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BOL\COBCJF04\"/>
    </mc:Choice>
  </mc:AlternateContent>
  <xr:revisionPtr revIDLastSave="0" documentId="13_ncr:1_{BF0F72A7-ED0D-4B35-900B-A264F82EEB9B}" xr6:coauthVersionLast="41" xr6:coauthVersionMax="41" xr10:uidLastSave="{00000000-0000-0000-0000-000000000000}"/>
  <bookViews>
    <workbookView xWindow="14550" yWindow="-16470" windowWidth="29040" windowHeight="15840" xr2:uid="{EC2AC802-D9C6-4011-83E4-557BD8525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" i="1" l="1"/>
  <c r="X54" i="1"/>
  <c r="X55" i="1"/>
  <c r="X56" i="1"/>
  <c r="X46" i="1"/>
  <c r="X47" i="1"/>
  <c r="X48" i="1"/>
  <c r="X49" i="1"/>
  <c r="X50" i="1"/>
  <c r="X51" i="1"/>
  <c r="X5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23" i="1"/>
  <c r="X13" i="1"/>
  <c r="X14" i="1"/>
  <c r="X15" i="1"/>
  <c r="X16" i="1"/>
  <c r="X17" i="1"/>
  <c r="X18" i="1"/>
  <c r="X19" i="1"/>
  <c r="X20" i="1"/>
  <c r="X21" i="1"/>
  <c r="X22" i="1"/>
  <c r="X10" i="1"/>
  <c r="X11" i="1"/>
  <c r="X12" i="1"/>
  <c r="AC4" i="1"/>
  <c r="AC5" i="1"/>
  <c r="AC6" i="1"/>
  <c r="AC7" i="1"/>
  <c r="AC8" i="1"/>
  <c r="AC9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5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5" i="1"/>
  <c r="AM5" i="1" l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M23" i="1"/>
  <c r="AN23" i="1"/>
  <c r="AO23" i="1"/>
  <c r="AP23" i="1"/>
  <c r="AQ23" i="1"/>
  <c r="AM24" i="1"/>
  <c r="AN24" i="1"/>
  <c r="AO24" i="1"/>
  <c r="AP24" i="1"/>
  <c r="AQ24" i="1"/>
  <c r="AM25" i="1"/>
  <c r="AN25" i="1"/>
  <c r="AO25" i="1"/>
  <c r="AP25" i="1"/>
  <c r="AQ25" i="1"/>
  <c r="AM26" i="1"/>
  <c r="AN26" i="1"/>
  <c r="AO26" i="1"/>
  <c r="AP26" i="1"/>
  <c r="AQ26" i="1"/>
  <c r="AM27" i="1"/>
  <c r="AN27" i="1"/>
  <c r="AO27" i="1"/>
  <c r="AP27" i="1"/>
  <c r="AQ27" i="1"/>
  <c r="AM28" i="1"/>
  <c r="AN28" i="1"/>
  <c r="AO28" i="1"/>
  <c r="AP28" i="1"/>
  <c r="AQ28" i="1"/>
  <c r="AM29" i="1"/>
  <c r="AN29" i="1"/>
  <c r="AO29" i="1"/>
  <c r="AP29" i="1"/>
  <c r="AQ29" i="1"/>
  <c r="AM30" i="1"/>
  <c r="AN30" i="1"/>
  <c r="AO30" i="1"/>
  <c r="AP30" i="1"/>
  <c r="AQ30" i="1"/>
  <c r="AM31" i="1"/>
  <c r="AN31" i="1"/>
  <c r="AO31" i="1"/>
  <c r="AP31" i="1"/>
  <c r="AQ31" i="1"/>
  <c r="AM32" i="1"/>
  <c r="AN32" i="1"/>
  <c r="AO32" i="1"/>
  <c r="AP32" i="1"/>
  <c r="AQ32" i="1"/>
  <c r="AM33" i="1"/>
  <c r="AN33" i="1"/>
  <c r="AO33" i="1"/>
  <c r="AP33" i="1"/>
  <c r="AQ33" i="1"/>
  <c r="AM34" i="1"/>
  <c r="AN34" i="1"/>
  <c r="AO34" i="1"/>
  <c r="AP34" i="1"/>
  <c r="AQ34" i="1"/>
  <c r="AM35" i="1"/>
  <c r="AN35" i="1"/>
  <c r="AO35" i="1"/>
  <c r="AP35" i="1"/>
  <c r="AQ35" i="1"/>
  <c r="AM36" i="1"/>
  <c r="AN36" i="1"/>
  <c r="AO36" i="1"/>
  <c r="AP36" i="1"/>
  <c r="AQ36" i="1"/>
  <c r="AM37" i="1"/>
  <c r="AN37" i="1"/>
  <c r="AO37" i="1"/>
  <c r="AP37" i="1"/>
  <c r="AQ37" i="1"/>
  <c r="AM38" i="1"/>
  <c r="AN38" i="1"/>
  <c r="AO38" i="1"/>
  <c r="AP38" i="1"/>
  <c r="AQ38" i="1"/>
  <c r="AM39" i="1"/>
  <c r="AN39" i="1"/>
  <c r="AO39" i="1"/>
  <c r="AP39" i="1"/>
  <c r="AQ39" i="1"/>
  <c r="AM40" i="1"/>
  <c r="AN40" i="1"/>
  <c r="AO40" i="1"/>
  <c r="AP40" i="1"/>
  <c r="AQ40" i="1"/>
  <c r="AM41" i="1"/>
  <c r="AN41" i="1"/>
  <c r="AO41" i="1"/>
  <c r="AP41" i="1"/>
  <c r="AQ41" i="1"/>
  <c r="AM42" i="1"/>
  <c r="AN42" i="1"/>
  <c r="AO42" i="1"/>
  <c r="AP42" i="1"/>
  <c r="AQ42" i="1"/>
  <c r="AM43" i="1"/>
  <c r="AN43" i="1"/>
  <c r="AO43" i="1"/>
  <c r="AP43" i="1"/>
  <c r="AQ43" i="1"/>
  <c r="AM44" i="1"/>
  <c r="AN44" i="1"/>
  <c r="AO44" i="1"/>
  <c r="AP44" i="1"/>
  <c r="AQ44" i="1"/>
  <c r="AM45" i="1"/>
  <c r="AN45" i="1"/>
  <c r="AO45" i="1"/>
  <c r="AP45" i="1"/>
  <c r="AQ45" i="1"/>
  <c r="AM46" i="1"/>
  <c r="AN46" i="1"/>
  <c r="AO46" i="1"/>
  <c r="AP46" i="1"/>
  <c r="AQ46" i="1"/>
  <c r="AM47" i="1"/>
  <c r="AN47" i="1"/>
  <c r="AO47" i="1"/>
  <c r="AP47" i="1"/>
  <c r="AQ47" i="1"/>
  <c r="AM48" i="1"/>
  <c r="AN48" i="1"/>
  <c r="AO48" i="1"/>
  <c r="AP48" i="1"/>
  <c r="AQ48" i="1"/>
  <c r="AM49" i="1"/>
  <c r="AN49" i="1"/>
  <c r="AO49" i="1"/>
  <c r="AP49" i="1"/>
  <c r="AQ49" i="1"/>
  <c r="AM50" i="1"/>
  <c r="AN50" i="1"/>
  <c r="AO50" i="1"/>
  <c r="AP50" i="1"/>
  <c r="AQ50" i="1"/>
  <c r="AM51" i="1"/>
  <c r="AN51" i="1"/>
  <c r="AO51" i="1"/>
  <c r="AP51" i="1"/>
  <c r="AQ51" i="1"/>
  <c r="AM52" i="1"/>
  <c r="AN52" i="1"/>
  <c r="AO52" i="1"/>
  <c r="AP52" i="1"/>
  <c r="AQ52" i="1"/>
  <c r="AM53" i="1"/>
  <c r="AN53" i="1"/>
  <c r="AO53" i="1"/>
  <c r="AP53" i="1"/>
  <c r="AQ53" i="1"/>
  <c r="AM54" i="1"/>
  <c r="AN54" i="1"/>
  <c r="AO54" i="1"/>
  <c r="AP54" i="1"/>
  <c r="AQ54" i="1"/>
  <c r="AM55" i="1"/>
  <c r="AN55" i="1"/>
  <c r="AO55" i="1"/>
  <c r="AP55" i="1"/>
  <c r="AQ55" i="1"/>
  <c r="AM56" i="1"/>
  <c r="AN56" i="1"/>
  <c r="AO56" i="1"/>
  <c r="AP56" i="1"/>
  <c r="AQ56" i="1"/>
  <c r="AM57" i="1"/>
  <c r="AN57" i="1"/>
  <c r="AO57" i="1"/>
  <c r="AP57" i="1"/>
  <c r="AQ57" i="1"/>
  <c r="AM58" i="1"/>
  <c r="AN58" i="1"/>
  <c r="AO58" i="1"/>
  <c r="AP58" i="1"/>
  <c r="AQ58" i="1"/>
  <c r="AM59" i="1"/>
  <c r="AN59" i="1"/>
  <c r="AO59" i="1"/>
  <c r="AP59" i="1"/>
  <c r="AQ59" i="1"/>
  <c r="AM60" i="1"/>
  <c r="AN60" i="1"/>
  <c r="AO60" i="1"/>
  <c r="AP60" i="1"/>
  <c r="AQ60" i="1"/>
  <c r="AM61" i="1"/>
  <c r="AN61" i="1"/>
  <c r="AO61" i="1"/>
  <c r="AP61" i="1"/>
  <c r="AQ61" i="1"/>
  <c r="AM62" i="1"/>
  <c r="AN62" i="1"/>
  <c r="AO62" i="1"/>
  <c r="AP62" i="1"/>
  <c r="AQ62" i="1"/>
  <c r="AM63" i="1"/>
  <c r="AN63" i="1"/>
  <c r="AO63" i="1"/>
  <c r="AP63" i="1"/>
  <c r="AQ63" i="1"/>
  <c r="AM64" i="1"/>
  <c r="AN64" i="1"/>
  <c r="AO64" i="1"/>
  <c r="AP64" i="1"/>
  <c r="AQ64" i="1"/>
  <c r="AM65" i="1"/>
  <c r="AN65" i="1"/>
  <c r="AO65" i="1"/>
  <c r="AP65" i="1"/>
  <c r="AQ65" i="1"/>
  <c r="AM66" i="1"/>
  <c r="AN66" i="1"/>
  <c r="AO66" i="1"/>
  <c r="AP66" i="1"/>
  <c r="AQ66" i="1"/>
  <c r="AM67" i="1"/>
  <c r="AN67" i="1"/>
  <c r="AO67" i="1"/>
  <c r="AP67" i="1"/>
  <c r="AQ67" i="1"/>
  <c r="AM68" i="1"/>
  <c r="AN68" i="1"/>
  <c r="AO68" i="1"/>
  <c r="AP68" i="1"/>
  <c r="AQ68" i="1"/>
  <c r="AM69" i="1"/>
  <c r="AN69" i="1"/>
  <c r="AO69" i="1"/>
  <c r="AP69" i="1"/>
  <c r="AQ69" i="1"/>
  <c r="AM70" i="1"/>
  <c r="AN70" i="1"/>
  <c r="AO70" i="1"/>
  <c r="AP70" i="1"/>
  <c r="AQ70" i="1"/>
  <c r="AM71" i="1"/>
  <c r="AN71" i="1"/>
  <c r="AO71" i="1"/>
  <c r="AP71" i="1"/>
  <c r="AQ71" i="1"/>
  <c r="AM72" i="1"/>
  <c r="AN72" i="1"/>
  <c r="AO72" i="1"/>
  <c r="AP72" i="1"/>
  <c r="AQ72" i="1"/>
  <c r="AM73" i="1"/>
  <c r="AN73" i="1"/>
  <c r="AO73" i="1"/>
  <c r="AP73" i="1"/>
  <c r="AQ73" i="1"/>
  <c r="AM74" i="1"/>
  <c r="AN74" i="1"/>
  <c r="AO74" i="1"/>
  <c r="AP74" i="1"/>
  <c r="AQ74" i="1"/>
  <c r="AM75" i="1"/>
  <c r="AN75" i="1"/>
  <c r="AO75" i="1"/>
  <c r="AP75" i="1"/>
  <c r="AQ75" i="1"/>
  <c r="AM76" i="1"/>
  <c r="AN76" i="1"/>
  <c r="AO76" i="1"/>
  <c r="AP76" i="1"/>
  <c r="AQ76" i="1"/>
  <c r="AM77" i="1"/>
  <c r="AN77" i="1"/>
  <c r="AO77" i="1"/>
  <c r="AP77" i="1"/>
  <c r="AQ77" i="1"/>
  <c r="AM78" i="1"/>
  <c r="AN78" i="1"/>
  <c r="AO78" i="1"/>
  <c r="AP78" i="1"/>
  <c r="AQ78" i="1"/>
  <c r="AM79" i="1"/>
  <c r="AN79" i="1"/>
  <c r="AO79" i="1"/>
  <c r="AP79" i="1"/>
  <c r="AQ79" i="1"/>
  <c r="AM80" i="1"/>
  <c r="AN80" i="1"/>
  <c r="AO80" i="1"/>
  <c r="AP80" i="1"/>
  <c r="AQ80" i="1"/>
  <c r="AM81" i="1"/>
  <c r="AN81" i="1"/>
  <c r="AO81" i="1"/>
  <c r="AP81" i="1"/>
  <c r="AQ81" i="1"/>
  <c r="AM82" i="1"/>
  <c r="AN82" i="1"/>
  <c r="AO82" i="1"/>
  <c r="AP82" i="1"/>
  <c r="AQ82" i="1"/>
  <c r="AM83" i="1"/>
  <c r="AN83" i="1"/>
  <c r="AO83" i="1"/>
  <c r="AP83" i="1"/>
  <c r="AQ83" i="1"/>
  <c r="AM84" i="1"/>
  <c r="AN84" i="1"/>
  <c r="AO84" i="1"/>
  <c r="AP84" i="1"/>
  <c r="AQ84" i="1"/>
  <c r="AM85" i="1"/>
  <c r="AN85" i="1"/>
  <c r="AO85" i="1"/>
  <c r="AP85" i="1"/>
  <c r="AQ85" i="1"/>
  <c r="AM86" i="1"/>
  <c r="AN86" i="1"/>
  <c r="AO86" i="1"/>
  <c r="AP86" i="1"/>
  <c r="AQ86" i="1"/>
  <c r="AM87" i="1"/>
  <c r="AN87" i="1"/>
  <c r="AO87" i="1"/>
  <c r="AP87" i="1"/>
  <c r="AQ87" i="1"/>
  <c r="AM88" i="1"/>
  <c r="AN88" i="1"/>
  <c r="AO88" i="1"/>
  <c r="AP88" i="1"/>
  <c r="AQ88" i="1"/>
  <c r="AM89" i="1"/>
  <c r="AN89" i="1"/>
  <c r="AO89" i="1"/>
  <c r="AP89" i="1"/>
  <c r="AQ89" i="1"/>
  <c r="AM90" i="1"/>
  <c r="AN90" i="1"/>
  <c r="AO90" i="1"/>
  <c r="AP90" i="1"/>
  <c r="AQ90" i="1"/>
  <c r="AM91" i="1"/>
  <c r="AN91" i="1"/>
  <c r="AO91" i="1"/>
  <c r="AP91" i="1"/>
  <c r="AQ91" i="1"/>
  <c r="AQ4" i="1"/>
  <c r="AP4" i="1"/>
  <c r="AO4" i="1"/>
  <c r="AN4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4" i="1"/>
  <c r="AO95" i="1"/>
  <c r="AM95" i="1"/>
  <c r="AK95" i="1"/>
  <c r="AK93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5" i="1"/>
  <c r="L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M96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K96" i="1" s="1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5" i="1"/>
  <c r="AF4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4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5" i="1"/>
  <c r="AA6" i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5" i="1"/>
  <c r="AA4" i="1"/>
  <c r="Y9" i="1"/>
  <c r="AS9" i="1" s="1"/>
  <c r="AT9" i="1" s="1"/>
  <c r="Y25" i="1"/>
  <c r="AS25" i="1" s="1"/>
  <c r="AT25" i="1" s="1"/>
  <c r="Y50" i="1"/>
  <c r="AS50" i="1" s="1"/>
  <c r="AT50" i="1" s="1"/>
  <c r="Y66" i="1"/>
  <c r="AS66" i="1" s="1"/>
  <c r="AT66" i="1" s="1"/>
  <c r="Y73" i="1"/>
  <c r="AS73" i="1" s="1"/>
  <c r="AT73" i="1" s="1"/>
  <c r="Y89" i="1"/>
  <c r="AS89" i="1" s="1"/>
  <c r="AT89" i="1" s="1"/>
  <c r="X6" i="1"/>
  <c r="AR6" i="1" s="1"/>
  <c r="X7" i="1"/>
  <c r="AR7" i="1" s="1"/>
  <c r="X8" i="1"/>
  <c r="AR8" i="1" s="1"/>
  <c r="X9" i="1"/>
  <c r="AR9" i="1" s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X57" i="1"/>
  <c r="AR57" i="1" s="1"/>
  <c r="X58" i="1"/>
  <c r="AR58" i="1" s="1"/>
  <c r="X59" i="1"/>
  <c r="AR59" i="1" s="1"/>
  <c r="X60" i="1"/>
  <c r="AR60" i="1" s="1"/>
  <c r="X61" i="1"/>
  <c r="AR61" i="1" s="1"/>
  <c r="X62" i="1"/>
  <c r="AR62" i="1" s="1"/>
  <c r="X63" i="1"/>
  <c r="AR63" i="1" s="1"/>
  <c r="X64" i="1"/>
  <c r="AR64" i="1" s="1"/>
  <c r="X65" i="1"/>
  <c r="AR65" i="1" s="1"/>
  <c r="X66" i="1"/>
  <c r="AR66" i="1" s="1"/>
  <c r="X67" i="1"/>
  <c r="AR67" i="1" s="1"/>
  <c r="X68" i="1"/>
  <c r="AR68" i="1" s="1"/>
  <c r="X69" i="1"/>
  <c r="AR69" i="1" s="1"/>
  <c r="X70" i="1"/>
  <c r="AR70" i="1" s="1"/>
  <c r="X71" i="1"/>
  <c r="AR71" i="1" s="1"/>
  <c r="X72" i="1"/>
  <c r="AR72" i="1" s="1"/>
  <c r="X73" i="1"/>
  <c r="AR73" i="1" s="1"/>
  <c r="X74" i="1"/>
  <c r="AR74" i="1" s="1"/>
  <c r="X75" i="1"/>
  <c r="AR75" i="1" s="1"/>
  <c r="X76" i="1"/>
  <c r="AR76" i="1" s="1"/>
  <c r="X77" i="1"/>
  <c r="AR77" i="1" s="1"/>
  <c r="X78" i="1"/>
  <c r="AR78" i="1" s="1"/>
  <c r="X79" i="1"/>
  <c r="AR79" i="1" s="1"/>
  <c r="X80" i="1"/>
  <c r="AR80" i="1" s="1"/>
  <c r="X81" i="1"/>
  <c r="AR81" i="1" s="1"/>
  <c r="X82" i="1"/>
  <c r="AR82" i="1" s="1"/>
  <c r="X83" i="1"/>
  <c r="AR83" i="1" s="1"/>
  <c r="X84" i="1"/>
  <c r="AR84" i="1" s="1"/>
  <c r="X85" i="1"/>
  <c r="AR85" i="1" s="1"/>
  <c r="X86" i="1"/>
  <c r="AR86" i="1" s="1"/>
  <c r="X87" i="1"/>
  <c r="AR87" i="1" s="1"/>
  <c r="X88" i="1"/>
  <c r="AR88" i="1" s="1"/>
  <c r="X89" i="1"/>
  <c r="AR89" i="1" s="1"/>
  <c r="X90" i="1"/>
  <c r="AR90" i="1" s="1"/>
  <c r="X91" i="1"/>
  <c r="AR91" i="1" s="1"/>
  <c r="X5" i="1"/>
  <c r="AR5" i="1" s="1"/>
  <c r="X4" i="1"/>
  <c r="AR4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5" i="1"/>
  <c r="R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5" i="1"/>
  <c r="W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5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4" i="1"/>
  <c r="U85" i="1"/>
  <c r="U86" i="1"/>
  <c r="U87" i="1"/>
  <c r="U88" i="1"/>
  <c r="U89" i="1"/>
  <c r="U90" i="1"/>
  <c r="U91" i="1"/>
  <c r="Q91" i="1"/>
  <c r="N91" i="1"/>
  <c r="O91" i="1" s="1"/>
  <c r="P91" i="1" s="1"/>
  <c r="J91" i="1"/>
  <c r="D91" i="1"/>
  <c r="Q90" i="1"/>
  <c r="N90" i="1"/>
  <c r="O90" i="1" s="1"/>
  <c r="P90" i="1" s="1"/>
  <c r="J90" i="1"/>
  <c r="D90" i="1"/>
  <c r="Q89" i="1"/>
  <c r="N89" i="1"/>
  <c r="O89" i="1" s="1"/>
  <c r="P89" i="1" s="1"/>
  <c r="J89" i="1"/>
  <c r="D89" i="1"/>
  <c r="Q88" i="1"/>
  <c r="N88" i="1"/>
  <c r="O88" i="1" s="1"/>
  <c r="P88" i="1" s="1"/>
  <c r="J88" i="1"/>
  <c r="D88" i="1"/>
  <c r="Q87" i="1"/>
  <c r="N87" i="1"/>
  <c r="O87" i="1" s="1"/>
  <c r="P87" i="1" s="1"/>
  <c r="J87" i="1"/>
  <c r="D87" i="1"/>
  <c r="Q86" i="1"/>
  <c r="N86" i="1"/>
  <c r="O86" i="1" s="1"/>
  <c r="P86" i="1" s="1"/>
  <c r="J86" i="1"/>
  <c r="D86" i="1"/>
  <c r="Q85" i="1"/>
  <c r="N85" i="1"/>
  <c r="O85" i="1" s="1"/>
  <c r="P85" i="1" s="1"/>
  <c r="J85" i="1"/>
  <c r="D85" i="1"/>
  <c r="Q84" i="1"/>
  <c r="N84" i="1"/>
  <c r="O84" i="1" s="1"/>
  <c r="P84" i="1" s="1"/>
  <c r="J84" i="1"/>
  <c r="D84" i="1"/>
  <c r="Q83" i="1"/>
  <c r="N83" i="1"/>
  <c r="O83" i="1" s="1"/>
  <c r="P83" i="1" s="1"/>
  <c r="J83" i="1"/>
  <c r="D83" i="1"/>
  <c r="Q82" i="1"/>
  <c r="N82" i="1"/>
  <c r="O82" i="1" s="1"/>
  <c r="P82" i="1" s="1"/>
  <c r="J82" i="1"/>
  <c r="D82" i="1"/>
  <c r="Q81" i="1"/>
  <c r="N81" i="1"/>
  <c r="O81" i="1" s="1"/>
  <c r="P81" i="1" s="1"/>
  <c r="J81" i="1"/>
  <c r="D81" i="1"/>
  <c r="Q80" i="1"/>
  <c r="N80" i="1"/>
  <c r="O80" i="1" s="1"/>
  <c r="P80" i="1" s="1"/>
  <c r="J80" i="1"/>
  <c r="D80" i="1"/>
  <c r="Q79" i="1"/>
  <c r="N79" i="1"/>
  <c r="O79" i="1" s="1"/>
  <c r="P79" i="1" s="1"/>
  <c r="J79" i="1"/>
  <c r="D79" i="1"/>
  <c r="Q78" i="1"/>
  <c r="N78" i="1"/>
  <c r="O78" i="1" s="1"/>
  <c r="P78" i="1" s="1"/>
  <c r="J78" i="1"/>
  <c r="D78" i="1"/>
  <c r="Q77" i="1"/>
  <c r="O77" i="1"/>
  <c r="P77" i="1" s="1"/>
  <c r="N77" i="1"/>
  <c r="J77" i="1"/>
  <c r="D77" i="1"/>
  <c r="Q76" i="1"/>
  <c r="N76" i="1"/>
  <c r="O76" i="1" s="1"/>
  <c r="P76" i="1" s="1"/>
  <c r="J76" i="1"/>
  <c r="D76" i="1"/>
  <c r="Q75" i="1"/>
  <c r="N75" i="1"/>
  <c r="O75" i="1" s="1"/>
  <c r="P75" i="1" s="1"/>
  <c r="J75" i="1"/>
  <c r="D75" i="1"/>
  <c r="Q74" i="1"/>
  <c r="N74" i="1"/>
  <c r="O74" i="1" s="1"/>
  <c r="P74" i="1" s="1"/>
  <c r="J74" i="1"/>
  <c r="D74" i="1"/>
  <c r="Q73" i="1"/>
  <c r="N73" i="1"/>
  <c r="O73" i="1" s="1"/>
  <c r="P73" i="1" s="1"/>
  <c r="J73" i="1"/>
  <c r="D73" i="1"/>
  <c r="Q72" i="1"/>
  <c r="N72" i="1"/>
  <c r="O72" i="1" s="1"/>
  <c r="P72" i="1" s="1"/>
  <c r="J72" i="1"/>
  <c r="D72" i="1"/>
  <c r="Q71" i="1"/>
  <c r="N71" i="1"/>
  <c r="O71" i="1" s="1"/>
  <c r="P71" i="1" s="1"/>
  <c r="J71" i="1"/>
  <c r="D71" i="1"/>
  <c r="Q70" i="1"/>
  <c r="N70" i="1"/>
  <c r="O70" i="1" s="1"/>
  <c r="P70" i="1" s="1"/>
  <c r="J70" i="1"/>
  <c r="D70" i="1"/>
  <c r="Q69" i="1"/>
  <c r="N69" i="1"/>
  <c r="O69" i="1" s="1"/>
  <c r="P69" i="1" s="1"/>
  <c r="J69" i="1"/>
  <c r="D69" i="1"/>
  <c r="Q68" i="1"/>
  <c r="N68" i="1"/>
  <c r="O68" i="1" s="1"/>
  <c r="P68" i="1" s="1"/>
  <c r="J68" i="1"/>
  <c r="D68" i="1"/>
  <c r="Q67" i="1"/>
  <c r="N67" i="1"/>
  <c r="O67" i="1" s="1"/>
  <c r="P67" i="1" s="1"/>
  <c r="J67" i="1"/>
  <c r="D67" i="1"/>
  <c r="Q66" i="1"/>
  <c r="N66" i="1"/>
  <c r="O66" i="1" s="1"/>
  <c r="P66" i="1" s="1"/>
  <c r="J66" i="1"/>
  <c r="D66" i="1"/>
  <c r="Q65" i="1"/>
  <c r="N65" i="1"/>
  <c r="O65" i="1" s="1"/>
  <c r="P65" i="1" s="1"/>
  <c r="J65" i="1"/>
  <c r="D65" i="1"/>
  <c r="Q64" i="1"/>
  <c r="N64" i="1"/>
  <c r="O64" i="1" s="1"/>
  <c r="P64" i="1" s="1"/>
  <c r="J64" i="1"/>
  <c r="D64" i="1"/>
  <c r="Q63" i="1"/>
  <c r="N63" i="1"/>
  <c r="O63" i="1" s="1"/>
  <c r="P63" i="1" s="1"/>
  <c r="J63" i="1"/>
  <c r="D63" i="1"/>
  <c r="Q62" i="1"/>
  <c r="O62" i="1"/>
  <c r="P62" i="1" s="1"/>
  <c r="N62" i="1"/>
  <c r="J62" i="1"/>
  <c r="D62" i="1"/>
  <c r="Q61" i="1"/>
  <c r="N61" i="1"/>
  <c r="O61" i="1" s="1"/>
  <c r="P61" i="1" s="1"/>
  <c r="J61" i="1"/>
  <c r="D61" i="1"/>
  <c r="Q60" i="1"/>
  <c r="N60" i="1"/>
  <c r="O60" i="1" s="1"/>
  <c r="P60" i="1" s="1"/>
  <c r="J60" i="1"/>
  <c r="D60" i="1"/>
  <c r="Q59" i="1"/>
  <c r="N59" i="1"/>
  <c r="O59" i="1" s="1"/>
  <c r="P59" i="1" s="1"/>
  <c r="J59" i="1"/>
  <c r="D59" i="1"/>
  <c r="Q58" i="1"/>
  <c r="N58" i="1"/>
  <c r="O58" i="1" s="1"/>
  <c r="P58" i="1" s="1"/>
  <c r="J58" i="1"/>
  <c r="D58" i="1"/>
  <c r="Q57" i="1"/>
  <c r="N57" i="1"/>
  <c r="O57" i="1" s="1"/>
  <c r="P57" i="1" s="1"/>
  <c r="J57" i="1"/>
  <c r="D57" i="1"/>
  <c r="Q56" i="1"/>
  <c r="N56" i="1"/>
  <c r="O56" i="1" s="1"/>
  <c r="P56" i="1" s="1"/>
  <c r="J56" i="1"/>
  <c r="D56" i="1"/>
  <c r="Q55" i="1"/>
  <c r="N55" i="1"/>
  <c r="O55" i="1" s="1"/>
  <c r="P55" i="1" s="1"/>
  <c r="J55" i="1"/>
  <c r="D55" i="1"/>
  <c r="Q54" i="1"/>
  <c r="N54" i="1"/>
  <c r="O54" i="1" s="1"/>
  <c r="P54" i="1" s="1"/>
  <c r="J54" i="1"/>
  <c r="D54" i="1"/>
  <c r="Q53" i="1"/>
  <c r="N53" i="1"/>
  <c r="O53" i="1" s="1"/>
  <c r="P53" i="1" s="1"/>
  <c r="J53" i="1"/>
  <c r="D53" i="1"/>
  <c r="Q52" i="1"/>
  <c r="O52" i="1"/>
  <c r="P52" i="1" s="1"/>
  <c r="N52" i="1"/>
  <c r="J52" i="1"/>
  <c r="D52" i="1"/>
  <c r="Q51" i="1"/>
  <c r="N51" i="1"/>
  <c r="O51" i="1" s="1"/>
  <c r="P51" i="1" s="1"/>
  <c r="J51" i="1"/>
  <c r="D51" i="1"/>
  <c r="Q50" i="1"/>
  <c r="N50" i="1"/>
  <c r="O50" i="1" s="1"/>
  <c r="P50" i="1" s="1"/>
  <c r="J50" i="1"/>
  <c r="D50" i="1"/>
  <c r="Q49" i="1"/>
  <c r="N49" i="1"/>
  <c r="O49" i="1" s="1"/>
  <c r="P49" i="1" s="1"/>
  <c r="J49" i="1"/>
  <c r="D49" i="1"/>
  <c r="Q48" i="1"/>
  <c r="N48" i="1"/>
  <c r="O48" i="1" s="1"/>
  <c r="P48" i="1" s="1"/>
  <c r="J48" i="1"/>
  <c r="D48" i="1"/>
  <c r="Q47" i="1"/>
  <c r="N47" i="1"/>
  <c r="O47" i="1" s="1"/>
  <c r="P47" i="1" s="1"/>
  <c r="J47" i="1"/>
  <c r="D47" i="1"/>
  <c r="Q46" i="1"/>
  <c r="N46" i="1"/>
  <c r="O46" i="1" s="1"/>
  <c r="P46" i="1" s="1"/>
  <c r="J46" i="1"/>
  <c r="D46" i="1"/>
  <c r="Q45" i="1"/>
  <c r="N45" i="1"/>
  <c r="O45" i="1" s="1"/>
  <c r="P45" i="1" s="1"/>
  <c r="J45" i="1"/>
  <c r="D45" i="1"/>
  <c r="Q44" i="1"/>
  <c r="N44" i="1"/>
  <c r="O44" i="1" s="1"/>
  <c r="P44" i="1" s="1"/>
  <c r="J44" i="1"/>
  <c r="D44" i="1"/>
  <c r="Q43" i="1"/>
  <c r="N43" i="1"/>
  <c r="O43" i="1" s="1"/>
  <c r="P43" i="1" s="1"/>
  <c r="J43" i="1"/>
  <c r="D43" i="1"/>
  <c r="Q42" i="1"/>
  <c r="N42" i="1"/>
  <c r="O42" i="1" s="1"/>
  <c r="P42" i="1" s="1"/>
  <c r="J42" i="1"/>
  <c r="D42" i="1"/>
  <c r="Q41" i="1"/>
  <c r="N41" i="1"/>
  <c r="O41" i="1" s="1"/>
  <c r="P41" i="1" s="1"/>
  <c r="J41" i="1"/>
  <c r="D41" i="1"/>
  <c r="Q40" i="1"/>
  <c r="N40" i="1"/>
  <c r="O40" i="1" s="1"/>
  <c r="P40" i="1" s="1"/>
  <c r="J40" i="1"/>
  <c r="D40" i="1"/>
  <c r="Q39" i="1"/>
  <c r="N39" i="1"/>
  <c r="O39" i="1" s="1"/>
  <c r="P39" i="1" s="1"/>
  <c r="J39" i="1"/>
  <c r="D39" i="1"/>
  <c r="Q38" i="1"/>
  <c r="N38" i="1"/>
  <c r="O38" i="1" s="1"/>
  <c r="P38" i="1" s="1"/>
  <c r="J38" i="1"/>
  <c r="D38" i="1"/>
  <c r="Q37" i="1"/>
  <c r="N37" i="1"/>
  <c r="O37" i="1" s="1"/>
  <c r="P37" i="1" s="1"/>
  <c r="J37" i="1"/>
  <c r="D37" i="1"/>
  <c r="Q30" i="1"/>
  <c r="Q31" i="1"/>
  <c r="Q32" i="1"/>
  <c r="Q33" i="1"/>
  <c r="Q34" i="1"/>
  <c r="Q35" i="1"/>
  <c r="Q36" i="1"/>
  <c r="O27" i="1"/>
  <c r="P27" i="1" s="1"/>
  <c r="O30" i="1"/>
  <c r="P30" i="1" s="1"/>
  <c r="O31" i="1"/>
  <c r="P31" i="1" s="1"/>
  <c r="O32" i="1"/>
  <c r="P32" i="1" s="1"/>
  <c r="O35" i="1"/>
  <c r="P35" i="1" s="1"/>
  <c r="N31" i="1"/>
  <c r="N32" i="1"/>
  <c r="N33" i="1"/>
  <c r="O33" i="1" s="1"/>
  <c r="P33" i="1" s="1"/>
  <c r="N34" i="1"/>
  <c r="O34" i="1" s="1"/>
  <c r="P34" i="1" s="1"/>
  <c r="N35" i="1"/>
  <c r="N36" i="1"/>
  <c r="O36" i="1" s="1"/>
  <c r="P36" i="1" s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P15" i="1"/>
  <c r="P16" i="1"/>
  <c r="P17" i="1"/>
  <c r="P18" i="1"/>
  <c r="P19" i="1"/>
  <c r="P20" i="1"/>
  <c r="P21" i="1"/>
  <c r="P22" i="1"/>
  <c r="P23" i="1"/>
  <c r="P24" i="1"/>
  <c r="P25" i="1"/>
  <c r="O15" i="1"/>
  <c r="O16" i="1"/>
  <c r="O17" i="1"/>
  <c r="O18" i="1"/>
  <c r="O19" i="1"/>
  <c r="O20" i="1"/>
  <c r="O21" i="1"/>
  <c r="O22" i="1"/>
  <c r="O23" i="1"/>
  <c r="O24" i="1"/>
  <c r="O25" i="1"/>
  <c r="Q26" i="1"/>
  <c r="Q27" i="1"/>
  <c r="Q28" i="1"/>
  <c r="Q29" i="1"/>
  <c r="Q15" i="1"/>
  <c r="Q16" i="1"/>
  <c r="Q17" i="1"/>
  <c r="Q18" i="1"/>
  <c r="Q19" i="1"/>
  <c r="Q20" i="1"/>
  <c r="Q21" i="1"/>
  <c r="Q22" i="1"/>
  <c r="Q23" i="1"/>
  <c r="Q24" i="1"/>
  <c r="Q25" i="1"/>
  <c r="Q5" i="1"/>
  <c r="Q6" i="1"/>
  <c r="Q7" i="1"/>
  <c r="Q8" i="1"/>
  <c r="Q9" i="1"/>
  <c r="Q10" i="1"/>
  <c r="Q11" i="1"/>
  <c r="Q12" i="1"/>
  <c r="Q13" i="1"/>
  <c r="Q14" i="1"/>
  <c r="Q4" i="1"/>
  <c r="P5" i="1"/>
  <c r="P6" i="1"/>
  <c r="P7" i="1"/>
  <c r="P8" i="1"/>
  <c r="P9" i="1"/>
  <c r="P10" i="1"/>
  <c r="P11" i="1"/>
  <c r="P12" i="1"/>
  <c r="P13" i="1"/>
  <c r="P14" i="1"/>
  <c r="P4" i="1"/>
  <c r="O10" i="1"/>
  <c r="O11" i="1"/>
  <c r="O12" i="1"/>
  <c r="O13" i="1"/>
  <c r="O14" i="1"/>
  <c r="O5" i="1"/>
  <c r="O6" i="1"/>
  <c r="O7" i="1"/>
  <c r="O8" i="1"/>
  <c r="O9" i="1"/>
  <c r="O4" i="1"/>
  <c r="N25" i="1"/>
  <c r="J25" i="1"/>
  <c r="D25" i="1"/>
  <c r="N24" i="1"/>
  <c r="J24" i="1"/>
  <c r="D24" i="1"/>
  <c r="N23" i="1"/>
  <c r="J23" i="1"/>
  <c r="D23" i="1"/>
  <c r="N22" i="1"/>
  <c r="J22" i="1"/>
  <c r="D22" i="1"/>
  <c r="N21" i="1"/>
  <c r="J21" i="1"/>
  <c r="D21" i="1"/>
  <c r="N20" i="1"/>
  <c r="J20" i="1"/>
  <c r="D20" i="1"/>
  <c r="N19" i="1"/>
  <c r="J19" i="1"/>
  <c r="D19" i="1"/>
  <c r="N18" i="1"/>
  <c r="J18" i="1"/>
  <c r="D18" i="1"/>
  <c r="N17" i="1"/>
  <c r="J17" i="1"/>
  <c r="D17" i="1"/>
  <c r="N16" i="1"/>
  <c r="J16" i="1"/>
  <c r="D16" i="1"/>
  <c r="N15" i="1"/>
  <c r="J15" i="1"/>
  <c r="D15" i="1"/>
  <c r="N4" i="1"/>
  <c r="J4" i="1"/>
  <c r="D4" i="1"/>
  <c r="J11" i="1"/>
  <c r="N11" i="1"/>
  <c r="D11" i="1"/>
  <c r="N26" i="1"/>
  <c r="O26" i="1" s="1"/>
  <c r="P26" i="1" s="1"/>
  <c r="N27" i="1"/>
  <c r="N28" i="1"/>
  <c r="O28" i="1" s="1"/>
  <c r="P28" i="1" s="1"/>
  <c r="N29" i="1"/>
  <c r="O29" i="1" s="1"/>
  <c r="P29" i="1" s="1"/>
  <c r="N30" i="1"/>
  <c r="N6" i="1"/>
  <c r="N7" i="1"/>
  <c r="N8" i="1"/>
  <c r="N9" i="1"/>
  <c r="N10" i="1"/>
  <c r="N12" i="1"/>
  <c r="N13" i="1"/>
  <c r="N14" i="1"/>
  <c r="N5" i="1"/>
  <c r="J14" i="1"/>
  <c r="J13" i="1"/>
  <c r="J12" i="1"/>
  <c r="J6" i="1"/>
  <c r="J7" i="1"/>
  <c r="J8" i="1"/>
  <c r="J9" i="1"/>
  <c r="J10" i="1"/>
  <c r="J5" i="1"/>
  <c r="D8" i="1"/>
  <c r="D9" i="1"/>
  <c r="D5" i="1"/>
  <c r="D10" i="1"/>
  <c r="D12" i="1"/>
  <c r="D13" i="1"/>
  <c r="D14" i="1"/>
  <c r="D6" i="1"/>
  <c r="D7" i="1"/>
  <c r="AB4" i="1" l="1"/>
  <c r="Y90" i="1"/>
  <c r="AS90" i="1" s="1"/>
  <c r="AT90" i="1" s="1"/>
  <c r="Y70" i="1"/>
  <c r="AS70" i="1" s="1"/>
  <c r="AT70" i="1" s="1"/>
  <c r="Y49" i="1"/>
  <c r="AS49" i="1" s="1"/>
  <c r="AT49" i="1" s="1"/>
  <c r="Y26" i="1"/>
  <c r="AS26" i="1" s="1"/>
  <c r="AT26" i="1" s="1"/>
  <c r="Y6" i="1"/>
  <c r="AS6" i="1" s="1"/>
  <c r="AT6" i="1" s="1"/>
  <c r="Y46" i="1"/>
  <c r="AS46" i="1" s="1"/>
  <c r="AT46" i="1" s="1"/>
  <c r="Y86" i="1"/>
  <c r="AS86" i="1" s="1"/>
  <c r="AT86" i="1" s="1"/>
  <c r="Y65" i="1"/>
  <c r="AS65" i="1" s="1"/>
  <c r="AT65" i="1" s="1"/>
  <c r="Y42" i="1"/>
  <c r="AS42" i="1" s="1"/>
  <c r="AT42" i="1" s="1"/>
  <c r="Y22" i="1"/>
  <c r="AS22" i="1" s="1"/>
  <c r="AT22" i="1" s="1"/>
  <c r="Y82" i="1"/>
  <c r="AS82" i="1" s="1"/>
  <c r="AT82" i="1" s="1"/>
  <c r="Y62" i="1"/>
  <c r="AS62" i="1" s="1"/>
  <c r="AT62" i="1" s="1"/>
  <c r="Y41" i="1"/>
  <c r="AS41" i="1" s="1"/>
  <c r="AT41" i="1" s="1"/>
  <c r="Y18" i="1"/>
  <c r="AS18" i="1" s="1"/>
  <c r="AT18" i="1" s="1"/>
  <c r="Y30" i="1"/>
  <c r="AS30" i="1" s="1"/>
  <c r="AT30" i="1" s="1"/>
  <c r="Y81" i="1"/>
  <c r="AS81" i="1" s="1"/>
  <c r="AT81" i="1" s="1"/>
  <c r="Y58" i="1"/>
  <c r="AS58" i="1" s="1"/>
  <c r="AT58" i="1" s="1"/>
  <c r="Y38" i="1"/>
  <c r="AS38" i="1" s="1"/>
  <c r="AT38" i="1" s="1"/>
  <c r="Y17" i="1"/>
  <c r="AS17" i="1" s="1"/>
  <c r="AT17" i="1" s="1"/>
  <c r="Y78" i="1"/>
  <c r="AS78" i="1" s="1"/>
  <c r="AT78" i="1" s="1"/>
  <c r="Y57" i="1"/>
  <c r="AS57" i="1" s="1"/>
  <c r="AT57" i="1" s="1"/>
  <c r="Y34" i="1"/>
  <c r="AS34" i="1" s="1"/>
  <c r="AT34" i="1" s="1"/>
  <c r="Y14" i="1"/>
  <c r="AS14" i="1" s="1"/>
  <c r="AT14" i="1" s="1"/>
  <c r="Y74" i="1"/>
  <c r="AS74" i="1" s="1"/>
  <c r="AT74" i="1" s="1"/>
  <c r="Y54" i="1"/>
  <c r="AS54" i="1" s="1"/>
  <c r="AT54" i="1" s="1"/>
  <c r="Y33" i="1"/>
  <c r="AS33" i="1" s="1"/>
  <c r="AT33" i="1" s="1"/>
  <c r="Y10" i="1"/>
  <c r="AS10" i="1" s="1"/>
  <c r="AT10" i="1" s="1"/>
  <c r="Y4" i="1"/>
  <c r="AS4" i="1" s="1"/>
  <c r="AT4" i="1" s="1"/>
  <c r="Y88" i="1"/>
  <c r="AS88" i="1" s="1"/>
  <c r="AT88" i="1" s="1"/>
  <c r="Y80" i="1"/>
  <c r="AS80" i="1" s="1"/>
  <c r="AT80" i="1" s="1"/>
  <c r="Y72" i="1"/>
  <c r="AS72" i="1" s="1"/>
  <c r="AT72" i="1" s="1"/>
  <c r="Y64" i="1"/>
  <c r="AS64" i="1" s="1"/>
  <c r="AT64" i="1" s="1"/>
  <c r="Y56" i="1"/>
  <c r="AS56" i="1" s="1"/>
  <c r="AT56" i="1" s="1"/>
  <c r="Y48" i="1"/>
  <c r="AS48" i="1" s="1"/>
  <c r="AT48" i="1" s="1"/>
  <c r="Y40" i="1"/>
  <c r="AS40" i="1" s="1"/>
  <c r="AT40" i="1" s="1"/>
  <c r="Y32" i="1"/>
  <c r="AS32" i="1" s="1"/>
  <c r="AT32" i="1" s="1"/>
  <c r="Y24" i="1"/>
  <c r="AS24" i="1" s="1"/>
  <c r="AT24" i="1" s="1"/>
  <c r="Y16" i="1"/>
  <c r="AS16" i="1" s="1"/>
  <c r="AT16" i="1" s="1"/>
  <c r="Y8" i="1"/>
  <c r="AS8" i="1" s="1"/>
  <c r="AT8" i="1" s="1"/>
  <c r="Y87" i="1"/>
  <c r="AS87" i="1" s="1"/>
  <c r="AT87" i="1" s="1"/>
  <c r="Y79" i="1"/>
  <c r="AS79" i="1" s="1"/>
  <c r="AT79" i="1" s="1"/>
  <c r="Y71" i="1"/>
  <c r="AS71" i="1" s="1"/>
  <c r="AT71" i="1" s="1"/>
  <c r="Y63" i="1"/>
  <c r="AS63" i="1" s="1"/>
  <c r="AT63" i="1" s="1"/>
  <c r="Y55" i="1"/>
  <c r="AS55" i="1" s="1"/>
  <c r="AT55" i="1" s="1"/>
  <c r="Y47" i="1"/>
  <c r="AS47" i="1" s="1"/>
  <c r="AT47" i="1" s="1"/>
  <c r="Y39" i="1"/>
  <c r="AS39" i="1" s="1"/>
  <c r="AT39" i="1" s="1"/>
  <c r="Y31" i="1"/>
  <c r="AS31" i="1" s="1"/>
  <c r="AT31" i="1" s="1"/>
  <c r="Y23" i="1"/>
  <c r="AS23" i="1" s="1"/>
  <c r="AT23" i="1" s="1"/>
  <c r="Y15" i="1"/>
  <c r="AS15" i="1" s="1"/>
  <c r="AT15" i="1" s="1"/>
  <c r="Y7" i="1"/>
  <c r="AS7" i="1" s="1"/>
  <c r="AT7" i="1" s="1"/>
  <c r="Y85" i="1"/>
  <c r="AS85" i="1" s="1"/>
  <c r="AT85" i="1" s="1"/>
  <c r="Y77" i="1"/>
  <c r="AS77" i="1" s="1"/>
  <c r="AT77" i="1" s="1"/>
  <c r="Y69" i="1"/>
  <c r="AS69" i="1" s="1"/>
  <c r="AT69" i="1" s="1"/>
  <c r="Y61" i="1"/>
  <c r="AS61" i="1" s="1"/>
  <c r="AT61" i="1" s="1"/>
  <c r="Y53" i="1"/>
  <c r="AS53" i="1" s="1"/>
  <c r="AT53" i="1" s="1"/>
  <c r="Y45" i="1"/>
  <c r="AS45" i="1" s="1"/>
  <c r="AT45" i="1" s="1"/>
  <c r="Y37" i="1"/>
  <c r="AS37" i="1" s="1"/>
  <c r="AT37" i="1" s="1"/>
  <c r="Y29" i="1"/>
  <c r="AS29" i="1" s="1"/>
  <c r="AT29" i="1" s="1"/>
  <c r="Y21" i="1"/>
  <c r="AS21" i="1" s="1"/>
  <c r="AT21" i="1" s="1"/>
  <c r="Y13" i="1"/>
  <c r="AS13" i="1" s="1"/>
  <c r="AT13" i="1" s="1"/>
  <c r="Y84" i="1"/>
  <c r="AS84" i="1" s="1"/>
  <c r="AT84" i="1" s="1"/>
  <c r="Y76" i="1"/>
  <c r="AS76" i="1" s="1"/>
  <c r="AT76" i="1" s="1"/>
  <c r="Y68" i="1"/>
  <c r="AS68" i="1" s="1"/>
  <c r="AT68" i="1" s="1"/>
  <c r="Y60" i="1"/>
  <c r="AS60" i="1" s="1"/>
  <c r="AT60" i="1" s="1"/>
  <c r="Y52" i="1"/>
  <c r="AS52" i="1" s="1"/>
  <c r="AT52" i="1" s="1"/>
  <c r="Y44" i="1"/>
  <c r="AS44" i="1" s="1"/>
  <c r="AT44" i="1" s="1"/>
  <c r="Y36" i="1"/>
  <c r="AS36" i="1" s="1"/>
  <c r="AT36" i="1" s="1"/>
  <c r="Y28" i="1"/>
  <c r="AS28" i="1" s="1"/>
  <c r="AT28" i="1" s="1"/>
  <c r="Y20" i="1"/>
  <c r="AS20" i="1" s="1"/>
  <c r="AT20" i="1" s="1"/>
  <c r="Y12" i="1"/>
  <c r="AS12" i="1" s="1"/>
  <c r="AT12" i="1" s="1"/>
  <c r="Y91" i="1"/>
  <c r="AS91" i="1" s="1"/>
  <c r="AT91" i="1" s="1"/>
  <c r="Y83" i="1"/>
  <c r="AS83" i="1" s="1"/>
  <c r="AT83" i="1" s="1"/>
  <c r="Y75" i="1"/>
  <c r="AS75" i="1" s="1"/>
  <c r="AT75" i="1" s="1"/>
  <c r="Y67" i="1"/>
  <c r="AS67" i="1" s="1"/>
  <c r="AT67" i="1" s="1"/>
  <c r="Y59" i="1"/>
  <c r="AS59" i="1" s="1"/>
  <c r="AT59" i="1" s="1"/>
  <c r="Y51" i="1"/>
  <c r="AS51" i="1" s="1"/>
  <c r="AT51" i="1" s="1"/>
  <c r="Y43" i="1"/>
  <c r="AS43" i="1" s="1"/>
  <c r="AT43" i="1" s="1"/>
  <c r="Y35" i="1"/>
  <c r="AS35" i="1" s="1"/>
  <c r="AT35" i="1" s="1"/>
  <c r="Y27" i="1"/>
  <c r="AS27" i="1" s="1"/>
  <c r="AT27" i="1" s="1"/>
  <c r="Y19" i="1"/>
  <c r="AS19" i="1" s="1"/>
  <c r="AT19" i="1" s="1"/>
  <c r="Y11" i="1"/>
  <c r="AS11" i="1" s="1"/>
  <c r="AT11" i="1" s="1"/>
  <c r="AB5" i="1"/>
  <c r="Y5" i="1"/>
  <c r="AS5" i="1" s="1"/>
  <c r="AT5" i="1" s="1"/>
  <c r="AE33" i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B6" i="1" l="1"/>
  <c r="AB7" i="1" s="1"/>
  <c r="AB8" i="1" s="1"/>
  <c r="AB9" i="1" s="1"/>
  <c r="AB10" i="1" s="1"/>
  <c r="AB11" i="1" l="1"/>
  <c r="AC10" i="1"/>
  <c r="AB12" i="1" l="1"/>
  <c r="AC11" i="1"/>
  <c r="AB13" i="1" l="1"/>
  <c r="AC12" i="1"/>
  <c r="AB14" i="1" l="1"/>
  <c r="AC13" i="1"/>
  <c r="AB15" i="1" l="1"/>
  <c r="AC14" i="1"/>
  <c r="AB16" i="1" l="1"/>
  <c r="AC15" i="1"/>
  <c r="AB17" i="1" l="1"/>
  <c r="AC16" i="1"/>
  <c r="AB18" i="1" l="1"/>
  <c r="AC17" i="1"/>
  <c r="AB19" i="1" l="1"/>
  <c r="AC18" i="1"/>
  <c r="AB20" i="1" l="1"/>
  <c r="AC19" i="1"/>
  <c r="AB21" i="1" l="1"/>
  <c r="AC20" i="1"/>
  <c r="AB22" i="1" l="1"/>
  <c r="AC21" i="1"/>
  <c r="AB23" i="1" l="1"/>
  <c r="AC22" i="1"/>
  <c r="AB24" i="1" l="1"/>
  <c r="AC23" i="1"/>
  <c r="AB25" i="1" l="1"/>
  <c r="AC24" i="1"/>
  <c r="AB26" i="1" l="1"/>
  <c r="AC25" i="1"/>
  <c r="AB27" i="1" l="1"/>
  <c r="AC26" i="1"/>
  <c r="AB28" i="1" l="1"/>
  <c r="AC27" i="1"/>
  <c r="AB29" i="1" l="1"/>
  <c r="AC28" i="1"/>
  <c r="AB30" i="1" l="1"/>
  <c r="AC29" i="1"/>
  <c r="AB31" i="1" l="1"/>
  <c r="AC30" i="1"/>
  <c r="AB32" i="1" l="1"/>
  <c r="AC31" i="1"/>
  <c r="AB33" i="1" l="1"/>
  <c r="AC32" i="1"/>
  <c r="AB34" i="1" l="1"/>
  <c r="AC33" i="1"/>
  <c r="AB35" i="1" l="1"/>
  <c r="AC34" i="1"/>
  <c r="AB36" i="1" l="1"/>
  <c r="AC35" i="1"/>
  <c r="AB37" i="1" l="1"/>
  <c r="AC36" i="1"/>
  <c r="AB38" i="1" l="1"/>
  <c r="AC37" i="1"/>
  <c r="AB39" i="1" l="1"/>
  <c r="AC38" i="1"/>
  <c r="AB40" i="1" l="1"/>
  <c r="AC39" i="1"/>
  <c r="AB41" i="1" l="1"/>
  <c r="AC40" i="1"/>
  <c r="AB42" i="1" l="1"/>
  <c r="AC41" i="1"/>
  <c r="AB43" i="1" l="1"/>
  <c r="AC42" i="1"/>
  <c r="AB44" i="1" l="1"/>
  <c r="AC43" i="1"/>
  <c r="AB45" i="1" l="1"/>
  <c r="AC44" i="1"/>
  <c r="AB46" i="1" l="1"/>
  <c r="AC45" i="1"/>
  <c r="AB47" i="1" l="1"/>
  <c r="AC46" i="1"/>
  <c r="AB48" i="1" l="1"/>
  <c r="AC47" i="1"/>
  <c r="AB49" i="1" l="1"/>
  <c r="AC48" i="1"/>
  <c r="AB50" i="1" l="1"/>
  <c r="AC49" i="1"/>
  <c r="AB51" i="1" l="1"/>
  <c r="AC50" i="1"/>
  <c r="AB52" i="1" l="1"/>
  <c r="AC51" i="1"/>
  <c r="AB53" i="1" l="1"/>
  <c r="AC52" i="1"/>
  <c r="AB54" i="1" l="1"/>
  <c r="AC53" i="1"/>
  <c r="AB55" i="1" l="1"/>
  <c r="AC54" i="1"/>
  <c r="AB56" i="1" l="1"/>
  <c r="AC55" i="1"/>
  <c r="AB57" i="1" l="1"/>
  <c r="AC56" i="1"/>
  <c r="AB58" i="1" l="1"/>
  <c r="AC57" i="1"/>
  <c r="AB59" i="1" l="1"/>
  <c r="AC58" i="1"/>
  <c r="AB60" i="1" l="1"/>
  <c r="AC59" i="1"/>
  <c r="AB61" i="1" l="1"/>
  <c r="AC60" i="1"/>
  <c r="AB62" i="1" l="1"/>
  <c r="AC61" i="1"/>
  <c r="AB63" i="1" l="1"/>
  <c r="AC62" i="1"/>
  <c r="AB64" i="1" l="1"/>
  <c r="AC63" i="1"/>
  <c r="AB65" i="1" l="1"/>
  <c r="AC64" i="1"/>
  <c r="AB66" i="1" l="1"/>
  <c r="AC65" i="1"/>
  <c r="AB67" i="1" l="1"/>
  <c r="AC66" i="1"/>
  <c r="AB68" i="1" l="1"/>
  <c r="AC67" i="1"/>
  <c r="AB69" i="1" l="1"/>
  <c r="AC68" i="1"/>
  <c r="AB70" i="1" l="1"/>
  <c r="AC69" i="1"/>
  <c r="AB71" i="1" l="1"/>
  <c r="AC70" i="1"/>
  <c r="AB72" i="1" l="1"/>
  <c r="AC71" i="1"/>
  <c r="AB73" i="1" l="1"/>
  <c r="AC72" i="1"/>
  <c r="AB74" i="1" l="1"/>
  <c r="AC73" i="1"/>
  <c r="AB75" i="1" l="1"/>
  <c r="AC74" i="1"/>
  <c r="AB76" i="1" l="1"/>
  <c r="AC75" i="1"/>
  <c r="AB77" i="1" l="1"/>
  <c r="AC76" i="1"/>
  <c r="AB78" i="1" l="1"/>
  <c r="AC77" i="1"/>
  <c r="AB79" i="1" l="1"/>
  <c r="AC78" i="1"/>
  <c r="AB80" i="1" l="1"/>
  <c r="AC79" i="1"/>
  <c r="AB81" i="1" l="1"/>
  <c r="AC80" i="1"/>
  <c r="AB82" i="1" l="1"/>
  <c r="AC81" i="1"/>
  <c r="AB83" i="1" l="1"/>
  <c r="AC82" i="1"/>
  <c r="AB84" i="1" l="1"/>
  <c r="AC83" i="1"/>
  <c r="AB85" i="1" l="1"/>
  <c r="AC84" i="1"/>
  <c r="AB86" i="1" l="1"/>
  <c r="AC85" i="1"/>
  <c r="AB87" i="1" l="1"/>
  <c r="AC86" i="1"/>
  <c r="AB88" i="1" l="1"/>
  <c r="AC87" i="1"/>
  <c r="AB89" i="1" l="1"/>
  <c r="AC88" i="1"/>
  <c r="AB90" i="1" l="1"/>
  <c r="AC89" i="1"/>
  <c r="AB91" i="1" l="1"/>
  <c r="AC90" i="1"/>
  <c r="AM93" i="1" l="1"/>
  <c r="AC91" i="1"/>
  <c r="AO93" i="1" s="1"/>
</calcChain>
</file>

<file path=xl/sharedStrings.xml><?xml version="1.0" encoding="utf-8"?>
<sst xmlns="http://schemas.openxmlformats.org/spreadsheetml/2006/main" count="407" uniqueCount="81">
  <si>
    <t>INPUT</t>
  </si>
  <si>
    <t>FILE LINE</t>
  </si>
  <si>
    <t>VARIABLES</t>
  </si>
  <si>
    <t>HELD STORAGE</t>
  </si>
  <si>
    <t>OUTPUT</t>
  </si>
  <si>
    <t>I-GUEST</t>
  </si>
  <si>
    <t>I-CONDO</t>
  </si>
  <si>
    <t>I-BEDROOMS</t>
  </si>
  <si>
    <t xml:space="preserve">I-NIGHTS </t>
  </si>
  <si>
    <t>I-PETS</t>
  </si>
  <si>
    <t>I-HOTTUB</t>
  </si>
  <si>
    <t>I-DOCKSLIP</t>
  </si>
  <si>
    <t>UNFORMATTED VARS</t>
  </si>
  <si>
    <t>HB</t>
  </si>
  <si>
    <t>Y</t>
  </si>
  <si>
    <t>N</t>
  </si>
  <si>
    <t>1BD 1NT 0 DL 0DS</t>
  </si>
  <si>
    <t>2BD 1NT 0 DL 0DS</t>
  </si>
  <si>
    <t>1BD 2NT 0 DL 0DS</t>
  </si>
  <si>
    <t>1BD 1NT PT DL 0DS</t>
  </si>
  <si>
    <t>1BD 1NT HT DL 0DS</t>
  </si>
  <si>
    <t>1BD 1NT 0DL 1DS</t>
  </si>
  <si>
    <t>MAX</t>
  </si>
  <si>
    <t>MIN-BD</t>
  </si>
  <si>
    <t>MIN-NT</t>
  </si>
  <si>
    <t>C-ROOM-CHARGE</t>
  </si>
  <si>
    <t>C-DAT-NIGHT-FEE</t>
  </si>
  <si>
    <t>C-DAT-CONDO-FEE</t>
  </si>
  <si>
    <t>C-DAT-CLN-FEE</t>
  </si>
  <si>
    <t>C-DAT-SUB</t>
  </si>
  <si>
    <t>C-DEAL-PET</t>
  </si>
  <si>
    <t>C-DEAL-HOTTUB</t>
  </si>
  <si>
    <t>C-DEAL-CLN</t>
  </si>
  <si>
    <t>C-DEAL-NIGHTS</t>
  </si>
  <si>
    <t>C-DAT-DOCK-FEE</t>
  </si>
  <si>
    <t>C-DAT-DEAL</t>
  </si>
  <si>
    <t>C-DAT-DUE</t>
  </si>
  <si>
    <t>C-GT-SUB</t>
  </si>
  <si>
    <t>C-GT-DEAL</t>
  </si>
  <si>
    <t>C-GT-DUE</t>
  </si>
  <si>
    <t>C-GT-RENTALS</t>
  </si>
  <si>
    <t>C-GT-FREE-NIGHTS</t>
  </si>
  <si>
    <t>C-GT-FREE-CLN</t>
  </si>
  <si>
    <t>C-GT-PET-FEE</t>
  </si>
  <si>
    <t>C-GT-HOTTUB-FEE</t>
  </si>
  <si>
    <t>DAT</t>
  </si>
  <si>
    <t>GT</t>
  </si>
  <si>
    <t>CHECK FOR FREE N</t>
  </si>
  <si>
    <t>HB ZEROS</t>
  </si>
  <si>
    <t>OB ZEROS</t>
  </si>
  <si>
    <t>OB</t>
  </si>
  <si>
    <t>PP ZEROS</t>
  </si>
  <si>
    <t>PP</t>
  </si>
  <si>
    <t>RB ZEROS</t>
  </si>
  <si>
    <t>RB</t>
  </si>
  <si>
    <t>SB ZEROS</t>
  </si>
  <si>
    <t>SB</t>
  </si>
  <si>
    <t>L  ZEROS</t>
  </si>
  <si>
    <t xml:space="preserve">L </t>
  </si>
  <si>
    <t>HT ZEROS</t>
  </si>
  <si>
    <t>HT</t>
  </si>
  <si>
    <t>CP ZEROS</t>
  </si>
  <si>
    <t>CP</t>
  </si>
  <si>
    <t>GT-SUB</t>
  </si>
  <si>
    <t>GT-DEAL</t>
  </si>
  <si>
    <t>GT-TOTAL</t>
  </si>
  <si>
    <t>GT-RENTALS</t>
  </si>
  <si>
    <t>GT-FREE-NIGHTS</t>
  </si>
  <si>
    <t>GT-FREE-CLN</t>
  </si>
  <si>
    <t>GT-PET</t>
  </si>
  <si>
    <t>GT-HOT-TUB</t>
  </si>
  <si>
    <t>CONDO</t>
  </si>
  <si>
    <t>GUEST NAME</t>
  </si>
  <si>
    <t>NIGHTS</t>
  </si>
  <si>
    <t>NIGHT FEE</t>
  </si>
  <si>
    <t>CONDO FEE</t>
  </si>
  <si>
    <t>CLN-FEE</t>
  </si>
  <si>
    <t>DOCK-FEE</t>
  </si>
  <si>
    <t>DEAL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</si>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</sst>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0000000"/>
    <numFmt numFmtId="165" formatCode="00"/>
    <numFmt numFmtId="166" formatCode="&quot;$&quot;#,##0.00"/>
    <numFmt numFmtId="167" formatCode="00.00"/>
    <numFmt numFmtId="168" formatCode="0000"/>
  </numFmts>
  <fonts count="7" x14ac:knownFonts="1"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5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165" fontId="0" fillId="0" borderId="1" xfId="0" applyNumberFormat="1" applyBorder="1"/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6" fontId="0" fillId="4" borderId="1" xfId="0" applyNumberFormat="1" applyFill="1" applyBorder="1" applyProtection="1">
      <protection locked="0"/>
    </xf>
    <xf numFmtId="166" fontId="0" fillId="0" borderId="1" xfId="0" applyNumberFormat="1" applyBorder="1"/>
    <xf numFmtId="0" fontId="0" fillId="2" borderId="1" xfId="0" applyFill="1" applyBorder="1" applyAlignment="1" applyProtection="1">
      <alignment horizontal="center"/>
      <protection locked="0"/>
    </xf>
    <xf numFmtId="167" fontId="0" fillId="4" borderId="1" xfId="0" applyNumberFormat="1" applyFill="1" applyBorder="1" applyProtection="1">
      <protection locked="0"/>
    </xf>
    <xf numFmtId="167" fontId="0" fillId="0" borderId="1" xfId="0" applyNumberFormat="1" applyBorder="1"/>
    <xf numFmtId="168" fontId="0" fillId="4" borderId="1" xfId="0" applyNumberFormat="1" applyFill="1" applyBorder="1" applyProtection="1">
      <protection locked="0"/>
    </xf>
    <xf numFmtId="168" fontId="0" fillId="0" borderId="1" xfId="0" applyNumberFormat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0" fontId="0" fillId="0" borderId="1" xfId="0" applyNumberFormat="1" applyBorder="1"/>
    <xf numFmtId="0" fontId="0" fillId="7" borderId="1" xfId="0" applyNumberFormat="1" applyFill="1" applyBorder="1"/>
    <xf numFmtId="0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Protection="1">
      <protection locked="0"/>
    </xf>
    <xf numFmtId="0" fontId="0" fillId="8" borderId="1" xfId="0" applyNumberFormat="1" applyFill="1" applyBorder="1"/>
    <xf numFmtId="0" fontId="0" fillId="8" borderId="1" xfId="0" applyFill="1" applyBorder="1"/>
    <xf numFmtId="165" fontId="0" fillId="4" borderId="1" xfId="0" applyNumberFormat="1" applyFill="1" applyBorder="1" applyAlignment="1" applyProtection="1">
      <protection locked="0"/>
    </xf>
    <xf numFmtId="165" fontId="0" fillId="7" borderId="1" xfId="0" applyNumberFormat="1" applyFill="1" applyBorder="1"/>
    <xf numFmtId="0" fontId="3" fillId="0" borderId="1" xfId="0" applyNumberFormat="1" applyFont="1" applyBorder="1"/>
    <xf numFmtId="0" fontId="3" fillId="8" borderId="1" xfId="0" applyNumberFormat="1" applyFont="1" applyFill="1" applyBorder="1"/>
    <xf numFmtId="166" fontId="3" fillId="0" borderId="1" xfId="0" applyNumberFormat="1" applyFont="1" applyBorder="1"/>
    <xf numFmtId="166" fontId="0" fillId="0" borderId="1" xfId="1" applyNumberFormat="1" applyFont="1" applyBorder="1" applyProtection="1">
      <protection locked="0"/>
    </xf>
    <xf numFmtId="166" fontId="0" fillId="4" borderId="1" xfId="1" applyNumberFormat="1" applyFont="1" applyFill="1" applyBorder="1" applyProtection="1">
      <protection locked="0"/>
    </xf>
    <xf numFmtId="166" fontId="0" fillId="7" borderId="1" xfId="1" applyNumberFormat="1" applyFont="1" applyFill="1" applyBorder="1"/>
    <xf numFmtId="166" fontId="0" fillId="0" borderId="1" xfId="1" applyNumberFormat="1" applyFont="1" applyBorder="1"/>
    <xf numFmtId="0" fontId="0" fillId="2" borderId="1" xfId="0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166" fontId="5" fillId="9" borderId="1" xfId="2" applyNumberFormat="1" applyBorder="1"/>
    <xf numFmtId="166" fontId="6" fillId="10" borderId="1" xfId="3" applyNumberFormat="1" applyBorder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1A62-12FB-4F65-8EA9-8B1354DA9AFE}">
  <dimension ref="A1:AT96"/>
  <sheetViews>
    <sheetView tabSelected="1" topLeftCell="M1" zoomScale="90" zoomScaleNormal="90" workbookViewId="0">
      <pane ySplit="3" topLeftCell="A61" activePane="bottomLeft" state="frozen"/>
      <selection activeCell="A3" sqref="A3"/>
      <selection pane="bottomLeft" activeCell="X74" sqref="X74"/>
    </sheetView>
  </sheetViews>
  <sheetFormatPr defaultColWidth="8.88671875" defaultRowHeight="14.4" x14ac:dyDescent="0.3"/>
  <cols>
    <col min="1" max="1" width="17" style="2" bestFit="1" customWidth="1"/>
    <col min="2" max="2" width="10.21875" style="19" bestFit="1" customWidth="1"/>
    <col min="3" max="3" width="1.109375" style="3" customWidth="1"/>
    <col min="4" max="4" width="18.44140625" style="2" bestFit="1" customWidth="1"/>
    <col min="5" max="5" width="8.5546875" style="2" bestFit="1" customWidth="1"/>
    <col min="6" max="6" width="11.88671875" style="2" bestFit="1" customWidth="1"/>
    <col min="7" max="7" width="8.88671875" style="4" bestFit="1" customWidth="1"/>
    <col min="8" max="8" width="6.109375" style="2" bestFit="1" customWidth="1"/>
    <col min="9" max="9" width="9.21875" style="2" bestFit="1" customWidth="1"/>
    <col min="10" max="10" width="10.21875" style="21" bestFit="1" customWidth="1"/>
    <col min="11" max="11" width="1.109375" style="3" customWidth="1"/>
    <col min="12" max="12" width="28.88671875" style="2" bestFit="1" customWidth="1"/>
    <col min="13" max="13" width="1.109375" style="1" customWidth="1"/>
    <col min="14" max="15" width="15.88671875" style="16" bestFit="1" customWidth="1"/>
    <col min="16" max="16" width="16.88671875" style="16" bestFit="1" customWidth="1"/>
    <col min="17" max="17" width="13.88671875" style="16" bestFit="1" customWidth="1"/>
    <col min="18" max="18" width="11.6640625" style="16" bestFit="1" customWidth="1"/>
    <col min="19" max="19" width="10.77734375" style="16" bestFit="1" customWidth="1"/>
    <col min="20" max="20" width="14.77734375" style="16" bestFit="1" customWidth="1"/>
    <col min="21" max="21" width="11" style="16" bestFit="1" customWidth="1"/>
    <col min="22" max="22" width="14" style="16" bestFit="1" customWidth="1"/>
    <col min="23" max="23" width="15.109375" style="16" bestFit="1" customWidth="1"/>
    <col min="24" max="24" width="11" style="2" bestFit="1" customWidth="1"/>
    <col min="25" max="25" width="12.109375" style="16" bestFit="1" customWidth="1"/>
    <col min="26" max="26" width="0.6640625" style="3" customWidth="1"/>
    <col min="27" max="27" width="12.109375" style="16" bestFit="1" customWidth="1"/>
    <col min="28" max="28" width="11" style="16" bestFit="1" customWidth="1"/>
    <col min="29" max="29" width="14.88671875" style="2" bestFit="1" customWidth="1"/>
    <col min="30" max="30" width="13.109375" style="16" bestFit="1" customWidth="1"/>
    <col min="31" max="31" width="16.6640625" style="27" bestFit="1" customWidth="1"/>
    <col min="32" max="32" width="13.77734375" style="16" bestFit="1" customWidth="1"/>
    <col min="33" max="33" width="12.21875" style="16" bestFit="1" customWidth="1"/>
    <col min="34" max="34" width="16.109375" style="16" customWidth="1"/>
    <col min="35" max="35" width="1.109375" style="1" customWidth="1"/>
    <col min="36" max="36" width="22.88671875" style="2" bestFit="1" customWidth="1"/>
    <col min="37" max="37" width="18" style="2" bestFit="1" customWidth="1"/>
    <col min="38" max="39" width="19.109375" style="2" bestFit="1" customWidth="1"/>
    <col min="40" max="40" width="15" style="2" bestFit="1" customWidth="1"/>
    <col min="41" max="41" width="14.44140625" style="2" bestFit="1" customWidth="1"/>
    <col min="42" max="42" width="14" style="2" bestFit="1" customWidth="1"/>
    <col min="43" max="43" width="12.109375" style="2" bestFit="1" customWidth="1"/>
    <col min="44" max="44" width="11" style="2" bestFit="1" customWidth="1"/>
    <col min="45" max="45" width="13.33203125" style="41" bestFit="1" customWidth="1"/>
    <col min="46" max="16384" width="8.88671875" style="2"/>
  </cols>
  <sheetData>
    <row r="1" spans="1:46" s="6" customForma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5"/>
      <c r="N1" s="42" t="s">
        <v>3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17"/>
      <c r="AA1" s="17"/>
      <c r="AB1" s="17"/>
      <c r="AC1" s="17"/>
      <c r="AD1" s="17"/>
      <c r="AE1" s="29"/>
      <c r="AF1" s="17"/>
      <c r="AG1" s="17"/>
      <c r="AH1" s="17"/>
      <c r="AI1" s="5"/>
      <c r="AJ1" s="42" t="s">
        <v>4</v>
      </c>
      <c r="AK1" s="42"/>
      <c r="AL1" s="42"/>
      <c r="AM1" s="42"/>
      <c r="AN1" s="42"/>
      <c r="AO1" s="42"/>
      <c r="AP1" s="42"/>
      <c r="AS1" s="38"/>
    </row>
    <row r="2" spans="1:46" s="6" customFormat="1" x14ac:dyDescent="0.3">
      <c r="A2" s="45" t="s">
        <v>12</v>
      </c>
      <c r="B2" s="47"/>
      <c r="C2" s="7"/>
      <c r="D2" s="45" t="s">
        <v>2</v>
      </c>
      <c r="E2" s="46"/>
      <c r="F2" s="46"/>
      <c r="G2" s="46"/>
      <c r="H2" s="46"/>
      <c r="I2" s="46"/>
      <c r="J2" s="47"/>
      <c r="K2" s="8"/>
      <c r="L2" s="9" t="s">
        <v>1</v>
      </c>
      <c r="M2" s="5"/>
      <c r="N2" s="43" t="s">
        <v>45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51"/>
      <c r="Z2" s="8"/>
      <c r="AA2" s="43" t="s">
        <v>46</v>
      </c>
      <c r="AB2" s="44"/>
      <c r="AC2" s="44"/>
      <c r="AD2" s="44"/>
      <c r="AE2" s="44"/>
      <c r="AF2" s="44"/>
      <c r="AG2" s="44"/>
      <c r="AH2" s="44"/>
      <c r="AI2" s="5"/>
      <c r="AS2" s="38"/>
    </row>
    <row r="3" spans="1:46" s="6" customFormat="1" x14ac:dyDescent="0.3">
      <c r="A3" s="10" t="s">
        <v>5</v>
      </c>
      <c r="B3" s="18" t="s">
        <v>11</v>
      </c>
      <c r="C3" s="8"/>
      <c r="D3" s="10" t="s">
        <v>5</v>
      </c>
      <c r="E3" s="10" t="s">
        <v>6</v>
      </c>
      <c r="F3" s="11" t="s">
        <v>7</v>
      </c>
      <c r="G3" s="33" t="s">
        <v>8</v>
      </c>
      <c r="H3" s="12" t="s">
        <v>9</v>
      </c>
      <c r="I3" s="12" t="s">
        <v>10</v>
      </c>
      <c r="J3" s="20" t="s">
        <v>11</v>
      </c>
      <c r="K3" s="13"/>
      <c r="L3" s="14"/>
      <c r="M3" s="5"/>
      <c r="N3" s="15" t="s">
        <v>25</v>
      </c>
      <c r="O3" s="15" t="s">
        <v>26</v>
      </c>
      <c r="P3" s="15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  <c r="X3" s="10" t="s">
        <v>35</v>
      </c>
      <c r="Y3" s="15" t="s">
        <v>36</v>
      </c>
      <c r="Z3" s="13"/>
      <c r="AA3" s="15" t="s">
        <v>37</v>
      </c>
      <c r="AB3" s="15" t="s">
        <v>38</v>
      </c>
      <c r="AC3" s="10" t="s">
        <v>39</v>
      </c>
      <c r="AD3" s="15" t="s">
        <v>40</v>
      </c>
      <c r="AE3" s="30" t="s">
        <v>41</v>
      </c>
      <c r="AF3" s="15" t="s">
        <v>42</v>
      </c>
      <c r="AG3" s="15" t="s">
        <v>43</v>
      </c>
      <c r="AH3" s="15" t="s">
        <v>44</v>
      </c>
      <c r="AI3" s="5"/>
      <c r="AJ3" s="10" t="s">
        <v>71</v>
      </c>
      <c r="AK3" s="10" t="s">
        <v>72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79</v>
      </c>
      <c r="AR3" s="10" t="s">
        <v>78</v>
      </c>
      <c r="AS3" s="39" t="s">
        <v>80</v>
      </c>
      <c r="AT3" s="10"/>
    </row>
    <row r="4" spans="1:46" s="22" customFormat="1" x14ac:dyDescent="0.3">
      <c r="A4" s="22" t="s">
        <v>48</v>
      </c>
      <c r="B4" s="23">
        <v>0</v>
      </c>
      <c r="D4" s="22" t="str">
        <f>LEFT(A4 &amp; REPT(" ",20),20)</f>
        <v xml:space="preserve">HB ZEROS            </v>
      </c>
      <c r="E4" s="22" t="s">
        <v>13</v>
      </c>
      <c r="F4" s="22">
        <v>0</v>
      </c>
      <c r="G4" s="34">
        <v>0</v>
      </c>
      <c r="H4" s="22" t="s">
        <v>15</v>
      </c>
      <c r="I4" s="22" t="s">
        <v>15</v>
      </c>
      <c r="J4" s="24">
        <f>B4*100</f>
        <v>0</v>
      </c>
      <c r="L4" s="22" t="str">
        <f>CONCATENATE(D4,E4,TEXT(F4,"0"),TEXT(G4,"00"),H4,I4,TEXT(J4,"0000"))</f>
        <v>HB ZEROS            HB000NN0000</v>
      </c>
      <c r="N4" s="25">
        <f>_xlfn.SWITCH(E4,"HB",99.5,"OB",188,"PP",50,"RB",62.1,"SB",100,"L ",76.35,"HT",50,"CP",125,"ERROR")</f>
        <v>99.5</v>
      </c>
      <c r="O4" s="25">
        <f>N4*F4</f>
        <v>0</v>
      </c>
      <c r="P4" s="25">
        <f>O4*G4</f>
        <v>0</v>
      </c>
      <c r="Q4" s="25">
        <f>_xlfn.SWITCH(E4,"HB",100,"OB",150,"PP",75,"RB",75,"SB",150,"L ",0,"HT",100,"CP",0,"ERROR")</f>
        <v>100</v>
      </c>
      <c r="R4" s="25">
        <f>P4+Q4+W4</f>
        <v>100</v>
      </c>
      <c r="S4" s="16">
        <f>IF(H4 = "Y",(_xlfn.SWITCH(E4,"HB",0.1,"OB",0.1,"SB",0.1,0))*P4,0)</f>
        <v>0</v>
      </c>
      <c r="T4" s="16">
        <f>IF(I4="Y",(_xlfn.SWITCH(E4,"HB",0.05,"L ",0.075,0))*P4,0)</f>
        <v>0</v>
      </c>
      <c r="U4" s="25">
        <f>IF(E4="RB",IF(G4&gt;5,Q4,0),0)</f>
        <v>0</v>
      </c>
      <c r="V4" s="25">
        <f>_xlfn.SWITCH(E4,"OB",IF(G4&gt;6,O4,0),"HT",IF(G4&gt;2,O4/2,0),"CP",IF(G4&gt;4,O4,0),0)</f>
        <v>0</v>
      </c>
      <c r="W4" s="25">
        <f>B4*G4</f>
        <v>0</v>
      </c>
      <c r="X4" s="52">
        <f>S4+T4-U4-V4</f>
        <v>0</v>
      </c>
      <c r="Y4" s="22">
        <f>R4+X4</f>
        <v>100</v>
      </c>
      <c r="AA4" s="25">
        <f>R4</f>
        <v>100</v>
      </c>
      <c r="AB4" s="25">
        <f>X4</f>
        <v>0</v>
      </c>
      <c r="AC4" s="16">
        <f t="shared" ref="AC4:AC67" si="0">AA4+AB4</f>
        <v>100</v>
      </c>
      <c r="AD4" s="28">
        <v>1</v>
      </c>
      <c r="AE4" s="28">
        <f>IF(V4 &gt; 0,IF(V4=O4,1,0.5),0)</f>
        <v>0</v>
      </c>
      <c r="AF4" s="28">
        <f>IF(W4 &gt; 0,1,0)</f>
        <v>0</v>
      </c>
      <c r="AG4" s="25">
        <f>S4</f>
        <v>0</v>
      </c>
      <c r="AH4" s="25">
        <f>T4</f>
        <v>0</v>
      </c>
      <c r="AJ4" s="25" t="str">
        <f>_xlfn.SWITCH(E4,"HB","Horseshoe Bend","OB","Osage Beach","PP","Pistol Point","RB","Regatta Bay","SB","Shawnee Bend","L ","Ledges","HT","Harbour Towne","CP","Compasse Pointe","ERROR")</f>
        <v>Horseshoe Bend</v>
      </c>
      <c r="AK4" s="22" t="str">
        <f>D4</f>
        <v xml:space="preserve">HB ZEROS            </v>
      </c>
      <c r="AL4" s="34">
        <f>G4</f>
        <v>0</v>
      </c>
      <c r="AM4" s="25">
        <f>O4</f>
        <v>0</v>
      </c>
      <c r="AN4" s="25">
        <f>P4</f>
        <v>0</v>
      </c>
      <c r="AO4" s="25">
        <f>Q4</f>
        <v>100</v>
      </c>
      <c r="AP4" s="25">
        <f>W4</f>
        <v>0</v>
      </c>
      <c r="AQ4" s="25">
        <f>R4</f>
        <v>100</v>
      </c>
      <c r="AR4" s="40">
        <f>X4</f>
        <v>0</v>
      </c>
      <c r="AS4" s="40">
        <f>Y4</f>
        <v>100</v>
      </c>
      <c r="AT4" s="22" t="str">
        <f>IF(AS4&gt;750,"****","")</f>
        <v/>
      </c>
    </row>
    <row r="5" spans="1:46" x14ac:dyDescent="0.3">
      <c r="A5" s="2" t="s">
        <v>16</v>
      </c>
      <c r="B5" s="19">
        <v>0</v>
      </c>
      <c r="D5" s="2" t="str">
        <f>LEFT(A5 &amp; REPT(" ",20),20)</f>
        <v xml:space="preserve">1BD 1NT 0 DL 0DS    </v>
      </c>
      <c r="E5" s="2" t="s">
        <v>13</v>
      </c>
      <c r="F5" s="2">
        <v>1</v>
      </c>
      <c r="G5" s="4">
        <v>1</v>
      </c>
      <c r="H5" s="2" t="s">
        <v>15</v>
      </c>
      <c r="I5" s="2" t="s">
        <v>15</v>
      </c>
      <c r="J5" s="21">
        <f>B5*100</f>
        <v>0</v>
      </c>
      <c r="L5" s="32" t="str">
        <f>CONCATENATE(D5,E5,TEXT(F5,"0"),TEXT(G5,"00"),H5,I5,TEXT(J5,"0000"))</f>
        <v>1BD 1NT 0 DL 0DS    HB101NN0000</v>
      </c>
      <c r="N5" s="16">
        <f>_xlfn.SWITCH(E5,"HB",99.5,"OB",188,"PP",50,"RB",62.1,"SB",100,"L ",76.35,"HT",50,"CP",125,"ERROR")</f>
        <v>99.5</v>
      </c>
      <c r="O5" s="16">
        <f t="shared" ref="O5:O36" si="1">N5*F5</f>
        <v>99.5</v>
      </c>
      <c r="P5" s="16">
        <f t="shared" ref="P5:P36" si="2">O5*G5</f>
        <v>99.5</v>
      </c>
      <c r="Q5" s="16">
        <f t="shared" ref="Q5:Q36" si="3">_xlfn.SWITCH(E5,"HB",100,"OB",150,"PP",75,"RB",75,"SB",150,"L ",0,"HT",100,"CP",0,"ERROR")</f>
        <v>100</v>
      </c>
      <c r="R5" s="26">
        <f>P5+Q5+W5</f>
        <v>199.5</v>
      </c>
      <c r="S5" s="16">
        <f>IF(H5 = "Y",(_xlfn.SWITCH(E5,"HB",0.1,"OB",0.1,"SB",0.1,0))*P5,0)</f>
        <v>0</v>
      </c>
      <c r="T5" s="16">
        <f>IF(I5="Y",(_xlfn.SWITCH(E5,"HB",0.05,"L ",0.075,0))*P5,0)</f>
        <v>0</v>
      </c>
      <c r="U5" s="16">
        <f t="shared" ref="U5:U68" si="4">IF(E5="RB",IF(G5&gt;5,Q5,0),0)</f>
        <v>0</v>
      </c>
      <c r="V5" s="16">
        <f>_xlfn.SWITCH(E5,"OB",IF(G5&gt;6,O5,0),"HT",IF(G5&gt;2,O5/2,0),"CP",IF(G5&gt;4,O5,0),0)</f>
        <v>0</v>
      </c>
      <c r="W5" s="16">
        <f>B5*G5</f>
        <v>0</v>
      </c>
      <c r="X5" s="52">
        <f>S5+T5-U5-V5</f>
        <v>0</v>
      </c>
      <c r="Y5" s="16">
        <f>R5+X5</f>
        <v>199.5</v>
      </c>
      <c r="AA5" s="16">
        <f>AA4+R5</f>
        <v>299.5</v>
      </c>
      <c r="AB5" s="16">
        <f>AB4+X5</f>
        <v>0</v>
      </c>
      <c r="AC5" s="16">
        <f t="shared" si="0"/>
        <v>299.5</v>
      </c>
      <c r="AD5" s="27">
        <f>AD4+1</f>
        <v>2</v>
      </c>
      <c r="AE5" s="27">
        <f>IF(V5 &gt; 0,IF(V5=O5,1,0.5),0)+AE4</f>
        <v>0</v>
      </c>
      <c r="AF5" s="31">
        <f>IF(W5 &gt; 0,1,0)+AF4</f>
        <v>0</v>
      </c>
      <c r="AG5" s="16">
        <f>S5+AG4</f>
        <v>0</v>
      </c>
      <c r="AH5" s="16">
        <f>AH4+T5</f>
        <v>0</v>
      </c>
      <c r="AJ5" s="25" t="str">
        <f t="shared" ref="AJ5:AJ68" si="5">_xlfn.SWITCH(E5,"HB","Horseshoe Bend","OB","Osage Beach","PP","Pistol Point","RB","Regatta Bay","SB","Shawnee Bend","L ","Ledges","HT","Harbour Towne","CP","Compasse Pointe","ERROR")</f>
        <v>Horseshoe Bend</v>
      </c>
      <c r="AK5" s="22" t="str">
        <f t="shared" ref="AK5:AK68" si="6">D5</f>
        <v xml:space="preserve">1BD 1NT 0 DL 0DS    </v>
      </c>
      <c r="AL5" s="34">
        <f t="shared" ref="AL5:AL68" si="7">G5</f>
        <v>1</v>
      </c>
      <c r="AM5" s="25">
        <f t="shared" ref="AM5:AM68" si="8">O5</f>
        <v>99.5</v>
      </c>
      <c r="AN5" s="25">
        <f t="shared" ref="AN5:AN68" si="9">P5</f>
        <v>99.5</v>
      </c>
      <c r="AO5" s="25">
        <f t="shared" ref="AO5:AO68" si="10">Q5</f>
        <v>100</v>
      </c>
      <c r="AP5" s="25">
        <f t="shared" ref="AP5:AP68" si="11">W5</f>
        <v>0</v>
      </c>
      <c r="AQ5" s="25">
        <f t="shared" ref="AQ5:AQ68" si="12">R5</f>
        <v>199.5</v>
      </c>
      <c r="AR5" s="40">
        <f t="shared" ref="AR5:AR68" si="13">X5</f>
        <v>0</v>
      </c>
      <c r="AS5" s="40">
        <f>Y5</f>
        <v>199.5</v>
      </c>
      <c r="AT5" s="22" t="str">
        <f t="shared" ref="AT5:AT68" si="14">IF(AS5&gt;750,"****","")</f>
        <v/>
      </c>
    </row>
    <row r="6" spans="1:46" x14ac:dyDescent="0.3">
      <c r="A6" s="2" t="s">
        <v>17</v>
      </c>
      <c r="B6" s="19">
        <v>0</v>
      </c>
      <c r="D6" s="2" t="str">
        <f>LEFT(A6 &amp; REPT(" ",20),20)</f>
        <v xml:space="preserve">2BD 1NT 0 DL 0DS    </v>
      </c>
      <c r="E6" s="2" t="s">
        <v>13</v>
      </c>
      <c r="F6" s="2">
        <v>2</v>
      </c>
      <c r="G6" s="4">
        <v>1</v>
      </c>
      <c r="H6" s="2" t="s">
        <v>15</v>
      </c>
      <c r="I6" s="2" t="s">
        <v>15</v>
      </c>
      <c r="J6" s="21">
        <f t="shared" ref="J6:J14" si="15">B6*100</f>
        <v>0</v>
      </c>
      <c r="L6" s="32" t="str">
        <f t="shared" ref="L6:L69" si="16">CONCATENATE(D6,E6,TEXT(F6,"0"),TEXT(G6,"00"),H6,I6,TEXT(J6,"0000"))</f>
        <v>2BD 1NT 0 DL 0DS    HB201NN0000</v>
      </c>
      <c r="N6" s="16">
        <f t="shared" ref="N6:N36" si="17">_xlfn.SWITCH(E6,"HB",99.5,"OB",188,"PP",50,"RB",62.1,"SB",100,"L ",76.35,"HT",50,"CP",125,"ERROR")</f>
        <v>99.5</v>
      </c>
      <c r="O6" s="16">
        <f t="shared" si="1"/>
        <v>199</v>
      </c>
      <c r="P6" s="16">
        <f t="shared" si="2"/>
        <v>199</v>
      </c>
      <c r="Q6" s="16">
        <f t="shared" si="3"/>
        <v>100</v>
      </c>
      <c r="R6" s="26">
        <f t="shared" ref="R6:R69" si="18">P6+Q6+W6</f>
        <v>299</v>
      </c>
      <c r="S6" s="16">
        <f t="shared" ref="S6:S69" si="19">IF(H6 = "Y",(_xlfn.SWITCH(E6,"HB",0.1,"OB",0.1,"SB",0.1,0))*P6,0)</f>
        <v>0</v>
      </c>
      <c r="T6" s="16">
        <f t="shared" ref="T6:T69" si="20">IF(I6="Y",(_xlfn.SWITCH(E6,"HB",0.05,"L ",0.075,0))*P6,0)</f>
        <v>0</v>
      </c>
      <c r="U6" s="16">
        <f t="shared" si="4"/>
        <v>0</v>
      </c>
      <c r="V6" s="16">
        <f t="shared" ref="V6:V69" si="21">_xlfn.SWITCH(E6,"OB",IF(G6&gt;6,O6,0),"HT",IF(G6&gt;2,O6/2,0),"CP",IF(G6&gt;4,O6,0),0)</f>
        <v>0</v>
      </c>
      <c r="W6" s="16">
        <f t="shared" ref="W6:W69" si="22">B6*G6</f>
        <v>0</v>
      </c>
      <c r="X6" s="52">
        <f t="shared" ref="X6:X69" si="23">S6+T6-U6-V6</f>
        <v>0</v>
      </c>
      <c r="Y6" s="16">
        <f t="shared" ref="Y6:Y69" si="24">R6+X6</f>
        <v>299</v>
      </c>
      <c r="AA6" s="16">
        <f t="shared" ref="AA6:AA69" si="25">AA5+R6</f>
        <v>598.5</v>
      </c>
      <c r="AB6" s="16">
        <f t="shared" ref="AB6:AB69" si="26">AB5+X6</f>
        <v>0</v>
      </c>
      <c r="AC6" s="16">
        <f t="shared" si="0"/>
        <v>598.5</v>
      </c>
      <c r="AD6" s="27">
        <f t="shared" ref="AD6:AD69" si="27">AD5+1</f>
        <v>3</v>
      </c>
      <c r="AE6" s="27">
        <f t="shared" ref="AE6:AE32" si="28">IF(V6 &gt; 0,IF(V6=O6,1,0.5),0)+AE5</f>
        <v>0</v>
      </c>
      <c r="AF6" s="31">
        <f t="shared" ref="AF6:AF69" si="29">IF(W6 &gt; 0,1,0)+AF5</f>
        <v>0</v>
      </c>
      <c r="AG6" s="16">
        <f t="shared" ref="AG6:AG69" si="30">S6+AG5</f>
        <v>0</v>
      </c>
      <c r="AH6" s="16">
        <f t="shared" ref="AH6:AH69" si="31">AH5+T6</f>
        <v>0</v>
      </c>
      <c r="AJ6" s="25" t="str">
        <f t="shared" si="5"/>
        <v>Horseshoe Bend</v>
      </c>
      <c r="AK6" s="22" t="str">
        <f t="shared" si="6"/>
        <v xml:space="preserve">2BD 1NT 0 DL 0DS    </v>
      </c>
      <c r="AL6" s="34">
        <f t="shared" si="7"/>
        <v>1</v>
      </c>
      <c r="AM6" s="25">
        <f t="shared" si="8"/>
        <v>199</v>
      </c>
      <c r="AN6" s="25">
        <f t="shared" si="9"/>
        <v>199</v>
      </c>
      <c r="AO6" s="25">
        <f t="shared" si="10"/>
        <v>100</v>
      </c>
      <c r="AP6" s="25">
        <f t="shared" si="11"/>
        <v>0</v>
      </c>
      <c r="AQ6" s="25">
        <f t="shared" si="12"/>
        <v>299</v>
      </c>
      <c r="AR6" s="40">
        <f t="shared" si="13"/>
        <v>0</v>
      </c>
      <c r="AS6" s="40">
        <f t="shared" ref="AS5:AS68" si="32">Y6</f>
        <v>299</v>
      </c>
      <c r="AT6" s="22" t="str">
        <f t="shared" si="14"/>
        <v/>
      </c>
    </row>
    <row r="7" spans="1:46" x14ac:dyDescent="0.3">
      <c r="A7" s="2" t="s">
        <v>18</v>
      </c>
      <c r="B7" s="19">
        <v>0</v>
      </c>
      <c r="D7" s="2" t="str">
        <f>LEFT(A7 &amp; REPT(" ",20),20)</f>
        <v xml:space="preserve">1BD 2NT 0 DL 0DS    </v>
      </c>
      <c r="E7" s="2" t="s">
        <v>13</v>
      </c>
      <c r="F7" s="2">
        <v>1</v>
      </c>
      <c r="G7" s="4">
        <v>2</v>
      </c>
      <c r="H7" s="2" t="s">
        <v>15</v>
      </c>
      <c r="I7" s="2" t="s">
        <v>15</v>
      </c>
      <c r="J7" s="21">
        <f t="shared" si="15"/>
        <v>0</v>
      </c>
      <c r="L7" s="32" t="str">
        <f t="shared" si="16"/>
        <v>1BD 2NT 0 DL 0DS    HB102NN0000</v>
      </c>
      <c r="N7" s="16">
        <f t="shared" si="17"/>
        <v>99.5</v>
      </c>
      <c r="O7" s="16">
        <f t="shared" si="1"/>
        <v>99.5</v>
      </c>
      <c r="P7" s="16">
        <f t="shared" si="2"/>
        <v>199</v>
      </c>
      <c r="Q7" s="16">
        <f t="shared" si="3"/>
        <v>100</v>
      </c>
      <c r="R7" s="26">
        <f t="shared" si="18"/>
        <v>299</v>
      </c>
      <c r="S7" s="16">
        <f t="shared" si="19"/>
        <v>0</v>
      </c>
      <c r="T7" s="16">
        <f t="shared" si="20"/>
        <v>0</v>
      </c>
      <c r="U7" s="16">
        <f t="shared" si="4"/>
        <v>0</v>
      </c>
      <c r="V7" s="16">
        <f t="shared" si="21"/>
        <v>0</v>
      </c>
      <c r="W7" s="16">
        <f t="shared" si="22"/>
        <v>0</v>
      </c>
      <c r="X7" s="52">
        <f t="shared" si="23"/>
        <v>0</v>
      </c>
      <c r="Y7" s="16">
        <f t="shared" si="24"/>
        <v>299</v>
      </c>
      <c r="AA7" s="16">
        <f t="shared" si="25"/>
        <v>897.5</v>
      </c>
      <c r="AB7" s="16">
        <f t="shared" si="26"/>
        <v>0</v>
      </c>
      <c r="AC7" s="16">
        <f t="shared" si="0"/>
        <v>897.5</v>
      </c>
      <c r="AD7" s="27">
        <f t="shared" si="27"/>
        <v>4</v>
      </c>
      <c r="AE7" s="27">
        <f t="shared" si="28"/>
        <v>0</v>
      </c>
      <c r="AF7" s="31">
        <f t="shared" si="29"/>
        <v>0</v>
      </c>
      <c r="AG7" s="16">
        <f t="shared" si="30"/>
        <v>0</v>
      </c>
      <c r="AH7" s="16">
        <f t="shared" si="31"/>
        <v>0</v>
      </c>
      <c r="AJ7" s="25" t="str">
        <f t="shared" si="5"/>
        <v>Horseshoe Bend</v>
      </c>
      <c r="AK7" s="22" t="str">
        <f t="shared" si="6"/>
        <v xml:space="preserve">1BD 2NT 0 DL 0DS    </v>
      </c>
      <c r="AL7" s="34">
        <f t="shared" si="7"/>
        <v>2</v>
      </c>
      <c r="AM7" s="25">
        <f t="shared" si="8"/>
        <v>99.5</v>
      </c>
      <c r="AN7" s="25">
        <f t="shared" si="9"/>
        <v>199</v>
      </c>
      <c r="AO7" s="25">
        <f t="shared" si="10"/>
        <v>100</v>
      </c>
      <c r="AP7" s="25">
        <f t="shared" si="11"/>
        <v>0</v>
      </c>
      <c r="AQ7" s="25">
        <f t="shared" si="12"/>
        <v>299</v>
      </c>
      <c r="AR7" s="40">
        <f t="shared" si="13"/>
        <v>0</v>
      </c>
      <c r="AS7" s="40">
        <f t="shared" si="32"/>
        <v>299</v>
      </c>
      <c r="AT7" s="22" t="str">
        <f t="shared" si="14"/>
        <v/>
      </c>
    </row>
    <row r="8" spans="1:46" x14ac:dyDescent="0.3">
      <c r="A8" s="2" t="s">
        <v>19</v>
      </c>
      <c r="B8" s="19">
        <v>0</v>
      </c>
      <c r="D8" s="2" t="str">
        <f t="shared" ref="D8:D9" si="33">LEFT(A8 &amp; REPT(" ",20),20)</f>
        <v xml:space="preserve">1BD 1NT PT DL 0DS   </v>
      </c>
      <c r="E8" s="2" t="s">
        <v>13</v>
      </c>
      <c r="F8" s="2">
        <v>1</v>
      </c>
      <c r="G8" s="4">
        <v>1</v>
      </c>
      <c r="H8" s="2" t="s">
        <v>14</v>
      </c>
      <c r="I8" s="2" t="s">
        <v>15</v>
      </c>
      <c r="J8" s="21">
        <f t="shared" si="15"/>
        <v>0</v>
      </c>
      <c r="L8" s="32" t="str">
        <f t="shared" si="16"/>
        <v>1BD 1NT PT DL 0DS   HB101YN0000</v>
      </c>
      <c r="N8" s="16">
        <f t="shared" si="17"/>
        <v>99.5</v>
      </c>
      <c r="O8" s="16">
        <f t="shared" si="1"/>
        <v>99.5</v>
      </c>
      <c r="P8" s="16">
        <f t="shared" si="2"/>
        <v>99.5</v>
      </c>
      <c r="Q8" s="16">
        <f t="shared" si="3"/>
        <v>100</v>
      </c>
      <c r="R8" s="26">
        <f t="shared" si="18"/>
        <v>199.5</v>
      </c>
      <c r="S8" s="16">
        <f t="shared" si="19"/>
        <v>9.9500000000000011</v>
      </c>
      <c r="T8" s="16">
        <f t="shared" si="20"/>
        <v>0</v>
      </c>
      <c r="U8" s="16">
        <f t="shared" si="4"/>
        <v>0</v>
      </c>
      <c r="V8" s="16">
        <f t="shared" si="21"/>
        <v>0</v>
      </c>
      <c r="W8" s="16">
        <f t="shared" si="22"/>
        <v>0</v>
      </c>
      <c r="X8" s="52">
        <f t="shared" si="23"/>
        <v>9.9500000000000011</v>
      </c>
      <c r="Y8" s="16">
        <f t="shared" si="24"/>
        <v>209.45</v>
      </c>
      <c r="AA8" s="16">
        <f t="shared" si="25"/>
        <v>1097</v>
      </c>
      <c r="AB8" s="16">
        <f t="shared" si="26"/>
        <v>9.9500000000000011</v>
      </c>
      <c r="AC8" s="16">
        <f t="shared" si="0"/>
        <v>1106.95</v>
      </c>
      <c r="AD8" s="27">
        <f t="shared" si="27"/>
        <v>5</v>
      </c>
      <c r="AE8" s="27">
        <f t="shared" si="28"/>
        <v>0</v>
      </c>
      <c r="AF8" s="31">
        <f t="shared" si="29"/>
        <v>0</v>
      </c>
      <c r="AG8" s="16">
        <f t="shared" si="30"/>
        <v>9.9500000000000011</v>
      </c>
      <c r="AH8" s="16">
        <f t="shared" si="31"/>
        <v>0</v>
      </c>
      <c r="AJ8" s="25" t="str">
        <f t="shared" si="5"/>
        <v>Horseshoe Bend</v>
      </c>
      <c r="AK8" s="22" t="str">
        <f t="shared" si="6"/>
        <v xml:space="preserve">1BD 1NT PT DL 0DS   </v>
      </c>
      <c r="AL8" s="34">
        <f t="shared" si="7"/>
        <v>1</v>
      </c>
      <c r="AM8" s="25">
        <f t="shared" si="8"/>
        <v>99.5</v>
      </c>
      <c r="AN8" s="25">
        <f t="shared" si="9"/>
        <v>99.5</v>
      </c>
      <c r="AO8" s="25">
        <f t="shared" si="10"/>
        <v>100</v>
      </c>
      <c r="AP8" s="25">
        <f t="shared" si="11"/>
        <v>0</v>
      </c>
      <c r="AQ8" s="25">
        <f t="shared" si="12"/>
        <v>199.5</v>
      </c>
      <c r="AR8" s="40">
        <f t="shared" si="13"/>
        <v>9.9500000000000011</v>
      </c>
      <c r="AS8" s="40">
        <f t="shared" si="32"/>
        <v>209.45</v>
      </c>
      <c r="AT8" s="22" t="str">
        <f t="shared" si="14"/>
        <v/>
      </c>
    </row>
    <row r="9" spans="1:46" x14ac:dyDescent="0.3">
      <c r="A9" s="2" t="s">
        <v>20</v>
      </c>
      <c r="B9" s="19">
        <v>0</v>
      </c>
      <c r="D9" s="2" t="str">
        <f t="shared" si="33"/>
        <v xml:space="preserve">1BD 1NT HT DL 0DS   </v>
      </c>
      <c r="E9" s="2" t="s">
        <v>13</v>
      </c>
      <c r="F9" s="2">
        <v>1</v>
      </c>
      <c r="G9" s="4">
        <v>1</v>
      </c>
      <c r="H9" s="2" t="s">
        <v>15</v>
      </c>
      <c r="I9" s="2" t="s">
        <v>14</v>
      </c>
      <c r="J9" s="21">
        <f t="shared" si="15"/>
        <v>0</v>
      </c>
      <c r="L9" s="32" t="str">
        <f t="shared" si="16"/>
        <v>1BD 1NT HT DL 0DS   HB101NY0000</v>
      </c>
      <c r="N9" s="16">
        <f t="shared" si="17"/>
        <v>99.5</v>
      </c>
      <c r="O9" s="16">
        <f t="shared" si="1"/>
        <v>99.5</v>
      </c>
      <c r="P9" s="16">
        <f t="shared" si="2"/>
        <v>99.5</v>
      </c>
      <c r="Q9" s="16">
        <f t="shared" si="3"/>
        <v>100</v>
      </c>
      <c r="R9" s="26">
        <f t="shared" si="18"/>
        <v>199.5</v>
      </c>
      <c r="S9" s="16">
        <f t="shared" si="19"/>
        <v>0</v>
      </c>
      <c r="T9" s="16">
        <f t="shared" si="20"/>
        <v>4.9750000000000005</v>
      </c>
      <c r="U9" s="16">
        <f t="shared" si="4"/>
        <v>0</v>
      </c>
      <c r="V9" s="16">
        <f t="shared" si="21"/>
        <v>0</v>
      </c>
      <c r="W9" s="16">
        <f t="shared" si="22"/>
        <v>0</v>
      </c>
      <c r="X9" s="52">
        <f t="shared" si="23"/>
        <v>4.9750000000000005</v>
      </c>
      <c r="Y9" s="16">
        <f t="shared" si="24"/>
        <v>204.47499999999999</v>
      </c>
      <c r="AA9" s="16">
        <f t="shared" si="25"/>
        <v>1296.5</v>
      </c>
      <c r="AB9" s="16">
        <f t="shared" si="26"/>
        <v>14.925000000000001</v>
      </c>
      <c r="AC9" s="16">
        <f t="shared" si="0"/>
        <v>1311.425</v>
      </c>
      <c r="AD9" s="27">
        <f t="shared" si="27"/>
        <v>6</v>
      </c>
      <c r="AE9" s="27">
        <f t="shared" si="28"/>
        <v>0</v>
      </c>
      <c r="AF9" s="31">
        <f t="shared" si="29"/>
        <v>0</v>
      </c>
      <c r="AG9" s="16">
        <f t="shared" si="30"/>
        <v>9.9500000000000011</v>
      </c>
      <c r="AH9" s="16">
        <f t="shared" si="31"/>
        <v>4.9750000000000005</v>
      </c>
      <c r="AJ9" s="25" t="str">
        <f t="shared" si="5"/>
        <v>Horseshoe Bend</v>
      </c>
      <c r="AK9" s="22" t="str">
        <f t="shared" si="6"/>
        <v xml:space="preserve">1BD 1NT HT DL 0DS   </v>
      </c>
      <c r="AL9" s="34">
        <f t="shared" si="7"/>
        <v>1</v>
      </c>
      <c r="AM9" s="25">
        <f t="shared" si="8"/>
        <v>99.5</v>
      </c>
      <c r="AN9" s="25">
        <f t="shared" si="9"/>
        <v>99.5</v>
      </c>
      <c r="AO9" s="25">
        <f t="shared" si="10"/>
        <v>100</v>
      </c>
      <c r="AP9" s="25">
        <f t="shared" si="11"/>
        <v>0</v>
      </c>
      <c r="AQ9" s="25">
        <f t="shared" si="12"/>
        <v>199.5</v>
      </c>
      <c r="AR9" s="40">
        <f t="shared" si="13"/>
        <v>4.9750000000000005</v>
      </c>
      <c r="AS9" s="40">
        <f t="shared" si="32"/>
        <v>204.47499999999999</v>
      </c>
      <c r="AT9" s="22" t="str">
        <f t="shared" si="14"/>
        <v/>
      </c>
    </row>
    <row r="10" spans="1:46" x14ac:dyDescent="0.3">
      <c r="A10" s="2" t="s">
        <v>21</v>
      </c>
      <c r="B10" s="19">
        <v>1</v>
      </c>
      <c r="D10" s="2" t="str">
        <f t="shared" ref="D10:D14" si="34">LEFT(A10 &amp; REPT(" ",20),20)</f>
        <v xml:space="preserve">1BD 1NT 0DL 1DS     </v>
      </c>
      <c r="E10" s="2" t="s">
        <v>13</v>
      </c>
      <c r="F10" s="2">
        <v>1</v>
      </c>
      <c r="G10" s="4">
        <v>1</v>
      </c>
      <c r="H10" s="2" t="s">
        <v>15</v>
      </c>
      <c r="I10" s="2" t="s">
        <v>15</v>
      </c>
      <c r="J10" s="21">
        <f t="shared" si="15"/>
        <v>100</v>
      </c>
      <c r="L10" s="32" t="str">
        <f t="shared" si="16"/>
        <v>1BD 1NT 0DL 1DS     HB101NN0100</v>
      </c>
      <c r="N10" s="16">
        <f t="shared" si="17"/>
        <v>99.5</v>
      </c>
      <c r="O10" s="16">
        <f>N10*F10</f>
        <v>99.5</v>
      </c>
      <c r="P10" s="16">
        <f t="shared" si="2"/>
        <v>99.5</v>
      </c>
      <c r="Q10" s="16">
        <f t="shared" si="3"/>
        <v>100</v>
      </c>
      <c r="R10" s="26">
        <f t="shared" si="18"/>
        <v>200.5</v>
      </c>
      <c r="S10" s="16">
        <f t="shared" si="19"/>
        <v>0</v>
      </c>
      <c r="T10" s="16">
        <f t="shared" si="20"/>
        <v>0</v>
      </c>
      <c r="U10" s="16">
        <f t="shared" si="4"/>
        <v>0</v>
      </c>
      <c r="V10" s="16">
        <f t="shared" si="21"/>
        <v>0</v>
      </c>
      <c r="W10" s="16">
        <f t="shared" si="22"/>
        <v>1</v>
      </c>
      <c r="X10" s="52">
        <f>S10+T10-U10-V10</f>
        <v>0</v>
      </c>
      <c r="Y10" s="16">
        <f t="shared" si="24"/>
        <v>200.5</v>
      </c>
      <c r="AA10" s="16">
        <f t="shared" si="25"/>
        <v>1497</v>
      </c>
      <c r="AB10" s="16">
        <f t="shared" si="26"/>
        <v>14.925000000000001</v>
      </c>
      <c r="AC10" s="16">
        <f t="shared" si="0"/>
        <v>1511.925</v>
      </c>
      <c r="AD10" s="27">
        <f t="shared" si="27"/>
        <v>7</v>
      </c>
      <c r="AE10" s="27">
        <f t="shared" si="28"/>
        <v>0</v>
      </c>
      <c r="AF10" s="31">
        <f t="shared" si="29"/>
        <v>1</v>
      </c>
      <c r="AG10" s="16">
        <f t="shared" si="30"/>
        <v>9.9500000000000011</v>
      </c>
      <c r="AH10" s="16">
        <f t="shared" si="31"/>
        <v>4.9750000000000005</v>
      </c>
      <c r="AJ10" s="25" t="str">
        <f t="shared" si="5"/>
        <v>Horseshoe Bend</v>
      </c>
      <c r="AK10" s="22" t="str">
        <f t="shared" si="6"/>
        <v xml:space="preserve">1BD 1NT 0DL 1DS     </v>
      </c>
      <c r="AL10" s="34">
        <f t="shared" si="7"/>
        <v>1</v>
      </c>
      <c r="AM10" s="25">
        <f t="shared" si="8"/>
        <v>99.5</v>
      </c>
      <c r="AN10" s="25">
        <f t="shared" si="9"/>
        <v>99.5</v>
      </c>
      <c r="AO10" s="25">
        <f t="shared" si="10"/>
        <v>100</v>
      </c>
      <c r="AP10" s="25">
        <f t="shared" si="11"/>
        <v>1</v>
      </c>
      <c r="AQ10" s="25">
        <f t="shared" si="12"/>
        <v>200.5</v>
      </c>
      <c r="AR10" s="40">
        <f t="shared" si="13"/>
        <v>0</v>
      </c>
      <c r="AS10" s="40">
        <f t="shared" si="32"/>
        <v>200.5</v>
      </c>
      <c r="AT10" s="22" t="str">
        <f t="shared" si="14"/>
        <v/>
      </c>
    </row>
    <row r="11" spans="1:46" x14ac:dyDescent="0.3">
      <c r="A11" s="2" t="s">
        <v>47</v>
      </c>
      <c r="B11" s="19">
        <v>0</v>
      </c>
      <c r="D11" s="2" t="str">
        <f t="shared" si="34"/>
        <v xml:space="preserve">CHECK FOR FREE N    </v>
      </c>
      <c r="E11" s="2" t="s">
        <v>13</v>
      </c>
      <c r="F11" s="2">
        <v>1</v>
      </c>
      <c r="G11" s="4">
        <v>10</v>
      </c>
      <c r="H11" s="2" t="s">
        <v>15</v>
      </c>
      <c r="I11" s="2" t="s">
        <v>15</v>
      </c>
      <c r="J11" s="21">
        <f t="shared" si="15"/>
        <v>0</v>
      </c>
      <c r="L11" s="32" t="str">
        <f t="shared" si="16"/>
        <v>CHECK FOR FREE N    HB110NN0000</v>
      </c>
      <c r="N11" s="16">
        <f t="shared" si="17"/>
        <v>99.5</v>
      </c>
      <c r="O11" s="16">
        <f t="shared" si="1"/>
        <v>99.5</v>
      </c>
      <c r="P11" s="16">
        <f t="shared" si="2"/>
        <v>995</v>
      </c>
      <c r="Q11" s="16">
        <f t="shared" si="3"/>
        <v>100</v>
      </c>
      <c r="R11" s="26">
        <f t="shared" si="18"/>
        <v>1095</v>
      </c>
      <c r="S11" s="16">
        <f t="shared" si="19"/>
        <v>0</v>
      </c>
      <c r="T11" s="16">
        <f t="shared" si="20"/>
        <v>0</v>
      </c>
      <c r="U11" s="16">
        <f t="shared" si="4"/>
        <v>0</v>
      </c>
      <c r="V11" s="16">
        <f t="shared" si="21"/>
        <v>0</v>
      </c>
      <c r="W11" s="16">
        <f t="shared" si="22"/>
        <v>0</v>
      </c>
      <c r="X11" s="52">
        <f>S11+T11-U11-V11</f>
        <v>0</v>
      </c>
      <c r="Y11" s="16">
        <f t="shared" si="24"/>
        <v>1095</v>
      </c>
      <c r="AA11" s="16">
        <f t="shared" si="25"/>
        <v>2592</v>
      </c>
      <c r="AB11" s="16">
        <f t="shared" si="26"/>
        <v>14.925000000000001</v>
      </c>
      <c r="AC11" s="16">
        <f t="shared" si="0"/>
        <v>2606.9250000000002</v>
      </c>
      <c r="AD11" s="27">
        <f t="shared" si="27"/>
        <v>8</v>
      </c>
      <c r="AE11" s="27">
        <f t="shared" si="28"/>
        <v>0</v>
      </c>
      <c r="AF11" s="31">
        <f t="shared" si="29"/>
        <v>1</v>
      </c>
      <c r="AG11" s="16">
        <f t="shared" si="30"/>
        <v>9.9500000000000011</v>
      </c>
      <c r="AH11" s="16">
        <f t="shared" si="31"/>
        <v>4.9750000000000005</v>
      </c>
      <c r="AJ11" s="25" t="str">
        <f t="shared" si="5"/>
        <v>Horseshoe Bend</v>
      </c>
      <c r="AK11" s="22" t="str">
        <f t="shared" si="6"/>
        <v xml:space="preserve">CHECK FOR FREE N    </v>
      </c>
      <c r="AL11" s="34">
        <f t="shared" si="7"/>
        <v>10</v>
      </c>
      <c r="AM11" s="25">
        <f t="shared" si="8"/>
        <v>99.5</v>
      </c>
      <c r="AN11" s="25">
        <f t="shared" si="9"/>
        <v>995</v>
      </c>
      <c r="AO11" s="25">
        <f t="shared" si="10"/>
        <v>100</v>
      </c>
      <c r="AP11" s="25">
        <f t="shared" si="11"/>
        <v>0</v>
      </c>
      <c r="AQ11" s="25">
        <f t="shared" si="12"/>
        <v>1095</v>
      </c>
      <c r="AR11" s="40">
        <f t="shared" si="13"/>
        <v>0</v>
      </c>
      <c r="AS11" s="40">
        <f t="shared" si="32"/>
        <v>1095</v>
      </c>
      <c r="AT11" s="22" t="str">
        <f t="shared" si="14"/>
        <v>****</v>
      </c>
    </row>
    <row r="12" spans="1:46" x14ac:dyDescent="0.3">
      <c r="A12" s="2" t="s">
        <v>22</v>
      </c>
      <c r="B12" s="19">
        <v>99.99</v>
      </c>
      <c r="D12" s="2" t="str">
        <f t="shared" si="34"/>
        <v xml:space="preserve">MAX                 </v>
      </c>
      <c r="E12" s="2" t="s">
        <v>13</v>
      </c>
      <c r="F12" s="2">
        <v>9</v>
      </c>
      <c r="G12" s="4">
        <v>99</v>
      </c>
      <c r="H12" s="2" t="s">
        <v>14</v>
      </c>
      <c r="I12" s="2" t="s">
        <v>14</v>
      </c>
      <c r="J12" s="21">
        <f t="shared" si="15"/>
        <v>9999</v>
      </c>
      <c r="L12" s="32" t="str">
        <f t="shared" si="16"/>
        <v>MAX                 HB999YY9999</v>
      </c>
      <c r="N12" s="16">
        <f t="shared" si="17"/>
        <v>99.5</v>
      </c>
      <c r="O12" s="16">
        <f t="shared" si="1"/>
        <v>895.5</v>
      </c>
      <c r="P12" s="16">
        <f t="shared" si="2"/>
        <v>88654.5</v>
      </c>
      <c r="Q12" s="16">
        <f t="shared" si="3"/>
        <v>100</v>
      </c>
      <c r="R12" s="26">
        <f t="shared" si="18"/>
        <v>98653.51</v>
      </c>
      <c r="S12" s="16">
        <f t="shared" si="19"/>
        <v>8865.4500000000007</v>
      </c>
      <c r="T12" s="16">
        <f t="shared" si="20"/>
        <v>4432.7250000000004</v>
      </c>
      <c r="U12" s="16">
        <f t="shared" si="4"/>
        <v>0</v>
      </c>
      <c r="V12" s="16">
        <f t="shared" si="21"/>
        <v>0</v>
      </c>
      <c r="W12" s="16">
        <f t="shared" si="22"/>
        <v>9899.01</v>
      </c>
      <c r="X12" s="52">
        <f t="shared" si="23"/>
        <v>13298.175000000001</v>
      </c>
      <c r="Y12" s="16">
        <f t="shared" si="24"/>
        <v>111951.685</v>
      </c>
      <c r="AA12" s="16">
        <f t="shared" si="25"/>
        <v>101245.51</v>
      </c>
      <c r="AB12" s="16">
        <f t="shared" si="26"/>
        <v>13313.1</v>
      </c>
      <c r="AC12" s="16">
        <f t="shared" si="0"/>
        <v>114558.61</v>
      </c>
      <c r="AD12" s="27">
        <f t="shared" si="27"/>
        <v>9</v>
      </c>
      <c r="AE12" s="27">
        <f t="shared" si="28"/>
        <v>0</v>
      </c>
      <c r="AF12" s="31">
        <f t="shared" si="29"/>
        <v>2</v>
      </c>
      <c r="AG12" s="16">
        <f t="shared" si="30"/>
        <v>8875.4000000000015</v>
      </c>
      <c r="AH12" s="16">
        <f t="shared" si="31"/>
        <v>4437.7000000000007</v>
      </c>
      <c r="AJ12" s="25" t="str">
        <f t="shared" si="5"/>
        <v>Horseshoe Bend</v>
      </c>
      <c r="AK12" s="22" t="str">
        <f t="shared" si="6"/>
        <v xml:space="preserve">MAX                 </v>
      </c>
      <c r="AL12" s="34">
        <f t="shared" si="7"/>
        <v>99</v>
      </c>
      <c r="AM12" s="25">
        <f t="shared" si="8"/>
        <v>895.5</v>
      </c>
      <c r="AN12" s="25">
        <f t="shared" si="9"/>
        <v>88654.5</v>
      </c>
      <c r="AO12" s="25">
        <f t="shared" si="10"/>
        <v>100</v>
      </c>
      <c r="AP12" s="25">
        <f t="shared" si="11"/>
        <v>9899.01</v>
      </c>
      <c r="AQ12" s="25">
        <f t="shared" si="12"/>
        <v>98653.51</v>
      </c>
      <c r="AR12" s="40">
        <f t="shared" si="13"/>
        <v>13298.175000000001</v>
      </c>
      <c r="AS12" s="40">
        <f t="shared" si="32"/>
        <v>111951.685</v>
      </c>
      <c r="AT12" s="22" t="str">
        <f t="shared" si="14"/>
        <v>****</v>
      </c>
    </row>
    <row r="13" spans="1:46" x14ac:dyDescent="0.3">
      <c r="A13" s="2" t="s">
        <v>23</v>
      </c>
      <c r="B13" s="19">
        <v>0</v>
      </c>
      <c r="D13" s="2" t="str">
        <f t="shared" si="34"/>
        <v xml:space="preserve">MIN-BD              </v>
      </c>
      <c r="E13" s="2" t="s">
        <v>13</v>
      </c>
      <c r="F13" s="2">
        <v>0</v>
      </c>
      <c r="G13" s="4">
        <v>1</v>
      </c>
      <c r="H13" s="2" t="s">
        <v>14</v>
      </c>
      <c r="I13" s="2" t="s">
        <v>14</v>
      </c>
      <c r="J13" s="21">
        <f t="shared" si="15"/>
        <v>0</v>
      </c>
      <c r="L13" s="32" t="str">
        <f t="shared" si="16"/>
        <v>MIN-BD              HB001YY0000</v>
      </c>
      <c r="N13" s="16">
        <f t="shared" si="17"/>
        <v>99.5</v>
      </c>
      <c r="O13" s="16">
        <f t="shared" si="1"/>
        <v>0</v>
      </c>
      <c r="P13" s="16">
        <f t="shared" si="2"/>
        <v>0</v>
      </c>
      <c r="Q13" s="16">
        <f t="shared" si="3"/>
        <v>100</v>
      </c>
      <c r="R13" s="26">
        <f t="shared" si="18"/>
        <v>100</v>
      </c>
      <c r="S13" s="16">
        <f t="shared" si="19"/>
        <v>0</v>
      </c>
      <c r="T13" s="16">
        <f t="shared" si="20"/>
        <v>0</v>
      </c>
      <c r="U13" s="16">
        <f t="shared" si="4"/>
        <v>0</v>
      </c>
      <c r="V13" s="16">
        <f t="shared" si="21"/>
        <v>0</v>
      </c>
      <c r="W13" s="16">
        <f t="shared" si="22"/>
        <v>0</v>
      </c>
      <c r="X13" s="52">
        <f t="shared" si="23"/>
        <v>0</v>
      </c>
      <c r="Y13" s="16">
        <f t="shared" si="24"/>
        <v>100</v>
      </c>
      <c r="AA13" s="16">
        <f t="shared" si="25"/>
        <v>101345.51</v>
      </c>
      <c r="AB13" s="16">
        <f t="shared" si="26"/>
        <v>13313.1</v>
      </c>
      <c r="AC13" s="16">
        <f t="shared" si="0"/>
        <v>114658.61</v>
      </c>
      <c r="AD13" s="27">
        <f t="shared" si="27"/>
        <v>10</v>
      </c>
      <c r="AE13" s="27">
        <f t="shared" si="28"/>
        <v>0</v>
      </c>
      <c r="AF13" s="31">
        <f t="shared" si="29"/>
        <v>2</v>
      </c>
      <c r="AG13" s="16">
        <f t="shared" si="30"/>
        <v>8875.4000000000015</v>
      </c>
      <c r="AH13" s="16">
        <f t="shared" si="31"/>
        <v>4437.7000000000007</v>
      </c>
      <c r="AJ13" s="25" t="str">
        <f t="shared" si="5"/>
        <v>Horseshoe Bend</v>
      </c>
      <c r="AK13" s="22" t="str">
        <f t="shared" si="6"/>
        <v xml:space="preserve">MIN-BD              </v>
      </c>
      <c r="AL13" s="34">
        <f t="shared" si="7"/>
        <v>1</v>
      </c>
      <c r="AM13" s="25">
        <f t="shared" si="8"/>
        <v>0</v>
      </c>
      <c r="AN13" s="25">
        <f t="shared" si="9"/>
        <v>0</v>
      </c>
      <c r="AO13" s="25">
        <f t="shared" si="10"/>
        <v>100</v>
      </c>
      <c r="AP13" s="25">
        <f t="shared" si="11"/>
        <v>0</v>
      </c>
      <c r="AQ13" s="25">
        <f t="shared" si="12"/>
        <v>100</v>
      </c>
      <c r="AR13" s="40">
        <f t="shared" si="13"/>
        <v>0</v>
      </c>
      <c r="AS13" s="40">
        <f t="shared" si="32"/>
        <v>100</v>
      </c>
      <c r="AT13" s="22" t="str">
        <f t="shared" si="14"/>
        <v/>
      </c>
    </row>
    <row r="14" spans="1:46" x14ac:dyDescent="0.3">
      <c r="A14" s="2" t="s">
        <v>24</v>
      </c>
      <c r="B14" s="19">
        <v>0</v>
      </c>
      <c r="D14" s="2" t="str">
        <f t="shared" si="34"/>
        <v xml:space="preserve">MIN-NT              </v>
      </c>
      <c r="E14" s="2" t="s">
        <v>13</v>
      </c>
      <c r="F14" s="2">
        <v>1</v>
      </c>
      <c r="G14" s="4">
        <v>0</v>
      </c>
      <c r="H14" s="2" t="s">
        <v>14</v>
      </c>
      <c r="I14" s="2" t="s">
        <v>14</v>
      </c>
      <c r="J14" s="21">
        <f t="shared" si="15"/>
        <v>0</v>
      </c>
      <c r="L14" s="32" t="str">
        <f t="shared" si="16"/>
        <v>MIN-NT              HB100YY0000</v>
      </c>
      <c r="N14" s="16">
        <f t="shared" si="17"/>
        <v>99.5</v>
      </c>
      <c r="O14" s="16">
        <f t="shared" si="1"/>
        <v>99.5</v>
      </c>
      <c r="P14" s="16">
        <f t="shared" si="2"/>
        <v>0</v>
      </c>
      <c r="Q14" s="16">
        <f t="shared" si="3"/>
        <v>100</v>
      </c>
      <c r="R14" s="26">
        <f t="shared" si="18"/>
        <v>100</v>
      </c>
      <c r="S14" s="16">
        <f t="shared" si="19"/>
        <v>0</v>
      </c>
      <c r="T14" s="16">
        <f t="shared" si="20"/>
        <v>0</v>
      </c>
      <c r="U14" s="16">
        <f t="shared" si="4"/>
        <v>0</v>
      </c>
      <c r="V14" s="16">
        <f t="shared" si="21"/>
        <v>0</v>
      </c>
      <c r="W14" s="16">
        <f t="shared" si="22"/>
        <v>0</v>
      </c>
      <c r="X14" s="52">
        <f t="shared" si="23"/>
        <v>0</v>
      </c>
      <c r="Y14" s="16">
        <f t="shared" si="24"/>
        <v>100</v>
      </c>
      <c r="AA14" s="16">
        <f t="shared" si="25"/>
        <v>101445.51</v>
      </c>
      <c r="AB14" s="16">
        <f t="shared" si="26"/>
        <v>13313.1</v>
      </c>
      <c r="AC14" s="16">
        <f t="shared" si="0"/>
        <v>114758.61</v>
      </c>
      <c r="AD14" s="27">
        <f t="shared" si="27"/>
        <v>11</v>
      </c>
      <c r="AE14" s="27">
        <f t="shared" si="28"/>
        <v>0</v>
      </c>
      <c r="AF14" s="31">
        <f t="shared" si="29"/>
        <v>2</v>
      </c>
      <c r="AG14" s="16">
        <f t="shared" si="30"/>
        <v>8875.4000000000015</v>
      </c>
      <c r="AH14" s="16">
        <f t="shared" si="31"/>
        <v>4437.7000000000007</v>
      </c>
      <c r="AJ14" s="25" t="str">
        <f t="shared" si="5"/>
        <v>Horseshoe Bend</v>
      </c>
      <c r="AK14" s="22" t="str">
        <f t="shared" si="6"/>
        <v xml:space="preserve">MIN-NT              </v>
      </c>
      <c r="AL14" s="34">
        <f t="shared" si="7"/>
        <v>0</v>
      </c>
      <c r="AM14" s="25">
        <f t="shared" si="8"/>
        <v>99.5</v>
      </c>
      <c r="AN14" s="25">
        <f t="shared" si="9"/>
        <v>0</v>
      </c>
      <c r="AO14" s="25">
        <f t="shared" si="10"/>
        <v>100</v>
      </c>
      <c r="AP14" s="25">
        <f t="shared" si="11"/>
        <v>0</v>
      </c>
      <c r="AQ14" s="25">
        <f t="shared" si="12"/>
        <v>100</v>
      </c>
      <c r="AR14" s="40">
        <f t="shared" si="13"/>
        <v>0</v>
      </c>
      <c r="AS14" s="40">
        <f t="shared" si="32"/>
        <v>100</v>
      </c>
      <c r="AT14" s="22" t="str">
        <f t="shared" si="14"/>
        <v/>
      </c>
    </row>
    <row r="15" spans="1:46" s="22" customFormat="1" x14ac:dyDescent="0.3">
      <c r="A15" s="22" t="s">
        <v>49</v>
      </c>
      <c r="B15" s="23">
        <v>0</v>
      </c>
      <c r="D15" s="22" t="str">
        <f>LEFT(A15 &amp; REPT(" ",20),20)</f>
        <v xml:space="preserve">OB ZEROS            </v>
      </c>
      <c r="E15" s="22" t="s">
        <v>50</v>
      </c>
      <c r="F15" s="22">
        <v>0</v>
      </c>
      <c r="G15" s="34">
        <v>0</v>
      </c>
      <c r="H15" s="22" t="s">
        <v>15</v>
      </c>
      <c r="I15" s="22" t="s">
        <v>15</v>
      </c>
      <c r="J15" s="24">
        <f>B15*100</f>
        <v>0</v>
      </c>
      <c r="L15" s="22" t="str">
        <f t="shared" si="16"/>
        <v>OB ZEROS            OB000NN0000</v>
      </c>
      <c r="N15" s="25">
        <f>_xlfn.SWITCH(E15,"HB",99.5,"OB",188,"PP",50,"RB",62.1,"SB",100,"L ",76.35,"HT",50,"CP",125,"ERROR")</f>
        <v>188</v>
      </c>
      <c r="O15" s="25">
        <f t="shared" si="1"/>
        <v>0</v>
      </c>
      <c r="P15" s="25">
        <f t="shared" si="2"/>
        <v>0</v>
      </c>
      <c r="Q15" s="25">
        <f t="shared" si="3"/>
        <v>150</v>
      </c>
      <c r="R15" s="25">
        <f t="shared" si="18"/>
        <v>150</v>
      </c>
      <c r="S15" s="16">
        <f t="shared" si="19"/>
        <v>0</v>
      </c>
      <c r="T15" s="16">
        <f t="shared" si="20"/>
        <v>0</v>
      </c>
      <c r="U15" s="25">
        <f t="shared" si="4"/>
        <v>0</v>
      </c>
      <c r="V15" s="25">
        <f t="shared" si="21"/>
        <v>0</v>
      </c>
      <c r="W15" s="25">
        <f t="shared" si="22"/>
        <v>0</v>
      </c>
      <c r="X15" s="52">
        <f t="shared" si="23"/>
        <v>0</v>
      </c>
      <c r="Y15" s="25">
        <f t="shared" si="24"/>
        <v>150</v>
      </c>
      <c r="AA15" s="25">
        <f t="shared" si="25"/>
        <v>101595.51</v>
      </c>
      <c r="AB15" s="25">
        <f t="shared" si="26"/>
        <v>13313.1</v>
      </c>
      <c r="AC15" s="16">
        <f t="shared" si="0"/>
        <v>114908.61</v>
      </c>
      <c r="AD15" s="28">
        <f t="shared" si="27"/>
        <v>12</v>
      </c>
      <c r="AE15" s="28">
        <f t="shared" si="28"/>
        <v>0</v>
      </c>
      <c r="AF15" s="28">
        <f t="shared" si="29"/>
        <v>2</v>
      </c>
      <c r="AG15" s="25">
        <f t="shared" si="30"/>
        <v>8875.4000000000015</v>
      </c>
      <c r="AH15" s="25">
        <f t="shared" si="31"/>
        <v>4437.7000000000007</v>
      </c>
      <c r="AJ15" s="25" t="str">
        <f t="shared" si="5"/>
        <v>Osage Beach</v>
      </c>
      <c r="AK15" s="22" t="str">
        <f t="shared" si="6"/>
        <v xml:space="preserve">OB ZEROS            </v>
      </c>
      <c r="AL15" s="34">
        <f t="shared" si="7"/>
        <v>0</v>
      </c>
      <c r="AM15" s="25">
        <f t="shared" si="8"/>
        <v>0</v>
      </c>
      <c r="AN15" s="25">
        <f t="shared" si="9"/>
        <v>0</v>
      </c>
      <c r="AO15" s="25">
        <f t="shared" si="10"/>
        <v>150</v>
      </c>
      <c r="AP15" s="25">
        <f t="shared" si="11"/>
        <v>0</v>
      </c>
      <c r="AQ15" s="25">
        <f t="shared" si="12"/>
        <v>150</v>
      </c>
      <c r="AR15" s="40">
        <f t="shared" si="13"/>
        <v>0</v>
      </c>
      <c r="AS15" s="40">
        <f t="shared" si="32"/>
        <v>150</v>
      </c>
      <c r="AT15" s="22" t="str">
        <f t="shared" si="14"/>
        <v/>
      </c>
    </row>
    <row r="16" spans="1:46" x14ac:dyDescent="0.3">
      <c r="A16" s="2" t="s">
        <v>16</v>
      </c>
      <c r="B16" s="19">
        <v>0</v>
      </c>
      <c r="D16" s="2" t="str">
        <f>LEFT(A16 &amp; REPT(" ",20),20)</f>
        <v xml:space="preserve">1BD 1NT 0 DL 0DS    </v>
      </c>
      <c r="E16" s="2" t="s">
        <v>50</v>
      </c>
      <c r="F16" s="2">
        <v>1</v>
      </c>
      <c r="G16" s="4">
        <v>1</v>
      </c>
      <c r="H16" s="2" t="s">
        <v>15</v>
      </c>
      <c r="I16" s="2" t="s">
        <v>15</v>
      </c>
      <c r="J16" s="21">
        <f>B16*100</f>
        <v>0</v>
      </c>
      <c r="L16" s="32" t="str">
        <f t="shared" si="16"/>
        <v>1BD 1NT 0 DL 0DS    OB101NN0000</v>
      </c>
      <c r="N16" s="16">
        <f>_xlfn.SWITCH(E16,"HB",99.5,"OB",188,"PP",50,"RB",62.1,"SB",100,"L ",76.35,"HT",50,"CP",125,"ERROR")</f>
        <v>188</v>
      </c>
      <c r="O16" s="16">
        <f t="shared" si="1"/>
        <v>188</v>
      </c>
      <c r="P16" s="16">
        <f t="shared" si="2"/>
        <v>188</v>
      </c>
      <c r="Q16" s="16">
        <f t="shared" si="3"/>
        <v>150</v>
      </c>
      <c r="R16" s="26">
        <f t="shared" si="18"/>
        <v>338</v>
      </c>
      <c r="S16" s="16">
        <f t="shared" si="19"/>
        <v>0</v>
      </c>
      <c r="T16" s="16">
        <f t="shared" si="20"/>
        <v>0</v>
      </c>
      <c r="U16" s="16">
        <f t="shared" si="4"/>
        <v>0</v>
      </c>
      <c r="V16" s="16">
        <f t="shared" si="21"/>
        <v>0</v>
      </c>
      <c r="W16" s="16">
        <f t="shared" si="22"/>
        <v>0</v>
      </c>
      <c r="X16" s="52">
        <f t="shared" si="23"/>
        <v>0</v>
      </c>
      <c r="Y16" s="16">
        <f t="shared" si="24"/>
        <v>338</v>
      </c>
      <c r="AA16" s="16">
        <f t="shared" si="25"/>
        <v>101933.51</v>
      </c>
      <c r="AB16" s="16">
        <f t="shared" si="26"/>
        <v>13313.1</v>
      </c>
      <c r="AC16" s="16">
        <f t="shared" si="0"/>
        <v>115246.61</v>
      </c>
      <c r="AD16" s="27">
        <f t="shared" si="27"/>
        <v>13</v>
      </c>
      <c r="AE16" s="27">
        <f t="shared" si="28"/>
        <v>0</v>
      </c>
      <c r="AF16" s="31">
        <f t="shared" si="29"/>
        <v>2</v>
      </c>
      <c r="AG16" s="16">
        <f t="shared" si="30"/>
        <v>8875.4000000000015</v>
      </c>
      <c r="AH16" s="16">
        <f t="shared" si="31"/>
        <v>4437.7000000000007</v>
      </c>
      <c r="AJ16" s="25" t="str">
        <f t="shared" si="5"/>
        <v>Osage Beach</v>
      </c>
      <c r="AK16" s="22" t="str">
        <f t="shared" si="6"/>
        <v xml:space="preserve">1BD 1NT 0 DL 0DS    </v>
      </c>
      <c r="AL16" s="34">
        <f t="shared" si="7"/>
        <v>1</v>
      </c>
      <c r="AM16" s="25">
        <f t="shared" si="8"/>
        <v>188</v>
      </c>
      <c r="AN16" s="25">
        <f t="shared" si="9"/>
        <v>188</v>
      </c>
      <c r="AO16" s="40">
        <f t="shared" si="10"/>
        <v>150</v>
      </c>
      <c r="AP16" s="40">
        <f t="shared" si="11"/>
        <v>0</v>
      </c>
      <c r="AQ16" s="40">
        <f t="shared" si="12"/>
        <v>338</v>
      </c>
      <c r="AR16" s="40">
        <f t="shared" si="13"/>
        <v>0</v>
      </c>
      <c r="AS16" s="40">
        <f t="shared" si="32"/>
        <v>338</v>
      </c>
      <c r="AT16" s="22" t="str">
        <f t="shared" si="14"/>
        <v/>
      </c>
    </row>
    <row r="17" spans="1:46" x14ac:dyDescent="0.3">
      <c r="A17" s="2" t="s">
        <v>17</v>
      </c>
      <c r="B17" s="19">
        <v>0</v>
      </c>
      <c r="D17" s="2" t="str">
        <f>LEFT(A17 &amp; REPT(" ",20),20)</f>
        <v xml:space="preserve">2BD 1NT 0 DL 0DS    </v>
      </c>
      <c r="E17" s="2" t="s">
        <v>50</v>
      </c>
      <c r="F17" s="2">
        <v>2</v>
      </c>
      <c r="G17" s="4">
        <v>1</v>
      </c>
      <c r="H17" s="2" t="s">
        <v>15</v>
      </c>
      <c r="I17" s="2" t="s">
        <v>15</v>
      </c>
      <c r="J17" s="21">
        <f t="shared" ref="J17:J25" si="35">B17*100</f>
        <v>0</v>
      </c>
      <c r="L17" s="32" t="str">
        <f t="shared" si="16"/>
        <v>2BD 1NT 0 DL 0DS    OB201NN0000</v>
      </c>
      <c r="N17" s="16">
        <f t="shared" ref="N17:N25" si="36">_xlfn.SWITCH(E17,"HB",99.5,"OB",188,"PP",50,"RB",62.1,"SB",100,"L ",76.35,"HT",50,"CP",125,"ERROR")</f>
        <v>188</v>
      </c>
      <c r="O17" s="16">
        <f t="shared" si="1"/>
        <v>376</v>
      </c>
      <c r="P17" s="16">
        <f t="shared" si="2"/>
        <v>376</v>
      </c>
      <c r="Q17" s="16">
        <f t="shared" si="3"/>
        <v>150</v>
      </c>
      <c r="R17" s="26">
        <f t="shared" si="18"/>
        <v>526</v>
      </c>
      <c r="S17" s="16">
        <f t="shared" si="19"/>
        <v>0</v>
      </c>
      <c r="T17" s="16">
        <f t="shared" si="20"/>
        <v>0</v>
      </c>
      <c r="U17" s="16">
        <f t="shared" si="4"/>
        <v>0</v>
      </c>
      <c r="V17" s="16">
        <f t="shared" si="21"/>
        <v>0</v>
      </c>
      <c r="W17" s="16">
        <f t="shared" si="22"/>
        <v>0</v>
      </c>
      <c r="X17" s="52">
        <f t="shared" si="23"/>
        <v>0</v>
      </c>
      <c r="Y17" s="16">
        <f t="shared" si="24"/>
        <v>526</v>
      </c>
      <c r="AA17" s="16">
        <f t="shared" si="25"/>
        <v>102459.51</v>
      </c>
      <c r="AB17" s="16">
        <f t="shared" si="26"/>
        <v>13313.1</v>
      </c>
      <c r="AC17" s="16">
        <f t="shared" si="0"/>
        <v>115772.61</v>
      </c>
      <c r="AD17" s="27">
        <f t="shared" si="27"/>
        <v>14</v>
      </c>
      <c r="AE17" s="27">
        <f t="shared" si="28"/>
        <v>0</v>
      </c>
      <c r="AF17" s="31">
        <f t="shared" si="29"/>
        <v>2</v>
      </c>
      <c r="AG17" s="16">
        <f t="shared" si="30"/>
        <v>8875.4000000000015</v>
      </c>
      <c r="AH17" s="16">
        <f t="shared" si="31"/>
        <v>4437.7000000000007</v>
      </c>
      <c r="AJ17" s="25" t="str">
        <f t="shared" si="5"/>
        <v>Osage Beach</v>
      </c>
      <c r="AK17" s="22" t="str">
        <f t="shared" si="6"/>
        <v xml:space="preserve">2BD 1NT 0 DL 0DS    </v>
      </c>
      <c r="AL17" s="34">
        <f t="shared" si="7"/>
        <v>1</v>
      </c>
      <c r="AM17" s="25">
        <f t="shared" si="8"/>
        <v>376</v>
      </c>
      <c r="AN17" s="25">
        <f t="shared" si="9"/>
        <v>376</v>
      </c>
      <c r="AO17" s="25">
        <f t="shared" si="10"/>
        <v>150</v>
      </c>
      <c r="AP17" s="25">
        <f t="shared" si="11"/>
        <v>0</v>
      </c>
      <c r="AQ17" s="25">
        <f t="shared" si="12"/>
        <v>526</v>
      </c>
      <c r="AR17" s="40">
        <f t="shared" si="13"/>
        <v>0</v>
      </c>
      <c r="AS17" s="40">
        <f t="shared" si="32"/>
        <v>526</v>
      </c>
      <c r="AT17" s="22" t="str">
        <f t="shared" si="14"/>
        <v/>
      </c>
    </row>
    <row r="18" spans="1:46" x14ac:dyDescent="0.3">
      <c r="A18" s="2" t="s">
        <v>18</v>
      </c>
      <c r="B18" s="19">
        <v>0</v>
      </c>
      <c r="D18" s="2" t="str">
        <f>LEFT(A18 &amp; REPT(" ",20),20)</f>
        <v xml:space="preserve">1BD 2NT 0 DL 0DS    </v>
      </c>
      <c r="E18" s="2" t="s">
        <v>50</v>
      </c>
      <c r="F18" s="2">
        <v>1</v>
      </c>
      <c r="G18" s="4">
        <v>2</v>
      </c>
      <c r="H18" s="2" t="s">
        <v>15</v>
      </c>
      <c r="I18" s="2" t="s">
        <v>15</v>
      </c>
      <c r="J18" s="21">
        <f t="shared" si="35"/>
        <v>0</v>
      </c>
      <c r="L18" s="32" t="str">
        <f t="shared" si="16"/>
        <v>1BD 2NT 0 DL 0DS    OB102NN0000</v>
      </c>
      <c r="N18" s="16">
        <f t="shared" si="36"/>
        <v>188</v>
      </c>
      <c r="O18" s="16">
        <f t="shared" si="1"/>
        <v>188</v>
      </c>
      <c r="P18" s="16">
        <f t="shared" si="2"/>
        <v>376</v>
      </c>
      <c r="Q18" s="16">
        <f t="shared" si="3"/>
        <v>150</v>
      </c>
      <c r="R18" s="26">
        <f t="shared" si="18"/>
        <v>526</v>
      </c>
      <c r="S18" s="16">
        <f t="shared" si="19"/>
        <v>0</v>
      </c>
      <c r="T18" s="16">
        <f t="shared" si="20"/>
        <v>0</v>
      </c>
      <c r="U18" s="16">
        <f t="shared" si="4"/>
        <v>0</v>
      </c>
      <c r="V18" s="16">
        <f t="shared" si="21"/>
        <v>0</v>
      </c>
      <c r="W18" s="16">
        <f t="shared" si="22"/>
        <v>0</v>
      </c>
      <c r="X18" s="52">
        <f t="shared" si="23"/>
        <v>0</v>
      </c>
      <c r="Y18" s="16">
        <f t="shared" si="24"/>
        <v>526</v>
      </c>
      <c r="AA18" s="16">
        <f t="shared" si="25"/>
        <v>102985.51</v>
      </c>
      <c r="AB18" s="16">
        <f t="shared" si="26"/>
        <v>13313.1</v>
      </c>
      <c r="AC18" s="16">
        <f t="shared" si="0"/>
        <v>116298.61</v>
      </c>
      <c r="AD18" s="27">
        <f t="shared" si="27"/>
        <v>15</v>
      </c>
      <c r="AE18" s="27">
        <f t="shared" si="28"/>
        <v>0</v>
      </c>
      <c r="AF18" s="31">
        <f t="shared" si="29"/>
        <v>2</v>
      </c>
      <c r="AG18" s="16">
        <f t="shared" si="30"/>
        <v>8875.4000000000015</v>
      </c>
      <c r="AH18" s="16">
        <f t="shared" si="31"/>
        <v>4437.7000000000007</v>
      </c>
      <c r="AJ18" s="25" t="str">
        <f t="shared" si="5"/>
        <v>Osage Beach</v>
      </c>
      <c r="AK18" s="22" t="str">
        <f t="shared" si="6"/>
        <v xml:space="preserve">1BD 2NT 0 DL 0DS    </v>
      </c>
      <c r="AL18" s="34">
        <f t="shared" si="7"/>
        <v>2</v>
      </c>
      <c r="AM18" s="25">
        <f t="shared" si="8"/>
        <v>188</v>
      </c>
      <c r="AN18" s="25">
        <f t="shared" si="9"/>
        <v>376</v>
      </c>
      <c r="AO18" s="25">
        <f t="shared" si="10"/>
        <v>150</v>
      </c>
      <c r="AP18" s="25">
        <f t="shared" si="11"/>
        <v>0</v>
      </c>
      <c r="AQ18" s="25">
        <f t="shared" si="12"/>
        <v>526</v>
      </c>
      <c r="AR18" s="40">
        <f t="shared" si="13"/>
        <v>0</v>
      </c>
      <c r="AS18" s="40">
        <f t="shared" si="32"/>
        <v>526</v>
      </c>
      <c r="AT18" s="22" t="str">
        <f t="shared" si="14"/>
        <v/>
      </c>
    </row>
    <row r="19" spans="1:46" x14ac:dyDescent="0.3">
      <c r="A19" s="2" t="s">
        <v>19</v>
      </c>
      <c r="B19" s="19">
        <v>0</v>
      </c>
      <c r="D19" s="2" t="str">
        <f t="shared" ref="D19:D25" si="37">LEFT(A19 &amp; REPT(" ",20),20)</f>
        <v xml:space="preserve">1BD 1NT PT DL 0DS   </v>
      </c>
      <c r="E19" s="2" t="s">
        <v>50</v>
      </c>
      <c r="F19" s="2">
        <v>1</v>
      </c>
      <c r="G19" s="4">
        <v>1</v>
      </c>
      <c r="H19" s="2" t="s">
        <v>14</v>
      </c>
      <c r="I19" s="2" t="s">
        <v>15</v>
      </c>
      <c r="J19" s="21">
        <f t="shared" si="35"/>
        <v>0</v>
      </c>
      <c r="L19" s="32" t="str">
        <f t="shared" si="16"/>
        <v>1BD 1NT PT DL 0DS   OB101YN0000</v>
      </c>
      <c r="N19" s="16">
        <f t="shared" si="36"/>
        <v>188</v>
      </c>
      <c r="O19" s="16">
        <f t="shared" si="1"/>
        <v>188</v>
      </c>
      <c r="P19" s="16">
        <f t="shared" si="2"/>
        <v>188</v>
      </c>
      <c r="Q19" s="16">
        <f t="shared" si="3"/>
        <v>150</v>
      </c>
      <c r="R19" s="26">
        <f t="shared" si="18"/>
        <v>338</v>
      </c>
      <c r="S19" s="16">
        <f t="shared" si="19"/>
        <v>18.8</v>
      </c>
      <c r="T19" s="16">
        <f t="shared" si="20"/>
        <v>0</v>
      </c>
      <c r="U19" s="16">
        <f t="shared" si="4"/>
        <v>0</v>
      </c>
      <c r="V19" s="16">
        <f t="shared" si="21"/>
        <v>0</v>
      </c>
      <c r="W19" s="16">
        <f t="shared" si="22"/>
        <v>0</v>
      </c>
      <c r="X19" s="52">
        <f t="shared" si="23"/>
        <v>18.8</v>
      </c>
      <c r="Y19" s="16">
        <f t="shared" si="24"/>
        <v>356.8</v>
      </c>
      <c r="AA19" s="16">
        <f t="shared" si="25"/>
        <v>103323.51</v>
      </c>
      <c r="AB19" s="16">
        <f t="shared" si="26"/>
        <v>13331.9</v>
      </c>
      <c r="AC19" s="16">
        <f t="shared" si="0"/>
        <v>116655.40999999999</v>
      </c>
      <c r="AD19" s="27">
        <f t="shared" si="27"/>
        <v>16</v>
      </c>
      <c r="AE19" s="27">
        <f t="shared" si="28"/>
        <v>0</v>
      </c>
      <c r="AF19" s="31">
        <f t="shared" si="29"/>
        <v>2</v>
      </c>
      <c r="AG19" s="16">
        <f t="shared" si="30"/>
        <v>8894.2000000000007</v>
      </c>
      <c r="AH19" s="16">
        <f t="shared" si="31"/>
        <v>4437.7000000000007</v>
      </c>
      <c r="AJ19" s="25" t="str">
        <f t="shared" si="5"/>
        <v>Osage Beach</v>
      </c>
      <c r="AK19" s="22" t="str">
        <f t="shared" si="6"/>
        <v xml:space="preserve">1BD 1NT PT DL 0DS   </v>
      </c>
      <c r="AL19" s="34">
        <f t="shared" si="7"/>
        <v>1</v>
      </c>
      <c r="AM19" s="25">
        <f t="shared" si="8"/>
        <v>188</v>
      </c>
      <c r="AN19" s="25">
        <f t="shared" si="9"/>
        <v>188</v>
      </c>
      <c r="AO19" s="25">
        <f t="shared" si="10"/>
        <v>150</v>
      </c>
      <c r="AP19" s="25">
        <f t="shared" si="11"/>
        <v>0</v>
      </c>
      <c r="AQ19" s="25">
        <f t="shared" si="12"/>
        <v>338</v>
      </c>
      <c r="AR19" s="40">
        <f t="shared" si="13"/>
        <v>18.8</v>
      </c>
      <c r="AS19" s="40">
        <f t="shared" si="32"/>
        <v>356.8</v>
      </c>
      <c r="AT19" s="22" t="str">
        <f t="shared" si="14"/>
        <v/>
      </c>
    </row>
    <row r="20" spans="1:46" x14ac:dyDescent="0.3">
      <c r="A20" s="2" t="s">
        <v>20</v>
      </c>
      <c r="B20" s="19">
        <v>0</v>
      </c>
      <c r="D20" s="2" t="str">
        <f t="shared" si="37"/>
        <v xml:space="preserve">1BD 1NT HT DL 0DS   </v>
      </c>
      <c r="E20" s="2" t="s">
        <v>50</v>
      </c>
      <c r="F20" s="2">
        <v>1</v>
      </c>
      <c r="G20" s="4">
        <v>1</v>
      </c>
      <c r="H20" s="2" t="s">
        <v>15</v>
      </c>
      <c r="I20" s="2" t="s">
        <v>14</v>
      </c>
      <c r="J20" s="21">
        <f t="shared" si="35"/>
        <v>0</v>
      </c>
      <c r="L20" s="32" t="str">
        <f t="shared" si="16"/>
        <v>1BD 1NT HT DL 0DS   OB101NY0000</v>
      </c>
      <c r="N20" s="16">
        <f t="shared" si="36"/>
        <v>188</v>
      </c>
      <c r="O20" s="16">
        <f t="shared" si="1"/>
        <v>188</v>
      </c>
      <c r="P20" s="16">
        <f t="shared" si="2"/>
        <v>188</v>
      </c>
      <c r="Q20" s="16">
        <f t="shared" si="3"/>
        <v>150</v>
      </c>
      <c r="R20" s="26">
        <f t="shared" si="18"/>
        <v>338</v>
      </c>
      <c r="S20" s="16">
        <f t="shared" si="19"/>
        <v>0</v>
      </c>
      <c r="T20" s="16">
        <f t="shared" si="20"/>
        <v>0</v>
      </c>
      <c r="U20" s="16">
        <f t="shared" si="4"/>
        <v>0</v>
      </c>
      <c r="V20" s="16">
        <f t="shared" si="21"/>
        <v>0</v>
      </c>
      <c r="W20" s="16">
        <f t="shared" si="22"/>
        <v>0</v>
      </c>
      <c r="X20" s="52">
        <f t="shared" si="23"/>
        <v>0</v>
      </c>
      <c r="Y20" s="16">
        <f t="shared" si="24"/>
        <v>338</v>
      </c>
      <c r="AA20" s="16">
        <f t="shared" si="25"/>
        <v>103661.51</v>
      </c>
      <c r="AB20" s="16">
        <f t="shared" si="26"/>
        <v>13331.9</v>
      </c>
      <c r="AC20" s="16">
        <f t="shared" si="0"/>
        <v>116993.40999999999</v>
      </c>
      <c r="AD20" s="27">
        <f t="shared" si="27"/>
        <v>17</v>
      </c>
      <c r="AE20" s="27">
        <f t="shared" si="28"/>
        <v>0</v>
      </c>
      <c r="AF20" s="31">
        <f t="shared" si="29"/>
        <v>2</v>
      </c>
      <c r="AG20" s="16">
        <f t="shared" si="30"/>
        <v>8894.2000000000007</v>
      </c>
      <c r="AH20" s="16">
        <f t="shared" si="31"/>
        <v>4437.7000000000007</v>
      </c>
      <c r="AJ20" s="25" t="str">
        <f t="shared" si="5"/>
        <v>Osage Beach</v>
      </c>
      <c r="AK20" s="22" t="str">
        <f t="shared" si="6"/>
        <v xml:space="preserve">1BD 1NT HT DL 0DS   </v>
      </c>
      <c r="AL20" s="34">
        <f t="shared" si="7"/>
        <v>1</v>
      </c>
      <c r="AM20" s="25">
        <f t="shared" si="8"/>
        <v>188</v>
      </c>
      <c r="AN20" s="25">
        <f t="shared" si="9"/>
        <v>188</v>
      </c>
      <c r="AO20" s="25">
        <f t="shared" si="10"/>
        <v>150</v>
      </c>
      <c r="AP20" s="25">
        <f t="shared" si="11"/>
        <v>0</v>
      </c>
      <c r="AQ20" s="25">
        <f t="shared" si="12"/>
        <v>338</v>
      </c>
      <c r="AR20" s="25">
        <f t="shared" si="13"/>
        <v>0</v>
      </c>
      <c r="AS20" s="40">
        <f t="shared" si="32"/>
        <v>338</v>
      </c>
      <c r="AT20" s="22" t="str">
        <f t="shared" si="14"/>
        <v/>
      </c>
    </row>
    <row r="21" spans="1:46" x14ac:dyDescent="0.3">
      <c r="A21" s="2" t="s">
        <v>21</v>
      </c>
      <c r="B21" s="19">
        <v>1</v>
      </c>
      <c r="D21" s="2" t="str">
        <f t="shared" si="37"/>
        <v xml:space="preserve">1BD 1NT 0DL 1DS     </v>
      </c>
      <c r="E21" s="2" t="s">
        <v>50</v>
      </c>
      <c r="F21" s="2">
        <v>1</v>
      </c>
      <c r="G21" s="4">
        <v>1</v>
      </c>
      <c r="H21" s="2" t="s">
        <v>15</v>
      </c>
      <c r="I21" s="2" t="s">
        <v>15</v>
      </c>
      <c r="J21" s="21">
        <f t="shared" si="35"/>
        <v>100</v>
      </c>
      <c r="L21" s="32" t="str">
        <f t="shared" si="16"/>
        <v>1BD 1NT 0DL 1DS     OB101NN0100</v>
      </c>
      <c r="N21" s="16">
        <f t="shared" si="36"/>
        <v>188</v>
      </c>
      <c r="O21" s="16">
        <f t="shared" si="1"/>
        <v>188</v>
      </c>
      <c r="P21" s="16">
        <f t="shared" si="2"/>
        <v>188</v>
      </c>
      <c r="Q21" s="16">
        <f t="shared" si="3"/>
        <v>150</v>
      </c>
      <c r="R21" s="26">
        <f t="shared" si="18"/>
        <v>339</v>
      </c>
      <c r="S21" s="16">
        <f t="shared" si="19"/>
        <v>0</v>
      </c>
      <c r="T21" s="16">
        <f t="shared" si="20"/>
        <v>0</v>
      </c>
      <c r="U21" s="16">
        <f t="shared" si="4"/>
        <v>0</v>
      </c>
      <c r="V21" s="16">
        <f t="shared" si="21"/>
        <v>0</v>
      </c>
      <c r="W21" s="16">
        <f t="shared" si="22"/>
        <v>1</v>
      </c>
      <c r="X21" s="52">
        <f t="shared" si="23"/>
        <v>0</v>
      </c>
      <c r="Y21" s="16">
        <f t="shared" si="24"/>
        <v>339</v>
      </c>
      <c r="AA21" s="16">
        <f t="shared" si="25"/>
        <v>104000.51</v>
      </c>
      <c r="AB21" s="16">
        <f t="shared" si="26"/>
        <v>13331.9</v>
      </c>
      <c r="AC21" s="16">
        <f t="shared" si="0"/>
        <v>117332.40999999999</v>
      </c>
      <c r="AD21" s="27">
        <f t="shared" si="27"/>
        <v>18</v>
      </c>
      <c r="AE21" s="27">
        <f t="shared" si="28"/>
        <v>0</v>
      </c>
      <c r="AF21" s="31">
        <f t="shared" si="29"/>
        <v>3</v>
      </c>
      <c r="AG21" s="16">
        <f t="shared" si="30"/>
        <v>8894.2000000000007</v>
      </c>
      <c r="AH21" s="16">
        <f t="shared" si="31"/>
        <v>4437.7000000000007</v>
      </c>
      <c r="AJ21" s="25" t="str">
        <f t="shared" si="5"/>
        <v>Osage Beach</v>
      </c>
      <c r="AK21" s="22" t="str">
        <f t="shared" si="6"/>
        <v xml:space="preserve">1BD 1NT 0DL 1DS     </v>
      </c>
      <c r="AL21" s="34">
        <f t="shared" si="7"/>
        <v>1</v>
      </c>
      <c r="AM21" s="25">
        <f t="shared" si="8"/>
        <v>188</v>
      </c>
      <c r="AN21" s="25">
        <f t="shared" si="9"/>
        <v>188</v>
      </c>
      <c r="AO21" s="25">
        <f t="shared" si="10"/>
        <v>150</v>
      </c>
      <c r="AP21" s="25">
        <f t="shared" si="11"/>
        <v>1</v>
      </c>
      <c r="AQ21" s="25">
        <f t="shared" si="12"/>
        <v>339</v>
      </c>
      <c r="AR21" s="25">
        <f t="shared" si="13"/>
        <v>0</v>
      </c>
      <c r="AS21" s="40">
        <f t="shared" si="32"/>
        <v>339</v>
      </c>
      <c r="AT21" s="22" t="str">
        <f t="shared" si="14"/>
        <v/>
      </c>
    </row>
    <row r="22" spans="1:46" x14ac:dyDescent="0.3">
      <c r="A22" s="2" t="s">
        <v>47</v>
      </c>
      <c r="B22" s="19">
        <v>0</v>
      </c>
      <c r="D22" s="2" t="str">
        <f t="shared" si="37"/>
        <v xml:space="preserve">CHECK FOR FREE N    </v>
      </c>
      <c r="E22" s="2" t="s">
        <v>50</v>
      </c>
      <c r="F22" s="2">
        <v>1</v>
      </c>
      <c r="G22" s="4">
        <v>10</v>
      </c>
      <c r="H22" s="2" t="s">
        <v>15</v>
      </c>
      <c r="I22" s="2" t="s">
        <v>15</v>
      </c>
      <c r="J22" s="21">
        <f t="shared" si="35"/>
        <v>0</v>
      </c>
      <c r="L22" s="32" t="str">
        <f t="shared" si="16"/>
        <v>CHECK FOR FREE N    OB110NN0000</v>
      </c>
      <c r="N22" s="16">
        <f t="shared" si="36"/>
        <v>188</v>
      </c>
      <c r="O22" s="16">
        <f t="shared" si="1"/>
        <v>188</v>
      </c>
      <c r="P22" s="16">
        <f t="shared" si="2"/>
        <v>1880</v>
      </c>
      <c r="Q22" s="16">
        <f t="shared" si="3"/>
        <v>150</v>
      </c>
      <c r="R22" s="26">
        <f t="shared" si="18"/>
        <v>2030</v>
      </c>
      <c r="S22" s="16">
        <f t="shared" si="19"/>
        <v>0</v>
      </c>
      <c r="T22" s="16">
        <f t="shared" si="20"/>
        <v>0</v>
      </c>
      <c r="U22" s="16">
        <f t="shared" si="4"/>
        <v>0</v>
      </c>
      <c r="V22" s="16">
        <f t="shared" si="21"/>
        <v>188</v>
      </c>
      <c r="W22" s="16">
        <f t="shared" si="22"/>
        <v>0</v>
      </c>
      <c r="X22" s="52">
        <f t="shared" si="23"/>
        <v>-188</v>
      </c>
      <c r="Y22" s="16">
        <f t="shared" si="24"/>
        <v>1842</v>
      </c>
      <c r="AA22" s="16">
        <f t="shared" si="25"/>
        <v>106030.51</v>
      </c>
      <c r="AB22" s="16">
        <f t="shared" si="26"/>
        <v>13143.9</v>
      </c>
      <c r="AC22" s="16">
        <f t="shared" si="0"/>
        <v>119174.40999999999</v>
      </c>
      <c r="AD22" s="27">
        <f t="shared" si="27"/>
        <v>19</v>
      </c>
      <c r="AE22" s="27">
        <f t="shared" si="28"/>
        <v>1</v>
      </c>
      <c r="AF22" s="31">
        <f t="shared" si="29"/>
        <v>3</v>
      </c>
      <c r="AG22" s="16">
        <f t="shared" si="30"/>
        <v>8894.2000000000007</v>
      </c>
      <c r="AH22" s="16">
        <f t="shared" si="31"/>
        <v>4437.7000000000007</v>
      </c>
      <c r="AJ22" s="25" t="str">
        <f t="shared" si="5"/>
        <v>Osage Beach</v>
      </c>
      <c r="AK22" s="22" t="str">
        <f t="shared" si="6"/>
        <v xml:space="preserve">CHECK FOR FREE N    </v>
      </c>
      <c r="AL22" s="34">
        <f t="shared" si="7"/>
        <v>10</v>
      </c>
      <c r="AM22" s="25">
        <f t="shared" si="8"/>
        <v>188</v>
      </c>
      <c r="AN22" s="25">
        <f t="shared" si="9"/>
        <v>1880</v>
      </c>
      <c r="AO22" s="25">
        <f t="shared" si="10"/>
        <v>150</v>
      </c>
      <c r="AP22" s="25">
        <f t="shared" si="11"/>
        <v>0</v>
      </c>
      <c r="AQ22" s="25">
        <f t="shared" si="12"/>
        <v>2030</v>
      </c>
      <c r="AR22" s="25">
        <f t="shared" si="13"/>
        <v>-188</v>
      </c>
      <c r="AS22" s="40">
        <f t="shared" si="32"/>
        <v>1842</v>
      </c>
      <c r="AT22" s="22" t="str">
        <f t="shared" si="14"/>
        <v>****</v>
      </c>
    </row>
    <row r="23" spans="1:46" x14ac:dyDescent="0.3">
      <c r="A23" s="2" t="s">
        <v>22</v>
      </c>
      <c r="B23" s="19">
        <v>99.99</v>
      </c>
      <c r="D23" s="2" t="str">
        <f t="shared" si="37"/>
        <v xml:space="preserve">MAX                 </v>
      </c>
      <c r="E23" s="2" t="s">
        <v>50</v>
      </c>
      <c r="F23" s="2">
        <v>9</v>
      </c>
      <c r="G23" s="4">
        <v>99</v>
      </c>
      <c r="H23" s="2" t="s">
        <v>14</v>
      </c>
      <c r="I23" s="2" t="s">
        <v>14</v>
      </c>
      <c r="J23" s="21">
        <f t="shared" si="35"/>
        <v>9999</v>
      </c>
      <c r="L23" s="32" t="str">
        <f t="shared" si="16"/>
        <v>MAX                 OB999YY9999</v>
      </c>
      <c r="N23" s="16">
        <f t="shared" si="36"/>
        <v>188</v>
      </c>
      <c r="O23" s="16">
        <f t="shared" si="1"/>
        <v>1692</v>
      </c>
      <c r="P23" s="16">
        <f t="shared" si="2"/>
        <v>167508</v>
      </c>
      <c r="Q23" s="16">
        <f t="shared" si="3"/>
        <v>150</v>
      </c>
      <c r="R23" s="26">
        <f t="shared" si="18"/>
        <v>177557.01</v>
      </c>
      <c r="S23" s="16">
        <f t="shared" si="19"/>
        <v>16750.8</v>
      </c>
      <c r="T23" s="16">
        <f t="shared" si="20"/>
        <v>0</v>
      </c>
      <c r="U23" s="16">
        <f t="shared" si="4"/>
        <v>0</v>
      </c>
      <c r="V23" s="16">
        <f t="shared" si="21"/>
        <v>1692</v>
      </c>
      <c r="W23" s="16">
        <f t="shared" si="22"/>
        <v>9899.01</v>
      </c>
      <c r="X23" s="52">
        <f>S23+T23-U23-V23</f>
        <v>15058.8</v>
      </c>
      <c r="Y23" s="16">
        <f t="shared" si="24"/>
        <v>192615.81</v>
      </c>
      <c r="AA23" s="16">
        <f t="shared" si="25"/>
        <v>283587.52</v>
      </c>
      <c r="AB23" s="16">
        <f t="shared" si="26"/>
        <v>28202.699999999997</v>
      </c>
      <c r="AC23" s="16">
        <f t="shared" si="0"/>
        <v>311790.22000000003</v>
      </c>
      <c r="AD23" s="27">
        <f t="shared" si="27"/>
        <v>20</v>
      </c>
      <c r="AE23" s="27">
        <f t="shared" si="28"/>
        <v>2</v>
      </c>
      <c r="AF23" s="31">
        <f t="shared" si="29"/>
        <v>4</v>
      </c>
      <c r="AG23" s="16">
        <f t="shared" si="30"/>
        <v>25645</v>
      </c>
      <c r="AH23" s="16">
        <f t="shared" si="31"/>
        <v>4437.7000000000007</v>
      </c>
      <c r="AJ23" s="25" t="str">
        <f t="shared" si="5"/>
        <v>Osage Beach</v>
      </c>
      <c r="AK23" s="22" t="str">
        <f t="shared" si="6"/>
        <v xml:space="preserve">MAX                 </v>
      </c>
      <c r="AL23" s="34">
        <f t="shared" si="7"/>
        <v>99</v>
      </c>
      <c r="AM23" s="25">
        <f t="shared" si="8"/>
        <v>1692</v>
      </c>
      <c r="AN23" s="25">
        <f t="shared" si="9"/>
        <v>167508</v>
      </c>
      <c r="AO23" s="25">
        <f t="shared" si="10"/>
        <v>150</v>
      </c>
      <c r="AP23" s="25">
        <f t="shared" si="11"/>
        <v>9899.01</v>
      </c>
      <c r="AQ23" s="25">
        <f t="shared" si="12"/>
        <v>177557.01</v>
      </c>
      <c r="AR23" s="25">
        <f t="shared" si="13"/>
        <v>15058.8</v>
      </c>
      <c r="AS23" s="40">
        <f t="shared" si="32"/>
        <v>192615.81</v>
      </c>
      <c r="AT23" s="22" t="str">
        <f t="shared" si="14"/>
        <v>****</v>
      </c>
    </row>
    <row r="24" spans="1:46" x14ac:dyDescent="0.3">
      <c r="A24" s="2" t="s">
        <v>23</v>
      </c>
      <c r="B24" s="19">
        <v>0</v>
      </c>
      <c r="D24" s="2" t="str">
        <f t="shared" si="37"/>
        <v xml:space="preserve">MIN-BD              </v>
      </c>
      <c r="E24" s="2" t="s">
        <v>50</v>
      </c>
      <c r="F24" s="2">
        <v>0</v>
      </c>
      <c r="G24" s="4">
        <v>1</v>
      </c>
      <c r="H24" s="2" t="s">
        <v>14</v>
      </c>
      <c r="I24" s="2" t="s">
        <v>14</v>
      </c>
      <c r="J24" s="21">
        <f t="shared" si="35"/>
        <v>0</v>
      </c>
      <c r="L24" s="32" t="str">
        <f t="shared" si="16"/>
        <v>MIN-BD              OB001YY0000</v>
      </c>
      <c r="N24" s="16">
        <f t="shared" si="36"/>
        <v>188</v>
      </c>
      <c r="O24" s="16">
        <f t="shared" si="1"/>
        <v>0</v>
      </c>
      <c r="P24" s="16">
        <f t="shared" si="2"/>
        <v>0</v>
      </c>
      <c r="Q24" s="16">
        <f t="shared" si="3"/>
        <v>150</v>
      </c>
      <c r="R24" s="26">
        <f t="shared" si="18"/>
        <v>150</v>
      </c>
      <c r="S24" s="16">
        <f t="shared" si="19"/>
        <v>0</v>
      </c>
      <c r="T24" s="16">
        <f t="shared" si="20"/>
        <v>0</v>
      </c>
      <c r="U24" s="16">
        <f t="shared" si="4"/>
        <v>0</v>
      </c>
      <c r="V24" s="16">
        <f t="shared" si="21"/>
        <v>0</v>
      </c>
      <c r="W24" s="16">
        <f t="shared" si="22"/>
        <v>0</v>
      </c>
      <c r="X24" s="52">
        <f t="shared" ref="X24:X45" si="38">S24+T24-U24-V24</f>
        <v>0</v>
      </c>
      <c r="Y24" s="16">
        <f t="shared" si="24"/>
        <v>150</v>
      </c>
      <c r="AA24" s="16">
        <f t="shared" si="25"/>
        <v>283737.52</v>
      </c>
      <c r="AB24" s="16">
        <f t="shared" si="26"/>
        <v>28202.699999999997</v>
      </c>
      <c r="AC24" s="16">
        <f t="shared" si="0"/>
        <v>311940.22000000003</v>
      </c>
      <c r="AD24" s="27">
        <f t="shared" si="27"/>
        <v>21</v>
      </c>
      <c r="AE24" s="27">
        <f t="shared" si="28"/>
        <v>2</v>
      </c>
      <c r="AF24" s="31">
        <f t="shared" si="29"/>
        <v>4</v>
      </c>
      <c r="AG24" s="16">
        <f t="shared" si="30"/>
        <v>25645</v>
      </c>
      <c r="AH24" s="16">
        <f t="shared" si="31"/>
        <v>4437.7000000000007</v>
      </c>
      <c r="AJ24" s="25" t="str">
        <f t="shared" si="5"/>
        <v>Osage Beach</v>
      </c>
      <c r="AK24" s="22" t="str">
        <f t="shared" si="6"/>
        <v xml:space="preserve">MIN-BD              </v>
      </c>
      <c r="AL24" s="34">
        <f t="shared" si="7"/>
        <v>1</v>
      </c>
      <c r="AM24" s="25">
        <f t="shared" si="8"/>
        <v>0</v>
      </c>
      <c r="AN24" s="25">
        <f t="shared" si="9"/>
        <v>0</v>
      </c>
      <c r="AO24" s="25">
        <f t="shared" si="10"/>
        <v>150</v>
      </c>
      <c r="AP24" s="25">
        <f t="shared" si="11"/>
        <v>0</v>
      </c>
      <c r="AQ24" s="25">
        <f t="shared" si="12"/>
        <v>150</v>
      </c>
      <c r="AR24" s="25">
        <f t="shared" si="13"/>
        <v>0</v>
      </c>
      <c r="AS24" s="40">
        <f t="shared" si="32"/>
        <v>150</v>
      </c>
      <c r="AT24" s="22" t="str">
        <f t="shared" si="14"/>
        <v/>
      </c>
    </row>
    <row r="25" spans="1:46" x14ac:dyDescent="0.3">
      <c r="A25" s="2" t="s">
        <v>24</v>
      </c>
      <c r="B25" s="19">
        <v>0</v>
      </c>
      <c r="D25" s="2" t="str">
        <f t="shared" si="37"/>
        <v xml:space="preserve">MIN-NT              </v>
      </c>
      <c r="E25" s="2" t="s">
        <v>50</v>
      </c>
      <c r="F25" s="2">
        <v>1</v>
      </c>
      <c r="G25" s="4">
        <v>0</v>
      </c>
      <c r="H25" s="2" t="s">
        <v>14</v>
      </c>
      <c r="I25" s="2" t="s">
        <v>14</v>
      </c>
      <c r="J25" s="21">
        <f t="shared" si="35"/>
        <v>0</v>
      </c>
      <c r="L25" s="32" t="str">
        <f t="shared" si="16"/>
        <v>MIN-NT              OB100YY0000</v>
      </c>
      <c r="N25" s="16">
        <f t="shared" si="36"/>
        <v>188</v>
      </c>
      <c r="O25" s="16">
        <f t="shared" si="1"/>
        <v>188</v>
      </c>
      <c r="P25" s="16">
        <f t="shared" si="2"/>
        <v>0</v>
      </c>
      <c r="Q25" s="16">
        <f t="shared" si="3"/>
        <v>150</v>
      </c>
      <c r="R25" s="26">
        <f t="shared" si="18"/>
        <v>150</v>
      </c>
      <c r="S25" s="16">
        <f t="shared" si="19"/>
        <v>0</v>
      </c>
      <c r="T25" s="16">
        <f t="shared" si="20"/>
        <v>0</v>
      </c>
      <c r="U25" s="16">
        <f t="shared" si="4"/>
        <v>0</v>
      </c>
      <c r="V25" s="16">
        <f t="shared" si="21"/>
        <v>0</v>
      </c>
      <c r="W25" s="16">
        <f t="shared" si="22"/>
        <v>0</v>
      </c>
      <c r="X25" s="52">
        <f t="shared" si="38"/>
        <v>0</v>
      </c>
      <c r="Y25" s="16">
        <f t="shared" si="24"/>
        <v>150</v>
      </c>
      <c r="AA25" s="16">
        <f t="shared" si="25"/>
        <v>283887.52</v>
      </c>
      <c r="AB25" s="16">
        <f t="shared" si="26"/>
        <v>28202.699999999997</v>
      </c>
      <c r="AC25" s="16">
        <f t="shared" si="0"/>
        <v>312090.22000000003</v>
      </c>
      <c r="AD25" s="27">
        <f t="shared" si="27"/>
        <v>22</v>
      </c>
      <c r="AE25" s="27">
        <f t="shared" si="28"/>
        <v>2</v>
      </c>
      <c r="AF25" s="31">
        <f t="shared" si="29"/>
        <v>4</v>
      </c>
      <c r="AG25" s="16">
        <f t="shared" si="30"/>
        <v>25645</v>
      </c>
      <c r="AH25" s="16">
        <f t="shared" si="31"/>
        <v>4437.7000000000007</v>
      </c>
      <c r="AJ25" s="25" t="str">
        <f t="shared" si="5"/>
        <v>Osage Beach</v>
      </c>
      <c r="AK25" s="22" t="str">
        <f t="shared" si="6"/>
        <v xml:space="preserve">MIN-NT              </v>
      </c>
      <c r="AL25" s="34">
        <f t="shared" si="7"/>
        <v>0</v>
      </c>
      <c r="AM25" s="25">
        <f t="shared" si="8"/>
        <v>188</v>
      </c>
      <c r="AN25" s="25">
        <f t="shared" si="9"/>
        <v>0</v>
      </c>
      <c r="AO25" s="25">
        <f t="shared" si="10"/>
        <v>150</v>
      </c>
      <c r="AP25" s="25">
        <f t="shared" si="11"/>
        <v>0</v>
      </c>
      <c r="AQ25" s="25">
        <f t="shared" si="12"/>
        <v>150</v>
      </c>
      <c r="AR25" s="25">
        <f t="shared" si="13"/>
        <v>0</v>
      </c>
      <c r="AS25" s="40">
        <f t="shared" si="32"/>
        <v>150</v>
      </c>
      <c r="AT25" s="22" t="str">
        <f t="shared" si="14"/>
        <v/>
      </c>
    </row>
    <row r="26" spans="1:46" s="22" customFormat="1" x14ac:dyDescent="0.3">
      <c r="A26" s="22" t="s">
        <v>51</v>
      </c>
      <c r="B26" s="23">
        <v>0</v>
      </c>
      <c r="D26" s="22" t="str">
        <f>LEFT(A26 &amp; REPT(" ",20),20)</f>
        <v xml:space="preserve">PP ZEROS            </v>
      </c>
      <c r="E26" s="22" t="s">
        <v>52</v>
      </c>
      <c r="F26" s="22">
        <v>0</v>
      </c>
      <c r="G26" s="34">
        <v>0</v>
      </c>
      <c r="H26" s="22" t="s">
        <v>15</v>
      </c>
      <c r="I26" s="22" t="s">
        <v>15</v>
      </c>
      <c r="J26" s="24">
        <f>B26*100</f>
        <v>0</v>
      </c>
      <c r="L26" s="22" t="str">
        <f t="shared" si="16"/>
        <v>PP ZEROS            PP000NN0000</v>
      </c>
      <c r="N26" s="25">
        <f t="shared" si="17"/>
        <v>50</v>
      </c>
      <c r="O26" s="25">
        <f t="shared" si="1"/>
        <v>0</v>
      </c>
      <c r="P26" s="25">
        <f t="shared" si="2"/>
        <v>0</v>
      </c>
      <c r="Q26" s="25">
        <f t="shared" si="3"/>
        <v>75</v>
      </c>
      <c r="R26" s="25">
        <f t="shared" si="18"/>
        <v>75</v>
      </c>
      <c r="S26" s="16">
        <f t="shared" si="19"/>
        <v>0</v>
      </c>
      <c r="T26" s="16">
        <f t="shared" si="20"/>
        <v>0</v>
      </c>
      <c r="U26" s="25">
        <f t="shared" si="4"/>
        <v>0</v>
      </c>
      <c r="V26" s="25">
        <f t="shared" si="21"/>
        <v>0</v>
      </c>
      <c r="W26" s="25">
        <f t="shared" si="22"/>
        <v>0</v>
      </c>
      <c r="X26" s="52">
        <f t="shared" si="23"/>
        <v>0</v>
      </c>
      <c r="Y26" s="25">
        <f t="shared" si="24"/>
        <v>75</v>
      </c>
      <c r="AA26" s="25">
        <f t="shared" si="25"/>
        <v>283962.52</v>
      </c>
      <c r="AB26" s="25">
        <f t="shared" si="26"/>
        <v>28202.699999999997</v>
      </c>
      <c r="AC26" s="16">
        <f t="shared" si="0"/>
        <v>312165.22000000003</v>
      </c>
      <c r="AD26" s="28">
        <f t="shared" si="27"/>
        <v>23</v>
      </c>
      <c r="AE26" s="28">
        <f t="shared" si="28"/>
        <v>2</v>
      </c>
      <c r="AF26" s="28">
        <f t="shared" si="29"/>
        <v>4</v>
      </c>
      <c r="AG26" s="25">
        <f t="shared" si="30"/>
        <v>25645</v>
      </c>
      <c r="AH26" s="25">
        <f t="shared" si="31"/>
        <v>4437.7000000000007</v>
      </c>
      <c r="AJ26" s="25" t="str">
        <f t="shared" si="5"/>
        <v>Pistol Point</v>
      </c>
      <c r="AK26" s="22" t="str">
        <f t="shared" si="6"/>
        <v xml:space="preserve">PP ZEROS            </v>
      </c>
      <c r="AL26" s="34">
        <f t="shared" si="7"/>
        <v>0</v>
      </c>
      <c r="AM26" s="25">
        <f t="shared" si="8"/>
        <v>0</v>
      </c>
      <c r="AN26" s="25">
        <f t="shared" si="9"/>
        <v>0</v>
      </c>
      <c r="AO26" s="25">
        <f t="shared" si="10"/>
        <v>75</v>
      </c>
      <c r="AP26" s="25">
        <f t="shared" si="11"/>
        <v>0</v>
      </c>
      <c r="AQ26" s="25">
        <f t="shared" si="12"/>
        <v>75</v>
      </c>
      <c r="AR26" s="25">
        <f t="shared" si="13"/>
        <v>0</v>
      </c>
      <c r="AS26" s="40">
        <f t="shared" si="32"/>
        <v>75</v>
      </c>
      <c r="AT26" s="22" t="str">
        <f t="shared" si="14"/>
        <v/>
      </c>
    </row>
    <row r="27" spans="1:46" x14ac:dyDescent="0.3">
      <c r="A27" s="2" t="s">
        <v>16</v>
      </c>
      <c r="B27" s="19">
        <v>0</v>
      </c>
      <c r="D27" s="2" t="str">
        <f>LEFT(A27 &amp; REPT(" ",20),20)</f>
        <v xml:space="preserve">1BD 1NT 0 DL 0DS    </v>
      </c>
      <c r="E27" s="2" t="s">
        <v>52</v>
      </c>
      <c r="F27" s="2">
        <v>1</v>
      </c>
      <c r="G27" s="4">
        <v>1</v>
      </c>
      <c r="H27" s="2" t="s">
        <v>15</v>
      </c>
      <c r="I27" s="2" t="s">
        <v>15</v>
      </c>
      <c r="J27" s="21">
        <f>B27*100</f>
        <v>0</v>
      </c>
      <c r="L27" s="32" t="str">
        <f t="shared" si="16"/>
        <v>1BD 1NT 0 DL 0DS    PP101NN0000</v>
      </c>
      <c r="N27" s="16">
        <f t="shared" si="17"/>
        <v>50</v>
      </c>
      <c r="O27" s="16">
        <f t="shared" si="1"/>
        <v>50</v>
      </c>
      <c r="P27" s="16">
        <f t="shared" si="2"/>
        <v>50</v>
      </c>
      <c r="Q27" s="16">
        <f t="shared" si="3"/>
        <v>75</v>
      </c>
      <c r="R27" s="26">
        <f t="shared" si="18"/>
        <v>125</v>
      </c>
      <c r="S27" s="16">
        <f t="shared" si="19"/>
        <v>0</v>
      </c>
      <c r="T27" s="16">
        <f t="shared" si="20"/>
        <v>0</v>
      </c>
      <c r="U27" s="16">
        <f t="shared" si="4"/>
        <v>0</v>
      </c>
      <c r="V27" s="16">
        <f t="shared" si="21"/>
        <v>0</v>
      </c>
      <c r="W27" s="16">
        <f t="shared" si="22"/>
        <v>0</v>
      </c>
      <c r="X27" s="52">
        <f t="shared" si="23"/>
        <v>0</v>
      </c>
      <c r="Y27" s="16">
        <f t="shared" si="24"/>
        <v>125</v>
      </c>
      <c r="AA27" s="16">
        <f t="shared" si="25"/>
        <v>284087.52</v>
      </c>
      <c r="AB27" s="16">
        <f t="shared" si="26"/>
        <v>28202.699999999997</v>
      </c>
      <c r="AC27" s="16">
        <f t="shared" si="0"/>
        <v>312290.22000000003</v>
      </c>
      <c r="AD27" s="27">
        <f t="shared" si="27"/>
        <v>24</v>
      </c>
      <c r="AE27" s="27">
        <f>IF(V27 &gt; 0,IF(V27=O27,1,0.5),0)+AE26</f>
        <v>2</v>
      </c>
      <c r="AF27" s="31">
        <f t="shared" si="29"/>
        <v>4</v>
      </c>
      <c r="AG27" s="16">
        <f t="shared" si="30"/>
        <v>25645</v>
      </c>
      <c r="AH27" s="16">
        <f t="shared" si="31"/>
        <v>4437.7000000000007</v>
      </c>
      <c r="AJ27" s="25" t="str">
        <f t="shared" si="5"/>
        <v>Pistol Point</v>
      </c>
      <c r="AK27" s="22" t="str">
        <f t="shared" si="6"/>
        <v xml:space="preserve">1BD 1NT 0 DL 0DS    </v>
      </c>
      <c r="AL27" s="34">
        <f t="shared" si="7"/>
        <v>1</v>
      </c>
      <c r="AM27" s="25">
        <f t="shared" si="8"/>
        <v>50</v>
      </c>
      <c r="AN27" s="25">
        <f t="shared" si="9"/>
        <v>50</v>
      </c>
      <c r="AO27" s="25">
        <f t="shared" si="10"/>
        <v>75</v>
      </c>
      <c r="AP27" s="25">
        <f t="shared" si="11"/>
        <v>0</v>
      </c>
      <c r="AQ27" s="25">
        <f t="shared" si="12"/>
        <v>125</v>
      </c>
      <c r="AR27" s="25">
        <f t="shared" si="13"/>
        <v>0</v>
      </c>
      <c r="AS27" s="40">
        <f t="shared" si="32"/>
        <v>125</v>
      </c>
      <c r="AT27" s="22" t="str">
        <f t="shared" si="14"/>
        <v/>
      </c>
    </row>
    <row r="28" spans="1:46" x14ac:dyDescent="0.3">
      <c r="A28" s="2" t="s">
        <v>17</v>
      </c>
      <c r="B28" s="19">
        <v>0</v>
      </c>
      <c r="D28" s="2" t="str">
        <f>LEFT(A28 &amp; REPT(" ",20),20)</f>
        <v xml:space="preserve">2BD 1NT 0 DL 0DS    </v>
      </c>
      <c r="E28" s="2" t="s">
        <v>52</v>
      </c>
      <c r="F28" s="2">
        <v>2</v>
      </c>
      <c r="G28" s="4">
        <v>1</v>
      </c>
      <c r="H28" s="2" t="s">
        <v>15</v>
      </c>
      <c r="I28" s="2" t="s">
        <v>15</v>
      </c>
      <c r="J28" s="21">
        <f t="shared" ref="J28:J36" si="39">B28*100</f>
        <v>0</v>
      </c>
      <c r="L28" s="32" t="str">
        <f t="shared" si="16"/>
        <v>2BD 1NT 0 DL 0DS    PP201NN0000</v>
      </c>
      <c r="N28" s="16">
        <f t="shared" si="17"/>
        <v>50</v>
      </c>
      <c r="O28" s="16">
        <f t="shared" si="1"/>
        <v>100</v>
      </c>
      <c r="P28" s="16">
        <f t="shared" si="2"/>
        <v>100</v>
      </c>
      <c r="Q28" s="16">
        <f t="shared" si="3"/>
        <v>75</v>
      </c>
      <c r="R28" s="26">
        <f t="shared" si="18"/>
        <v>175</v>
      </c>
      <c r="S28" s="16">
        <f t="shared" si="19"/>
        <v>0</v>
      </c>
      <c r="T28" s="16">
        <f t="shared" si="20"/>
        <v>0</v>
      </c>
      <c r="U28" s="16">
        <f t="shared" si="4"/>
        <v>0</v>
      </c>
      <c r="V28" s="16">
        <f t="shared" si="21"/>
        <v>0</v>
      </c>
      <c r="W28" s="16">
        <f t="shared" si="22"/>
        <v>0</v>
      </c>
      <c r="X28" s="52">
        <f t="shared" si="23"/>
        <v>0</v>
      </c>
      <c r="Y28" s="16">
        <f t="shared" si="24"/>
        <v>175</v>
      </c>
      <c r="AA28" s="16">
        <f t="shared" si="25"/>
        <v>284262.52</v>
      </c>
      <c r="AB28" s="16">
        <f t="shared" si="26"/>
        <v>28202.699999999997</v>
      </c>
      <c r="AC28" s="16">
        <f t="shared" si="0"/>
        <v>312465.22000000003</v>
      </c>
      <c r="AD28" s="27">
        <f t="shared" si="27"/>
        <v>25</v>
      </c>
      <c r="AE28" s="27">
        <f t="shared" si="28"/>
        <v>2</v>
      </c>
      <c r="AF28" s="31">
        <f t="shared" si="29"/>
        <v>4</v>
      </c>
      <c r="AG28" s="16">
        <f t="shared" si="30"/>
        <v>25645</v>
      </c>
      <c r="AH28" s="16">
        <f t="shared" si="31"/>
        <v>4437.7000000000007</v>
      </c>
      <c r="AJ28" s="25" t="str">
        <f t="shared" si="5"/>
        <v>Pistol Point</v>
      </c>
      <c r="AK28" s="22" t="str">
        <f t="shared" si="6"/>
        <v xml:space="preserve">2BD 1NT 0 DL 0DS    </v>
      </c>
      <c r="AL28" s="34">
        <f t="shared" si="7"/>
        <v>1</v>
      </c>
      <c r="AM28" s="25">
        <f t="shared" si="8"/>
        <v>100</v>
      </c>
      <c r="AN28" s="25">
        <f t="shared" si="9"/>
        <v>100</v>
      </c>
      <c r="AO28" s="25">
        <f t="shared" si="10"/>
        <v>75</v>
      </c>
      <c r="AP28" s="25">
        <f t="shared" si="11"/>
        <v>0</v>
      </c>
      <c r="AQ28" s="25">
        <f t="shared" si="12"/>
        <v>175</v>
      </c>
      <c r="AR28" s="25">
        <f t="shared" si="13"/>
        <v>0</v>
      </c>
      <c r="AS28" s="40">
        <f t="shared" si="32"/>
        <v>175</v>
      </c>
      <c r="AT28" s="22" t="str">
        <f t="shared" si="14"/>
        <v/>
      </c>
    </row>
    <row r="29" spans="1:46" x14ac:dyDescent="0.3">
      <c r="A29" s="2" t="s">
        <v>18</v>
      </c>
      <c r="B29" s="19">
        <v>0</v>
      </c>
      <c r="D29" s="2" t="str">
        <f>LEFT(A29 &amp; REPT(" ",20),20)</f>
        <v xml:space="preserve">1BD 2NT 0 DL 0DS    </v>
      </c>
      <c r="E29" s="2" t="s">
        <v>52</v>
      </c>
      <c r="F29" s="2">
        <v>1</v>
      </c>
      <c r="G29" s="4">
        <v>2</v>
      </c>
      <c r="H29" s="2" t="s">
        <v>15</v>
      </c>
      <c r="I29" s="2" t="s">
        <v>15</v>
      </c>
      <c r="J29" s="21">
        <f t="shared" si="39"/>
        <v>0</v>
      </c>
      <c r="L29" s="32" t="str">
        <f t="shared" si="16"/>
        <v>1BD 2NT 0 DL 0DS    PP102NN0000</v>
      </c>
      <c r="N29" s="16">
        <f t="shared" si="17"/>
        <v>50</v>
      </c>
      <c r="O29" s="16">
        <f t="shared" si="1"/>
        <v>50</v>
      </c>
      <c r="P29" s="16">
        <f t="shared" si="2"/>
        <v>100</v>
      </c>
      <c r="Q29" s="16">
        <f t="shared" si="3"/>
        <v>75</v>
      </c>
      <c r="R29" s="26">
        <f t="shared" si="18"/>
        <v>175</v>
      </c>
      <c r="S29" s="16">
        <f t="shared" si="19"/>
        <v>0</v>
      </c>
      <c r="T29" s="16">
        <f t="shared" si="20"/>
        <v>0</v>
      </c>
      <c r="U29" s="16">
        <f t="shared" si="4"/>
        <v>0</v>
      </c>
      <c r="V29" s="16">
        <f t="shared" si="21"/>
        <v>0</v>
      </c>
      <c r="W29" s="16">
        <f t="shared" si="22"/>
        <v>0</v>
      </c>
      <c r="X29" s="52">
        <f t="shared" si="23"/>
        <v>0</v>
      </c>
      <c r="Y29" s="16">
        <f t="shared" si="24"/>
        <v>175</v>
      </c>
      <c r="AA29" s="16">
        <f t="shared" si="25"/>
        <v>284437.52</v>
      </c>
      <c r="AB29" s="16">
        <f t="shared" si="26"/>
        <v>28202.699999999997</v>
      </c>
      <c r="AC29" s="16">
        <f t="shared" si="0"/>
        <v>312640.22000000003</v>
      </c>
      <c r="AD29" s="27">
        <f t="shared" si="27"/>
        <v>26</v>
      </c>
      <c r="AE29" s="27">
        <f t="shared" si="28"/>
        <v>2</v>
      </c>
      <c r="AF29" s="31">
        <f t="shared" si="29"/>
        <v>4</v>
      </c>
      <c r="AG29" s="16">
        <f t="shared" si="30"/>
        <v>25645</v>
      </c>
      <c r="AH29" s="16">
        <f t="shared" si="31"/>
        <v>4437.7000000000007</v>
      </c>
      <c r="AJ29" s="25" t="str">
        <f t="shared" si="5"/>
        <v>Pistol Point</v>
      </c>
      <c r="AK29" s="22" t="str">
        <f t="shared" si="6"/>
        <v xml:space="preserve">1BD 2NT 0 DL 0DS    </v>
      </c>
      <c r="AL29" s="34">
        <f t="shared" si="7"/>
        <v>2</v>
      </c>
      <c r="AM29" s="25">
        <f t="shared" si="8"/>
        <v>50</v>
      </c>
      <c r="AN29" s="25">
        <f t="shared" si="9"/>
        <v>100</v>
      </c>
      <c r="AO29" s="25">
        <f t="shared" si="10"/>
        <v>75</v>
      </c>
      <c r="AP29" s="25">
        <f t="shared" si="11"/>
        <v>0</v>
      </c>
      <c r="AQ29" s="25">
        <f t="shared" si="12"/>
        <v>175</v>
      </c>
      <c r="AR29" s="25">
        <f t="shared" si="13"/>
        <v>0</v>
      </c>
      <c r="AS29" s="40">
        <f t="shared" si="32"/>
        <v>175</v>
      </c>
      <c r="AT29" s="22" t="str">
        <f t="shared" si="14"/>
        <v/>
      </c>
    </row>
    <row r="30" spans="1:46" x14ac:dyDescent="0.3">
      <c r="A30" s="2" t="s">
        <v>19</v>
      </c>
      <c r="B30" s="19">
        <v>0</v>
      </c>
      <c r="D30" s="2" t="str">
        <f t="shared" ref="D30:D36" si="40">LEFT(A30 &amp; REPT(" ",20),20)</f>
        <v xml:space="preserve">1BD 1NT PT DL 0DS   </v>
      </c>
      <c r="E30" s="2" t="s">
        <v>52</v>
      </c>
      <c r="F30" s="2">
        <v>1</v>
      </c>
      <c r="G30" s="4">
        <v>1</v>
      </c>
      <c r="H30" s="2" t="s">
        <v>14</v>
      </c>
      <c r="I30" s="2" t="s">
        <v>15</v>
      </c>
      <c r="J30" s="21">
        <f t="shared" si="39"/>
        <v>0</v>
      </c>
      <c r="L30" s="32" t="str">
        <f t="shared" si="16"/>
        <v>1BD 1NT PT DL 0DS   PP101YN0000</v>
      </c>
      <c r="N30" s="16">
        <f t="shared" si="17"/>
        <v>50</v>
      </c>
      <c r="O30" s="16">
        <f t="shared" si="1"/>
        <v>50</v>
      </c>
      <c r="P30" s="16">
        <f t="shared" si="2"/>
        <v>50</v>
      </c>
      <c r="Q30" s="16">
        <f t="shared" si="3"/>
        <v>75</v>
      </c>
      <c r="R30" s="26">
        <f t="shared" si="18"/>
        <v>125</v>
      </c>
      <c r="S30" s="16">
        <f t="shared" si="19"/>
        <v>0</v>
      </c>
      <c r="T30" s="16">
        <f t="shared" si="20"/>
        <v>0</v>
      </c>
      <c r="U30" s="16">
        <f t="shared" si="4"/>
        <v>0</v>
      </c>
      <c r="V30" s="16">
        <f t="shared" si="21"/>
        <v>0</v>
      </c>
      <c r="W30" s="16">
        <f t="shared" si="22"/>
        <v>0</v>
      </c>
      <c r="X30" s="52">
        <f t="shared" si="23"/>
        <v>0</v>
      </c>
      <c r="Y30" s="16">
        <f t="shared" si="24"/>
        <v>125</v>
      </c>
      <c r="AA30" s="16">
        <f t="shared" si="25"/>
        <v>284562.52</v>
      </c>
      <c r="AB30" s="16">
        <f t="shared" si="26"/>
        <v>28202.699999999997</v>
      </c>
      <c r="AC30" s="16">
        <f t="shared" si="0"/>
        <v>312765.22000000003</v>
      </c>
      <c r="AD30" s="27">
        <f t="shared" si="27"/>
        <v>27</v>
      </c>
      <c r="AE30" s="27">
        <f t="shared" si="28"/>
        <v>2</v>
      </c>
      <c r="AF30" s="31">
        <f t="shared" si="29"/>
        <v>4</v>
      </c>
      <c r="AG30" s="16">
        <f t="shared" si="30"/>
        <v>25645</v>
      </c>
      <c r="AH30" s="16">
        <f t="shared" si="31"/>
        <v>4437.7000000000007</v>
      </c>
      <c r="AJ30" s="25" t="str">
        <f t="shared" si="5"/>
        <v>Pistol Point</v>
      </c>
      <c r="AK30" s="22" t="str">
        <f t="shared" si="6"/>
        <v xml:space="preserve">1BD 1NT PT DL 0DS   </v>
      </c>
      <c r="AL30" s="34">
        <f t="shared" si="7"/>
        <v>1</v>
      </c>
      <c r="AM30" s="25">
        <f t="shared" si="8"/>
        <v>50</v>
      </c>
      <c r="AN30" s="25">
        <f t="shared" si="9"/>
        <v>50</v>
      </c>
      <c r="AO30" s="25">
        <f t="shared" si="10"/>
        <v>75</v>
      </c>
      <c r="AP30" s="25">
        <f t="shared" si="11"/>
        <v>0</v>
      </c>
      <c r="AQ30" s="25">
        <f t="shared" si="12"/>
        <v>125</v>
      </c>
      <c r="AR30" s="25">
        <f t="shared" si="13"/>
        <v>0</v>
      </c>
      <c r="AS30" s="40">
        <f t="shared" si="32"/>
        <v>125</v>
      </c>
      <c r="AT30" s="22" t="str">
        <f t="shared" si="14"/>
        <v/>
      </c>
    </row>
    <row r="31" spans="1:46" x14ac:dyDescent="0.3">
      <c r="A31" s="2" t="s">
        <v>20</v>
      </c>
      <c r="B31" s="19">
        <v>0</v>
      </c>
      <c r="D31" s="2" t="str">
        <f t="shared" si="40"/>
        <v xml:space="preserve">1BD 1NT HT DL 0DS   </v>
      </c>
      <c r="E31" s="2" t="s">
        <v>52</v>
      </c>
      <c r="F31" s="2">
        <v>1</v>
      </c>
      <c r="G31" s="4">
        <v>1</v>
      </c>
      <c r="H31" s="2" t="s">
        <v>15</v>
      </c>
      <c r="I31" s="2" t="s">
        <v>14</v>
      </c>
      <c r="J31" s="21">
        <f t="shared" si="39"/>
        <v>0</v>
      </c>
      <c r="L31" s="32" t="str">
        <f t="shared" si="16"/>
        <v>1BD 1NT HT DL 0DS   PP101NY0000</v>
      </c>
      <c r="N31" s="16">
        <f t="shared" si="17"/>
        <v>50</v>
      </c>
      <c r="O31" s="16">
        <f t="shared" si="1"/>
        <v>50</v>
      </c>
      <c r="P31" s="16">
        <f t="shared" si="2"/>
        <v>50</v>
      </c>
      <c r="Q31" s="16">
        <f t="shared" si="3"/>
        <v>75</v>
      </c>
      <c r="R31" s="26">
        <f t="shared" si="18"/>
        <v>125</v>
      </c>
      <c r="S31" s="16">
        <f t="shared" si="19"/>
        <v>0</v>
      </c>
      <c r="T31" s="16">
        <f t="shared" si="20"/>
        <v>0</v>
      </c>
      <c r="U31" s="16">
        <f t="shared" si="4"/>
        <v>0</v>
      </c>
      <c r="V31" s="16">
        <f t="shared" si="21"/>
        <v>0</v>
      </c>
      <c r="W31" s="16">
        <f t="shared" si="22"/>
        <v>0</v>
      </c>
      <c r="X31" s="52">
        <f t="shared" si="23"/>
        <v>0</v>
      </c>
      <c r="Y31" s="16">
        <f t="shared" si="24"/>
        <v>125</v>
      </c>
      <c r="AA31" s="16">
        <f t="shared" si="25"/>
        <v>284687.52</v>
      </c>
      <c r="AB31" s="16">
        <f t="shared" si="26"/>
        <v>28202.699999999997</v>
      </c>
      <c r="AC31" s="16">
        <f t="shared" si="0"/>
        <v>312890.22000000003</v>
      </c>
      <c r="AD31" s="27">
        <f t="shared" si="27"/>
        <v>28</v>
      </c>
      <c r="AE31" s="27">
        <f t="shared" si="28"/>
        <v>2</v>
      </c>
      <c r="AF31" s="31">
        <f t="shared" si="29"/>
        <v>4</v>
      </c>
      <c r="AG31" s="16">
        <f t="shared" si="30"/>
        <v>25645</v>
      </c>
      <c r="AH31" s="16">
        <f t="shared" si="31"/>
        <v>4437.7000000000007</v>
      </c>
      <c r="AJ31" s="25" t="str">
        <f t="shared" si="5"/>
        <v>Pistol Point</v>
      </c>
      <c r="AK31" s="22" t="str">
        <f t="shared" si="6"/>
        <v xml:space="preserve">1BD 1NT HT DL 0DS   </v>
      </c>
      <c r="AL31" s="34">
        <f t="shared" si="7"/>
        <v>1</v>
      </c>
      <c r="AM31" s="25">
        <f t="shared" si="8"/>
        <v>50</v>
      </c>
      <c r="AN31" s="25">
        <f t="shared" si="9"/>
        <v>50</v>
      </c>
      <c r="AO31" s="25">
        <f t="shared" si="10"/>
        <v>75</v>
      </c>
      <c r="AP31" s="25">
        <f t="shared" si="11"/>
        <v>0</v>
      </c>
      <c r="AQ31" s="25">
        <f t="shared" si="12"/>
        <v>125</v>
      </c>
      <c r="AR31" s="25">
        <f t="shared" si="13"/>
        <v>0</v>
      </c>
      <c r="AS31" s="40">
        <f t="shared" si="32"/>
        <v>125</v>
      </c>
      <c r="AT31" s="22" t="str">
        <f t="shared" si="14"/>
        <v/>
      </c>
    </row>
    <row r="32" spans="1:46" x14ac:dyDescent="0.3">
      <c r="A32" s="2" t="s">
        <v>21</v>
      </c>
      <c r="B32" s="19">
        <v>1</v>
      </c>
      <c r="D32" s="2" t="str">
        <f t="shared" si="40"/>
        <v xml:space="preserve">1BD 1NT 0DL 1DS     </v>
      </c>
      <c r="E32" s="2" t="s">
        <v>52</v>
      </c>
      <c r="F32" s="2">
        <v>1</v>
      </c>
      <c r="G32" s="4">
        <v>1</v>
      </c>
      <c r="H32" s="2" t="s">
        <v>15</v>
      </c>
      <c r="I32" s="2" t="s">
        <v>15</v>
      </c>
      <c r="J32" s="21">
        <f t="shared" si="39"/>
        <v>100</v>
      </c>
      <c r="L32" s="32" t="str">
        <f t="shared" si="16"/>
        <v>1BD 1NT 0DL 1DS     PP101NN0100</v>
      </c>
      <c r="N32" s="16">
        <f t="shared" si="17"/>
        <v>50</v>
      </c>
      <c r="O32" s="16">
        <f t="shared" si="1"/>
        <v>50</v>
      </c>
      <c r="P32" s="16">
        <f t="shared" si="2"/>
        <v>50</v>
      </c>
      <c r="Q32" s="16">
        <f t="shared" si="3"/>
        <v>75</v>
      </c>
      <c r="R32" s="26">
        <f t="shared" si="18"/>
        <v>126</v>
      </c>
      <c r="S32" s="16">
        <f t="shared" si="19"/>
        <v>0</v>
      </c>
      <c r="T32" s="16">
        <f t="shared" si="20"/>
        <v>0</v>
      </c>
      <c r="U32" s="16">
        <f t="shared" si="4"/>
        <v>0</v>
      </c>
      <c r="V32" s="16">
        <f t="shared" si="21"/>
        <v>0</v>
      </c>
      <c r="W32" s="16">
        <f t="shared" si="22"/>
        <v>1</v>
      </c>
      <c r="X32" s="52">
        <f t="shared" si="23"/>
        <v>0</v>
      </c>
      <c r="Y32" s="16">
        <f t="shared" si="24"/>
        <v>126</v>
      </c>
      <c r="AA32" s="16">
        <f t="shared" si="25"/>
        <v>284813.52</v>
      </c>
      <c r="AB32" s="16">
        <f t="shared" si="26"/>
        <v>28202.699999999997</v>
      </c>
      <c r="AC32" s="16">
        <f t="shared" si="0"/>
        <v>313016.22000000003</v>
      </c>
      <c r="AD32" s="27">
        <f t="shared" si="27"/>
        <v>29</v>
      </c>
      <c r="AE32" s="27">
        <f t="shared" si="28"/>
        <v>2</v>
      </c>
      <c r="AF32" s="31">
        <f t="shared" si="29"/>
        <v>5</v>
      </c>
      <c r="AG32" s="16">
        <f t="shared" si="30"/>
        <v>25645</v>
      </c>
      <c r="AH32" s="16">
        <f t="shared" si="31"/>
        <v>4437.7000000000007</v>
      </c>
      <c r="AJ32" s="25" t="str">
        <f t="shared" si="5"/>
        <v>Pistol Point</v>
      </c>
      <c r="AK32" s="22" t="str">
        <f t="shared" si="6"/>
        <v xml:space="preserve">1BD 1NT 0DL 1DS     </v>
      </c>
      <c r="AL32" s="34">
        <f t="shared" si="7"/>
        <v>1</v>
      </c>
      <c r="AM32" s="25">
        <f t="shared" si="8"/>
        <v>50</v>
      </c>
      <c r="AN32" s="25">
        <f t="shared" si="9"/>
        <v>50</v>
      </c>
      <c r="AO32" s="25">
        <f t="shared" si="10"/>
        <v>75</v>
      </c>
      <c r="AP32" s="25">
        <f t="shared" si="11"/>
        <v>1</v>
      </c>
      <c r="AQ32" s="25">
        <f t="shared" si="12"/>
        <v>126</v>
      </c>
      <c r="AR32" s="25">
        <f t="shared" si="13"/>
        <v>0</v>
      </c>
      <c r="AS32" s="40">
        <f t="shared" si="32"/>
        <v>126</v>
      </c>
      <c r="AT32" s="22" t="str">
        <f t="shared" si="14"/>
        <v/>
      </c>
    </row>
    <row r="33" spans="1:46" x14ac:dyDescent="0.3">
      <c r="A33" s="2" t="s">
        <v>47</v>
      </c>
      <c r="B33" s="19">
        <v>0</v>
      </c>
      <c r="D33" s="2" t="str">
        <f t="shared" si="40"/>
        <v xml:space="preserve">CHECK FOR FREE N    </v>
      </c>
      <c r="E33" s="2" t="s">
        <v>52</v>
      </c>
      <c r="F33" s="2">
        <v>1</v>
      </c>
      <c r="G33" s="4">
        <v>10</v>
      </c>
      <c r="H33" s="2" t="s">
        <v>15</v>
      </c>
      <c r="I33" s="2" t="s">
        <v>15</v>
      </c>
      <c r="J33" s="21">
        <f t="shared" si="39"/>
        <v>0</v>
      </c>
      <c r="L33" s="32" t="str">
        <f t="shared" si="16"/>
        <v>CHECK FOR FREE N    PP110NN0000</v>
      </c>
      <c r="N33" s="16">
        <f t="shared" si="17"/>
        <v>50</v>
      </c>
      <c r="O33" s="16">
        <f t="shared" si="1"/>
        <v>50</v>
      </c>
      <c r="P33" s="16">
        <f t="shared" si="2"/>
        <v>500</v>
      </c>
      <c r="Q33" s="16">
        <f t="shared" si="3"/>
        <v>75</v>
      </c>
      <c r="R33" s="26">
        <f t="shared" si="18"/>
        <v>575</v>
      </c>
      <c r="S33" s="16">
        <f t="shared" si="19"/>
        <v>0</v>
      </c>
      <c r="T33" s="16">
        <f t="shared" si="20"/>
        <v>0</v>
      </c>
      <c r="U33" s="16">
        <f t="shared" si="4"/>
        <v>0</v>
      </c>
      <c r="V33" s="16">
        <f t="shared" si="21"/>
        <v>0</v>
      </c>
      <c r="W33" s="16">
        <f t="shared" si="22"/>
        <v>0</v>
      </c>
      <c r="X33" s="52">
        <f t="shared" si="23"/>
        <v>0</v>
      </c>
      <c r="Y33" s="16">
        <f t="shared" si="24"/>
        <v>575</v>
      </c>
      <c r="AA33" s="16">
        <f t="shared" si="25"/>
        <v>285388.52</v>
      </c>
      <c r="AB33" s="16">
        <f t="shared" si="26"/>
        <v>28202.699999999997</v>
      </c>
      <c r="AC33" s="16">
        <f t="shared" si="0"/>
        <v>313591.22000000003</v>
      </c>
      <c r="AD33" s="27">
        <f t="shared" si="27"/>
        <v>30</v>
      </c>
      <c r="AE33" s="27">
        <f t="shared" ref="AE33:AE86" si="41">IF(V33 &gt; 0,IF(V33=O33,1,0.5),0)+AE32</f>
        <v>2</v>
      </c>
      <c r="AF33" s="31">
        <f t="shared" si="29"/>
        <v>5</v>
      </c>
      <c r="AG33" s="16">
        <f t="shared" si="30"/>
        <v>25645</v>
      </c>
      <c r="AH33" s="16">
        <f t="shared" si="31"/>
        <v>4437.7000000000007</v>
      </c>
      <c r="AJ33" s="25" t="str">
        <f t="shared" si="5"/>
        <v>Pistol Point</v>
      </c>
      <c r="AK33" s="22" t="str">
        <f t="shared" si="6"/>
        <v xml:space="preserve">CHECK FOR FREE N    </v>
      </c>
      <c r="AL33" s="34">
        <f t="shared" si="7"/>
        <v>10</v>
      </c>
      <c r="AM33" s="25">
        <f t="shared" si="8"/>
        <v>50</v>
      </c>
      <c r="AN33" s="25">
        <f t="shared" si="9"/>
        <v>500</v>
      </c>
      <c r="AO33" s="25">
        <f t="shared" si="10"/>
        <v>75</v>
      </c>
      <c r="AP33" s="25">
        <f t="shared" si="11"/>
        <v>0</v>
      </c>
      <c r="AQ33" s="25">
        <f t="shared" si="12"/>
        <v>575</v>
      </c>
      <c r="AR33" s="25">
        <f t="shared" si="13"/>
        <v>0</v>
      </c>
      <c r="AS33" s="40">
        <f t="shared" si="32"/>
        <v>575</v>
      </c>
      <c r="AT33" s="22" t="str">
        <f t="shared" si="14"/>
        <v/>
      </c>
    </row>
    <row r="34" spans="1:46" x14ac:dyDescent="0.3">
      <c r="A34" s="2" t="s">
        <v>22</v>
      </c>
      <c r="B34" s="19">
        <v>99.99</v>
      </c>
      <c r="D34" s="2" t="str">
        <f t="shared" si="40"/>
        <v xml:space="preserve">MAX                 </v>
      </c>
      <c r="E34" s="2" t="s">
        <v>52</v>
      </c>
      <c r="F34" s="2">
        <v>9</v>
      </c>
      <c r="G34" s="4">
        <v>99</v>
      </c>
      <c r="H34" s="2" t="s">
        <v>14</v>
      </c>
      <c r="I34" s="2" t="s">
        <v>14</v>
      </c>
      <c r="J34" s="21">
        <f t="shared" si="39"/>
        <v>9999</v>
      </c>
      <c r="L34" s="32" t="str">
        <f t="shared" si="16"/>
        <v>MAX                 PP999YY9999</v>
      </c>
      <c r="N34" s="16">
        <f t="shared" si="17"/>
        <v>50</v>
      </c>
      <c r="O34" s="16">
        <f t="shared" si="1"/>
        <v>450</v>
      </c>
      <c r="P34" s="16">
        <f t="shared" si="2"/>
        <v>44550</v>
      </c>
      <c r="Q34" s="16">
        <f t="shared" si="3"/>
        <v>75</v>
      </c>
      <c r="R34" s="26">
        <f t="shared" si="18"/>
        <v>54524.01</v>
      </c>
      <c r="S34" s="16">
        <f t="shared" si="19"/>
        <v>0</v>
      </c>
      <c r="T34" s="16">
        <f t="shared" si="20"/>
        <v>0</v>
      </c>
      <c r="U34" s="16">
        <f t="shared" si="4"/>
        <v>0</v>
      </c>
      <c r="V34" s="16">
        <f t="shared" si="21"/>
        <v>0</v>
      </c>
      <c r="W34" s="16">
        <f t="shared" si="22"/>
        <v>9899.01</v>
      </c>
      <c r="X34" s="52">
        <f t="shared" si="23"/>
        <v>0</v>
      </c>
      <c r="Y34" s="16">
        <f t="shared" si="24"/>
        <v>54524.01</v>
      </c>
      <c r="AA34" s="16">
        <f t="shared" si="25"/>
        <v>339912.53</v>
      </c>
      <c r="AB34" s="16">
        <f t="shared" si="26"/>
        <v>28202.699999999997</v>
      </c>
      <c r="AC34" s="16">
        <f t="shared" si="0"/>
        <v>368115.23000000004</v>
      </c>
      <c r="AD34" s="27">
        <f t="shared" si="27"/>
        <v>31</v>
      </c>
      <c r="AE34" s="27">
        <f t="shared" si="41"/>
        <v>2</v>
      </c>
      <c r="AF34" s="31">
        <f t="shared" si="29"/>
        <v>6</v>
      </c>
      <c r="AG34" s="16">
        <f t="shared" si="30"/>
        <v>25645</v>
      </c>
      <c r="AH34" s="16">
        <f t="shared" si="31"/>
        <v>4437.7000000000007</v>
      </c>
      <c r="AJ34" s="25" t="str">
        <f t="shared" si="5"/>
        <v>Pistol Point</v>
      </c>
      <c r="AK34" s="22" t="str">
        <f t="shared" si="6"/>
        <v xml:space="preserve">MAX                 </v>
      </c>
      <c r="AL34" s="34">
        <f t="shared" si="7"/>
        <v>99</v>
      </c>
      <c r="AM34" s="25">
        <f t="shared" si="8"/>
        <v>450</v>
      </c>
      <c r="AN34" s="25">
        <f t="shared" si="9"/>
        <v>44550</v>
      </c>
      <c r="AO34" s="25">
        <f t="shared" si="10"/>
        <v>75</v>
      </c>
      <c r="AP34" s="25">
        <f t="shared" si="11"/>
        <v>9899.01</v>
      </c>
      <c r="AQ34" s="25">
        <f t="shared" si="12"/>
        <v>54524.01</v>
      </c>
      <c r="AR34" s="25">
        <f t="shared" si="13"/>
        <v>0</v>
      </c>
      <c r="AS34" s="40">
        <f t="shared" si="32"/>
        <v>54524.01</v>
      </c>
      <c r="AT34" s="22" t="str">
        <f t="shared" si="14"/>
        <v>****</v>
      </c>
    </row>
    <row r="35" spans="1:46" x14ac:dyDescent="0.3">
      <c r="A35" s="2" t="s">
        <v>23</v>
      </c>
      <c r="B35" s="19">
        <v>0</v>
      </c>
      <c r="D35" s="2" t="str">
        <f t="shared" si="40"/>
        <v xml:space="preserve">MIN-BD              </v>
      </c>
      <c r="E35" s="2" t="s">
        <v>52</v>
      </c>
      <c r="F35" s="2">
        <v>0</v>
      </c>
      <c r="G35" s="4">
        <v>1</v>
      </c>
      <c r="H35" s="2" t="s">
        <v>14</v>
      </c>
      <c r="I35" s="2" t="s">
        <v>14</v>
      </c>
      <c r="J35" s="21">
        <f t="shared" si="39"/>
        <v>0</v>
      </c>
      <c r="L35" s="32" t="str">
        <f t="shared" si="16"/>
        <v>MIN-BD              PP001YY0000</v>
      </c>
      <c r="N35" s="16">
        <f t="shared" si="17"/>
        <v>50</v>
      </c>
      <c r="O35" s="16">
        <f t="shared" si="1"/>
        <v>0</v>
      </c>
      <c r="P35" s="16">
        <f t="shared" si="2"/>
        <v>0</v>
      </c>
      <c r="Q35" s="16">
        <f t="shared" si="3"/>
        <v>75</v>
      </c>
      <c r="R35" s="26">
        <f t="shared" si="18"/>
        <v>75</v>
      </c>
      <c r="S35" s="16">
        <f t="shared" si="19"/>
        <v>0</v>
      </c>
      <c r="T35" s="16">
        <f t="shared" si="20"/>
        <v>0</v>
      </c>
      <c r="U35" s="16">
        <f t="shared" si="4"/>
        <v>0</v>
      </c>
      <c r="V35" s="16">
        <f t="shared" si="21"/>
        <v>0</v>
      </c>
      <c r="W35" s="16">
        <f t="shared" si="22"/>
        <v>0</v>
      </c>
      <c r="X35" s="52">
        <f t="shared" si="23"/>
        <v>0</v>
      </c>
      <c r="Y35" s="16">
        <f t="shared" si="24"/>
        <v>75</v>
      </c>
      <c r="AA35" s="16">
        <f t="shared" si="25"/>
        <v>339987.53</v>
      </c>
      <c r="AB35" s="16">
        <f t="shared" si="26"/>
        <v>28202.699999999997</v>
      </c>
      <c r="AC35" s="16">
        <f t="shared" si="0"/>
        <v>368190.23000000004</v>
      </c>
      <c r="AD35" s="27">
        <f t="shared" si="27"/>
        <v>32</v>
      </c>
      <c r="AE35" s="27">
        <f t="shared" si="41"/>
        <v>2</v>
      </c>
      <c r="AF35" s="31">
        <f t="shared" si="29"/>
        <v>6</v>
      </c>
      <c r="AG35" s="16">
        <f t="shared" si="30"/>
        <v>25645</v>
      </c>
      <c r="AH35" s="16">
        <f t="shared" si="31"/>
        <v>4437.7000000000007</v>
      </c>
      <c r="AJ35" s="25" t="str">
        <f t="shared" si="5"/>
        <v>Pistol Point</v>
      </c>
      <c r="AK35" s="22" t="str">
        <f t="shared" si="6"/>
        <v xml:space="preserve">MIN-BD              </v>
      </c>
      <c r="AL35" s="34">
        <f t="shared" si="7"/>
        <v>1</v>
      </c>
      <c r="AM35" s="25">
        <f t="shared" si="8"/>
        <v>0</v>
      </c>
      <c r="AN35" s="25">
        <f t="shared" si="9"/>
        <v>0</v>
      </c>
      <c r="AO35" s="25">
        <f t="shared" si="10"/>
        <v>75</v>
      </c>
      <c r="AP35" s="25">
        <f t="shared" si="11"/>
        <v>0</v>
      </c>
      <c r="AQ35" s="25">
        <f t="shared" si="12"/>
        <v>75</v>
      </c>
      <c r="AR35" s="25">
        <f t="shared" si="13"/>
        <v>0</v>
      </c>
      <c r="AS35" s="40">
        <f t="shared" si="32"/>
        <v>75</v>
      </c>
      <c r="AT35" s="22" t="str">
        <f t="shared" si="14"/>
        <v/>
      </c>
    </row>
    <row r="36" spans="1:46" x14ac:dyDescent="0.3">
      <c r="A36" s="2" t="s">
        <v>24</v>
      </c>
      <c r="B36" s="19">
        <v>0</v>
      </c>
      <c r="D36" s="2" t="str">
        <f t="shared" si="40"/>
        <v xml:space="preserve">MIN-NT              </v>
      </c>
      <c r="E36" s="2" t="s">
        <v>52</v>
      </c>
      <c r="F36" s="2">
        <v>1</v>
      </c>
      <c r="G36" s="4">
        <v>0</v>
      </c>
      <c r="H36" s="2" t="s">
        <v>14</v>
      </c>
      <c r="I36" s="2" t="s">
        <v>14</v>
      </c>
      <c r="J36" s="21">
        <f t="shared" si="39"/>
        <v>0</v>
      </c>
      <c r="L36" s="32" t="str">
        <f t="shared" si="16"/>
        <v>MIN-NT              PP100YY0000</v>
      </c>
      <c r="N36" s="16">
        <f t="shared" si="17"/>
        <v>50</v>
      </c>
      <c r="O36" s="16">
        <f t="shared" si="1"/>
        <v>50</v>
      </c>
      <c r="P36" s="16">
        <f t="shared" si="2"/>
        <v>0</v>
      </c>
      <c r="Q36" s="16">
        <f t="shared" si="3"/>
        <v>75</v>
      </c>
      <c r="R36" s="26">
        <f t="shared" si="18"/>
        <v>75</v>
      </c>
      <c r="S36" s="16">
        <f t="shared" si="19"/>
        <v>0</v>
      </c>
      <c r="T36" s="16">
        <f t="shared" si="20"/>
        <v>0</v>
      </c>
      <c r="U36" s="16">
        <f t="shared" si="4"/>
        <v>0</v>
      </c>
      <c r="V36" s="16">
        <f t="shared" si="21"/>
        <v>0</v>
      </c>
      <c r="W36" s="16">
        <f t="shared" si="22"/>
        <v>0</v>
      </c>
      <c r="X36" s="52">
        <f t="shared" si="23"/>
        <v>0</v>
      </c>
      <c r="Y36" s="16">
        <f t="shared" si="24"/>
        <v>75</v>
      </c>
      <c r="AA36" s="16">
        <f t="shared" si="25"/>
        <v>340062.53</v>
      </c>
      <c r="AB36" s="16">
        <f t="shared" si="26"/>
        <v>28202.699999999997</v>
      </c>
      <c r="AC36" s="16">
        <f t="shared" si="0"/>
        <v>368265.23000000004</v>
      </c>
      <c r="AD36" s="27">
        <f t="shared" si="27"/>
        <v>33</v>
      </c>
      <c r="AE36" s="27">
        <f t="shared" si="41"/>
        <v>2</v>
      </c>
      <c r="AF36" s="31">
        <f t="shared" si="29"/>
        <v>6</v>
      </c>
      <c r="AG36" s="16">
        <f t="shared" si="30"/>
        <v>25645</v>
      </c>
      <c r="AH36" s="16">
        <f t="shared" si="31"/>
        <v>4437.7000000000007</v>
      </c>
      <c r="AJ36" s="25" t="str">
        <f t="shared" si="5"/>
        <v>Pistol Point</v>
      </c>
      <c r="AK36" s="22" t="str">
        <f t="shared" si="6"/>
        <v xml:space="preserve">MIN-NT              </v>
      </c>
      <c r="AL36" s="34">
        <f t="shared" si="7"/>
        <v>0</v>
      </c>
      <c r="AM36" s="25">
        <f t="shared" si="8"/>
        <v>50</v>
      </c>
      <c r="AN36" s="25">
        <f t="shared" si="9"/>
        <v>0</v>
      </c>
      <c r="AO36" s="25">
        <f t="shared" si="10"/>
        <v>75</v>
      </c>
      <c r="AP36" s="25">
        <f t="shared" si="11"/>
        <v>0</v>
      </c>
      <c r="AQ36" s="25">
        <f t="shared" si="12"/>
        <v>75</v>
      </c>
      <c r="AR36" s="25">
        <f t="shared" si="13"/>
        <v>0</v>
      </c>
      <c r="AS36" s="40">
        <f t="shared" si="32"/>
        <v>75</v>
      </c>
      <c r="AT36" s="22" t="str">
        <f t="shared" si="14"/>
        <v/>
      </c>
    </row>
    <row r="37" spans="1:46" s="22" customFormat="1" x14ac:dyDescent="0.3">
      <c r="A37" s="22" t="s">
        <v>53</v>
      </c>
      <c r="B37" s="23">
        <v>0</v>
      </c>
      <c r="D37" s="22" t="str">
        <f>LEFT(A37 &amp; REPT(" ",20),20)</f>
        <v xml:space="preserve">RB ZEROS            </v>
      </c>
      <c r="E37" s="22" t="s">
        <v>54</v>
      </c>
      <c r="F37" s="22">
        <v>0</v>
      </c>
      <c r="G37" s="34">
        <v>0</v>
      </c>
      <c r="H37" s="22" t="s">
        <v>15</v>
      </c>
      <c r="I37" s="22" t="s">
        <v>15</v>
      </c>
      <c r="J37" s="24">
        <f>B37*100</f>
        <v>0</v>
      </c>
      <c r="L37" s="22" t="str">
        <f t="shared" si="16"/>
        <v>RB ZEROS            RB000NN0000</v>
      </c>
      <c r="N37" s="25">
        <f t="shared" ref="N37:N47" si="42">_xlfn.SWITCH(E37,"HB",99.5,"OB",188,"PP",50,"RB",62.1,"SB",100,"L ",76.35,"HT",50,"CP",125,"ERROR")</f>
        <v>62.1</v>
      </c>
      <c r="O37" s="25">
        <f t="shared" ref="O37:O47" si="43">N37*F37</f>
        <v>0</v>
      </c>
      <c r="P37" s="25">
        <f t="shared" ref="P37:P47" si="44">O37*G37</f>
        <v>0</v>
      </c>
      <c r="Q37" s="25">
        <f t="shared" ref="Q37:Q47" si="45">_xlfn.SWITCH(E37,"HB",100,"OB",150,"PP",75,"RB",75,"SB",150,"L ",0,"HT",100,"CP",0,"ERROR")</f>
        <v>75</v>
      </c>
      <c r="R37" s="25">
        <f t="shared" si="18"/>
        <v>75</v>
      </c>
      <c r="S37" s="16">
        <f t="shared" si="19"/>
        <v>0</v>
      </c>
      <c r="T37" s="16">
        <f t="shared" si="20"/>
        <v>0</v>
      </c>
      <c r="U37" s="25">
        <f t="shared" si="4"/>
        <v>0</v>
      </c>
      <c r="V37" s="25">
        <f t="shared" si="21"/>
        <v>0</v>
      </c>
      <c r="W37" s="25">
        <f t="shared" si="22"/>
        <v>0</v>
      </c>
      <c r="X37" s="52">
        <f t="shared" si="23"/>
        <v>0</v>
      </c>
      <c r="Y37" s="25">
        <f t="shared" si="24"/>
        <v>75</v>
      </c>
      <c r="AA37" s="25">
        <f t="shared" si="25"/>
        <v>340137.53</v>
      </c>
      <c r="AB37" s="25">
        <f t="shared" si="26"/>
        <v>28202.699999999997</v>
      </c>
      <c r="AC37" s="16">
        <f t="shared" si="0"/>
        <v>368340.23000000004</v>
      </c>
      <c r="AD37" s="28">
        <f t="shared" si="27"/>
        <v>34</v>
      </c>
      <c r="AE37" s="28">
        <f t="shared" si="41"/>
        <v>2</v>
      </c>
      <c r="AF37" s="28">
        <f t="shared" si="29"/>
        <v>6</v>
      </c>
      <c r="AG37" s="25">
        <f t="shared" si="30"/>
        <v>25645</v>
      </c>
      <c r="AH37" s="25">
        <f t="shared" si="31"/>
        <v>4437.7000000000007</v>
      </c>
      <c r="AJ37" s="25" t="str">
        <f t="shared" si="5"/>
        <v>Regatta Bay</v>
      </c>
      <c r="AK37" s="22" t="str">
        <f t="shared" si="6"/>
        <v xml:space="preserve">RB ZEROS            </v>
      </c>
      <c r="AL37" s="34">
        <f t="shared" si="7"/>
        <v>0</v>
      </c>
      <c r="AM37" s="25">
        <f t="shared" si="8"/>
        <v>0</v>
      </c>
      <c r="AN37" s="25">
        <f t="shared" si="9"/>
        <v>0</v>
      </c>
      <c r="AO37" s="25">
        <f t="shared" si="10"/>
        <v>75</v>
      </c>
      <c r="AP37" s="25">
        <f t="shared" si="11"/>
        <v>0</v>
      </c>
      <c r="AQ37" s="25">
        <f t="shared" si="12"/>
        <v>75</v>
      </c>
      <c r="AR37" s="25">
        <f t="shared" si="13"/>
        <v>0</v>
      </c>
      <c r="AS37" s="40">
        <f t="shared" si="32"/>
        <v>75</v>
      </c>
      <c r="AT37" s="22" t="str">
        <f t="shared" si="14"/>
        <v/>
      </c>
    </row>
    <row r="38" spans="1:46" x14ac:dyDescent="0.3">
      <c r="A38" s="2" t="s">
        <v>16</v>
      </c>
      <c r="B38" s="19">
        <v>0</v>
      </c>
      <c r="D38" s="2" t="str">
        <f>LEFT(A38 &amp; REPT(" ",20),20)</f>
        <v xml:space="preserve">1BD 1NT 0 DL 0DS    </v>
      </c>
      <c r="E38" s="2" t="s">
        <v>54</v>
      </c>
      <c r="F38" s="2">
        <v>1</v>
      </c>
      <c r="G38" s="4">
        <v>1</v>
      </c>
      <c r="H38" s="2" t="s">
        <v>15</v>
      </c>
      <c r="I38" s="2" t="s">
        <v>15</v>
      </c>
      <c r="J38" s="21">
        <f>B38*100</f>
        <v>0</v>
      </c>
      <c r="L38" s="32" t="str">
        <f t="shared" si="16"/>
        <v>1BD 1NT 0 DL 0DS    RB101NN0000</v>
      </c>
      <c r="N38" s="16">
        <f t="shared" si="42"/>
        <v>62.1</v>
      </c>
      <c r="O38" s="16">
        <f t="shared" si="43"/>
        <v>62.1</v>
      </c>
      <c r="P38" s="16">
        <f t="shared" si="44"/>
        <v>62.1</v>
      </c>
      <c r="Q38" s="16">
        <f t="shared" si="45"/>
        <v>75</v>
      </c>
      <c r="R38" s="26">
        <f t="shared" si="18"/>
        <v>137.1</v>
      </c>
      <c r="S38" s="16">
        <f t="shared" si="19"/>
        <v>0</v>
      </c>
      <c r="T38" s="16">
        <f t="shared" si="20"/>
        <v>0</v>
      </c>
      <c r="U38" s="16">
        <f t="shared" si="4"/>
        <v>0</v>
      </c>
      <c r="V38" s="16">
        <f t="shared" si="21"/>
        <v>0</v>
      </c>
      <c r="W38" s="16">
        <f t="shared" si="22"/>
        <v>0</v>
      </c>
      <c r="X38" s="52">
        <f t="shared" si="23"/>
        <v>0</v>
      </c>
      <c r="Y38" s="16">
        <f t="shared" si="24"/>
        <v>137.1</v>
      </c>
      <c r="AA38" s="16">
        <f t="shared" si="25"/>
        <v>340274.63</v>
      </c>
      <c r="AB38" s="16">
        <f t="shared" si="26"/>
        <v>28202.699999999997</v>
      </c>
      <c r="AC38" s="16">
        <f t="shared" si="0"/>
        <v>368477.33</v>
      </c>
      <c r="AD38" s="27">
        <f t="shared" si="27"/>
        <v>35</v>
      </c>
      <c r="AE38" s="27">
        <f t="shared" si="41"/>
        <v>2</v>
      </c>
      <c r="AF38" s="31">
        <f t="shared" si="29"/>
        <v>6</v>
      </c>
      <c r="AG38" s="16">
        <f t="shared" si="30"/>
        <v>25645</v>
      </c>
      <c r="AH38" s="16">
        <f t="shared" si="31"/>
        <v>4437.7000000000007</v>
      </c>
      <c r="AJ38" s="25" t="str">
        <f t="shared" si="5"/>
        <v>Regatta Bay</v>
      </c>
      <c r="AK38" s="22" t="str">
        <f t="shared" si="6"/>
        <v xml:space="preserve">1BD 1NT 0 DL 0DS    </v>
      </c>
      <c r="AL38" s="34">
        <f t="shared" si="7"/>
        <v>1</v>
      </c>
      <c r="AM38" s="25">
        <f t="shared" si="8"/>
        <v>62.1</v>
      </c>
      <c r="AN38" s="25">
        <f t="shared" si="9"/>
        <v>62.1</v>
      </c>
      <c r="AO38" s="25">
        <f t="shared" si="10"/>
        <v>75</v>
      </c>
      <c r="AP38" s="25">
        <f t="shared" si="11"/>
        <v>0</v>
      </c>
      <c r="AQ38" s="25">
        <f t="shared" si="12"/>
        <v>137.1</v>
      </c>
      <c r="AR38" s="25">
        <f t="shared" si="13"/>
        <v>0</v>
      </c>
      <c r="AS38" s="40">
        <f t="shared" si="32"/>
        <v>137.1</v>
      </c>
      <c r="AT38" s="22" t="str">
        <f t="shared" si="14"/>
        <v/>
      </c>
    </row>
    <row r="39" spans="1:46" x14ac:dyDescent="0.3">
      <c r="A39" s="2" t="s">
        <v>17</v>
      </c>
      <c r="B39" s="19">
        <v>0</v>
      </c>
      <c r="D39" s="2" t="str">
        <f>LEFT(A39 &amp; REPT(" ",20),20)</f>
        <v xml:space="preserve">2BD 1NT 0 DL 0DS    </v>
      </c>
      <c r="E39" s="2" t="s">
        <v>54</v>
      </c>
      <c r="F39" s="2">
        <v>2</v>
      </c>
      <c r="G39" s="4">
        <v>1</v>
      </c>
      <c r="H39" s="2" t="s">
        <v>15</v>
      </c>
      <c r="I39" s="2" t="s">
        <v>15</v>
      </c>
      <c r="J39" s="21">
        <f t="shared" ref="J39:J47" si="46">B39*100</f>
        <v>0</v>
      </c>
      <c r="L39" s="32" t="str">
        <f t="shared" si="16"/>
        <v>2BD 1NT 0 DL 0DS    RB201NN0000</v>
      </c>
      <c r="N39" s="16">
        <f t="shared" si="42"/>
        <v>62.1</v>
      </c>
      <c r="O39" s="16">
        <f t="shared" si="43"/>
        <v>124.2</v>
      </c>
      <c r="P39" s="16">
        <f t="shared" si="44"/>
        <v>124.2</v>
      </c>
      <c r="Q39" s="16">
        <f t="shared" si="45"/>
        <v>75</v>
      </c>
      <c r="R39" s="26">
        <f t="shared" si="18"/>
        <v>199.2</v>
      </c>
      <c r="S39" s="16">
        <f t="shared" si="19"/>
        <v>0</v>
      </c>
      <c r="T39" s="16">
        <f t="shared" si="20"/>
        <v>0</v>
      </c>
      <c r="U39" s="16">
        <f t="shared" si="4"/>
        <v>0</v>
      </c>
      <c r="V39" s="16">
        <f t="shared" si="21"/>
        <v>0</v>
      </c>
      <c r="W39" s="16">
        <f t="shared" si="22"/>
        <v>0</v>
      </c>
      <c r="X39" s="52">
        <f t="shared" si="23"/>
        <v>0</v>
      </c>
      <c r="Y39" s="16">
        <f t="shared" si="24"/>
        <v>199.2</v>
      </c>
      <c r="AA39" s="16">
        <f t="shared" si="25"/>
        <v>340473.83</v>
      </c>
      <c r="AB39" s="16">
        <f t="shared" si="26"/>
        <v>28202.699999999997</v>
      </c>
      <c r="AC39" s="16">
        <f t="shared" si="0"/>
        <v>368676.53</v>
      </c>
      <c r="AD39" s="27">
        <f t="shared" si="27"/>
        <v>36</v>
      </c>
      <c r="AE39" s="27">
        <f t="shared" si="41"/>
        <v>2</v>
      </c>
      <c r="AF39" s="31">
        <f t="shared" si="29"/>
        <v>6</v>
      </c>
      <c r="AG39" s="16">
        <f t="shared" si="30"/>
        <v>25645</v>
      </c>
      <c r="AH39" s="16">
        <f t="shared" si="31"/>
        <v>4437.7000000000007</v>
      </c>
      <c r="AJ39" s="25" t="str">
        <f t="shared" si="5"/>
        <v>Regatta Bay</v>
      </c>
      <c r="AK39" s="22" t="str">
        <f t="shared" si="6"/>
        <v xml:space="preserve">2BD 1NT 0 DL 0DS    </v>
      </c>
      <c r="AL39" s="34">
        <f t="shared" si="7"/>
        <v>1</v>
      </c>
      <c r="AM39" s="25">
        <f t="shared" si="8"/>
        <v>124.2</v>
      </c>
      <c r="AN39" s="25">
        <f t="shared" si="9"/>
        <v>124.2</v>
      </c>
      <c r="AO39" s="25">
        <f t="shared" si="10"/>
        <v>75</v>
      </c>
      <c r="AP39" s="25">
        <f t="shared" si="11"/>
        <v>0</v>
      </c>
      <c r="AQ39" s="25">
        <f t="shared" si="12"/>
        <v>199.2</v>
      </c>
      <c r="AR39" s="25">
        <f t="shared" si="13"/>
        <v>0</v>
      </c>
      <c r="AS39" s="40">
        <f t="shared" si="32"/>
        <v>199.2</v>
      </c>
      <c r="AT39" s="22" t="str">
        <f t="shared" si="14"/>
        <v/>
      </c>
    </row>
    <row r="40" spans="1:46" x14ac:dyDescent="0.3">
      <c r="A40" s="2" t="s">
        <v>18</v>
      </c>
      <c r="B40" s="19">
        <v>0</v>
      </c>
      <c r="D40" s="2" t="str">
        <f>LEFT(A40 &amp; REPT(" ",20),20)</f>
        <v xml:space="preserve">1BD 2NT 0 DL 0DS    </v>
      </c>
      <c r="E40" s="2" t="s">
        <v>54</v>
      </c>
      <c r="F40" s="2">
        <v>1</v>
      </c>
      <c r="G40" s="4">
        <v>2</v>
      </c>
      <c r="H40" s="2" t="s">
        <v>15</v>
      </c>
      <c r="I40" s="2" t="s">
        <v>15</v>
      </c>
      <c r="J40" s="21">
        <f t="shared" si="46"/>
        <v>0</v>
      </c>
      <c r="L40" s="32" t="str">
        <f t="shared" si="16"/>
        <v>1BD 2NT 0 DL 0DS    RB102NN0000</v>
      </c>
      <c r="N40" s="16">
        <f t="shared" si="42"/>
        <v>62.1</v>
      </c>
      <c r="O40" s="16">
        <f t="shared" si="43"/>
        <v>62.1</v>
      </c>
      <c r="P40" s="16">
        <f t="shared" si="44"/>
        <v>124.2</v>
      </c>
      <c r="Q40" s="16">
        <f t="shared" si="45"/>
        <v>75</v>
      </c>
      <c r="R40" s="26">
        <f t="shared" si="18"/>
        <v>199.2</v>
      </c>
      <c r="S40" s="16">
        <f t="shared" si="19"/>
        <v>0</v>
      </c>
      <c r="T40" s="16">
        <f t="shared" si="20"/>
        <v>0</v>
      </c>
      <c r="U40" s="16">
        <f t="shared" si="4"/>
        <v>0</v>
      </c>
      <c r="V40" s="16">
        <f t="shared" si="21"/>
        <v>0</v>
      </c>
      <c r="W40" s="16">
        <f t="shared" si="22"/>
        <v>0</v>
      </c>
      <c r="X40" s="52">
        <f t="shared" si="23"/>
        <v>0</v>
      </c>
      <c r="Y40" s="16">
        <f t="shared" si="24"/>
        <v>199.2</v>
      </c>
      <c r="AA40" s="16">
        <f t="shared" si="25"/>
        <v>340673.03</v>
      </c>
      <c r="AB40" s="16">
        <f t="shared" si="26"/>
        <v>28202.699999999997</v>
      </c>
      <c r="AC40" s="16">
        <f t="shared" si="0"/>
        <v>368875.73000000004</v>
      </c>
      <c r="AD40" s="27">
        <f t="shared" si="27"/>
        <v>37</v>
      </c>
      <c r="AE40" s="27">
        <f t="shared" si="41"/>
        <v>2</v>
      </c>
      <c r="AF40" s="31">
        <f t="shared" si="29"/>
        <v>6</v>
      </c>
      <c r="AG40" s="16">
        <f t="shared" si="30"/>
        <v>25645</v>
      </c>
      <c r="AH40" s="16">
        <f t="shared" si="31"/>
        <v>4437.7000000000007</v>
      </c>
      <c r="AJ40" s="25" t="str">
        <f t="shared" si="5"/>
        <v>Regatta Bay</v>
      </c>
      <c r="AK40" s="22" t="str">
        <f t="shared" si="6"/>
        <v xml:space="preserve">1BD 2NT 0 DL 0DS    </v>
      </c>
      <c r="AL40" s="34">
        <f t="shared" si="7"/>
        <v>2</v>
      </c>
      <c r="AM40" s="25">
        <f t="shared" si="8"/>
        <v>62.1</v>
      </c>
      <c r="AN40" s="25">
        <f t="shared" si="9"/>
        <v>124.2</v>
      </c>
      <c r="AO40" s="25">
        <f t="shared" si="10"/>
        <v>75</v>
      </c>
      <c r="AP40" s="25">
        <f t="shared" si="11"/>
        <v>0</v>
      </c>
      <c r="AQ40" s="25">
        <f t="shared" si="12"/>
        <v>199.2</v>
      </c>
      <c r="AR40" s="25">
        <f t="shared" si="13"/>
        <v>0</v>
      </c>
      <c r="AS40" s="40">
        <f t="shared" si="32"/>
        <v>199.2</v>
      </c>
      <c r="AT40" s="22" t="str">
        <f t="shared" si="14"/>
        <v/>
      </c>
    </row>
    <row r="41" spans="1:46" x14ac:dyDescent="0.3">
      <c r="A41" s="2" t="s">
        <v>19</v>
      </c>
      <c r="B41" s="19">
        <v>0</v>
      </c>
      <c r="D41" s="2" t="str">
        <f t="shared" ref="D41:D47" si="47">LEFT(A41 &amp; REPT(" ",20),20)</f>
        <v xml:space="preserve">1BD 1NT PT DL 0DS   </v>
      </c>
      <c r="E41" s="2" t="s">
        <v>54</v>
      </c>
      <c r="F41" s="2">
        <v>1</v>
      </c>
      <c r="G41" s="4">
        <v>1</v>
      </c>
      <c r="H41" s="2" t="s">
        <v>14</v>
      </c>
      <c r="I41" s="2" t="s">
        <v>15</v>
      </c>
      <c r="J41" s="21">
        <f t="shared" si="46"/>
        <v>0</v>
      </c>
      <c r="L41" s="32" t="str">
        <f t="shared" si="16"/>
        <v>1BD 1NT PT DL 0DS   RB101YN0000</v>
      </c>
      <c r="N41" s="16">
        <f t="shared" si="42"/>
        <v>62.1</v>
      </c>
      <c r="O41" s="16">
        <f t="shared" si="43"/>
        <v>62.1</v>
      </c>
      <c r="P41" s="16">
        <f t="shared" si="44"/>
        <v>62.1</v>
      </c>
      <c r="Q41" s="16">
        <f t="shared" si="45"/>
        <v>75</v>
      </c>
      <c r="R41" s="26">
        <f t="shared" si="18"/>
        <v>137.1</v>
      </c>
      <c r="S41" s="16">
        <f t="shared" si="19"/>
        <v>0</v>
      </c>
      <c r="T41" s="16">
        <f t="shared" si="20"/>
        <v>0</v>
      </c>
      <c r="U41" s="16">
        <f t="shared" si="4"/>
        <v>0</v>
      </c>
      <c r="V41" s="16">
        <f t="shared" si="21"/>
        <v>0</v>
      </c>
      <c r="W41" s="16">
        <f t="shared" si="22"/>
        <v>0</v>
      </c>
      <c r="X41" s="52">
        <f t="shared" si="23"/>
        <v>0</v>
      </c>
      <c r="Y41" s="16">
        <f t="shared" si="24"/>
        <v>137.1</v>
      </c>
      <c r="AA41" s="16">
        <f t="shared" si="25"/>
        <v>340810.13</v>
      </c>
      <c r="AB41" s="16">
        <f t="shared" si="26"/>
        <v>28202.699999999997</v>
      </c>
      <c r="AC41" s="16">
        <f t="shared" si="0"/>
        <v>369012.83</v>
      </c>
      <c r="AD41" s="27">
        <f t="shared" si="27"/>
        <v>38</v>
      </c>
      <c r="AE41" s="27">
        <f t="shared" si="41"/>
        <v>2</v>
      </c>
      <c r="AF41" s="31">
        <f t="shared" si="29"/>
        <v>6</v>
      </c>
      <c r="AG41" s="16">
        <f t="shared" si="30"/>
        <v>25645</v>
      </c>
      <c r="AH41" s="16">
        <f t="shared" si="31"/>
        <v>4437.7000000000007</v>
      </c>
      <c r="AJ41" s="25" t="str">
        <f t="shared" si="5"/>
        <v>Regatta Bay</v>
      </c>
      <c r="AK41" s="22" t="str">
        <f t="shared" si="6"/>
        <v xml:space="preserve">1BD 1NT PT DL 0DS   </v>
      </c>
      <c r="AL41" s="34">
        <f t="shared" si="7"/>
        <v>1</v>
      </c>
      <c r="AM41" s="25">
        <f t="shared" si="8"/>
        <v>62.1</v>
      </c>
      <c r="AN41" s="25">
        <f t="shared" si="9"/>
        <v>62.1</v>
      </c>
      <c r="AO41" s="25">
        <f t="shared" si="10"/>
        <v>75</v>
      </c>
      <c r="AP41" s="25">
        <f t="shared" si="11"/>
        <v>0</v>
      </c>
      <c r="AQ41" s="25">
        <f t="shared" si="12"/>
        <v>137.1</v>
      </c>
      <c r="AR41" s="25">
        <f t="shared" si="13"/>
        <v>0</v>
      </c>
      <c r="AS41" s="40">
        <f t="shared" si="32"/>
        <v>137.1</v>
      </c>
      <c r="AT41" s="22" t="str">
        <f t="shared" si="14"/>
        <v/>
      </c>
    </row>
    <row r="42" spans="1:46" x14ac:dyDescent="0.3">
      <c r="A42" s="2" t="s">
        <v>20</v>
      </c>
      <c r="B42" s="19">
        <v>0</v>
      </c>
      <c r="D42" s="2" t="str">
        <f t="shared" si="47"/>
        <v xml:space="preserve">1BD 1NT HT DL 0DS   </v>
      </c>
      <c r="E42" s="2" t="s">
        <v>54</v>
      </c>
      <c r="F42" s="2">
        <v>1</v>
      </c>
      <c r="G42" s="4">
        <v>1</v>
      </c>
      <c r="H42" s="2" t="s">
        <v>15</v>
      </c>
      <c r="I42" s="2" t="s">
        <v>14</v>
      </c>
      <c r="J42" s="21">
        <f t="shared" si="46"/>
        <v>0</v>
      </c>
      <c r="L42" s="32" t="str">
        <f t="shared" si="16"/>
        <v>1BD 1NT HT DL 0DS   RB101NY0000</v>
      </c>
      <c r="N42" s="16">
        <f t="shared" si="42"/>
        <v>62.1</v>
      </c>
      <c r="O42" s="16">
        <f t="shared" si="43"/>
        <v>62.1</v>
      </c>
      <c r="P42" s="16">
        <f t="shared" si="44"/>
        <v>62.1</v>
      </c>
      <c r="Q42" s="16">
        <f t="shared" si="45"/>
        <v>75</v>
      </c>
      <c r="R42" s="26">
        <f t="shared" si="18"/>
        <v>137.1</v>
      </c>
      <c r="S42" s="16">
        <f t="shared" si="19"/>
        <v>0</v>
      </c>
      <c r="T42" s="16">
        <f t="shared" si="20"/>
        <v>0</v>
      </c>
      <c r="U42" s="16">
        <f t="shared" si="4"/>
        <v>0</v>
      </c>
      <c r="V42" s="16">
        <f t="shared" si="21"/>
        <v>0</v>
      </c>
      <c r="W42" s="16">
        <f t="shared" si="22"/>
        <v>0</v>
      </c>
      <c r="X42" s="52">
        <f t="shared" si="23"/>
        <v>0</v>
      </c>
      <c r="Y42" s="16">
        <f t="shared" si="24"/>
        <v>137.1</v>
      </c>
      <c r="AA42" s="16">
        <f t="shared" si="25"/>
        <v>340947.23</v>
      </c>
      <c r="AB42" s="16">
        <f t="shared" si="26"/>
        <v>28202.699999999997</v>
      </c>
      <c r="AC42" s="16">
        <f t="shared" si="0"/>
        <v>369149.93</v>
      </c>
      <c r="AD42" s="27">
        <f t="shared" si="27"/>
        <v>39</v>
      </c>
      <c r="AE42" s="27">
        <f t="shared" si="41"/>
        <v>2</v>
      </c>
      <c r="AF42" s="31">
        <f t="shared" si="29"/>
        <v>6</v>
      </c>
      <c r="AG42" s="16">
        <f t="shared" si="30"/>
        <v>25645</v>
      </c>
      <c r="AH42" s="16">
        <f t="shared" si="31"/>
        <v>4437.7000000000007</v>
      </c>
      <c r="AJ42" s="25" t="str">
        <f t="shared" si="5"/>
        <v>Regatta Bay</v>
      </c>
      <c r="AK42" s="22" t="str">
        <f t="shared" si="6"/>
        <v xml:space="preserve">1BD 1NT HT DL 0DS   </v>
      </c>
      <c r="AL42" s="34">
        <f t="shared" si="7"/>
        <v>1</v>
      </c>
      <c r="AM42" s="25">
        <f t="shared" si="8"/>
        <v>62.1</v>
      </c>
      <c r="AN42" s="25">
        <f t="shared" si="9"/>
        <v>62.1</v>
      </c>
      <c r="AO42" s="25">
        <f t="shared" si="10"/>
        <v>75</v>
      </c>
      <c r="AP42" s="25">
        <f t="shared" si="11"/>
        <v>0</v>
      </c>
      <c r="AQ42" s="25">
        <f t="shared" si="12"/>
        <v>137.1</v>
      </c>
      <c r="AR42" s="25">
        <f t="shared" si="13"/>
        <v>0</v>
      </c>
      <c r="AS42" s="40">
        <f t="shared" si="32"/>
        <v>137.1</v>
      </c>
      <c r="AT42" s="22" t="str">
        <f t="shared" si="14"/>
        <v/>
      </c>
    </row>
    <row r="43" spans="1:46" x14ac:dyDescent="0.3">
      <c r="A43" s="2" t="s">
        <v>21</v>
      </c>
      <c r="B43" s="19">
        <v>1</v>
      </c>
      <c r="D43" s="2" t="str">
        <f t="shared" si="47"/>
        <v xml:space="preserve">1BD 1NT 0DL 1DS     </v>
      </c>
      <c r="E43" s="2" t="s">
        <v>54</v>
      </c>
      <c r="F43" s="2">
        <v>1</v>
      </c>
      <c r="G43" s="4">
        <v>1</v>
      </c>
      <c r="H43" s="2" t="s">
        <v>15</v>
      </c>
      <c r="I43" s="2" t="s">
        <v>15</v>
      </c>
      <c r="J43" s="21">
        <f t="shared" si="46"/>
        <v>100</v>
      </c>
      <c r="L43" s="32" t="str">
        <f t="shared" si="16"/>
        <v>1BD 1NT 0DL 1DS     RB101NN0100</v>
      </c>
      <c r="N43" s="16">
        <f t="shared" si="42"/>
        <v>62.1</v>
      </c>
      <c r="O43" s="16">
        <f t="shared" si="43"/>
        <v>62.1</v>
      </c>
      <c r="P43" s="16">
        <f t="shared" si="44"/>
        <v>62.1</v>
      </c>
      <c r="Q43" s="16">
        <f t="shared" si="45"/>
        <v>75</v>
      </c>
      <c r="R43" s="26">
        <f t="shared" si="18"/>
        <v>138.1</v>
      </c>
      <c r="S43" s="16">
        <f t="shared" si="19"/>
        <v>0</v>
      </c>
      <c r="T43" s="16">
        <f t="shared" si="20"/>
        <v>0</v>
      </c>
      <c r="U43" s="16">
        <f t="shared" si="4"/>
        <v>0</v>
      </c>
      <c r="V43" s="16">
        <f t="shared" si="21"/>
        <v>0</v>
      </c>
      <c r="W43" s="16">
        <f t="shared" si="22"/>
        <v>1</v>
      </c>
      <c r="X43" s="52">
        <f t="shared" si="23"/>
        <v>0</v>
      </c>
      <c r="Y43" s="16">
        <f t="shared" si="24"/>
        <v>138.1</v>
      </c>
      <c r="AA43" s="16">
        <f t="shared" si="25"/>
        <v>341085.32999999996</v>
      </c>
      <c r="AB43" s="16">
        <f t="shared" si="26"/>
        <v>28202.699999999997</v>
      </c>
      <c r="AC43" s="16">
        <f t="shared" si="0"/>
        <v>369288.02999999997</v>
      </c>
      <c r="AD43" s="27">
        <f t="shared" si="27"/>
        <v>40</v>
      </c>
      <c r="AE43" s="27">
        <f t="shared" si="41"/>
        <v>2</v>
      </c>
      <c r="AF43" s="31">
        <f t="shared" si="29"/>
        <v>7</v>
      </c>
      <c r="AG43" s="16">
        <f t="shared" si="30"/>
        <v>25645</v>
      </c>
      <c r="AH43" s="16">
        <f t="shared" si="31"/>
        <v>4437.7000000000007</v>
      </c>
      <c r="AJ43" s="25" t="str">
        <f t="shared" si="5"/>
        <v>Regatta Bay</v>
      </c>
      <c r="AK43" s="22" t="str">
        <f t="shared" si="6"/>
        <v xml:space="preserve">1BD 1NT 0DL 1DS     </v>
      </c>
      <c r="AL43" s="34">
        <f t="shared" si="7"/>
        <v>1</v>
      </c>
      <c r="AM43" s="25">
        <f t="shared" si="8"/>
        <v>62.1</v>
      </c>
      <c r="AN43" s="25">
        <f t="shared" si="9"/>
        <v>62.1</v>
      </c>
      <c r="AO43" s="25">
        <f t="shared" si="10"/>
        <v>75</v>
      </c>
      <c r="AP43" s="25">
        <f t="shared" si="11"/>
        <v>1</v>
      </c>
      <c r="AQ43" s="25">
        <f t="shared" si="12"/>
        <v>138.1</v>
      </c>
      <c r="AR43" s="25">
        <f t="shared" si="13"/>
        <v>0</v>
      </c>
      <c r="AS43" s="40">
        <f t="shared" si="32"/>
        <v>138.1</v>
      </c>
      <c r="AT43" s="22" t="str">
        <f t="shared" si="14"/>
        <v/>
      </c>
    </row>
    <row r="44" spans="1:46" x14ac:dyDescent="0.3">
      <c r="A44" s="2" t="s">
        <v>47</v>
      </c>
      <c r="B44" s="19">
        <v>0</v>
      </c>
      <c r="D44" s="2" t="str">
        <f t="shared" si="47"/>
        <v xml:space="preserve">CHECK FOR FREE N    </v>
      </c>
      <c r="E44" s="2" t="s">
        <v>54</v>
      </c>
      <c r="F44" s="2">
        <v>1</v>
      </c>
      <c r="G44" s="4">
        <v>10</v>
      </c>
      <c r="H44" s="2" t="s">
        <v>15</v>
      </c>
      <c r="I44" s="2" t="s">
        <v>15</v>
      </c>
      <c r="J44" s="21">
        <f t="shared" si="46"/>
        <v>0</v>
      </c>
      <c r="L44" s="32" t="str">
        <f t="shared" si="16"/>
        <v>CHECK FOR FREE N    RB110NN0000</v>
      </c>
      <c r="N44" s="16">
        <f t="shared" si="42"/>
        <v>62.1</v>
      </c>
      <c r="O44" s="16">
        <f t="shared" si="43"/>
        <v>62.1</v>
      </c>
      <c r="P44" s="16">
        <f t="shared" si="44"/>
        <v>621</v>
      </c>
      <c r="Q44" s="16">
        <f t="shared" si="45"/>
        <v>75</v>
      </c>
      <c r="R44" s="26">
        <f t="shared" si="18"/>
        <v>696</v>
      </c>
      <c r="S44" s="16">
        <f t="shared" si="19"/>
        <v>0</v>
      </c>
      <c r="T44" s="16">
        <f t="shared" si="20"/>
        <v>0</v>
      </c>
      <c r="U44" s="16">
        <f t="shared" si="4"/>
        <v>75</v>
      </c>
      <c r="V44" s="16">
        <f t="shared" si="21"/>
        <v>0</v>
      </c>
      <c r="W44" s="16">
        <f t="shared" si="22"/>
        <v>0</v>
      </c>
      <c r="X44" s="52">
        <f t="shared" si="23"/>
        <v>-75</v>
      </c>
      <c r="Y44" s="16">
        <f t="shared" si="24"/>
        <v>621</v>
      </c>
      <c r="AA44" s="16">
        <f t="shared" si="25"/>
        <v>341781.32999999996</v>
      </c>
      <c r="AB44" s="16">
        <f t="shared" si="26"/>
        <v>28127.699999999997</v>
      </c>
      <c r="AC44" s="16">
        <f t="shared" si="0"/>
        <v>369909.02999999997</v>
      </c>
      <c r="AD44" s="27">
        <f t="shared" si="27"/>
        <v>41</v>
      </c>
      <c r="AE44" s="27">
        <f t="shared" si="41"/>
        <v>2</v>
      </c>
      <c r="AF44" s="31">
        <f t="shared" si="29"/>
        <v>7</v>
      </c>
      <c r="AG44" s="16">
        <f t="shared" si="30"/>
        <v>25645</v>
      </c>
      <c r="AH44" s="16">
        <f t="shared" si="31"/>
        <v>4437.7000000000007</v>
      </c>
      <c r="AJ44" s="25" t="str">
        <f t="shared" si="5"/>
        <v>Regatta Bay</v>
      </c>
      <c r="AK44" s="22" t="str">
        <f t="shared" si="6"/>
        <v xml:space="preserve">CHECK FOR FREE N    </v>
      </c>
      <c r="AL44" s="34">
        <f t="shared" si="7"/>
        <v>10</v>
      </c>
      <c r="AM44" s="25">
        <f t="shared" si="8"/>
        <v>62.1</v>
      </c>
      <c r="AN44" s="25">
        <f t="shared" si="9"/>
        <v>621</v>
      </c>
      <c r="AO44" s="25">
        <f t="shared" si="10"/>
        <v>75</v>
      </c>
      <c r="AP44" s="25">
        <f t="shared" si="11"/>
        <v>0</v>
      </c>
      <c r="AQ44" s="25">
        <f t="shared" si="12"/>
        <v>696</v>
      </c>
      <c r="AR44" s="25">
        <f t="shared" si="13"/>
        <v>-75</v>
      </c>
      <c r="AS44" s="40">
        <f t="shared" si="32"/>
        <v>621</v>
      </c>
      <c r="AT44" s="22" t="str">
        <f t="shared" si="14"/>
        <v/>
      </c>
    </row>
    <row r="45" spans="1:46" x14ac:dyDescent="0.3">
      <c r="A45" s="2" t="s">
        <v>22</v>
      </c>
      <c r="B45" s="19">
        <v>99.99</v>
      </c>
      <c r="D45" s="2" t="str">
        <f t="shared" si="47"/>
        <v xml:space="preserve">MAX                 </v>
      </c>
      <c r="E45" s="2" t="s">
        <v>54</v>
      </c>
      <c r="F45" s="2">
        <v>9</v>
      </c>
      <c r="G45" s="4">
        <v>99</v>
      </c>
      <c r="H45" s="2" t="s">
        <v>14</v>
      </c>
      <c r="I45" s="2" t="s">
        <v>14</v>
      </c>
      <c r="J45" s="21">
        <f t="shared" si="46"/>
        <v>9999</v>
      </c>
      <c r="L45" s="32" t="str">
        <f t="shared" si="16"/>
        <v>MAX                 RB999YY9999</v>
      </c>
      <c r="N45" s="16">
        <f t="shared" si="42"/>
        <v>62.1</v>
      </c>
      <c r="O45" s="16">
        <f t="shared" si="43"/>
        <v>558.9</v>
      </c>
      <c r="P45" s="16">
        <f t="shared" si="44"/>
        <v>55331.1</v>
      </c>
      <c r="Q45" s="16">
        <f t="shared" si="45"/>
        <v>75</v>
      </c>
      <c r="R45" s="26">
        <f t="shared" si="18"/>
        <v>65305.11</v>
      </c>
      <c r="S45" s="16">
        <f t="shared" si="19"/>
        <v>0</v>
      </c>
      <c r="T45" s="16">
        <f t="shared" si="20"/>
        <v>0</v>
      </c>
      <c r="U45" s="16">
        <f t="shared" si="4"/>
        <v>75</v>
      </c>
      <c r="V45" s="16">
        <f t="shared" si="21"/>
        <v>0</v>
      </c>
      <c r="W45" s="16">
        <f t="shared" si="22"/>
        <v>9899.01</v>
      </c>
      <c r="X45" s="52">
        <f t="shared" si="23"/>
        <v>-75</v>
      </c>
      <c r="Y45" s="16">
        <f t="shared" si="24"/>
        <v>65230.11</v>
      </c>
      <c r="AA45" s="16">
        <f t="shared" si="25"/>
        <v>407086.43999999994</v>
      </c>
      <c r="AB45" s="16">
        <f t="shared" si="26"/>
        <v>28052.699999999997</v>
      </c>
      <c r="AC45" s="16">
        <f t="shared" si="0"/>
        <v>435139.13999999996</v>
      </c>
      <c r="AD45" s="27">
        <f t="shared" si="27"/>
        <v>42</v>
      </c>
      <c r="AE45" s="27">
        <f t="shared" si="41"/>
        <v>2</v>
      </c>
      <c r="AF45" s="31">
        <f t="shared" si="29"/>
        <v>8</v>
      </c>
      <c r="AG45" s="16">
        <f t="shared" si="30"/>
        <v>25645</v>
      </c>
      <c r="AH45" s="16">
        <f t="shared" si="31"/>
        <v>4437.7000000000007</v>
      </c>
      <c r="AJ45" s="25" t="str">
        <f t="shared" si="5"/>
        <v>Regatta Bay</v>
      </c>
      <c r="AK45" s="22" t="str">
        <f t="shared" si="6"/>
        <v xml:space="preserve">MAX                 </v>
      </c>
      <c r="AL45" s="34">
        <f t="shared" si="7"/>
        <v>99</v>
      </c>
      <c r="AM45" s="25">
        <f t="shared" si="8"/>
        <v>558.9</v>
      </c>
      <c r="AN45" s="25">
        <f t="shared" si="9"/>
        <v>55331.1</v>
      </c>
      <c r="AO45" s="25">
        <f t="shared" si="10"/>
        <v>75</v>
      </c>
      <c r="AP45" s="25">
        <f t="shared" si="11"/>
        <v>9899.01</v>
      </c>
      <c r="AQ45" s="25">
        <f t="shared" si="12"/>
        <v>65305.11</v>
      </c>
      <c r="AR45" s="25">
        <f t="shared" si="13"/>
        <v>-75</v>
      </c>
      <c r="AS45" s="40">
        <f t="shared" si="32"/>
        <v>65230.11</v>
      </c>
      <c r="AT45" s="22" t="str">
        <f t="shared" si="14"/>
        <v>****</v>
      </c>
    </row>
    <row r="46" spans="1:46" x14ac:dyDescent="0.3">
      <c r="A46" s="2" t="s">
        <v>23</v>
      </c>
      <c r="B46" s="19">
        <v>0</v>
      </c>
      <c r="D46" s="2" t="str">
        <f t="shared" si="47"/>
        <v xml:space="preserve">MIN-BD              </v>
      </c>
      <c r="E46" s="2" t="s">
        <v>54</v>
      </c>
      <c r="F46" s="2">
        <v>0</v>
      </c>
      <c r="G46" s="4">
        <v>1</v>
      </c>
      <c r="H46" s="2" t="s">
        <v>14</v>
      </c>
      <c r="I46" s="2" t="s">
        <v>14</v>
      </c>
      <c r="J46" s="21">
        <f t="shared" si="46"/>
        <v>0</v>
      </c>
      <c r="L46" s="32" t="str">
        <f t="shared" si="16"/>
        <v>MIN-BD              RB001YY0000</v>
      </c>
      <c r="N46" s="16">
        <f t="shared" si="42"/>
        <v>62.1</v>
      </c>
      <c r="O46" s="16">
        <f t="shared" si="43"/>
        <v>0</v>
      </c>
      <c r="P46" s="16">
        <f t="shared" si="44"/>
        <v>0</v>
      </c>
      <c r="Q46" s="16">
        <f t="shared" si="45"/>
        <v>75</v>
      </c>
      <c r="R46" s="26">
        <f t="shared" si="18"/>
        <v>75</v>
      </c>
      <c r="S46" s="16">
        <f t="shared" si="19"/>
        <v>0</v>
      </c>
      <c r="T46" s="16">
        <f t="shared" si="20"/>
        <v>0</v>
      </c>
      <c r="U46" s="16">
        <f t="shared" si="4"/>
        <v>0</v>
      </c>
      <c r="V46" s="16">
        <f t="shared" si="21"/>
        <v>0</v>
      </c>
      <c r="W46" s="16">
        <f t="shared" si="22"/>
        <v>0</v>
      </c>
      <c r="X46" s="52">
        <f>S46+T46-U46-V46</f>
        <v>0</v>
      </c>
      <c r="Y46" s="16">
        <f t="shared" si="24"/>
        <v>75</v>
      </c>
      <c r="AA46" s="16">
        <f t="shared" si="25"/>
        <v>407161.43999999994</v>
      </c>
      <c r="AB46" s="16">
        <f t="shared" si="26"/>
        <v>28052.699999999997</v>
      </c>
      <c r="AC46" s="16">
        <f t="shared" si="0"/>
        <v>435214.13999999996</v>
      </c>
      <c r="AD46" s="27">
        <f t="shared" si="27"/>
        <v>43</v>
      </c>
      <c r="AE46" s="27">
        <f t="shared" si="41"/>
        <v>2</v>
      </c>
      <c r="AF46" s="31">
        <f t="shared" si="29"/>
        <v>8</v>
      </c>
      <c r="AG46" s="16">
        <f t="shared" si="30"/>
        <v>25645</v>
      </c>
      <c r="AH46" s="16">
        <f t="shared" si="31"/>
        <v>4437.7000000000007</v>
      </c>
      <c r="AJ46" s="25" t="str">
        <f t="shared" si="5"/>
        <v>Regatta Bay</v>
      </c>
      <c r="AK46" s="22" t="str">
        <f t="shared" si="6"/>
        <v xml:space="preserve">MIN-BD              </v>
      </c>
      <c r="AL46" s="34">
        <f t="shared" si="7"/>
        <v>1</v>
      </c>
      <c r="AM46" s="25">
        <f t="shared" si="8"/>
        <v>0</v>
      </c>
      <c r="AN46" s="25">
        <f t="shared" si="9"/>
        <v>0</v>
      </c>
      <c r="AO46" s="25">
        <f t="shared" si="10"/>
        <v>75</v>
      </c>
      <c r="AP46" s="25">
        <f t="shared" si="11"/>
        <v>0</v>
      </c>
      <c r="AQ46" s="25">
        <f t="shared" si="12"/>
        <v>75</v>
      </c>
      <c r="AR46" s="25">
        <f t="shared" si="13"/>
        <v>0</v>
      </c>
      <c r="AS46" s="40">
        <f t="shared" si="32"/>
        <v>75</v>
      </c>
      <c r="AT46" s="22" t="str">
        <f t="shared" si="14"/>
        <v/>
      </c>
    </row>
    <row r="47" spans="1:46" x14ac:dyDescent="0.3">
      <c r="A47" s="2" t="s">
        <v>24</v>
      </c>
      <c r="B47" s="19">
        <v>0</v>
      </c>
      <c r="D47" s="2" t="str">
        <f t="shared" si="47"/>
        <v xml:space="preserve">MIN-NT              </v>
      </c>
      <c r="E47" s="2" t="s">
        <v>54</v>
      </c>
      <c r="F47" s="2">
        <v>1</v>
      </c>
      <c r="G47" s="4">
        <v>0</v>
      </c>
      <c r="H47" s="2" t="s">
        <v>14</v>
      </c>
      <c r="I47" s="2" t="s">
        <v>14</v>
      </c>
      <c r="J47" s="21">
        <f t="shared" si="46"/>
        <v>0</v>
      </c>
      <c r="L47" s="32" t="str">
        <f t="shared" si="16"/>
        <v>MIN-NT              RB100YY0000</v>
      </c>
      <c r="N47" s="16">
        <f t="shared" si="42"/>
        <v>62.1</v>
      </c>
      <c r="O47" s="16">
        <f t="shared" si="43"/>
        <v>62.1</v>
      </c>
      <c r="P47" s="16">
        <f t="shared" si="44"/>
        <v>0</v>
      </c>
      <c r="Q47" s="16">
        <f t="shared" si="45"/>
        <v>75</v>
      </c>
      <c r="R47" s="26">
        <f t="shared" si="18"/>
        <v>75</v>
      </c>
      <c r="S47" s="16">
        <f t="shared" si="19"/>
        <v>0</v>
      </c>
      <c r="T47" s="16">
        <f t="shared" si="20"/>
        <v>0</v>
      </c>
      <c r="U47" s="16">
        <f t="shared" si="4"/>
        <v>0</v>
      </c>
      <c r="V47" s="16">
        <f t="shared" si="21"/>
        <v>0</v>
      </c>
      <c r="W47" s="16">
        <f t="shared" si="22"/>
        <v>0</v>
      </c>
      <c r="X47" s="52">
        <f>S47+T47-U47-V47</f>
        <v>0</v>
      </c>
      <c r="Y47" s="16">
        <f t="shared" si="24"/>
        <v>75</v>
      </c>
      <c r="AA47" s="16">
        <f t="shared" si="25"/>
        <v>407236.43999999994</v>
      </c>
      <c r="AB47" s="16">
        <f t="shared" si="26"/>
        <v>28052.699999999997</v>
      </c>
      <c r="AC47" s="16">
        <f t="shared" si="0"/>
        <v>435289.13999999996</v>
      </c>
      <c r="AD47" s="27">
        <f t="shared" si="27"/>
        <v>44</v>
      </c>
      <c r="AE47" s="27">
        <f t="shared" si="41"/>
        <v>2</v>
      </c>
      <c r="AF47" s="31">
        <f t="shared" si="29"/>
        <v>8</v>
      </c>
      <c r="AG47" s="16">
        <f t="shared" si="30"/>
        <v>25645</v>
      </c>
      <c r="AH47" s="16">
        <f t="shared" si="31"/>
        <v>4437.7000000000007</v>
      </c>
      <c r="AJ47" s="25" t="str">
        <f t="shared" si="5"/>
        <v>Regatta Bay</v>
      </c>
      <c r="AK47" s="22" t="str">
        <f t="shared" si="6"/>
        <v xml:space="preserve">MIN-NT              </v>
      </c>
      <c r="AL47" s="34">
        <f t="shared" si="7"/>
        <v>0</v>
      </c>
      <c r="AM47" s="25">
        <f t="shared" si="8"/>
        <v>62.1</v>
      </c>
      <c r="AN47" s="25">
        <f t="shared" si="9"/>
        <v>0</v>
      </c>
      <c r="AO47" s="25">
        <f t="shared" si="10"/>
        <v>75</v>
      </c>
      <c r="AP47" s="25">
        <f t="shared" si="11"/>
        <v>0</v>
      </c>
      <c r="AQ47" s="25">
        <f t="shared" si="12"/>
        <v>75</v>
      </c>
      <c r="AR47" s="25">
        <f t="shared" si="13"/>
        <v>0</v>
      </c>
      <c r="AS47" s="40">
        <f t="shared" si="32"/>
        <v>75</v>
      </c>
      <c r="AT47" s="22" t="str">
        <f t="shared" si="14"/>
        <v/>
      </c>
    </row>
    <row r="48" spans="1:46" s="22" customFormat="1" x14ac:dyDescent="0.3">
      <c r="A48" s="22" t="s">
        <v>55</v>
      </c>
      <c r="B48" s="23">
        <v>0</v>
      </c>
      <c r="D48" s="22" t="str">
        <f>LEFT(A48 &amp; REPT(" ",20),20)</f>
        <v xml:space="preserve">SB ZEROS            </v>
      </c>
      <c r="E48" s="22" t="s">
        <v>56</v>
      </c>
      <c r="F48" s="22">
        <v>0</v>
      </c>
      <c r="G48" s="34">
        <v>0</v>
      </c>
      <c r="H48" s="22" t="s">
        <v>15</v>
      </c>
      <c r="I48" s="22" t="s">
        <v>15</v>
      </c>
      <c r="J48" s="24">
        <f>B48*100</f>
        <v>0</v>
      </c>
      <c r="L48" s="22" t="str">
        <f t="shared" si="16"/>
        <v>SB ZEROS            SB000NN0000</v>
      </c>
      <c r="N48" s="25">
        <f t="shared" ref="N48:N58" si="48">_xlfn.SWITCH(E48,"HB",99.5,"OB",188,"PP",50,"RB",62.1,"SB",100,"L ",76.35,"HT",50,"CP",125,"ERROR")</f>
        <v>100</v>
      </c>
      <c r="O48" s="25">
        <f t="shared" ref="O48:O58" si="49">N48*F48</f>
        <v>0</v>
      </c>
      <c r="P48" s="25">
        <f t="shared" ref="P48:P58" si="50">O48*G48</f>
        <v>0</v>
      </c>
      <c r="Q48" s="25">
        <f t="shared" ref="Q48:Q58" si="51">_xlfn.SWITCH(E48,"HB",100,"OB",150,"PP",75,"RB",75,"SB",150,"L ",0,"HT",100,"CP",0,"ERROR")</f>
        <v>150</v>
      </c>
      <c r="R48" s="25">
        <f t="shared" si="18"/>
        <v>150</v>
      </c>
      <c r="S48" s="16">
        <f t="shared" si="19"/>
        <v>0</v>
      </c>
      <c r="T48" s="16">
        <f t="shared" si="20"/>
        <v>0</v>
      </c>
      <c r="U48" s="25">
        <f t="shared" si="4"/>
        <v>0</v>
      </c>
      <c r="V48" s="25">
        <f t="shared" si="21"/>
        <v>0</v>
      </c>
      <c r="W48" s="25">
        <f t="shared" si="22"/>
        <v>0</v>
      </c>
      <c r="X48" s="52">
        <f t="shared" si="23"/>
        <v>0</v>
      </c>
      <c r="Y48" s="25">
        <f t="shared" si="24"/>
        <v>150</v>
      </c>
      <c r="AA48" s="25">
        <f t="shared" si="25"/>
        <v>407386.43999999994</v>
      </c>
      <c r="AB48" s="25">
        <f t="shared" si="26"/>
        <v>28052.699999999997</v>
      </c>
      <c r="AC48" s="16">
        <f t="shared" si="0"/>
        <v>435439.13999999996</v>
      </c>
      <c r="AD48" s="28">
        <f t="shared" si="27"/>
        <v>45</v>
      </c>
      <c r="AE48" s="28">
        <f t="shared" si="41"/>
        <v>2</v>
      </c>
      <c r="AF48" s="28">
        <f t="shared" si="29"/>
        <v>8</v>
      </c>
      <c r="AG48" s="25">
        <f t="shared" si="30"/>
        <v>25645</v>
      </c>
      <c r="AH48" s="25">
        <f t="shared" si="31"/>
        <v>4437.7000000000007</v>
      </c>
      <c r="AJ48" s="25" t="str">
        <f t="shared" si="5"/>
        <v>Shawnee Bend</v>
      </c>
      <c r="AK48" s="22" t="str">
        <f t="shared" si="6"/>
        <v xml:space="preserve">SB ZEROS            </v>
      </c>
      <c r="AL48" s="34">
        <f t="shared" si="7"/>
        <v>0</v>
      </c>
      <c r="AM48" s="25">
        <f t="shared" si="8"/>
        <v>0</v>
      </c>
      <c r="AN48" s="25">
        <f t="shared" si="9"/>
        <v>0</v>
      </c>
      <c r="AO48" s="25">
        <f t="shared" si="10"/>
        <v>150</v>
      </c>
      <c r="AP48" s="25">
        <f t="shared" si="11"/>
        <v>0</v>
      </c>
      <c r="AQ48" s="25">
        <f t="shared" si="12"/>
        <v>150</v>
      </c>
      <c r="AR48" s="25">
        <f t="shared" si="13"/>
        <v>0</v>
      </c>
      <c r="AS48" s="40">
        <f t="shared" si="32"/>
        <v>150</v>
      </c>
      <c r="AT48" s="22" t="str">
        <f t="shared" si="14"/>
        <v/>
      </c>
    </row>
    <row r="49" spans="1:46" x14ac:dyDescent="0.3">
      <c r="A49" s="2" t="s">
        <v>16</v>
      </c>
      <c r="B49" s="19">
        <v>0</v>
      </c>
      <c r="D49" s="2" t="str">
        <f>LEFT(A49 &amp; REPT(" ",20),20)</f>
        <v xml:space="preserve">1BD 1NT 0 DL 0DS    </v>
      </c>
      <c r="E49" s="2" t="s">
        <v>56</v>
      </c>
      <c r="F49" s="2">
        <v>1</v>
      </c>
      <c r="G49" s="4">
        <v>1</v>
      </c>
      <c r="H49" s="2" t="s">
        <v>15</v>
      </c>
      <c r="I49" s="2" t="s">
        <v>15</v>
      </c>
      <c r="J49" s="21">
        <f>B49*100</f>
        <v>0</v>
      </c>
      <c r="L49" s="32" t="str">
        <f t="shared" si="16"/>
        <v>1BD 1NT 0 DL 0DS    SB101NN0000</v>
      </c>
      <c r="N49" s="16">
        <f t="shared" si="48"/>
        <v>100</v>
      </c>
      <c r="O49" s="16">
        <f t="shared" si="49"/>
        <v>100</v>
      </c>
      <c r="P49" s="16">
        <f t="shared" si="50"/>
        <v>100</v>
      </c>
      <c r="Q49" s="16">
        <f t="shared" si="51"/>
        <v>150</v>
      </c>
      <c r="R49" s="26">
        <f t="shared" si="18"/>
        <v>250</v>
      </c>
      <c r="S49" s="16">
        <f t="shared" si="19"/>
        <v>0</v>
      </c>
      <c r="T49" s="16">
        <f t="shared" si="20"/>
        <v>0</v>
      </c>
      <c r="U49" s="16">
        <f t="shared" si="4"/>
        <v>0</v>
      </c>
      <c r="V49" s="16">
        <f t="shared" si="21"/>
        <v>0</v>
      </c>
      <c r="W49" s="16">
        <f t="shared" si="22"/>
        <v>0</v>
      </c>
      <c r="X49" s="52">
        <f t="shared" si="23"/>
        <v>0</v>
      </c>
      <c r="Y49" s="16">
        <f t="shared" si="24"/>
        <v>250</v>
      </c>
      <c r="AA49" s="16">
        <f t="shared" si="25"/>
        <v>407636.43999999994</v>
      </c>
      <c r="AB49" s="16">
        <f t="shared" si="26"/>
        <v>28052.699999999997</v>
      </c>
      <c r="AC49" s="16">
        <f t="shared" si="0"/>
        <v>435689.13999999996</v>
      </c>
      <c r="AD49" s="27">
        <f t="shared" si="27"/>
        <v>46</v>
      </c>
      <c r="AE49" s="27">
        <f t="shared" si="41"/>
        <v>2</v>
      </c>
      <c r="AF49" s="31">
        <f t="shared" si="29"/>
        <v>8</v>
      </c>
      <c r="AG49" s="16">
        <f t="shared" si="30"/>
        <v>25645</v>
      </c>
      <c r="AH49" s="16">
        <f t="shared" si="31"/>
        <v>4437.7000000000007</v>
      </c>
      <c r="AJ49" s="25" t="str">
        <f t="shared" si="5"/>
        <v>Shawnee Bend</v>
      </c>
      <c r="AK49" s="22" t="str">
        <f t="shared" si="6"/>
        <v xml:space="preserve">1BD 1NT 0 DL 0DS    </v>
      </c>
      <c r="AL49" s="34">
        <f t="shared" si="7"/>
        <v>1</v>
      </c>
      <c r="AM49" s="25">
        <f t="shared" si="8"/>
        <v>100</v>
      </c>
      <c r="AN49" s="25">
        <f t="shared" si="9"/>
        <v>100</v>
      </c>
      <c r="AO49" s="25">
        <f t="shared" si="10"/>
        <v>150</v>
      </c>
      <c r="AP49" s="25">
        <f t="shared" si="11"/>
        <v>0</v>
      </c>
      <c r="AQ49" s="25">
        <f t="shared" si="12"/>
        <v>250</v>
      </c>
      <c r="AR49" s="25">
        <f t="shared" si="13"/>
        <v>0</v>
      </c>
      <c r="AS49" s="40">
        <f t="shared" si="32"/>
        <v>250</v>
      </c>
      <c r="AT49" s="22" t="str">
        <f t="shared" si="14"/>
        <v/>
      </c>
    </row>
    <row r="50" spans="1:46" x14ac:dyDescent="0.3">
      <c r="A50" s="2" t="s">
        <v>17</v>
      </c>
      <c r="B50" s="19">
        <v>0</v>
      </c>
      <c r="D50" s="2" t="str">
        <f>LEFT(A50 &amp; REPT(" ",20),20)</f>
        <v xml:space="preserve">2BD 1NT 0 DL 0DS    </v>
      </c>
      <c r="E50" s="2" t="s">
        <v>56</v>
      </c>
      <c r="F50" s="2">
        <v>2</v>
      </c>
      <c r="G50" s="4">
        <v>1</v>
      </c>
      <c r="H50" s="2" t="s">
        <v>15</v>
      </c>
      <c r="I50" s="2" t="s">
        <v>15</v>
      </c>
      <c r="J50" s="21">
        <f t="shared" ref="J50:J58" si="52">B50*100</f>
        <v>0</v>
      </c>
      <c r="L50" s="32" t="str">
        <f t="shared" si="16"/>
        <v>2BD 1NT 0 DL 0DS    SB201NN0000</v>
      </c>
      <c r="N50" s="16">
        <f t="shared" si="48"/>
        <v>100</v>
      </c>
      <c r="O50" s="16">
        <f t="shared" si="49"/>
        <v>200</v>
      </c>
      <c r="P50" s="16">
        <f t="shared" si="50"/>
        <v>200</v>
      </c>
      <c r="Q50" s="16">
        <f t="shared" si="51"/>
        <v>150</v>
      </c>
      <c r="R50" s="26">
        <f t="shared" si="18"/>
        <v>350</v>
      </c>
      <c r="S50" s="16">
        <f t="shared" si="19"/>
        <v>0</v>
      </c>
      <c r="T50" s="16">
        <f t="shared" si="20"/>
        <v>0</v>
      </c>
      <c r="U50" s="16">
        <f t="shared" si="4"/>
        <v>0</v>
      </c>
      <c r="V50" s="16">
        <f t="shared" si="21"/>
        <v>0</v>
      </c>
      <c r="W50" s="16">
        <f t="shared" si="22"/>
        <v>0</v>
      </c>
      <c r="X50" s="52">
        <f t="shared" si="23"/>
        <v>0</v>
      </c>
      <c r="Y50" s="16">
        <f t="shared" si="24"/>
        <v>350</v>
      </c>
      <c r="AA50" s="16">
        <f t="shared" si="25"/>
        <v>407986.43999999994</v>
      </c>
      <c r="AB50" s="16">
        <f t="shared" si="26"/>
        <v>28052.699999999997</v>
      </c>
      <c r="AC50" s="16">
        <f t="shared" si="0"/>
        <v>436039.13999999996</v>
      </c>
      <c r="AD50" s="27">
        <f t="shared" si="27"/>
        <v>47</v>
      </c>
      <c r="AE50" s="27">
        <f t="shared" si="41"/>
        <v>2</v>
      </c>
      <c r="AF50" s="31">
        <f t="shared" si="29"/>
        <v>8</v>
      </c>
      <c r="AG50" s="16">
        <f t="shared" si="30"/>
        <v>25645</v>
      </c>
      <c r="AH50" s="16">
        <f t="shared" si="31"/>
        <v>4437.7000000000007</v>
      </c>
      <c r="AJ50" s="25" t="str">
        <f t="shared" si="5"/>
        <v>Shawnee Bend</v>
      </c>
      <c r="AK50" s="22" t="str">
        <f t="shared" si="6"/>
        <v xml:space="preserve">2BD 1NT 0 DL 0DS    </v>
      </c>
      <c r="AL50" s="34">
        <f t="shared" si="7"/>
        <v>1</v>
      </c>
      <c r="AM50" s="25">
        <f t="shared" si="8"/>
        <v>200</v>
      </c>
      <c r="AN50" s="25">
        <f t="shared" si="9"/>
        <v>200</v>
      </c>
      <c r="AO50" s="25">
        <f t="shared" si="10"/>
        <v>150</v>
      </c>
      <c r="AP50" s="25">
        <f t="shared" si="11"/>
        <v>0</v>
      </c>
      <c r="AQ50" s="25">
        <f t="shared" si="12"/>
        <v>350</v>
      </c>
      <c r="AR50" s="25">
        <f t="shared" si="13"/>
        <v>0</v>
      </c>
      <c r="AS50" s="40">
        <f t="shared" si="32"/>
        <v>350</v>
      </c>
      <c r="AT50" s="22" t="str">
        <f t="shared" si="14"/>
        <v/>
      </c>
    </row>
    <row r="51" spans="1:46" x14ac:dyDescent="0.3">
      <c r="A51" s="2" t="s">
        <v>18</v>
      </c>
      <c r="B51" s="19">
        <v>0</v>
      </c>
      <c r="D51" s="2" t="str">
        <f>LEFT(A51 &amp; REPT(" ",20),20)</f>
        <v xml:space="preserve">1BD 2NT 0 DL 0DS    </v>
      </c>
      <c r="E51" s="2" t="s">
        <v>56</v>
      </c>
      <c r="F51" s="2">
        <v>1</v>
      </c>
      <c r="G51" s="4">
        <v>2</v>
      </c>
      <c r="H51" s="2" t="s">
        <v>15</v>
      </c>
      <c r="I51" s="2" t="s">
        <v>15</v>
      </c>
      <c r="J51" s="21">
        <f t="shared" si="52"/>
        <v>0</v>
      </c>
      <c r="L51" s="32" t="str">
        <f t="shared" si="16"/>
        <v>1BD 2NT 0 DL 0DS    SB102NN0000</v>
      </c>
      <c r="N51" s="16">
        <f t="shared" si="48"/>
        <v>100</v>
      </c>
      <c r="O51" s="16">
        <f t="shared" si="49"/>
        <v>100</v>
      </c>
      <c r="P51" s="16">
        <f t="shared" si="50"/>
        <v>200</v>
      </c>
      <c r="Q51" s="16">
        <f t="shared" si="51"/>
        <v>150</v>
      </c>
      <c r="R51" s="26">
        <f t="shared" si="18"/>
        <v>350</v>
      </c>
      <c r="S51" s="16">
        <f t="shared" si="19"/>
        <v>0</v>
      </c>
      <c r="T51" s="16">
        <f t="shared" si="20"/>
        <v>0</v>
      </c>
      <c r="U51" s="16">
        <f t="shared" si="4"/>
        <v>0</v>
      </c>
      <c r="V51" s="16">
        <f t="shared" si="21"/>
        <v>0</v>
      </c>
      <c r="W51" s="16">
        <f t="shared" si="22"/>
        <v>0</v>
      </c>
      <c r="X51" s="52">
        <f t="shared" si="23"/>
        <v>0</v>
      </c>
      <c r="Y51" s="16">
        <f t="shared" si="24"/>
        <v>350</v>
      </c>
      <c r="AA51" s="16">
        <f t="shared" si="25"/>
        <v>408336.43999999994</v>
      </c>
      <c r="AB51" s="16">
        <f t="shared" si="26"/>
        <v>28052.699999999997</v>
      </c>
      <c r="AC51" s="16">
        <f t="shared" si="0"/>
        <v>436389.13999999996</v>
      </c>
      <c r="AD51" s="27">
        <f t="shared" si="27"/>
        <v>48</v>
      </c>
      <c r="AE51" s="27">
        <f t="shared" si="41"/>
        <v>2</v>
      </c>
      <c r="AF51" s="31">
        <f t="shared" si="29"/>
        <v>8</v>
      </c>
      <c r="AG51" s="16">
        <f t="shared" si="30"/>
        <v>25645</v>
      </c>
      <c r="AH51" s="16">
        <f t="shared" si="31"/>
        <v>4437.7000000000007</v>
      </c>
      <c r="AJ51" s="25" t="str">
        <f t="shared" si="5"/>
        <v>Shawnee Bend</v>
      </c>
      <c r="AK51" s="22" t="str">
        <f t="shared" si="6"/>
        <v xml:space="preserve">1BD 2NT 0 DL 0DS    </v>
      </c>
      <c r="AL51" s="34">
        <f t="shared" si="7"/>
        <v>2</v>
      </c>
      <c r="AM51" s="25">
        <f t="shared" si="8"/>
        <v>100</v>
      </c>
      <c r="AN51" s="25">
        <f t="shared" si="9"/>
        <v>200</v>
      </c>
      <c r="AO51" s="25">
        <f t="shared" si="10"/>
        <v>150</v>
      </c>
      <c r="AP51" s="25">
        <f t="shared" si="11"/>
        <v>0</v>
      </c>
      <c r="AQ51" s="25">
        <f t="shared" si="12"/>
        <v>350</v>
      </c>
      <c r="AR51" s="25">
        <f t="shared" si="13"/>
        <v>0</v>
      </c>
      <c r="AS51" s="40">
        <f t="shared" si="32"/>
        <v>350</v>
      </c>
      <c r="AT51" s="22" t="str">
        <f t="shared" si="14"/>
        <v/>
      </c>
    </row>
    <row r="52" spans="1:46" x14ac:dyDescent="0.3">
      <c r="A52" s="2" t="s">
        <v>19</v>
      </c>
      <c r="B52" s="19">
        <v>0</v>
      </c>
      <c r="D52" s="2" t="str">
        <f t="shared" ref="D52:D58" si="53">LEFT(A52 &amp; REPT(" ",20),20)</f>
        <v xml:space="preserve">1BD 1NT PT DL 0DS   </v>
      </c>
      <c r="E52" s="2" t="s">
        <v>56</v>
      </c>
      <c r="F52" s="2">
        <v>1</v>
      </c>
      <c r="G52" s="4">
        <v>1</v>
      </c>
      <c r="H52" s="2" t="s">
        <v>14</v>
      </c>
      <c r="I52" s="2" t="s">
        <v>15</v>
      </c>
      <c r="J52" s="21">
        <f t="shared" si="52"/>
        <v>0</v>
      </c>
      <c r="L52" s="32" t="str">
        <f t="shared" si="16"/>
        <v>1BD 1NT PT DL 0DS   SB101YN0000</v>
      </c>
      <c r="N52" s="16">
        <f t="shared" si="48"/>
        <v>100</v>
      </c>
      <c r="O52" s="16">
        <f t="shared" si="49"/>
        <v>100</v>
      </c>
      <c r="P52" s="16">
        <f t="shared" si="50"/>
        <v>100</v>
      </c>
      <c r="Q52" s="16">
        <f t="shared" si="51"/>
        <v>150</v>
      </c>
      <c r="R52" s="26">
        <f t="shared" si="18"/>
        <v>250</v>
      </c>
      <c r="S52" s="16">
        <f t="shared" si="19"/>
        <v>10</v>
      </c>
      <c r="T52" s="16">
        <f t="shared" si="20"/>
        <v>0</v>
      </c>
      <c r="U52" s="16">
        <f t="shared" si="4"/>
        <v>0</v>
      </c>
      <c r="V52" s="16">
        <f t="shared" si="21"/>
        <v>0</v>
      </c>
      <c r="W52" s="16">
        <f t="shared" si="22"/>
        <v>0</v>
      </c>
      <c r="X52" s="52">
        <f>S52+T52-U52-V52</f>
        <v>10</v>
      </c>
      <c r="Y52" s="16">
        <f t="shared" si="24"/>
        <v>260</v>
      </c>
      <c r="AA52" s="16">
        <f t="shared" si="25"/>
        <v>408586.43999999994</v>
      </c>
      <c r="AB52" s="16">
        <f t="shared" si="26"/>
        <v>28062.699999999997</v>
      </c>
      <c r="AC52" s="16">
        <f t="shared" si="0"/>
        <v>436649.13999999996</v>
      </c>
      <c r="AD52" s="27">
        <f t="shared" si="27"/>
        <v>49</v>
      </c>
      <c r="AE52" s="27">
        <f t="shared" si="41"/>
        <v>2</v>
      </c>
      <c r="AF52" s="31">
        <f t="shared" si="29"/>
        <v>8</v>
      </c>
      <c r="AG52" s="16">
        <f t="shared" si="30"/>
        <v>25655</v>
      </c>
      <c r="AH52" s="16">
        <f t="shared" si="31"/>
        <v>4437.7000000000007</v>
      </c>
      <c r="AJ52" s="25" t="str">
        <f t="shared" si="5"/>
        <v>Shawnee Bend</v>
      </c>
      <c r="AK52" s="22" t="str">
        <f t="shared" si="6"/>
        <v xml:space="preserve">1BD 1NT PT DL 0DS   </v>
      </c>
      <c r="AL52" s="34">
        <f t="shared" si="7"/>
        <v>1</v>
      </c>
      <c r="AM52" s="25">
        <f t="shared" si="8"/>
        <v>100</v>
      </c>
      <c r="AN52" s="25">
        <f t="shared" si="9"/>
        <v>100</v>
      </c>
      <c r="AO52" s="25">
        <f t="shared" si="10"/>
        <v>150</v>
      </c>
      <c r="AP52" s="25">
        <f t="shared" si="11"/>
        <v>0</v>
      </c>
      <c r="AQ52" s="25">
        <f t="shared" si="12"/>
        <v>250</v>
      </c>
      <c r="AR52" s="25">
        <f t="shared" si="13"/>
        <v>10</v>
      </c>
      <c r="AS52" s="40">
        <f t="shared" si="32"/>
        <v>260</v>
      </c>
      <c r="AT52" s="22" t="str">
        <f t="shared" si="14"/>
        <v/>
      </c>
    </row>
    <row r="53" spans="1:46" x14ac:dyDescent="0.3">
      <c r="A53" s="2" t="s">
        <v>20</v>
      </c>
      <c r="B53" s="19">
        <v>0</v>
      </c>
      <c r="D53" s="2" t="str">
        <f t="shared" si="53"/>
        <v xml:space="preserve">1BD 1NT HT DL 0DS   </v>
      </c>
      <c r="E53" s="2" t="s">
        <v>56</v>
      </c>
      <c r="F53" s="2">
        <v>1</v>
      </c>
      <c r="G53" s="4">
        <v>1</v>
      </c>
      <c r="H53" s="2" t="s">
        <v>15</v>
      </c>
      <c r="I53" s="2" t="s">
        <v>14</v>
      </c>
      <c r="J53" s="21">
        <f t="shared" si="52"/>
        <v>0</v>
      </c>
      <c r="L53" s="32" t="str">
        <f t="shared" si="16"/>
        <v>1BD 1NT HT DL 0DS   SB101NY0000</v>
      </c>
      <c r="N53" s="16">
        <f t="shared" si="48"/>
        <v>100</v>
      </c>
      <c r="O53" s="16">
        <f t="shared" si="49"/>
        <v>100</v>
      </c>
      <c r="P53" s="16">
        <f t="shared" si="50"/>
        <v>100</v>
      </c>
      <c r="Q53" s="16">
        <f t="shared" si="51"/>
        <v>150</v>
      </c>
      <c r="R53" s="26">
        <f t="shared" si="18"/>
        <v>250</v>
      </c>
      <c r="S53" s="16">
        <f t="shared" si="19"/>
        <v>0</v>
      </c>
      <c r="T53" s="16">
        <f t="shared" si="20"/>
        <v>0</v>
      </c>
      <c r="U53" s="16">
        <f t="shared" si="4"/>
        <v>0</v>
      </c>
      <c r="V53" s="16">
        <f t="shared" si="21"/>
        <v>0</v>
      </c>
      <c r="W53" s="16">
        <f t="shared" si="22"/>
        <v>0</v>
      </c>
      <c r="X53" s="52">
        <f>S53+T53-U53-V53</f>
        <v>0</v>
      </c>
      <c r="Y53" s="16">
        <f t="shared" si="24"/>
        <v>250</v>
      </c>
      <c r="AA53" s="16">
        <f t="shared" si="25"/>
        <v>408836.43999999994</v>
      </c>
      <c r="AB53" s="16">
        <f t="shared" si="26"/>
        <v>28062.699999999997</v>
      </c>
      <c r="AC53" s="16">
        <f t="shared" si="0"/>
        <v>436899.13999999996</v>
      </c>
      <c r="AD53" s="27">
        <f t="shared" si="27"/>
        <v>50</v>
      </c>
      <c r="AE53" s="27">
        <f t="shared" si="41"/>
        <v>2</v>
      </c>
      <c r="AF53" s="31">
        <f t="shared" si="29"/>
        <v>8</v>
      </c>
      <c r="AG53" s="16">
        <f t="shared" si="30"/>
        <v>25655</v>
      </c>
      <c r="AH53" s="16">
        <f t="shared" si="31"/>
        <v>4437.7000000000007</v>
      </c>
      <c r="AJ53" s="25" t="str">
        <f t="shared" si="5"/>
        <v>Shawnee Bend</v>
      </c>
      <c r="AK53" s="22" t="str">
        <f t="shared" si="6"/>
        <v xml:space="preserve">1BD 1NT HT DL 0DS   </v>
      </c>
      <c r="AL53" s="34">
        <f t="shared" si="7"/>
        <v>1</v>
      </c>
      <c r="AM53" s="25">
        <f t="shared" si="8"/>
        <v>100</v>
      </c>
      <c r="AN53" s="25">
        <f t="shared" si="9"/>
        <v>100</v>
      </c>
      <c r="AO53" s="25">
        <f t="shared" si="10"/>
        <v>150</v>
      </c>
      <c r="AP53" s="25">
        <f t="shared" si="11"/>
        <v>0</v>
      </c>
      <c r="AQ53" s="25">
        <f t="shared" si="12"/>
        <v>250</v>
      </c>
      <c r="AR53" s="25">
        <f t="shared" si="13"/>
        <v>0</v>
      </c>
      <c r="AS53" s="40">
        <f t="shared" si="32"/>
        <v>250</v>
      </c>
      <c r="AT53" s="22" t="str">
        <f t="shared" si="14"/>
        <v/>
      </c>
    </row>
    <row r="54" spans="1:46" x14ac:dyDescent="0.3">
      <c r="A54" s="2" t="s">
        <v>21</v>
      </c>
      <c r="B54" s="19">
        <v>1</v>
      </c>
      <c r="D54" s="2" t="str">
        <f t="shared" si="53"/>
        <v xml:space="preserve">1BD 1NT 0DL 1DS     </v>
      </c>
      <c r="E54" s="2" t="s">
        <v>56</v>
      </c>
      <c r="F54" s="2">
        <v>1</v>
      </c>
      <c r="G54" s="4">
        <v>1</v>
      </c>
      <c r="H54" s="2" t="s">
        <v>15</v>
      </c>
      <c r="I54" s="2" t="s">
        <v>15</v>
      </c>
      <c r="J54" s="21">
        <f t="shared" si="52"/>
        <v>100</v>
      </c>
      <c r="L54" s="32" t="str">
        <f t="shared" si="16"/>
        <v>1BD 1NT 0DL 1DS     SB101NN0100</v>
      </c>
      <c r="N54" s="16">
        <f t="shared" si="48"/>
        <v>100</v>
      </c>
      <c r="O54" s="16">
        <f t="shared" si="49"/>
        <v>100</v>
      </c>
      <c r="P54" s="16">
        <f t="shared" si="50"/>
        <v>100</v>
      </c>
      <c r="Q54" s="16">
        <f t="shared" si="51"/>
        <v>150</v>
      </c>
      <c r="R54" s="26">
        <f t="shared" si="18"/>
        <v>251</v>
      </c>
      <c r="S54" s="16">
        <f t="shared" si="19"/>
        <v>0</v>
      </c>
      <c r="T54" s="16">
        <f t="shared" si="20"/>
        <v>0</v>
      </c>
      <c r="U54" s="16">
        <f t="shared" si="4"/>
        <v>0</v>
      </c>
      <c r="V54" s="16">
        <f t="shared" si="21"/>
        <v>0</v>
      </c>
      <c r="W54" s="16">
        <f t="shared" si="22"/>
        <v>1</v>
      </c>
      <c r="X54" s="52">
        <f>S54+T54-U54-V54</f>
        <v>0</v>
      </c>
      <c r="Y54" s="16">
        <f t="shared" si="24"/>
        <v>251</v>
      </c>
      <c r="AA54" s="16">
        <f t="shared" si="25"/>
        <v>409087.43999999994</v>
      </c>
      <c r="AB54" s="16">
        <f t="shared" si="26"/>
        <v>28062.699999999997</v>
      </c>
      <c r="AC54" s="16">
        <f t="shared" si="0"/>
        <v>437150.13999999996</v>
      </c>
      <c r="AD54" s="27">
        <f t="shared" si="27"/>
        <v>51</v>
      </c>
      <c r="AE54" s="27">
        <f t="shared" si="41"/>
        <v>2</v>
      </c>
      <c r="AF54" s="31">
        <f t="shared" si="29"/>
        <v>9</v>
      </c>
      <c r="AG54" s="16">
        <f t="shared" si="30"/>
        <v>25655</v>
      </c>
      <c r="AH54" s="16">
        <f t="shared" si="31"/>
        <v>4437.7000000000007</v>
      </c>
      <c r="AJ54" s="25" t="str">
        <f t="shared" si="5"/>
        <v>Shawnee Bend</v>
      </c>
      <c r="AK54" s="22" t="str">
        <f t="shared" si="6"/>
        <v xml:space="preserve">1BD 1NT 0DL 1DS     </v>
      </c>
      <c r="AL54" s="34">
        <f t="shared" si="7"/>
        <v>1</v>
      </c>
      <c r="AM54" s="25">
        <f t="shared" si="8"/>
        <v>100</v>
      </c>
      <c r="AN54" s="25">
        <f t="shared" si="9"/>
        <v>100</v>
      </c>
      <c r="AO54" s="25">
        <f t="shared" si="10"/>
        <v>150</v>
      </c>
      <c r="AP54" s="25">
        <f t="shared" si="11"/>
        <v>1</v>
      </c>
      <c r="AQ54" s="25">
        <f t="shared" si="12"/>
        <v>251</v>
      </c>
      <c r="AR54" s="25">
        <f t="shared" si="13"/>
        <v>0</v>
      </c>
      <c r="AS54" s="40">
        <f t="shared" si="32"/>
        <v>251</v>
      </c>
      <c r="AT54" s="22" t="str">
        <f t="shared" si="14"/>
        <v/>
      </c>
    </row>
    <row r="55" spans="1:46" x14ac:dyDescent="0.3">
      <c r="A55" s="2" t="s">
        <v>47</v>
      </c>
      <c r="B55" s="19">
        <v>0</v>
      </c>
      <c r="D55" s="2" t="str">
        <f t="shared" si="53"/>
        <v xml:space="preserve">CHECK FOR FREE N    </v>
      </c>
      <c r="E55" s="2" t="s">
        <v>56</v>
      </c>
      <c r="F55" s="2">
        <v>1</v>
      </c>
      <c r="G55" s="4">
        <v>10</v>
      </c>
      <c r="H55" s="2" t="s">
        <v>15</v>
      </c>
      <c r="I55" s="2" t="s">
        <v>15</v>
      </c>
      <c r="J55" s="21">
        <f t="shared" si="52"/>
        <v>0</v>
      </c>
      <c r="L55" s="32" t="str">
        <f t="shared" si="16"/>
        <v>CHECK FOR FREE N    SB110NN0000</v>
      </c>
      <c r="N55" s="16">
        <f t="shared" si="48"/>
        <v>100</v>
      </c>
      <c r="O55" s="16">
        <f t="shared" si="49"/>
        <v>100</v>
      </c>
      <c r="P55" s="16">
        <f t="shared" si="50"/>
        <v>1000</v>
      </c>
      <c r="Q55" s="16">
        <f t="shared" si="51"/>
        <v>150</v>
      </c>
      <c r="R55" s="26">
        <f t="shared" si="18"/>
        <v>1150</v>
      </c>
      <c r="S55" s="16">
        <f t="shared" si="19"/>
        <v>0</v>
      </c>
      <c r="T55" s="16">
        <f t="shared" si="20"/>
        <v>0</v>
      </c>
      <c r="U55" s="16">
        <f t="shared" si="4"/>
        <v>0</v>
      </c>
      <c r="V55" s="16">
        <f t="shared" si="21"/>
        <v>0</v>
      </c>
      <c r="W55" s="16">
        <f t="shared" si="22"/>
        <v>0</v>
      </c>
      <c r="X55" s="52">
        <f t="shared" si="23"/>
        <v>0</v>
      </c>
      <c r="Y55" s="16">
        <f t="shared" si="24"/>
        <v>1150</v>
      </c>
      <c r="AA55" s="16">
        <f t="shared" si="25"/>
        <v>410237.43999999994</v>
      </c>
      <c r="AB55" s="16">
        <f t="shared" si="26"/>
        <v>28062.699999999997</v>
      </c>
      <c r="AC55" s="16">
        <f t="shared" si="0"/>
        <v>438300.13999999996</v>
      </c>
      <c r="AD55" s="27">
        <f t="shared" si="27"/>
        <v>52</v>
      </c>
      <c r="AE55" s="27">
        <f t="shared" si="41"/>
        <v>2</v>
      </c>
      <c r="AF55" s="31">
        <f t="shared" si="29"/>
        <v>9</v>
      </c>
      <c r="AG55" s="16">
        <f t="shared" si="30"/>
        <v>25655</v>
      </c>
      <c r="AH55" s="16">
        <f t="shared" si="31"/>
        <v>4437.7000000000007</v>
      </c>
      <c r="AJ55" s="25" t="str">
        <f t="shared" si="5"/>
        <v>Shawnee Bend</v>
      </c>
      <c r="AK55" s="22" t="str">
        <f t="shared" si="6"/>
        <v xml:space="preserve">CHECK FOR FREE N    </v>
      </c>
      <c r="AL55" s="34">
        <f t="shared" si="7"/>
        <v>10</v>
      </c>
      <c r="AM55" s="25">
        <f t="shared" si="8"/>
        <v>100</v>
      </c>
      <c r="AN55" s="25">
        <f t="shared" si="9"/>
        <v>1000</v>
      </c>
      <c r="AO55" s="25">
        <f t="shared" si="10"/>
        <v>150</v>
      </c>
      <c r="AP55" s="25">
        <f t="shared" si="11"/>
        <v>0</v>
      </c>
      <c r="AQ55" s="25">
        <f t="shared" si="12"/>
        <v>1150</v>
      </c>
      <c r="AR55" s="25">
        <f t="shared" si="13"/>
        <v>0</v>
      </c>
      <c r="AS55" s="40">
        <f t="shared" si="32"/>
        <v>1150</v>
      </c>
      <c r="AT55" s="22" t="str">
        <f t="shared" si="14"/>
        <v>****</v>
      </c>
    </row>
    <row r="56" spans="1:46" x14ac:dyDescent="0.3">
      <c r="A56" s="2" t="s">
        <v>22</v>
      </c>
      <c r="B56" s="19">
        <v>99.99</v>
      </c>
      <c r="D56" s="2" t="str">
        <f t="shared" si="53"/>
        <v xml:space="preserve">MAX                 </v>
      </c>
      <c r="E56" s="2" t="s">
        <v>56</v>
      </c>
      <c r="F56" s="2">
        <v>9</v>
      </c>
      <c r="G56" s="4">
        <v>99</v>
      </c>
      <c r="H56" s="2" t="s">
        <v>14</v>
      </c>
      <c r="I56" s="2" t="s">
        <v>14</v>
      </c>
      <c r="J56" s="21">
        <f t="shared" si="52"/>
        <v>9999</v>
      </c>
      <c r="L56" s="32" t="str">
        <f t="shared" si="16"/>
        <v>MAX                 SB999YY9999</v>
      </c>
      <c r="N56" s="16">
        <f t="shared" si="48"/>
        <v>100</v>
      </c>
      <c r="O56" s="16">
        <f t="shared" si="49"/>
        <v>900</v>
      </c>
      <c r="P56" s="16">
        <f t="shared" si="50"/>
        <v>89100</v>
      </c>
      <c r="Q56" s="16">
        <f t="shared" si="51"/>
        <v>150</v>
      </c>
      <c r="R56" s="26">
        <f t="shared" si="18"/>
        <v>99149.01</v>
      </c>
      <c r="S56" s="16">
        <f t="shared" si="19"/>
        <v>8910</v>
      </c>
      <c r="T56" s="16">
        <f t="shared" si="20"/>
        <v>0</v>
      </c>
      <c r="U56" s="16">
        <f t="shared" si="4"/>
        <v>0</v>
      </c>
      <c r="V56" s="16">
        <f t="shared" si="21"/>
        <v>0</v>
      </c>
      <c r="W56" s="16">
        <f t="shared" si="22"/>
        <v>9899.01</v>
      </c>
      <c r="X56" s="52">
        <f t="shared" si="23"/>
        <v>8910</v>
      </c>
      <c r="Y56" s="16">
        <f t="shared" si="24"/>
        <v>108059.01</v>
      </c>
      <c r="AA56" s="16">
        <f t="shared" si="25"/>
        <v>509386.44999999995</v>
      </c>
      <c r="AB56" s="16">
        <f t="shared" si="26"/>
        <v>36972.699999999997</v>
      </c>
      <c r="AC56" s="16">
        <f t="shared" si="0"/>
        <v>546359.14999999991</v>
      </c>
      <c r="AD56" s="27">
        <f t="shared" si="27"/>
        <v>53</v>
      </c>
      <c r="AE56" s="27">
        <f t="shared" si="41"/>
        <v>2</v>
      </c>
      <c r="AF56" s="31">
        <f t="shared" si="29"/>
        <v>10</v>
      </c>
      <c r="AG56" s="16">
        <f t="shared" si="30"/>
        <v>34565</v>
      </c>
      <c r="AH56" s="16">
        <f t="shared" si="31"/>
        <v>4437.7000000000007</v>
      </c>
      <c r="AJ56" s="25" t="str">
        <f t="shared" si="5"/>
        <v>Shawnee Bend</v>
      </c>
      <c r="AK56" s="22" t="str">
        <f t="shared" si="6"/>
        <v xml:space="preserve">MAX                 </v>
      </c>
      <c r="AL56" s="34">
        <f t="shared" si="7"/>
        <v>99</v>
      </c>
      <c r="AM56" s="25">
        <f t="shared" si="8"/>
        <v>900</v>
      </c>
      <c r="AN56" s="25">
        <f t="shared" si="9"/>
        <v>89100</v>
      </c>
      <c r="AO56" s="25">
        <f t="shared" si="10"/>
        <v>150</v>
      </c>
      <c r="AP56" s="25">
        <f t="shared" si="11"/>
        <v>9899.01</v>
      </c>
      <c r="AQ56" s="25">
        <f t="shared" si="12"/>
        <v>99149.01</v>
      </c>
      <c r="AR56" s="25">
        <f t="shared" si="13"/>
        <v>8910</v>
      </c>
      <c r="AS56" s="40">
        <f t="shared" si="32"/>
        <v>108059.01</v>
      </c>
      <c r="AT56" s="22" t="str">
        <f t="shared" si="14"/>
        <v>****</v>
      </c>
    </row>
    <row r="57" spans="1:46" x14ac:dyDescent="0.3">
      <c r="A57" s="2" t="s">
        <v>23</v>
      </c>
      <c r="B57" s="19">
        <v>0</v>
      </c>
      <c r="D57" s="2" t="str">
        <f t="shared" si="53"/>
        <v xml:space="preserve">MIN-BD              </v>
      </c>
      <c r="E57" s="2" t="s">
        <v>56</v>
      </c>
      <c r="F57" s="2">
        <v>0</v>
      </c>
      <c r="G57" s="4">
        <v>1</v>
      </c>
      <c r="H57" s="2" t="s">
        <v>14</v>
      </c>
      <c r="I57" s="2" t="s">
        <v>14</v>
      </c>
      <c r="J57" s="21">
        <f t="shared" si="52"/>
        <v>0</v>
      </c>
      <c r="L57" s="32" t="str">
        <f t="shared" si="16"/>
        <v>MIN-BD              SB001YY0000</v>
      </c>
      <c r="N57" s="16">
        <f t="shared" si="48"/>
        <v>100</v>
      </c>
      <c r="O57" s="16">
        <f t="shared" si="49"/>
        <v>0</v>
      </c>
      <c r="P57" s="16">
        <f t="shared" si="50"/>
        <v>0</v>
      </c>
      <c r="Q57" s="16">
        <f t="shared" si="51"/>
        <v>150</v>
      </c>
      <c r="R57" s="26">
        <f t="shared" si="18"/>
        <v>150</v>
      </c>
      <c r="S57" s="16">
        <f t="shared" si="19"/>
        <v>0</v>
      </c>
      <c r="T57" s="16">
        <f t="shared" si="20"/>
        <v>0</v>
      </c>
      <c r="U57" s="16">
        <f t="shared" si="4"/>
        <v>0</v>
      </c>
      <c r="V57" s="16">
        <f t="shared" si="21"/>
        <v>0</v>
      </c>
      <c r="W57" s="16">
        <f t="shared" si="22"/>
        <v>0</v>
      </c>
      <c r="X57" s="26">
        <f t="shared" si="23"/>
        <v>0</v>
      </c>
      <c r="Y57" s="16">
        <f t="shared" si="24"/>
        <v>150</v>
      </c>
      <c r="AA57" s="16">
        <f t="shared" si="25"/>
        <v>509536.44999999995</v>
      </c>
      <c r="AB57" s="16">
        <f t="shared" si="26"/>
        <v>36972.699999999997</v>
      </c>
      <c r="AC57" s="16">
        <f t="shared" si="0"/>
        <v>546509.14999999991</v>
      </c>
      <c r="AD57" s="27">
        <f t="shared" si="27"/>
        <v>54</v>
      </c>
      <c r="AE57" s="27">
        <f t="shared" si="41"/>
        <v>2</v>
      </c>
      <c r="AF57" s="31">
        <f t="shared" si="29"/>
        <v>10</v>
      </c>
      <c r="AG57" s="16">
        <f t="shared" si="30"/>
        <v>34565</v>
      </c>
      <c r="AH57" s="16">
        <f t="shared" si="31"/>
        <v>4437.7000000000007</v>
      </c>
      <c r="AJ57" s="25" t="str">
        <f t="shared" si="5"/>
        <v>Shawnee Bend</v>
      </c>
      <c r="AK57" s="22" t="str">
        <f t="shared" si="6"/>
        <v xml:space="preserve">MIN-BD              </v>
      </c>
      <c r="AL57" s="34">
        <f t="shared" si="7"/>
        <v>1</v>
      </c>
      <c r="AM57" s="25">
        <f t="shared" si="8"/>
        <v>0</v>
      </c>
      <c r="AN57" s="25">
        <f t="shared" si="9"/>
        <v>0</v>
      </c>
      <c r="AO57" s="25">
        <f t="shared" si="10"/>
        <v>150</v>
      </c>
      <c r="AP57" s="25">
        <f t="shared" si="11"/>
        <v>0</v>
      </c>
      <c r="AQ57" s="25">
        <f t="shared" si="12"/>
        <v>150</v>
      </c>
      <c r="AR57" s="25">
        <f t="shared" si="13"/>
        <v>0</v>
      </c>
      <c r="AS57" s="40">
        <f t="shared" si="32"/>
        <v>150</v>
      </c>
      <c r="AT57" s="22" t="str">
        <f t="shared" si="14"/>
        <v/>
      </c>
    </row>
    <row r="58" spans="1:46" x14ac:dyDescent="0.3">
      <c r="A58" s="2" t="s">
        <v>24</v>
      </c>
      <c r="B58" s="19">
        <v>0</v>
      </c>
      <c r="D58" s="2" t="str">
        <f t="shared" si="53"/>
        <v xml:space="preserve">MIN-NT              </v>
      </c>
      <c r="E58" s="2" t="s">
        <v>56</v>
      </c>
      <c r="F58" s="2">
        <v>1</v>
      </c>
      <c r="G58" s="4">
        <v>0</v>
      </c>
      <c r="H58" s="2" t="s">
        <v>14</v>
      </c>
      <c r="I58" s="2" t="s">
        <v>14</v>
      </c>
      <c r="J58" s="21">
        <f t="shared" si="52"/>
        <v>0</v>
      </c>
      <c r="L58" s="32" t="str">
        <f t="shared" si="16"/>
        <v>MIN-NT              SB100YY0000</v>
      </c>
      <c r="N58" s="16">
        <f t="shared" si="48"/>
        <v>100</v>
      </c>
      <c r="O58" s="16">
        <f t="shared" si="49"/>
        <v>100</v>
      </c>
      <c r="P58" s="16">
        <f t="shared" si="50"/>
        <v>0</v>
      </c>
      <c r="Q58" s="16">
        <f t="shared" si="51"/>
        <v>150</v>
      </c>
      <c r="R58" s="26">
        <f t="shared" si="18"/>
        <v>150</v>
      </c>
      <c r="S58" s="16">
        <f t="shared" si="19"/>
        <v>0</v>
      </c>
      <c r="T58" s="16">
        <f t="shared" si="20"/>
        <v>0</v>
      </c>
      <c r="U58" s="16">
        <f t="shared" si="4"/>
        <v>0</v>
      </c>
      <c r="V58" s="16">
        <f t="shared" si="21"/>
        <v>0</v>
      </c>
      <c r="W58" s="16">
        <f t="shared" si="22"/>
        <v>0</v>
      </c>
      <c r="X58" s="26">
        <f t="shared" si="23"/>
        <v>0</v>
      </c>
      <c r="Y58" s="16">
        <f t="shared" si="24"/>
        <v>150</v>
      </c>
      <c r="AA58" s="16">
        <f t="shared" si="25"/>
        <v>509686.44999999995</v>
      </c>
      <c r="AB58" s="16">
        <f t="shared" si="26"/>
        <v>36972.699999999997</v>
      </c>
      <c r="AC58" s="16">
        <f t="shared" si="0"/>
        <v>546659.14999999991</v>
      </c>
      <c r="AD58" s="27">
        <f t="shared" si="27"/>
        <v>55</v>
      </c>
      <c r="AE58" s="27">
        <f t="shared" si="41"/>
        <v>2</v>
      </c>
      <c r="AF58" s="31">
        <f t="shared" si="29"/>
        <v>10</v>
      </c>
      <c r="AG58" s="16">
        <f t="shared" si="30"/>
        <v>34565</v>
      </c>
      <c r="AH58" s="16">
        <f t="shared" si="31"/>
        <v>4437.7000000000007</v>
      </c>
      <c r="AJ58" s="25" t="str">
        <f t="shared" si="5"/>
        <v>Shawnee Bend</v>
      </c>
      <c r="AK58" s="22" t="str">
        <f t="shared" si="6"/>
        <v xml:space="preserve">MIN-NT              </v>
      </c>
      <c r="AL58" s="34">
        <f t="shared" si="7"/>
        <v>0</v>
      </c>
      <c r="AM58" s="25">
        <f t="shared" si="8"/>
        <v>100</v>
      </c>
      <c r="AN58" s="25">
        <f t="shared" si="9"/>
        <v>0</v>
      </c>
      <c r="AO58" s="25">
        <f t="shared" si="10"/>
        <v>150</v>
      </c>
      <c r="AP58" s="25">
        <f t="shared" si="11"/>
        <v>0</v>
      </c>
      <c r="AQ58" s="25">
        <f t="shared" si="12"/>
        <v>150</v>
      </c>
      <c r="AR58" s="25">
        <f t="shared" si="13"/>
        <v>0</v>
      </c>
      <c r="AS58" s="40">
        <f t="shared" si="32"/>
        <v>150</v>
      </c>
      <c r="AT58" s="22" t="str">
        <f t="shared" si="14"/>
        <v/>
      </c>
    </row>
    <row r="59" spans="1:46" s="22" customFormat="1" x14ac:dyDescent="0.3">
      <c r="A59" s="22" t="s">
        <v>57</v>
      </c>
      <c r="B59" s="23">
        <v>0</v>
      </c>
      <c r="D59" s="22" t="str">
        <f>LEFT(A59 &amp; REPT(" ",20),20)</f>
        <v xml:space="preserve">L  ZEROS            </v>
      </c>
      <c r="E59" s="22" t="s">
        <v>58</v>
      </c>
      <c r="F59" s="22">
        <v>0</v>
      </c>
      <c r="G59" s="34">
        <v>0</v>
      </c>
      <c r="H59" s="22" t="s">
        <v>15</v>
      </c>
      <c r="I59" s="22" t="s">
        <v>15</v>
      </c>
      <c r="J59" s="24">
        <f>B59*100</f>
        <v>0</v>
      </c>
      <c r="L59" s="22" t="str">
        <f t="shared" si="16"/>
        <v>L  ZEROS            L 000NN0000</v>
      </c>
      <c r="N59" s="25">
        <f t="shared" ref="N59:N69" si="54">_xlfn.SWITCH(E59,"HB",99.5,"OB",188,"PP",50,"RB",62.1,"SB",100,"L ",76.35,"HT",50,"CP",125,"ERROR")</f>
        <v>76.349999999999994</v>
      </c>
      <c r="O59" s="25">
        <f t="shared" ref="O59:O69" si="55">N59*F59</f>
        <v>0</v>
      </c>
      <c r="P59" s="25">
        <f t="shared" ref="P59:P69" si="56">O59*G59</f>
        <v>0</v>
      </c>
      <c r="Q59" s="25">
        <f t="shared" ref="Q59:Q69" si="57">_xlfn.SWITCH(E59,"HB",100,"OB",150,"PP",75,"RB",75,"SB",150,"L ",0,"HT",100,"CP",0,"ERROR")</f>
        <v>0</v>
      </c>
      <c r="R59" s="25">
        <f t="shared" si="18"/>
        <v>0</v>
      </c>
      <c r="S59" s="16">
        <f t="shared" si="19"/>
        <v>0</v>
      </c>
      <c r="T59" s="16">
        <f t="shared" si="20"/>
        <v>0</v>
      </c>
      <c r="U59" s="25">
        <f t="shared" si="4"/>
        <v>0</v>
      </c>
      <c r="V59" s="25">
        <f t="shared" si="21"/>
        <v>0</v>
      </c>
      <c r="W59" s="25">
        <f t="shared" si="22"/>
        <v>0</v>
      </c>
      <c r="X59" s="25">
        <f t="shared" si="23"/>
        <v>0</v>
      </c>
      <c r="Y59" s="25">
        <f t="shared" si="24"/>
        <v>0</v>
      </c>
      <c r="AA59" s="25">
        <f t="shared" si="25"/>
        <v>509686.44999999995</v>
      </c>
      <c r="AB59" s="25">
        <f t="shared" si="26"/>
        <v>36972.699999999997</v>
      </c>
      <c r="AC59" s="16">
        <f t="shared" si="0"/>
        <v>546659.14999999991</v>
      </c>
      <c r="AD59" s="28">
        <f t="shared" si="27"/>
        <v>56</v>
      </c>
      <c r="AE59" s="28">
        <f t="shared" si="41"/>
        <v>2</v>
      </c>
      <c r="AF59" s="28">
        <f t="shared" si="29"/>
        <v>10</v>
      </c>
      <c r="AG59" s="25">
        <f t="shared" si="30"/>
        <v>34565</v>
      </c>
      <c r="AH59" s="25">
        <f t="shared" si="31"/>
        <v>4437.7000000000007</v>
      </c>
      <c r="AJ59" s="25" t="str">
        <f t="shared" si="5"/>
        <v>Ledges</v>
      </c>
      <c r="AK59" s="22" t="str">
        <f t="shared" si="6"/>
        <v xml:space="preserve">L  ZEROS            </v>
      </c>
      <c r="AL59" s="34">
        <f t="shared" si="7"/>
        <v>0</v>
      </c>
      <c r="AM59" s="25">
        <f t="shared" si="8"/>
        <v>0</v>
      </c>
      <c r="AN59" s="25">
        <f t="shared" si="9"/>
        <v>0</v>
      </c>
      <c r="AO59" s="25">
        <f t="shared" si="10"/>
        <v>0</v>
      </c>
      <c r="AP59" s="25">
        <f t="shared" si="11"/>
        <v>0</v>
      </c>
      <c r="AQ59" s="25">
        <f t="shared" si="12"/>
        <v>0</v>
      </c>
      <c r="AR59" s="25">
        <f t="shared" si="13"/>
        <v>0</v>
      </c>
      <c r="AS59" s="40">
        <f t="shared" si="32"/>
        <v>0</v>
      </c>
      <c r="AT59" s="22" t="str">
        <f t="shared" si="14"/>
        <v/>
      </c>
    </row>
    <row r="60" spans="1:46" x14ac:dyDescent="0.3">
      <c r="A60" s="2" t="s">
        <v>16</v>
      </c>
      <c r="B60" s="19">
        <v>0</v>
      </c>
      <c r="D60" s="2" t="str">
        <f>LEFT(A60 &amp; REPT(" ",20),20)</f>
        <v xml:space="preserve">1BD 1NT 0 DL 0DS    </v>
      </c>
      <c r="E60" s="2" t="s">
        <v>58</v>
      </c>
      <c r="F60" s="2">
        <v>1</v>
      </c>
      <c r="G60" s="4">
        <v>1</v>
      </c>
      <c r="H60" s="2" t="s">
        <v>15</v>
      </c>
      <c r="I60" s="2" t="s">
        <v>15</v>
      </c>
      <c r="J60" s="21">
        <f>B60*100</f>
        <v>0</v>
      </c>
      <c r="L60" s="32" t="str">
        <f t="shared" si="16"/>
        <v>1BD 1NT 0 DL 0DS    L 101NN0000</v>
      </c>
      <c r="N60" s="16">
        <f t="shared" si="54"/>
        <v>76.349999999999994</v>
      </c>
      <c r="O60" s="16">
        <f t="shared" si="55"/>
        <v>76.349999999999994</v>
      </c>
      <c r="P60" s="16">
        <f t="shared" si="56"/>
        <v>76.349999999999994</v>
      </c>
      <c r="Q60" s="16">
        <f t="shared" si="57"/>
        <v>0</v>
      </c>
      <c r="R60" s="26">
        <f t="shared" si="18"/>
        <v>76.349999999999994</v>
      </c>
      <c r="S60" s="16">
        <f t="shared" si="19"/>
        <v>0</v>
      </c>
      <c r="T60" s="16">
        <f t="shared" si="20"/>
        <v>0</v>
      </c>
      <c r="U60" s="16">
        <f t="shared" si="4"/>
        <v>0</v>
      </c>
      <c r="V60" s="16">
        <f t="shared" si="21"/>
        <v>0</v>
      </c>
      <c r="W60" s="16">
        <f t="shared" si="22"/>
        <v>0</v>
      </c>
      <c r="X60" s="26">
        <f t="shared" si="23"/>
        <v>0</v>
      </c>
      <c r="Y60" s="16">
        <f t="shared" si="24"/>
        <v>76.349999999999994</v>
      </c>
      <c r="AA60" s="16">
        <f t="shared" si="25"/>
        <v>509762.79999999993</v>
      </c>
      <c r="AB60" s="16">
        <f t="shared" si="26"/>
        <v>36972.699999999997</v>
      </c>
      <c r="AC60" s="16">
        <f t="shared" si="0"/>
        <v>546735.49999999988</v>
      </c>
      <c r="AD60" s="27">
        <f t="shared" si="27"/>
        <v>57</v>
      </c>
      <c r="AE60" s="27">
        <f t="shared" si="41"/>
        <v>2</v>
      </c>
      <c r="AF60" s="31">
        <f t="shared" si="29"/>
        <v>10</v>
      </c>
      <c r="AG60" s="16">
        <f t="shared" si="30"/>
        <v>34565</v>
      </c>
      <c r="AH60" s="16">
        <f t="shared" si="31"/>
        <v>4437.7000000000007</v>
      </c>
      <c r="AJ60" s="25" t="str">
        <f t="shared" si="5"/>
        <v>Ledges</v>
      </c>
      <c r="AK60" s="22" t="str">
        <f t="shared" si="6"/>
        <v xml:space="preserve">1BD 1NT 0 DL 0DS    </v>
      </c>
      <c r="AL60" s="34">
        <f t="shared" si="7"/>
        <v>1</v>
      </c>
      <c r="AM60" s="25">
        <f t="shared" si="8"/>
        <v>76.349999999999994</v>
      </c>
      <c r="AN60" s="25">
        <f t="shared" si="9"/>
        <v>76.349999999999994</v>
      </c>
      <c r="AO60" s="25">
        <f t="shared" si="10"/>
        <v>0</v>
      </c>
      <c r="AP60" s="25">
        <f t="shared" si="11"/>
        <v>0</v>
      </c>
      <c r="AQ60" s="25">
        <f t="shared" si="12"/>
        <v>76.349999999999994</v>
      </c>
      <c r="AR60" s="25">
        <f t="shared" si="13"/>
        <v>0</v>
      </c>
      <c r="AS60" s="40">
        <f t="shared" si="32"/>
        <v>76.349999999999994</v>
      </c>
      <c r="AT60" s="22" t="str">
        <f t="shared" si="14"/>
        <v/>
      </c>
    </row>
    <row r="61" spans="1:46" x14ac:dyDescent="0.3">
      <c r="A61" s="2" t="s">
        <v>17</v>
      </c>
      <c r="B61" s="19">
        <v>0</v>
      </c>
      <c r="D61" s="2" t="str">
        <f>LEFT(A61 &amp; REPT(" ",20),20)</f>
        <v xml:space="preserve">2BD 1NT 0 DL 0DS    </v>
      </c>
      <c r="E61" s="2" t="s">
        <v>58</v>
      </c>
      <c r="F61" s="2">
        <v>2</v>
      </c>
      <c r="G61" s="4">
        <v>1</v>
      </c>
      <c r="H61" s="2" t="s">
        <v>15</v>
      </c>
      <c r="I61" s="2" t="s">
        <v>15</v>
      </c>
      <c r="J61" s="21">
        <f t="shared" ref="J61:J69" si="58">B61*100</f>
        <v>0</v>
      </c>
      <c r="L61" s="32" t="str">
        <f t="shared" si="16"/>
        <v>2BD 1NT 0 DL 0DS    L 201NN0000</v>
      </c>
      <c r="N61" s="16">
        <f t="shared" si="54"/>
        <v>76.349999999999994</v>
      </c>
      <c r="O61" s="16">
        <f t="shared" si="55"/>
        <v>152.69999999999999</v>
      </c>
      <c r="P61" s="16">
        <f t="shared" si="56"/>
        <v>152.69999999999999</v>
      </c>
      <c r="Q61" s="16">
        <f t="shared" si="57"/>
        <v>0</v>
      </c>
      <c r="R61" s="26">
        <f t="shared" si="18"/>
        <v>152.69999999999999</v>
      </c>
      <c r="S61" s="16">
        <f t="shared" si="19"/>
        <v>0</v>
      </c>
      <c r="T61" s="16">
        <f t="shared" si="20"/>
        <v>0</v>
      </c>
      <c r="U61" s="16">
        <f t="shared" si="4"/>
        <v>0</v>
      </c>
      <c r="V61" s="16">
        <f t="shared" si="21"/>
        <v>0</v>
      </c>
      <c r="W61" s="16">
        <f t="shared" si="22"/>
        <v>0</v>
      </c>
      <c r="X61" s="26">
        <f t="shared" si="23"/>
        <v>0</v>
      </c>
      <c r="Y61" s="16">
        <f t="shared" si="24"/>
        <v>152.69999999999999</v>
      </c>
      <c r="AA61" s="16">
        <f t="shared" si="25"/>
        <v>509915.49999999994</v>
      </c>
      <c r="AB61" s="16">
        <f t="shared" si="26"/>
        <v>36972.699999999997</v>
      </c>
      <c r="AC61" s="16">
        <f t="shared" si="0"/>
        <v>546888.19999999995</v>
      </c>
      <c r="AD61" s="27">
        <f t="shared" si="27"/>
        <v>58</v>
      </c>
      <c r="AE61" s="27">
        <f t="shared" si="41"/>
        <v>2</v>
      </c>
      <c r="AF61" s="31">
        <f t="shared" si="29"/>
        <v>10</v>
      </c>
      <c r="AG61" s="16">
        <f t="shared" si="30"/>
        <v>34565</v>
      </c>
      <c r="AH61" s="16">
        <f t="shared" si="31"/>
        <v>4437.7000000000007</v>
      </c>
      <c r="AJ61" s="25" t="str">
        <f t="shared" si="5"/>
        <v>Ledges</v>
      </c>
      <c r="AK61" s="22" t="str">
        <f t="shared" si="6"/>
        <v xml:space="preserve">2BD 1NT 0 DL 0DS    </v>
      </c>
      <c r="AL61" s="34">
        <f t="shared" si="7"/>
        <v>1</v>
      </c>
      <c r="AM61" s="25">
        <f t="shared" si="8"/>
        <v>152.69999999999999</v>
      </c>
      <c r="AN61" s="25">
        <f t="shared" si="9"/>
        <v>152.69999999999999</v>
      </c>
      <c r="AO61" s="25">
        <f t="shared" si="10"/>
        <v>0</v>
      </c>
      <c r="AP61" s="25">
        <f t="shared" si="11"/>
        <v>0</v>
      </c>
      <c r="AQ61" s="25">
        <f t="shared" si="12"/>
        <v>152.69999999999999</v>
      </c>
      <c r="AR61" s="25">
        <f t="shared" si="13"/>
        <v>0</v>
      </c>
      <c r="AS61" s="40">
        <f t="shared" si="32"/>
        <v>152.69999999999999</v>
      </c>
      <c r="AT61" s="22" t="str">
        <f t="shared" si="14"/>
        <v/>
      </c>
    </row>
    <row r="62" spans="1:46" x14ac:dyDescent="0.3">
      <c r="A62" s="2" t="s">
        <v>18</v>
      </c>
      <c r="B62" s="19">
        <v>0</v>
      </c>
      <c r="D62" s="2" t="str">
        <f>LEFT(A62 &amp; REPT(" ",20),20)</f>
        <v xml:space="preserve">1BD 2NT 0 DL 0DS    </v>
      </c>
      <c r="E62" s="2" t="s">
        <v>58</v>
      </c>
      <c r="F62" s="2">
        <v>1</v>
      </c>
      <c r="G62" s="4">
        <v>2</v>
      </c>
      <c r="H62" s="2" t="s">
        <v>15</v>
      </c>
      <c r="I62" s="2" t="s">
        <v>15</v>
      </c>
      <c r="J62" s="21">
        <f t="shared" si="58"/>
        <v>0</v>
      </c>
      <c r="L62" s="32" t="str">
        <f t="shared" si="16"/>
        <v>1BD 2NT 0 DL 0DS    L 102NN0000</v>
      </c>
      <c r="N62" s="16">
        <f t="shared" si="54"/>
        <v>76.349999999999994</v>
      </c>
      <c r="O62" s="16">
        <f t="shared" si="55"/>
        <v>76.349999999999994</v>
      </c>
      <c r="P62" s="16">
        <f t="shared" si="56"/>
        <v>152.69999999999999</v>
      </c>
      <c r="Q62" s="16">
        <f t="shared" si="57"/>
        <v>0</v>
      </c>
      <c r="R62" s="26">
        <f t="shared" si="18"/>
        <v>152.69999999999999</v>
      </c>
      <c r="S62" s="16">
        <f t="shared" si="19"/>
        <v>0</v>
      </c>
      <c r="T62" s="16">
        <f t="shared" si="20"/>
        <v>0</v>
      </c>
      <c r="U62" s="16">
        <f t="shared" si="4"/>
        <v>0</v>
      </c>
      <c r="V62" s="16">
        <f t="shared" si="21"/>
        <v>0</v>
      </c>
      <c r="W62" s="16">
        <f t="shared" si="22"/>
        <v>0</v>
      </c>
      <c r="X62" s="26">
        <f t="shared" si="23"/>
        <v>0</v>
      </c>
      <c r="Y62" s="16">
        <f t="shared" si="24"/>
        <v>152.69999999999999</v>
      </c>
      <c r="AA62" s="16">
        <f t="shared" si="25"/>
        <v>510068.19999999995</v>
      </c>
      <c r="AB62" s="16">
        <f t="shared" si="26"/>
        <v>36972.699999999997</v>
      </c>
      <c r="AC62" s="16">
        <f t="shared" si="0"/>
        <v>547040.89999999991</v>
      </c>
      <c r="AD62" s="27">
        <f t="shared" si="27"/>
        <v>59</v>
      </c>
      <c r="AE62" s="27">
        <f t="shared" si="41"/>
        <v>2</v>
      </c>
      <c r="AF62" s="31">
        <f t="shared" si="29"/>
        <v>10</v>
      </c>
      <c r="AG62" s="16">
        <f t="shared" si="30"/>
        <v>34565</v>
      </c>
      <c r="AH62" s="16">
        <f t="shared" si="31"/>
        <v>4437.7000000000007</v>
      </c>
      <c r="AJ62" s="25" t="str">
        <f t="shared" si="5"/>
        <v>Ledges</v>
      </c>
      <c r="AK62" s="22" t="str">
        <f t="shared" si="6"/>
        <v xml:space="preserve">1BD 2NT 0 DL 0DS    </v>
      </c>
      <c r="AL62" s="34">
        <f t="shared" si="7"/>
        <v>2</v>
      </c>
      <c r="AM62" s="25">
        <f t="shared" si="8"/>
        <v>76.349999999999994</v>
      </c>
      <c r="AN62" s="25">
        <f t="shared" si="9"/>
        <v>152.69999999999999</v>
      </c>
      <c r="AO62" s="25">
        <f t="shared" si="10"/>
        <v>0</v>
      </c>
      <c r="AP62" s="25">
        <f t="shared" si="11"/>
        <v>0</v>
      </c>
      <c r="AQ62" s="25">
        <f t="shared" si="12"/>
        <v>152.69999999999999</v>
      </c>
      <c r="AR62" s="25">
        <f t="shared" si="13"/>
        <v>0</v>
      </c>
      <c r="AS62" s="40">
        <f t="shared" si="32"/>
        <v>152.69999999999999</v>
      </c>
      <c r="AT62" s="22" t="str">
        <f t="shared" si="14"/>
        <v/>
      </c>
    </row>
    <row r="63" spans="1:46" x14ac:dyDescent="0.3">
      <c r="A63" s="2" t="s">
        <v>19</v>
      </c>
      <c r="B63" s="19">
        <v>0</v>
      </c>
      <c r="D63" s="2" t="str">
        <f t="shared" ref="D63:D69" si="59">LEFT(A63 &amp; REPT(" ",20),20)</f>
        <v xml:space="preserve">1BD 1NT PT DL 0DS   </v>
      </c>
      <c r="E63" s="2" t="s">
        <v>58</v>
      </c>
      <c r="F63" s="2">
        <v>1</v>
      </c>
      <c r="G63" s="4">
        <v>1</v>
      </c>
      <c r="H63" s="2" t="s">
        <v>14</v>
      </c>
      <c r="I63" s="2" t="s">
        <v>15</v>
      </c>
      <c r="J63" s="21">
        <f t="shared" si="58"/>
        <v>0</v>
      </c>
      <c r="L63" s="32" t="str">
        <f t="shared" si="16"/>
        <v>1BD 1NT PT DL 0DS   L 101YN0000</v>
      </c>
      <c r="N63" s="16">
        <f t="shared" si="54"/>
        <v>76.349999999999994</v>
      </c>
      <c r="O63" s="16">
        <f t="shared" si="55"/>
        <v>76.349999999999994</v>
      </c>
      <c r="P63" s="16">
        <f t="shared" si="56"/>
        <v>76.349999999999994</v>
      </c>
      <c r="Q63" s="16">
        <f t="shared" si="57"/>
        <v>0</v>
      </c>
      <c r="R63" s="26">
        <f t="shared" si="18"/>
        <v>76.349999999999994</v>
      </c>
      <c r="S63" s="16">
        <f t="shared" si="19"/>
        <v>0</v>
      </c>
      <c r="T63" s="16">
        <f t="shared" si="20"/>
        <v>0</v>
      </c>
      <c r="U63" s="16">
        <f t="shared" si="4"/>
        <v>0</v>
      </c>
      <c r="V63" s="16">
        <f t="shared" si="21"/>
        <v>0</v>
      </c>
      <c r="W63" s="16">
        <f t="shared" si="22"/>
        <v>0</v>
      </c>
      <c r="X63" s="26">
        <f t="shared" si="23"/>
        <v>0</v>
      </c>
      <c r="Y63" s="16">
        <f t="shared" si="24"/>
        <v>76.349999999999994</v>
      </c>
      <c r="AA63" s="16">
        <f t="shared" si="25"/>
        <v>510144.54999999993</v>
      </c>
      <c r="AB63" s="16">
        <f t="shared" si="26"/>
        <v>36972.699999999997</v>
      </c>
      <c r="AC63" s="16">
        <f t="shared" si="0"/>
        <v>547117.24999999988</v>
      </c>
      <c r="AD63" s="27">
        <f t="shared" si="27"/>
        <v>60</v>
      </c>
      <c r="AE63" s="27">
        <f t="shared" si="41"/>
        <v>2</v>
      </c>
      <c r="AF63" s="31">
        <f t="shared" si="29"/>
        <v>10</v>
      </c>
      <c r="AG63" s="16">
        <f t="shared" si="30"/>
        <v>34565</v>
      </c>
      <c r="AH63" s="16">
        <f t="shared" si="31"/>
        <v>4437.7000000000007</v>
      </c>
      <c r="AJ63" s="25" t="str">
        <f t="shared" si="5"/>
        <v>Ledges</v>
      </c>
      <c r="AK63" s="22" t="str">
        <f t="shared" si="6"/>
        <v xml:space="preserve">1BD 1NT PT DL 0DS   </v>
      </c>
      <c r="AL63" s="34">
        <f t="shared" si="7"/>
        <v>1</v>
      </c>
      <c r="AM63" s="25">
        <f t="shared" si="8"/>
        <v>76.349999999999994</v>
      </c>
      <c r="AN63" s="25">
        <f t="shared" si="9"/>
        <v>76.349999999999994</v>
      </c>
      <c r="AO63" s="25">
        <f t="shared" si="10"/>
        <v>0</v>
      </c>
      <c r="AP63" s="25">
        <f t="shared" si="11"/>
        <v>0</v>
      </c>
      <c r="AQ63" s="25">
        <f t="shared" si="12"/>
        <v>76.349999999999994</v>
      </c>
      <c r="AR63" s="25">
        <f t="shared" si="13"/>
        <v>0</v>
      </c>
      <c r="AS63" s="40">
        <f t="shared" si="32"/>
        <v>76.349999999999994</v>
      </c>
      <c r="AT63" s="22" t="str">
        <f t="shared" si="14"/>
        <v/>
      </c>
    </row>
    <row r="64" spans="1:46" x14ac:dyDescent="0.3">
      <c r="A64" s="2" t="s">
        <v>20</v>
      </c>
      <c r="B64" s="19">
        <v>0</v>
      </c>
      <c r="D64" s="2" t="str">
        <f t="shared" si="59"/>
        <v xml:space="preserve">1BD 1NT HT DL 0DS   </v>
      </c>
      <c r="E64" s="2" t="s">
        <v>58</v>
      </c>
      <c r="F64" s="2">
        <v>1</v>
      </c>
      <c r="G64" s="4">
        <v>1</v>
      </c>
      <c r="H64" s="2" t="s">
        <v>15</v>
      </c>
      <c r="I64" s="2" t="s">
        <v>14</v>
      </c>
      <c r="J64" s="21">
        <f t="shared" si="58"/>
        <v>0</v>
      </c>
      <c r="L64" s="32" t="str">
        <f t="shared" si="16"/>
        <v>1BD 1NT HT DL 0DS   L 101NY0000</v>
      </c>
      <c r="N64" s="16">
        <f t="shared" si="54"/>
        <v>76.349999999999994</v>
      </c>
      <c r="O64" s="16">
        <f t="shared" si="55"/>
        <v>76.349999999999994</v>
      </c>
      <c r="P64" s="16">
        <f t="shared" si="56"/>
        <v>76.349999999999994</v>
      </c>
      <c r="Q64" s="16">
        <f t="shared" si="57"/>
        <v>0</v>
      </c>
      <c r="R64" s="26">
        <f t="shared" si="18"/>
        <v>76.349999999999994</v>
      </c>
      <c r="S64" s="16">
        <f t="shared" si="19"/>
        <v>0</v>
      </c>
      <c r="T64" s="16">
        <f t="shared" si="20"/>
        <v>5.7262499999999994</v>
      </c>
      <c r="U64" s="16">
        <f t="shared" si="4"/>
        <v>0</v>
      </c>
      <c r="V64" s="16">
        <f t="shared" si="21"/>
        <v>0</v>
      </c>
      <c r="W64" s="16">
        <f t="shared" si="22"/>
        <v>0</v>
      </c>
      <c r="X64" s="26">
        <f t="shared" si="23"/>
        <v>5.7262499999999994</v>
      </c>
      <c r="Y64" s="16">
        <f t="shared" si="24"/>
        <v>82.076249999999987</v>
      </c>
      <c r="AA64" s="16">
        <f t="shared" si="25"/>
        <v>510220.89999999991</v>
      </c>
      <c r="AB64" s="16">
        <f t="shared" si="26"/>
        <v>36978.426249999997</v>
      </c>
      <c r="AC64" s="16">
        <f t="shared" si="0"/>
        <v>547199.32624999993</v>
      </c>
      <c r="AD64" s="27">
        <f t="shared" si="27"/>
        <v>61</v>
      </c>
      <c r="AE64" s="27">
        <f t="shared" si="41"/>
        <v>2</v>
      </c>
      <c r="AF64" s="31">
        <f t="shared" si="29"/>
        <v>10</v>
      </c>
      <c r="AG64" s="16">
        <f t="shared" si="30"/>
        <v>34565</v>
      </c>
      <c r="AH64" s="16">
        <f t="shared" si="31"/>
        <v>4443.4262500000004</v>
      </c>
      <c r="AJ64" s="25" t="str">
        <f t="shared" si="5"/>
        <v>Ledges</v>
      </c>
      <c r="AK64" s="22" t="str">
        <f t="shared" si="6"/>
        <v xml:space="preserve">1BD 1NT HT DL 0DS   </v>
      </c>
      <c r="AL64" s="34">
        <f t="shared" si="7"/>
        <v>1</v>
      </c>
      <c r="AM64" s="25">
        <f t="shared" si="8"/>
        <v>76.349999999999994</v>
      </c>
      <c r="AN64" s="25">
        <f t="shared" si="9"/>
        <v>76.349999999999994</v>
      </c>
      <c r="AO64" s="25">
        <f t="shared" si="10"/>
        <v>0</v>
      </c>
      <c r="AP64" s="25">
        <f t="shared" si="11"/>
        <v>0</v>
      </c>
      <c r="AQ64" s="25">
        <f t="shared" si="12"/>
        <v>76.349999999999994</v>
      </c>
      <c r="AR64" s="25">
        <f t="shared" si="13"/>
        <v>5.7262499999999994</v>
      </c>
      <c r="AS64" s="40">
        <f t="shared" si="32"/>
        <v>82.076249999999987</v>
      </c>
      <c r="AT64" s="22" t="str">
        <f t="shared" si="14"/>
        <v/>
      </c>
    </row>
    <row r="65" spans="1:46" x14ac:dyDescent="0.3">
      <c r="A65" s="2" t="s">
        <v>21</v>
      </c>
      <c r="B65" s="19">
        <v>1</v>
      </c>
      <c r="D65" s="2" t="str">
        <f t="shared" si="59"/>
        <v xml:space="preserve">1BD 1NT 0DL 1DS     </v>
      </c>
      <c r="E65" s="2" t="s">
        <v>58</v>
      </c>
      <c r="F65" s="2">
        <v>1</v>
      </c>
      <c r="G65" s="4">
        <v>1</v>
      </c>
      <c r="H65" s="2" t="s">
        <v>15</v>
      </c>
      <c r="I65" s="2" t="s">
        <v>15</v>
      </c>
      <c r="J65" s="21">
        <f t="shared" si="58"/>
        <v>100</v>
      </c>
      <c r="L65" s="32" t="str">
        <f t="shared" si="16"/>
        <v>1BD 1NT 0DL 1DS     L 101NN0100</v>
      </c>
      <c r="N65" s="16">
        <f t="shared" si="54"/>
        <v>76.349999999999994</v>
      </c>
      <c r="O65" s="16">
        <f t="shared" si="55"/>
        <v>76.349999999999994</v>
      </c>
      <c r="P65" s="16">
        <f t="shared" si="56"/>
        <v>76.349999999999994</v>
      </c>
      <c r="Q65" s="16">
        <f t="shared" si="57"/>
        <v>0</v>
      </c>
      <c r="R65" s="26">
        <f t="shared" si="18"/>
        <v>77.349999999999994</v>
      </c>
      <c r="S65" s="16">
        <f t="shared" si="19"/>
        <v>0</v>
      </c>
      <c r="T65" s="16">
        <f t="shared" si="20"/>
        <v>0</v>
      </c>
      <c r="U65" s="16">
        <f t="shared" si="4"/>
        <v>0</v>
      </c>
      <c r="V65" s="16">
        <f t="shared" si="21"/>
        <v>0</v>
      </c>
      <c r="W65" s="16">
        <f t="shared" si="22"/>
        <v>1</v>
      </c>
      <c r="X65" s="26">
        <f t="shared" si="23"/>
        <v>0</v>
      </c>
      <c r="Y65" s="16">
        <f t="shared" si="24"/>
        <v>77.349999999999994</v>
      </c>
      <c r="AA65" s="16">
        <f t="shared" si="25"/>
        <v>510298.24999999988</v>
      </c>
      <c r="AB65" s="16">
        <f t="shared" si="26"/>
        <v>36978.426249999997</v>
      </c>
      <c r="AC65" s="16">
        <f t="shared" si="0"/>
        <v>547276.6762499999</v>
      </c>
      <c r="AD65" s="27">
        <f t="shared" si="27"/>
        <v>62</v>
      </c>
      <c r="AE65" s="27">
        <f t="shared" si="41"/>
        <v>2</v>
      </c>
      <c r="AF65" s="31">
        <f t="shared" si="29"/>
        <v>11</v>
      </c>
      <c r="AG65" s="16">
        <f t="shared" si="30"/>
        <v>34565</v>
      </c>
      <c r="AH65" s="16">
        <f t="shared" si="31"/>
        <v>4443.4262500000004</v>
      </c>
      <c r="AJ65" s="25" t="str">
        <f t="shared" si="5"/>
        <v>Ledges</v>
      </c>
      <c r="AK65" s="22" t="str">
        <f t="shared" si="6"/>
        <v xml:space="preserve">1BD 1NT 0DL 1DS     </v>
      </c>
      <c r="AL65" s="34">
        <f t="shared" si="7"/>
        <v>1</v>
      </c>
      <c r="AM65" s="25">
        <f t="shared" si="8"/>
        <v>76.349999999999994</v>
      </c>
      <c r="AN65" s="25">
        <f t="shared" si="9"/>
        <v>76.349999999999994</v>
      </c>
      <c r="AO65" s="25">
        <f t="shared" si="10"/>
        <v>0</v>
      </c>
      <c r="AP65" s="25">
        <f t="shared" si="11"/>
        <v>1</v>
      </c>
      <c r="AQ65" s="25">
        <f t="shared" si="12"/>
        <v>77.349999999999994</v>
      </c>
      <c r="AR65" s="25">
        <f t="shared" si="13"/>
        <v>0</v>
      </c>
      <c r="AS65" s="40">
        <f t="shared" si="32"/>
        <v>77.349999999999994</v>
      </c>
      <c r="AT65" s="22" t="str">
        <f t="shared" si="14"/>
        <v/>
      </c>
    </row>
    <row r="66" spans="1:46" x14ac:dyDescent="0.3">
      <c r="A66" s="2" t="s">
        <v>47</v>
      </c>
      <c r="B66" s="19">
        <v>0</v>
      </c>
      <c r="D66" s="2" t="str">
        <f t="shared" si="59"/>
        <v xml:space="preserve">CHECK FOR FREE N    </v>
      </c>
      <c r="E66" s="2" t="s">
        <v>58</v>
      </c>
      <c r="F66" s="2">
        <v>1</v>
      </c>
      <c r="G66" s="4">
        <v>10</v>
      </c>
      <c r="H66" s="2" t="s">
        <v>15</v>
      </c>
      <c r="I66" s="2" t="s">
        <v>15</v>
      </c>
      <c r="J66" s="21">
        <f t="shared" si="58"/>
        <v>0</v>
      </c>
      <c r="L66" s="32" t="str">
        <f t="shared" si="16"/>
        <v>CHECK FOR FREE N    L 110NN0000</v>
      </c>
      <c r="N66" s="16">
        <f t="shared" si="54"/>
        <v>76.349999999999994</v>
      </c>
      <c r="O66" s="16">
        <f t="shared" si="55"/>
        <v>76.349999999999994</v>
      </c>
      <c r="P66" s="16">
        <f t="shared" si="56"/>
        <v>763.5</v>
      </c>
      <c r="Q66" s="16">
        <f t="shared" si="57"/>
        <v>0</v>
      </c>
      <c r="R66" s="26">
        <f t="shared" si="18"/>
        <v>763.5</v>
      </c>
      <c r="S66" s="16">
        <f t="shared" si="19"/>
        <v>0</v>
      </c>
      <c r="T66" s="16">
        <f t="shared" si="20"/>
        <v>0</v>
      </c>
      <c r="U66" s="16">
        <f t="shared" si="4"/>
        <v>0</v>
      </c>
      <c r="V66" s="16">
        <f t="shared" si="21"/>
        <v>0</v>
      </c>
      <c r="W66" s="16">
        <f t="shared" si="22"/>
        <v>0</v>
      </c>
      <c r="X66" s="26">
        <f t="shared" si="23"/>
        <v>0</v>
      </c>
      <c r="Y66" s="16">
        <f t="shared" si="24"/>
        <v>763.5</v>
      </c>
      <c r="AA66" s="16">
        <f t="shared" si="25"/>
        <v>511061.74999999988</v>
      </c>
      <c r="AB66" s="16">
        <f t="shared" si="26"/>
        <v>36978.426249999997</v>
      </c>
      <c r="AC66" s="16">
        <f t="shared" si="0"/>
        <v>548040.1762499999</v>
      </c>
      <c r="AD66" s="27">
        <f t="shared" si="27"/>
        <v>63</v>
      </c>
      <c r="AE66" s="27">
        <f t="shared" si="41"/>
        <v>2</v>
      </c>
      <c r="AF66" s="31">
        <f t="shared" si="29"/>
        <v>11</v>
      </c>
      <c r="AG66" s="16">
        <f t="shared" si="30"/>
        <v>34565</v>
      </c>
      <c r="AH66" s="16">
        <f t="shared" si="31"/>
        <v>4443.4262500000004</v>
      </c>
      <c r="AJ66" s="25" t="str">
        <f t="shared" si="5"/>
        <v>Ledges</v>
      </c>
      <c r="AK66" s="22" t="str">
        <f t="shared" si="6"/>
        <v xml:space="preserve">CHECK FOR FREE N    </v>
      </c>
      <c r="AL66" s="34">
        <f t="shared" si="7"/>
        <v>10</v>
      </c>
      <c r="AM66" s="25">
        <f t="shared" si="8"/>
        <v>76.349999999999994</v>
      </c>
      <c r="AN66" s="25">
        <f t="shared" si="9"/>
        <v>763.5</v>
      </c>
      <c r="AO66" s="25">
        <f t="shared" si="10"/>
        <v>0</v>
      </c>
      <c r="AP66" s="25">
        <f t="shared" si="11"/>
        <v>0</v>
      </c>
      <c r="AQ66" s="25">
        <f t="shared" si="12"/>
        <v>763.5</v>
      </c>
      <c r="AR66" s="25">
        <f t="shared" si="13"/>
        <v>0</v>
      </c>
      <c r="AS66" s="40">
        <f t="shared" si="32"/>
        <v>763.5</v>
      </c>
      <c r="AT66" s="22" t="str">
        <f t="shared" si="14"/>
        <v>****</v>
      </c>
    </row>
    <row r="67" spans="1:46" x14ac:dyDescent="0.3">
      <c r="A67" s="2" t="s">
        <v>22</v>
      </c>
      <c r="B67" s="19">
        <v>99.99</v>
      </c>
      <c r="D67" s="2" t="str">
        <f t="shared" si="59"/>
        <v xml:space="preserve">MAX                 </v>
      </c>
      <c r="E67" s="2" t="s">
        <v>58</v>
      </c>
      <c r="F67" s="2">
        <v>9</v>
      </c>
      <c r="G67" s="4">
        <v>99</v>
      </c>
      <c r="H67" s="2" t="s">
        <v>14</v>
      </c>
      <c r="I67" s="2" t="s">
        <v>14</v>
      </c>
      <c r="J67" s="21">
        <f t="shared" si="58"/>
        <v>9999</v>
      </c>
      <c r="L67" s="32" t="str">
        <f t="shared" si="16"/>
        <v>MAX                 L 999YY9999</v>
      </c>
      <c r="N67" s="16">
        <f t="shared" si="54"/>
        <v>76.349999999999994</v>
      </c>
      <c r="O67" s="16">
        <f t="shared" si="55"/>
        <v>687.15</v>
      </c>
      <c r="P67" s="16">
        <f t="shared" si="56"/>
        <v>68027.849999999991</v>
      </c>
      <c r="Q67" s="16">
        <f t="shared" si="57"/>
        <v>0</v>
      </c>
      <c r="R67" s="26">
        <f t="shared" si="18"/>
        <v>77926.859999999986</v>
      </c>
      <c r="S67" s="16">
        <f t="shared" si="19"/>
        <v>0</v>
      </c>
      <c r="T67" s="16">
        <f t="shared" si="20"/>
        <v>5102.088749999999</v>
      </c>
      <c r="U67" s="16">
        <f t="shared" si="4"/>
        <v>0</v>
      </c>
      <c r="V67" s="16">
        <f t="shared" si="21"/>
        <v>0</v>
      </c>
      <c r="W67" s="16">
        <f t="shared" si="22"/>
        <v>9899.01</v>
      </c>
      <c r="X67" s="53">
        <f t="shared" si="23"/>
        <v>5102.088749999999</v>
      </c>
      <c r="Y67" s="16">
        <f t="shared" si="24"/>
        <v>83028.948749999981</v>
      </c>
      <c r="AA67" s="16">
        <f t="shared" si="25"/>
        <v>588988.60999999987</v>
      </c>
      <c r="AB67" s="16">
        <f t="shared" si="26"/>
        <v>42080.514999999999</v>
      </c>
      <c r="AC67" s="16">
        <f t="shared" si="0"/>
        <v>631069.12499999988</v>
      </c>
      <c r="AD67" s="27">
        <f t="shared" si="27"/>
        <v>64</v>
      </c>
      <c r="AE67" s="27">
        <f t="shared" si="41"/>
        <v>2</v>
      </c>
      <c r="AF67" s="31">
        <f t="shared" si="29"/>
        <v>12</v>
      </c>
      <c r="AG67" s="16">
        <f t="shared" si="30"/>
        <v>34565</v>
      </c>
      <c r="AH67" s="16">
        <f t="shared" si="31"/>
        <v>9545.5149999999994</v>
      </c>
      <c r="AJ67" s="25" t="str">
        <f t="shared" si="5"/>
        <v>Ledges</v>
      </c>
      <c r="AK67" s="22" t="str">
        <f t="shared" si="6"/>
        <v xml:space="preserve">MAX                 </v>
      </c>
      <c r="AL67" s="34">
        <f t="shared" si="7"/>
        <v>99</v>
      </c>
      <c r="AM67" s="25">
        <f t="shared" si="8"/>
        <v>687.15</v>
      </c>
      <c r="AN67" s="25">
        <f t="shared" si="9"/>
        <v>68027.849999999991</v>
      </c>
      <c r="AO67" s="25">
        <f t="shared" si="10"/>
        <v>0</v>
      </c>
      <c r="AP67" s="25">
        <f t="shared" si="11"/>
        <v>9899.01</v>
      </c>
      <c r="AQ67" s="25">
        <f t="shared" si="12"/>
        <v>77926.859999999986</v>
      </c>
      <c r="AR67" s="25">
        <f t="shared" si="13"/>
        <v>5102.088749999999</v>
      </c>
      <c r="AS67" s="40">
        <f t="shared" si="32"/>
        <v>83028.948749999981</v>
      </c>
      <c r="AT67" s="22" t="str">
        <f t="shared" si="14"/>
        <v>****</v>
      </c>
    </row>
    <row r="68" spans="1:46" x14ac:dyDescent="0.3">
      <c r="A68" s="2" t="s">
        <v>23</v>
      </c>
      <c r="B68" s="19">
        <v>0</v>
      </c>
      <c r="D68" s="2" t="str">
        <f t="shared" si="59"/>
        <v xml:space="preserve">MIN-BD              </v>
      </c>
      <c r="E68" s="2" t="s">
        <v>58</v>
      </c>
      <c r="F68" s="2">
        <v>0</v>
      </c>
      <c r="G68" s="4">
        <v>1</v>
      </c>
      <c r="H68" s="2" t="s">
        <v>14</v>
      </c>
      <c r="I68" s="2" t="s">
        <v>14</v>
      </c>
      <c r="J68" s="21">
        <f t="shared" si="58"/>
        <v>0</v>
      </c>
      <c r="L68" s="32" t="str">
        <f t="shared" si="16"/>
        <v>MIN-BD              L 001YY0000</v>
      </c>
      <c r="N68" s="16">
        <f t="shared" si="54"/>
        <v>76.349999999999994</v>
      </c>
      <c r="O68" s="16">
        <f t="shared" si="55"/>
        <v>0</v>
      </c>
      <c r="P68" s="16">
        <f t="shared" si="56"/>
        <v>0</v>
      </c>
      <c r="Q68" s="16">
        <f t="shared" si="57"/>
        <v>0</v>
      </c>
      <c r="R68" s="26">
        <f t="shared" si="18"/>
        <v>0</v>
      </c>
      <c r="S68" s="16">
        <f t="shared" si="19"/>
        <v>0</v>
      </c>
      <c r="T68" s="16">
        <f t="shared" si="20"/>
        <v>0</v>
      </c>
      <c r="U68" s="16">
        <f t="shared" si="4"/>
        <v>0</v>
      </c>
      <c r="V68" s="16">
        <f t="shared" si="21"/>
        <v>0</v>
      </c>
      <c r="W68" s="16">
        <f t="shared" si="22"/>
        <v>0</v>
      </c>
      <c r="X68" s="26">
        <f t="shared" si="23"/>
        <v>0</v>
      </c>
      <c r="Y68" s="16">
        <f t="shared" si="24"/>
        <v>0</v>
      </c>
      <c r="AA68" s="16">
        <f t="shared" si="25"/>
        <v>588988.60999999987</v>
      </c>
      <c r="AB68" s="16">
        <f t="shared" si="26"/>
        <v>42080.514999999999</v>
      </c>
      <c r="AC68" s="16">
        <f t="shared" ref="AC68:AC76" si="60">AA68+AB68</f>
        <v>631069.12499999988</v>
      </c>
      <c r="AD68" s="27">
        <f t="shared" si="27"/>
        <v>65</v>
      </c>
      <c r="AE68" s="27">
        <f t="shared" si="41"/>
        <v>2</v>
      </c>
      <c r="AF68" s="31">
        <f t="shared" si="29"/>
        <v>12</v>
      </c>
      <c r="AG68" s="16">
        <f t="shared" si="30"/>
        <v>34565</v>
      </c>
      <c r="AH68" s="16">
        <f t="shared" si="31"/>
        <v>9545.5149999999994</v>
      </c>
      <c r="AJ68" s="25" t="str">
        <f t="shared" si="5"/>
        <v>Ledges</v>
      </c>
      <c r="AK68" s="22" t="str">
        <f t="shared" si="6"/>
        <v xml:space="preserve">MIN-BD              </v>
      </c>
      <c r="AL68" s="34">
        <f t="shared" si="7"/>
        <v>1</v>
      </c>
      <c r="AM68" s="25">
        <f t="shared" si="8"/>
        <v>0</v>
      </c>
      <c r="AN68" s="25">
        <f t="shared" si="9"/>
        <v>0</v>
      </c>
      <c r="AO68" s="25">
        <f t="shared" si="10"/>
        <v>0</v>
      </c>
      <c r="AP68" s="25">
        <f t="shared" si="11"/>
        <v>0</v>
      </c>
      <c r="AQ68" s="25">
        <f t="shared" si="12"/>
        <v>0</v>
      </c>
      <c r="AR68" s="25">
        <f t="shared" si="13"/>
        <v>0</v>
      </c>
      <c r="AS68" s="40">
        <f t="shared" si="32"/>
        <v>0</v>
      </c>
      <c r="AT68" s="22" t="str">
        <f t="shared" si="14"/>
        <v/>
      </c>
    </row>
    <row r="69" spans="1:46" x14ac:dyDescent="0.3">
      <c r="A69" s="2" t="s">
        <v>24</v>
      </c>
      <c r="B69" s="19">
        <v>0</v>
      </c>
      <c r="D69" s="2" t="str">
        <f t="shared" si="59"/>
        <v xml:space="preserve">MIN-NT              </v>
      </c>
      <c r="E69" s="2" t="s">
        <v>58</v>
      </c>
      <c r="F69" s="2">
        <v>1</v>
      </c>
      <c r="G69" s="4">
        <v>0</v>
      </c>
      <c r="H69" s="2" t="s">
        <v>14</v>
      </c>
      <c r="I69" s="2" t="s">
        <v>14</v>
      </c>
      <c r="J69" s="21">
        <f t="shared" si="58"/>
        <v>0</v>
      </c>
      <c r="L69" s="32" t="str">
        <f t="shared" si="16"/>
        <v>MIN-NT              L 100YY0000</v>
      </c>
      <c r="N69" s="16">
        <f t="shared" si="54"/>
        <v>76.349999999999994</v>
      </c>
      <c r="O69" s="16">
        <f t="shared" si="55"/>
        <v>76.349999999999994</v>
      </c>
      <c r="P69" s="16">
        <f t="shared" si="56"/>
        <v>0</v>
      </c>
      <c r="Q69" s="16">
        <f t="shared" si="57"/>
        <v>0</v>
      </c>
      <c r="R69" s="26">
        <f t="shared" si="18"/>
        <v>0</v>
      </c>
      <c r="S69" s="16">
        <f t="shared" si="19"/>
        <v>0</v>
      </c>
      <c r="T69" s="16">
        <f t="shared" si="20"/>
        <v>0</v>
      </c>
      <c r="U69" s="16">
        <f t="shared" ref="U69:U84" si="61">IF(E69="RB",IF(G69&gt;5,Q69,0),0)</f>
        <v>0</v>
      </c>
      <c r="V69" s="16">
        <f t="shared" si="21"/>
        <v>0</v>
      </c>
      <c r="W69" s="16">
        <f t="shared" si="22"/>
        <v>0</v>
      </c>
      <c r="X69" s="26">
        <f t="shared" si="23"/>
        <v>0</v>
      </c>
      <c r="Y69" s="16">
        <f t="shared" si="24"/>
        <v>0</v>
      </c>
      <c r="AA69" s="16">
        <f t="shared" si="25"/>
        <v>588988.60999999987</v>
      </c>
      <c r="AB69" s="16">
        <f t="shared" si="26"/>
        <v>42080.514999999999</v>
      </c>
      <c r="AC69" s="16">
        <f t="shared" si="60"/>
        <v>631069.12499999988</v>
      </c>
      <c r="AD69" s="27">
        <f t="shared" si="27"/>
        <v>66</v>
      </c>
      <c r="AE69" s="27">
        <f t="shared" si="41"/>
        <v>2</v>
      </c>
      <c r="AF69" s="31">
        <f t="shared" si="29"/>
        <v>12</v>
      </c>
      <c r="AG69" s="16">
        <f t="shared" si="30"/>
        <v>34565</v>
      </c>
      <c r="AH69" s="16">
        <f t="shared" si="31"/>
        <v>9545.5149999999994</v>
      </c>
      <c r="AJ69" s="25" t="str">
        <f t="shared" ref="AJ69:AJ91" si="62">_xlfn.SWITCH(E69,"HB","Horseshoe Bend","OB","Osage Beach","PP","Pistol Point","RB","Regatta Bay","SB","Shawnee Bend","L ","Ledges","HT","Harbour Towne","CP","Compasse Pointe","ERROR")</f>
        <v>Ledges</v>
      </c>
      <c r="AK69" s="22" t="str">
        <f t="shared" ref="AK69:AK91" si="63">D69</f>
        <v xml:space="preserve">MIN-NT              </v>
      </c>
      <c r="AL69" s="34">
        <f t="shared" ref="AL69:AL91" si="64">G69</f>
        <v>0</v>
      </c>
      <c r="AM69" s="25">
        <f t="shared" ref="AM69:AM91" si="65">O69</f>
        <v>76.349999999999994</v>
      </c>
      <c r="AN69" s="25">
        <f t="shared" ref="AN69:AN91" si="66">P69</f>
        <v>0</v>
      </c>
      <c r="AO69" s="25">
        <f t="shared" ref="AO69:AO91" si="67">Q69</f>
        <v>0</v>
      </c>
      <c r="AP69" s="25">
        <f t="shared" ref="AP69:AP91" si="68">W69</f>
        <v>0</v>
      </c>
      <c r="AQ69" s="25">
        <f t="shared" ref="AQ69:AQ91" si="69">R69</f>
        <v>0</v>
      </c>
      <c r="AR69" s="25">
        <f t="shared" ref="AR69:AR91" si="70">X69</f>
        <v>0</v>
      </c>
      <c r="AS69" s="40">
        <f t="shared" ref="AS69:AS91" si="71">Y69</f>
        <v>0</v>
      </c>
      <c r="AT69" s="22" t="str">
        <f t="shared" ref="AT69:AT91" si="72">IF(AS69&gt;750,"****","")</f>
        <v/>
      </c>
    </row>
    <row r="70" spans="1:46" s="22" customFormat="1" x14ac:dyDescent="0.3">
      <c r="A70" s="22" t="s">
        <v>59</v>
      </c>
      <c r="B70" s="23">
        <v>0</v>
      </c>
      <c r="D70" s="22" t="str">
        <f>LEFT(A70 &amp; REPT(" ",20),20)</f>
        <v xml:space="preserve">HT ZEROS            </v>
      </c>
      <c r="E70" s="22" t="s">
        <v>60</v>
      </c>
      <c r="F70" s="22">
        <v>0</v>
      </c>
      <c r="G70" s="34">
        <v>0</v>
      </c>
      <c r="H70" s="22" t="s">
        <v>15</v>
      </c>
      <c r="I70" s="22" t="s">
        <v>15</v>
      </c>
      <c r="J70" s="24">
        <f>B70*100</f>
        <v>0</v>
      </c>
      <c r="L70" s="22" t="str">
        <f t="shared" ref="L70:L91" si="73">CONCATENATE(D70,E70,TEXT(F70,"0"),TEXT(G70,"00"),H70,I70,TEXT(J70,"0000"))</f>
        <v>HT ZEROS            HT000NN0000</v>
      </c>
      <c r="N70" s="25">
        <f t="shared" ref="N70:N80" si="74">_xlfn.SWITCH(E70,"HB",99.5,"OB",188,"PP",50,"RB",62.1,"SB",100,"L ",76.35,"HT",50,"CP",125,"ERROR")</f>
        <v>50</v>
      </c>
      <c r="O70" s="25">
        <f t="shared" ref="O70:O80" si="75">N70*F70</f>
        <v>0</v>
      </c>
      <c r="P70" s="25">
        <f t="shared" ref="P70:P80" si="76">O70*G70</f>
        <v>0</v>
      </c>
      <c r="Q70" s="25">
        <f t="shared" ref="Q70:Q80" si="77">_xlfn.SWITCH(E70,"HB",100,"OB",150,"PP",75,"RB",75,"SB",150,"L ",0,"HT",100,"CP",0,"ERROR")</f>
        <v>100</v>
      </c>
      <c r="R70" s="25">
        <f t="shared" ref="R70:R91" si="78">P70+Q70+W70</f>
        <v>100</v>
      </c>
      <c r="S70" s="16">
        <f t="shared" ref="S70:S91" si="79">IF(H70 = "Y",(_xlfn.SWITCH(E70,"HB",0.1,"OB",0.1,"SB",0.1,0))*P70,0)</f>
        <v>0</v>
      </c>
      <c r="T70" s="16">
        <f t="shared" ref="T70:T91" si="80">IF(I70="Y",(_xlfn.SWITCH(E70,"HB",0.05,"L ",0.075,0))*P70,0)</f>
        <v>0</v>
      </c>
      <c r="U70" s="25">
        <f t="shared" si="61"/>
        <v>0</v>
      </c>
      <c r="V70" s="25">
        <f t="shared" ref="V70:V91" si="81">_xlfn.SWITCH(E70,"OB",IF(G70&gt;6,O70,0),"HT",IF(G70&gt;2,O70/2,0),"CP",IF(G70&gt;4,O70,0),0)</f>
        <v>0</v>
      </c>
      <c r="W70" s="25">
        <f t="shared" ref="W70:W91" si="82">B70*G70</f>
        <v>0</v>
      </c>
      <c r="X70" s="25">
        <f t="shared" ref="X70:X91" si="83">S70+T70-U70-V70</f>
        <v>0</v>
      </c>
      <c r="Y70" s="25">
        <f t="shared" ref="Y70:Y91" si="84">R70+X70</f>
        <v>100</v>
      </c>
      <c r="AA70" s="25">
        <f t="shared" ref="AA70:AA91" si="85">AA69+R70</f>
        <v>589088.60999999987</v>
      </c>
      <c r="AB70" s="25">
        <f t="shared" ref="AB70:AB91" si="86">AB69+X70</f>
        <v>42080.514999999999</v>
      </c>
      <c r="AC70" s="16">
        <f t="shared" si="60"/>
        <v>631169.12499999988</v>
      </c>
      <c r="AD70" s="28">
        <f t="shared" ref="AD70:AD91" si="87">AD69+1</f>
        <v>67</v>
      </c>
      <c r="AE70" s="28">
        <f t="shared" si="41"/>
        <v>2</v>
      </c>
      <c r="AF70" s="28">
        <f t="shared" ref="AF70:AF91" si="88">IF(W70 &gt; 0,1,0)+AF69</f>
        <v>12</v>
      </c>
      <c r="AG70" s="25">
        <f t="shared" ref="AG70:AG91" si="89">S70+AG69</f>
        <v>34565</v>
      </c>
      <c r="AH70" s="25">
        <f t="shared" ref="AH70:AH91" si="90">AH69+T70</f>
        <v>9545.5149999999994</v>
      </c>
      <c r="AJ70" s="25" t="str">
        <f t="shared" si="62"/>
        <v>Harbour Towne</v>
      </c>
      <c r="AK70" s="22" t="str">
        <f t="shared" si="63"/>
        <v xml:space="preserve">HT ZEROS            </v>
      </c>
      <c r="AL70" s="34">
        <f t="shared" si="64"/>
        <v>0</v>
      </c>
      <c r="AM70" s="25">
        <f t="shared" si="65"/>
        <v>0</v>
      </c>
      <c r="AN70" s="25">
        <f t="shared" si="66"/>
        <v>0</v>
      </c>
      <c r="AO70" s="25">
        <f t="shared" si="67"/>
        <v>100</v>
      </c>
      <c r="AP70" s="25">
        <f t="shared" si="68"/>
        <v>0</v>
      </c>
      <c r="AQ70" s="25">
        <f t="shared" si="69"/>
        <v>100</v>
      </c>
      <c r="AR70" s="25">
        <f t="shared" si="70"/>
        <v>0</v>
      </c>
      <c r="AS70" s="40">
        <f t="shared" si="71"/>
        <v>100</v>
      </c>
      <c r="AT70" s="22" t="str">
        <f t="shared" si="72"/>
        <v/>
      </c>
    </row>
    <row r="71" spans="1:46" x14ac:dyDescent="0.3">
      <c r="A71" s="2" t="s">
        <v>16</v>
      </c>
      <c r="B71" s="19">
        <v>0</v>
      </c>
      <c r="D71" s="2" t="str">
        <f>LEFT(A71 &amp; REPT(" ",20),20)</f>
        <v xml:space="preserve">1BD 1NT 0 DL 0DS    </v>
      </c>
      <c r="E71" s="2" t="s">
        <v>60</v>
      </c>
      <c r="F71" s="2">
        <v>1</v>
      </c>
      <c r="G71" s="4">
        <v>1</v>
      </c>
      <c r="H71" s="2" t="s">
        <v>15</v>
      </c>
      <c r="I71" s="2" t="s">
        <v>15</v>
      </c>
      <c r="J71" s="21">
        <f>B71*100</f>
        <v>0</v>
      </c>
      <c r="L71" s="32" t="str">
        <f t="shared" si="73"/>
        <v>1BD 1NT 0 DL 0DS    HT101NN0000</v>
      </c>
      <c r="N71" s="16">
        <f t="shared" si="74"/>
        <v>50</v>
      </c>
      <c r="O71" s="16">
        <f t="shared" si="75"/>
        <v>50</v>
      </c>
      <c r="P71" s="16">
        <f t="shared" si="76"/>
        <v>50</v>
      </c>
      <c r="Q71" s="16">
        <f t="shared" si="77"/>
        <v>100</v>
      </c>
      <c r="R71" s="26">
        <f t="shared" si="78"/>
        <v>150</v>
      </c>
      <c r="S71" s="16">
        <f t="shared" si="79"/>
        <v>0</v>
      </c>
      <c r="T71" s="16">
        <f t="shared" si="80"/>
        <v>0</v>
      </c>
      <c r="U71" s="16">
        <f t="shared" si="61"/>
        <v>0</v>
      </c>
      <c r="V71" s="16">
        <f t="shared" si="81"/>
        <v>0</v>
      </c>
      <c r="W71" s="16">
        <f t="shared" si="82"/>
        <v>0</v>
      </c>
      <c r="X71" s="26">
        <f t="shared" si="83"/>
        <v>0</v>
      </c>
      <c r="Y71" s="16">
        <f t="shared" si="84"/>
        <v>150</v>
      </c>
      <c r="AA71" s="16">
        <f t="shared" si="85"/>
        <v>589238.60999999987</v>
      </c>
      <c r="AB71" s="16">
        <f t="shared" si="86"/>
        <v>42080.514999999999</v>
      </c>
      <c r="AC71" s="16">
        <f t="shared" si="60"/>
        <v>631319.12499999988</v>
      </c>
      <c r="AD71" s="27">
        <f t="shared" si="87"/>
        <v>68</v>
      </c>
      <c r="AE71" s="27">
        <f t="shared" si="41"/>
        <v>2</v>
      </c>
      <c r="AF71" s="31">
        <f t="shared" si="88"/>
        <v>12</v>
      </c>
      <c r="AG71" s="16">
        <f t="shared" si="89"/>
        <v>34565</v>
      </c>
      <c r="AH71" s="16">
        <f t="shared" si="90"/>
        <v>9545.5149999999994</v>
      </c>
      <c r="AJ71" s="25" t="str">
        <f t="shared" si="62"/>
        <v>Harbour Towne</v>
      </c>
      <c r="AK71" s="22" t="str">
        <f t="shared" si="63"/>
        <v xml:space="preserve">1BD 1NT 0 DL 0DS    </v>
      </c>
      <c r="AL71" s="34">
        <f t="shared" si="64"/>
        <v>1</v>
      </c>
      <c r="AM71" s="25">
        <f t="shared" si="65"/>
        <v>50</v>
      </c>
      <c r="AN71" s="25">
        <f t="shared" si="66"/>
        <v>50</v>
      </c>
      <c r="AO71" s="25">
        <f t="shared" si="67"/>
        <v>100</v>
      </c>
      <c r="AP71" s="25">
        <f t="shared" si="68"/>
        <v>0</v>
      </c>
      <c r="AQ71" s="25">
        <f t="shared" si="69"/>
        <v>150</v>
      </c>
      <c r="AR71" s="25">
        <f t="shared" si="70"/>
        <v>0</v>
      </c>
      <c r="AS71" s="40">
        <f t="shared" si="71"/>
        <v>150</v>
      </c>
      <c r="AT71" s="22" t="str">
        <f t="shared" si="72"/>
        <v/>
      </c>
    </row>
    <row r="72" spans="1:46" x14ac:dyDescent="0.3">
      <c r="A72" s="2" t="s">
        <v>17</v>
      </c>
      <c r="B72" s="19">
        <v>0</v>
      </c>
      <c r="D72" s="2" t="str">
        <f>LEFT(A72 &amp; REPT(" ",20),20)</f>
        <v xml:space="preserve">2BD 1NT 0 DL 0DS    </v>
      </c>
      <c r="E72" s="2" t="s">
        <v>60</v>
      </c>
      <c r="F72" s="2">
        <v>2</v>
      </c>
      <c r="G72" s="4">
        <v>1</v>
      </c>
      <c r="H72" s="2" t="s">
        <v>15</v>
      </c>
      <c r="I72" s="2" t="s">
        <v>15</v>
      </c>
      <c r="J72" s="21">
        <f t="shared" ref="J72:J80" si="91">B72*100</f>
        <v>0</v>
      </c>
      <c r="L72" s="32" t="str">
        <f t="shared" si="73"/>
        <v>2BD 1NT 0 DL 0DS    HT201NN0000</v>
      </c>
      <c r="N72" s="16">
        <f t="shared" si="74"/>
        <v>50</v>
      </c>
      <c r="O72" s="16">
        <f t="shared" si="75"/>
        <v>100</v>
      </c>
      <c r="P72" s="16">
        <f t="shared" si="76"/>
        <v>100</v>
      </c>
      <c r="Q72" s="16">
        <f t="shared" si="77"/>
        <v>100</v>
      </c>
      <c r="R72" s="26">
        <f t="shared" si="78"/>
        <v>200</v>
      </c>
      <c r="S72" s="16">
        <f t="shared" si="79"/>
        <v>0</v>
      </c>
      <c r="T72" s="16">
        <f t="shared" si="80"/>
        <v>0</v>
      </c>
      <c r="U72" s="16">
        <f t="shared" si="61"/>
        <v>0</v>
      </c>
      <c r="V72" s="16">
        <f t="shared" si="81"/>
        <v>0</v>
      </c>
      <c r="W72" s="16">
        <f t="shared" si="82"/>
        <v>0</v>
      </c>
      <c r="X72" s="26">
        <f t="shared" si="83"/>
        <v>0</v>
      </c>
      <c r="Y72" s="16">
        <f t="shared" si="84"/>
        <v>200</v>
      </c>
      <c r="AA72" s="16">
        <f t="shared" si="85"/>
        <v>589438.60999999987</v>
      </c>
      <c r="AB72" s="16">
        <f t="shared" si="86"/>
        <v>42080.514999999999</v>
      </c>
      <c r="AC72" s="16">
        <f t="shared" si="60"/>
        <v>631519.12499999988</v>
      </c>
      <c r="AD72" s="27">
        <f t="shared" si="87"/>
        <v>69</v>
      </c>
      <c r="AE72" s="27">
        <f t="shared" si="41"/>
        <v>2</v>
      </c>
      <c r="AF72" s="31">
        <f t="shared" si="88"/>
        <v>12</v>
      </c>
      <c r="AG72" s="16">
        <f t="shared" si="89"/>
        <v>34565</v>
      </c>
      <c r="AH72" s="16">
        <f t="shared" si="90"/>
        <v>9545.5149999999994</v>
      </c>
      <c r="AJ72" s="25" t="str">
        <f t="shared" si="62"/>
        <v>Harbour Towne</v>
      </c>
      <c r="AK72" s="22" t="str">
        <f t="shared" si="63"/>
        <v xml:space="preserve">2BD 1NT 0 DL 0DS    </v>
      </c>
      <c r="AL72" s="34">
        <f t="shared" si="64"/>
        <v>1</v>
      </c>
      <c r="AM72" s="25">
        <f t="shared" si="65"/>
        <v>100</v>
      </c>
      <c r="AN72" s="25">
        <f t="shared" si="66"/>
        <v>100</v>
      </c>
      <c r="AO72" s="25">
        <f t="shared" si="67"/>
        <v>100</v>
      </c>
      <c r="AP72" s="25">
        <f t="shared" si="68"/>
        <v>0</v>
      </c>
      <c r="AQ72" s="25">
        <f t="shared" si="69"/>
        <v>200</v>
      </c>
      <c r="AR72" s="25">
        <f t="shared" si="70"/>
        <v>0</v>
      </c>
      <c r="AS72" s="40">
        <f t="shared" si="71"/>
        <v>200</v>
      </c>
      <c r="AT72" s="22" t="str">
        <f t="shared" si="72"/>
        <v/>
      </c>
    </row>
    <row r="73" spans="1:46" x14ac:dyDescent="0.3">
      <c r="A73" s="2" t="s">
        <v>18</v>
      </c>
      <c r="B73" s="19">
        <v>0</v>
      </c>
      <c r="D73" s="2" t="str">
        <f>LEFT(A73 &amp; REPT(" ",20),20)</f>
        <v xml:space="preserve">1BD 2NT 0 DL 0DS    </v>
      </c>
      <c r="E73" s="2" t="s">
        <v>60</v>
      </c>
      <c r="F73" s="2">
        <v>1</v>
      </c>
      <c r="G73" s="4">
        <v>2</v>
      </c>
      <c r="H73" s="2" t="s">
        <v>15</v>
      </c>
      <c r="I73" s="2" t="s">
        <v>15</v>
      </c>
      <c r="J73" s="21">
        <f t="shared" si="91"/>
        <v>0</v>
      </c>
      <c r="L73" s="32" t="str">
        <f t="shared" si="73"/>
        <v>1BD 2NT 0 DL 0DS    HT102NN0000</v>
      </c>
      <c r="N73" s="16">
        <f t="shared" si="74"/>
        <v>50</v>
      </c>
      <c r="O73" s="16">
        <f t="shared" si="75"/>
        <v>50</v>
      </c>
      <c r="P73" s="16">
        <f t="shared" si="76"/>
        <v>100</v>
      </c>
      <c r="Q73" s="16">
        <f t="shared" si="77"/>
        <v>100</v>
      </c>
      <c r="R73" s="26">
        <f t="shared" si="78"/>
        <v>200</v>
      </c>
      <c r="S73" s="16">
        <f t="shared" si="79"/>
        <v>0</v>
      </c>
      <c r="T73" s="16">
        <f t="shared" si="80"/>
        <v>0</v>
      </c>
      <c r="U73" s="16">
        <f t="shared" si="61"/>
        <v>0</v>
      </c>
      <c r="V73" s="16">
        <f t="shared" si="81"/>
        <v>0</v>
      </c>
      <c r="W73" s="16">
        <f t="shared" si="82"/>
        <v>0</v>
      </c>
      <c r="X73" s="26">
        <f t="shared" si="83"/>
        <v>0</v>
      </c>
      <c r="Y73" s="16">
        <f t="shared" si="84"/>
        <v>200</v>
      </c>
      <c r="AA73" s="16">
        <f t="shared" si="85"/>
        <v>589638.60999999987</v>
      </c>
      <c r="AB73" s="16">
        <f t="shared" si="86"/>
        <v>42080.514999999999</v>
      </c>
      <c r="AC73" s="16">
        <f t="shared" si="60"/>
        <v>631719.12499999988</v>
      </c>
      <c r="AD73" s="27">
        <f t="shared" si="87"/>
        <v>70</v>
      </c>
      <c r="AE73" s="27">
        <f t="shared" si="41"/>
        <v>2</v>
      </c>
      <c r="AF73" s="31">
        <f t="shared" si="88"/>
        <v>12</v>
      </c>
      <c r="AG73" s="16">
        <f t="shared" si="89"/>
        <v>34565</v>
      </c>
      <c r="AH73" s="16">
        <f t="shared" si="90"/>
        <v>9545.5149999999994</v>
      </c>
      <c r="AJ73" s="25" t="str">
        <f t="shared" si="62"/>
        <v>Harbour Towne</v>
      </c>
      <c r="AK73" s="22" t="str">
        <f t="shared" si="63"/>
        <v xml:space="preserve">1BD 2NT 0 DL 0DS    </v>
      </c>
      <c r="AL73" s="34">
        <f t="shared" si="64"/>
        <v>2</v>
      </c>
      <c r="AM73" s="25">
        <f t="shared" si="65"/>
        <v>50</v>
      </c>
      <c r="AN73" s="25">
        <f t="shared" si="66"/>
        <v>100</v>
      </c>
      <c r="AO73" s="25">
        <f t="shared" si="67"/>
        <v>100</v>
      </c>
      <c r="AP73" s="25">
        <f t="shared" si="68"/>
        <v>0</v>
      </c>
      <c r="AQ73" s="25">
        <f t="shared" si="69"/>
        <v>200</v>
      </c>
      <c r="AR73" s="25">
        <f t="shared" si="70"/>
        <v>0</v>
      </c>
      <c r="AS73" s="40">
        <f t="shared" si="71"/>
        <v>200</v>
      </c>
      <c r="AT73" s="22" t="str">
        <f t="shared" si="72"/>
        <v/>
      </c>
    </row>
    <row r="74" spans="1:46" x14ac:dyDescent="0.3">
      <c r="A74" s="2" t="s">
        <v>19</v>
      </c>
      <c r="B74" s="19">
        <v>0</v>
      </c>
      <c r="D74" s="2" t="str">
        <f t="shared" ref="D74:D80" si="92">LEFT(A74 &amp; REPT(" ",20),20)</f>
        <v xml:space="preserve">1BD 1NT PT DL 0DS   </v>
      </c>
      <c r="E74" s="2" t="s">
        <v>60</v>
      </c>
      <c r="F74" s="2">
        <v>1</v>
      </c>
      <c r="G74" s="4">
        <v>1</v>
      </c>
      <c r="H74" s="2" t="s">
        <v>14</v>
      </c>
      <c r="I74" s="2" t="s">
        <v>15</v>
      </c>
      <c r="J74" s="21">
        <f t="shared" si="91"/>
        <v>0</v>
      </c>
      <c r="L74" s="32" t="str">
        <f t="shared" si="73"/>
        <v>1BD 1NT PT DL 0DS   HT101YN0000</v>
      </c>
      <c r="N74" s="16">
        <f t="shared" si="74"/>
        <v>50</v>
      </c>
      <c r="O74" s="16">
        <f t="shared" si="75"/>
        <v>50</v>
      </c>
      <c r="P74" s="16">
        <f t="shared" si="76"/>
        <v>50</v>
      </c>
      <c r="Q74" s="16">
        <f t="shared" si="77"/>
        <v>100</v>
      </c>
      <c r="R74" s="26">
        <f t="shared" si="78"/>
        <v>150</v>
      </c>
      <c r="S74" s="16">
        <f t="shared" si="79"/>
        <v>0</v>
      </c>
      <c r="T74" s="16">
        <f t="shared" si="80"/>
        <v>0</v>
      </c>
      <c r="U74" s="16">
        <f t="shared" si="61"/>
        <v>0</v>
      </c>
      <c r="V74" s="16">
        <f t="shared" si="81"/>
        <v>0</v>
      </c>
      <c r="W74" s="16">
        <f t="shared" si="82"/>
        <v>0</v>
      </c>
      <c r="X74" s="26">
        <f t="shared" si="83"/>
        <v>0</v>
      </c>
      <c r="Y74" s="16">
        <f t="shared" si="84"/>
        <v>150</v>
      </c>
      <c r="AA74" s="16">
        <f t="shared" si="85"/>
        <v>589788.60999999987</v>
      </c>
      <c r="AB74" s="16">
        <f t="shared" si="86"/>
        <v>42080.514999999999</v>
      </c>
      <c r="AC74" s="16">
        <f t="shared" si="60"/>
        <v>631869.12499999988</v>
      </c>
      <c r="AD74" s="27">
        <f t="shared" si="87"/>
        <v>71</v>
      </c>
      <c r="AE74" s="27">
        <f t="shared" si="41"/>
        <v>2</v>
      </c>
      <c r="AF74" s="31">
        <f t="shared" si="88"/>
        <v>12</v>
      </c>
      <c r="AG74" s="16">
        <f t="shared" si="89"/>
        <v>34565</v>
      </c>
      <c r="AH74" s="16">
        <f t="shared" si="90"/>
        <v>9545.5149999999994</v>
      </c>
      <c r="AJ74" s="25" t="str">
        <f t="shared" si="62"/>
        <v>Harbour Towne</v>
      </c>
      <c r="AK74" s="22" t="str">
        <f t="shared" si="63"/>
        <v xml:space="preserve">1BD 1NT PT DL 0DS   </v>
      </c>
      <c r="AL74" s="34">
        <f t="shared" si="64"/>
        <v>1</v>
      </c>
      <c r="AM74" s="25">
        <f t="shared" si="65"/>
        <v>50</v>
      </c>
      <c r="AN74" s="25">
        <f t="shared" si="66"/>
        <v>50</v>
      </c>
      <c r="AO74" s="25">
        <f t="shared" si="67"/>
        <v>100</v>
      </c>
      <c r="AP74" s="25">
        <f t="shared" si="68"/>
        <v>0</v>
      </c>
      <c r="AQ74" s="25">
        <f t="shared" si="69"/>
        <v>150</v>
      </c>
      <c r="AR74" s="25">
        <f t="shared" si="70"/>
        <v>0</v>
      </c>
      <c r="AS74" s="40">
        <f t="shared" si="71"/>
        <v>150</v>
      </c>
      <c r="AT74" s="22" t="str">
        <f t="shared" si="72"/>
        <v/>
      </c>
    </row>
    <row r="75" spans="1:46" x14ac:dyDescent="0.3">
      <c r="A75" s="2" t="s">
        <v>20</v>
      </c>
      <c r="B75" s="19">
        <v>0</v>
      </c>
      <c r="D75" s="2" t="str">
        <f t="shared" si="92"/>
        <v xml:space="preserve">1BD 1NT HT DL 0DS   </v>
      </c>
      <c r="E75" s="2" t="s">
        <v>60</v>
      </c>
      <c r="F75" s="2">
        <v>1</v>
      </c>
      <c r="G75" s="4">
        <v>1</v>
      </c>
      <c r="H75" s="2" t="s">
        <v>15</v>
      </c>
      <c r="I75" s="2" t="s">
        <v>14</v>
      </c>
      <c r="J75" s="21">
        <f t="shared" si="91"/>
        <v>0</v>
      </c>
      <c r="L75" s="32" t="str">
        <f t="shared" si="73"/>
        <v>1BD 1NT HT DL 0DS   HT101NY0000</v>
      </c>
      <c r="N75" s="16">
        <f t="shared" si="74"/>
        <v>50</v>
      </c>
      <c r="O75" s="16">
        <f t="shared" si="75"/>
        <v>50</v>
      </c>
      <c r="P75" s="16">
        <f t="shared" si="76"/>
        <v>50</v>
      </c>
      <c r="Q75" s="16">
        <f t="shared" si="77"/>
        <v>100</v>
      </c>
      <c r="R75" s="26">
        <f t="shared" si="78"/>
        <v>150</v>
      </c>
      <c r="S75" s="16">
        <f t="shared" si="79"/>
        <v>0</v>
      </c>
      <c r="T75" s="16">
        <f t="shared" si="80"/>
        <v>0</v>
      </c>
      <c r="U75" s="16">
        <f t="shared" si="61"/>
        <v>0</v>
      </c>
      <c r="V75" s="16">
        <f t="shared" si="81"/>
        <v>0</v>
      </c>
      <c r="W75" s="16">
        <f t="shared" si="82"/>
        <v>0</v>
      </c>
      <c r="X75" s="26">
        <f t="shared" si="83"/>
        <v>0</v>
      </c>
      <c r="Y75" s="16">
        <f t="shared" si="84"/>
        <v>150</v>
      </c>
      <c r="AA75" s="16">
        <f t="shared" si="85"/>
        <v>589938.60999999987</v>
      </c>
      <c r="AB75" s="16">
        <f t="shared" si="86"/>
        <v>42080.514999999999</v>
      </c>
      <c r="AC75" s="16">
        <f t="shared" si="60"/>
        <v>632019.12499999988</v>
      </c>
      <c r="AD75" s="27">
        <f t="shared" si="87"/>
        <v>72</v>
      </c>
      <c r="AE75" s="27">
        <f t="shared" si="41"/>
        <v>2</v>
      </c>
      <c r="AF75" s="31">
        <f t="shared" si="88"/>
        <v>12</v>
      </c>
      <c r="AG75" s="16">
        <f t="shared" si="89"/>
        <v>34565</v>
      </c>
      <c r="AH75" s="16">
        <f t="shared" si="90"/>
        <v>9545.5149999999994</v>
      </c>
      <c r="AJ75" s="25" t="str">
        <f t="shared" si="62"/>
        <v>Harbour Towne</v>
      </c>
      <c r="AK75" s="22" t="str">
        <f t="shared" si="63"/>
        <v xml:space="preserve">1BD 1NT HT DL 0DS   </v>
      </c>
      <c r="AL75" s="34">
        <f t="shared" si="64"/>
        <v>1</v>
      </c>
      <c r="AM75" s="25">
        <f t="shared" si="65"/>
        <v>50</v>
      </c>
      <c r="AN75" s="25">
        <f t="shared" si="66"/>
        <v>50</v>
      </c>
      <c r="AO75" s="25">
        <f t="shared" si="67"/>
        <v>100</v>
      </c>
      <c r="AP75" s="25">
        <f t="shared" si="68"/>
        <v>0</v>
      </c>
      <c r="AQ75" s="25">
        <f t="shared" si="69"/>
        <v>150</v>
      </c>
      <c r="AR75" s="25">
        <f t="shared" si="70"/>
        <v>0</v>
      </c>
      <c r="AS75" s="40">
        <f t="shared" si="71"/>
        <v>150</v>
      </c>
      <c r="AT75" s="22" t="str">
        <f t="shared" si="72"/>
        <v/>
      </c>
    </row>
    <row r="76" spans="1:46" x14ac:dyDescent="0.3">
      <c r="A76" s="2" t="s">
        <v>21</v>
      </c>
      <c r="B76" s="19">
        <v>1</v>
      </c>
      <c r="D76" s="2" t="str">
        <f t="shared" si="92"/>
        <v xml:space="preserve">1BD 1NT 0DL 1DS     </v>
      </c>
      <c r="E76" s="2" t="s">
        <v>60</v>
      </c>
      <c r="F76" s="2">
        <v>1</v>
      </c>
      <c r="G76" s="4">
        <v>1</v>
      </c>
      <c r="H76" s="2" t="s">
        <v>15</v>
      </c>
      <c r="I76" s="2" t="s">
        <v>15</v>
      </c>
      <c r="J76" s="21">
        <f t="shared" si="91"/>
        <v>100</v>
      </c>
      <c r="L76" s="32" t="str">
        <f t="shared" si="73"/>
        <v>1BD 1NT 0DL 1DS     HT101NN0100</v>
      </c>
      <c r="N76" s="16">
        <f t="shared" si="74"/>
        <v>50</v>
      </c>
      <c r="O76" s="16">
        <f t="shared" si="75"/>
        <v>50</v>
      </c>
      <c r="P76" s="16">
        <f t="shared" si="76"/>
        <v>50</v>
      </c>
      <c r="Q76" s="16">
        <f t="shared" si="77"/>
        <v>100</v>
      </c>
      <c r="R76" s="26">
        <f t="shared" si="78"/>
        <v>151</v>
      </c>
      <c r="S76" s="16">
        <f t="shared" si="79"/>
        <v>0</v>
      </c>
      <c r="T76" s="16">
        <f t="shared" si="80"/>
        <v>0</v>
      </c>
      <c r="U76" s="16">
        <f t="shared" si="61"/>
        <v>0</v>
      </c>
      <c r="V76" s="16">
        <f t="shared" si="81"/>
        <v>0</v>
      </c>
      <c r="W76" s="16">
        <f t="shared" si="82"/>
        <v>1</v>
      </c>
      <c r="X76" s="26">
        <f t="shared" si="83"/>
        <v>0</v>
      </c>
      <c r="Y76" s="16">
        <f t="shared" si="84"/>
        <v>151</v>
      </c>
      <c r="AA76" s="16">
        <f t="shared" si="85"/>
        <v>590089.60999999987</v>
      </c>
      <c r="AB76" s="16">
        <f t="shared" si="86"/>
        <v>42080.514999999999</v>
      </c>
      <c r="AC76" s="16">
        <f t="shared" si="60"/>
        <v>632170.12499999988</v>
      </c>
      <c r="AD76" s="27">
        <f t="shared" si="87"/>
        <v>73</v>
      </c>
      <c r="AE76" s="27">
        <f t="shared" si="41"/>
        <v>2</v>
      </c>
      <c r="AF76" s="31">
        <f t="shared" si="88"/>
        <v>13</v>
      </c>
      <c r="AG76" s="16">
        <f t="shared" si="89"/>
        <v>34565</v>
      </c>
      <c r="AH76" s="16">
        <f t="shared" si="90"/>
        <v>9545.5149999999994</v>
      </c>
      <c r="AJ76" s="25" t="str">
        <f t="shared" si="62"/>
        <v>Harbour Towne</v>
      </c>
      <c r="AK76" s="22" t="str">
        <f t="shared" si="63"/>
        <v xml:space="preserve">1BD 1NT 0DL 1DS     </v>
      </c>
      <c r="AL76" s="34">
        <f t="shared" si="64"/>
        <v>1</v>
      </c>
      <c r="AM76" s="25">
        <f t="shared" si="65"/>
        <v>50</v>
      </c>
      <c r="AN76" s="25">
        <f t="shared" si="66"/>
        <v>50</v>
      </c>
      <c r="AO76" s="25">
        <f t="shared" si="67"/>
        <v>100</v>
      </c>
      <c r="AP76" s="25">
        <f t="shared" si="68"/>
        <v>1</v>
      </c>
      <c r="AQ76" s="25">
        <f t="shared" si="69"/>
        <v>151</v>
      </c>
      <c r="AR76" s="25">
        <f t="shared" si="70"/>
        <v>0</v>
      </c>
      <c r="AS76" s="40">
        <f t="shared" si="71"/>
        <v>151</v>
      </c>
      <c r="AT76" s="22" t="str">
        <f t="shared" si="72"/>
        <v/>
      </c>
    </row>
    <row r="77" spans="1:46" x14ac:dyDescent="0.3">
      <c r="A77" s="2" t="s">
        <v>47</v>
      </c>
      <c r="B77" s="19">
        <v>0</v>
      </c>
      <c r="D77" s="2" t="str">
        <f t="shared" si="92"/>
        <v xml:space="preserve">CHECK FOR FREE N    </v>
      </c>
      <c r="E77" s="2" t="s">
        <v>60</v>
      </c>
      <c r="F77" s="2">
        <v>1</v>
      </c>
      <c r="G77" s="4">
        <v>10</v>
      </c>
      <c r="H77" s="2" t="s">
        <v>15</v>
      </c>
      <c r="I77" s="2" t="s">
        <v>15</v>
      </c>
      <c r="J77" s="21">
        <f t="shared" si="91"/>
        <v>0</v>
      </c>
      <c r="L77" s="32" t="str">
        <f t="shared" si="73"/>
        <v>CHECK FOR FREE N    HT110NN0000</v>
      </c>
      <c r="N77" s="16">
        <f t="shared" si="74"/>
        <v>50</v>
      </c>
      <c r="O77" s="16">
        <f t="shared" si="75"/>
        <v>50</v>
      </c>
      <c r="P77" s="16">
        <f t="shared" si="76"/>
        <v>500</v>
      </c>
      <c r="Q77" s="16">
        <f t="shared" si="77"/>
        <v>100</v>
      </c>
      <c r="R77" s="26">
        <f t="shared" si="78"/>
        <v>600</v>
      </c>
      <c r="S77" s="16">
        <f t="shared" si="79"/>
        <v>0</v>
      </c>
      <c r="T77" s="16">
        <f t="shared" si="80"/>
        <v>0</v>
      </c>
      <c r="U77" s="16">
        <f t="shared" si="61"/>
        <v>0</v>
      </c>
      <c r="V77" s="16">
        <f t="shared" si="81"/>
        <v>25</v>
      </c>
      <c r="W77" s="16">
        <f t="shared" si="82"/>
        <v>0</v>
      </c>
      <c r="X77" s="26">
        <f t="shared" si="83"/>
        <v>-25</v>
      </c>
      <c r="Y77" s="16">
        <f t="shared" si="84"/>
        <v>575</v>
      </c>
      <c r="AA77" s="16">
        <f t="shared" si="85"/>
        <v>590689.60999999987</v>
      </c>
      <c r="AB77" s="16">
        <f t="shared" si="86"/>
        <v>42055.514999999999</v>
      </c>
      <c r="AC77" s="16">
        <f t="shared" ref="AC77:AC89" si="93">AA77+AB77</f>
        <v>632745.12499999988</v>
      </c>
      <c r="AD77" s="27">
        <f t="shared" si="87"/>
        <v>74</v>
      </c>
      <c r="AE77" s="27">
        <f t="shared" si="41"/>
        <v>2.5</v>
      </c>
      <c r="AF77" s="31">
        <f t="shared" si="88"/>
        <v>13</v>
      </c>
      <c r="AG77" s="16">
        <f t="shared" si="89"/>
        <v>34565</v>
      </c>
      <c r="AH77" s="16">
        <f t="shared" si="90"/>
        <v>9545.5149999999994</v>
      </c>
      <c r="AJ77" s="25" t="str">
        <f t="shared" si="62"/>
        <v>Harbour Towne</v>
      </c>
      <c r="AK77" s="22" t="str">
        <f t="shared" si="63"/>
        <v xml:space="preserve">CHECK FOR FREE N    </v>
      </c>
      <c r="AL77" s="34">
        <f t="shared" si="64"/>
        <v>10</v>
      </c>
      <c r="AM77" s="25">
        <f t="shared" si="65"/>
        <v>50</v>
      </c>
      <c r="AN77" s="25">
        <f t="shared" si="66"/>
        <v>500</v>
      </c>
      <c r="AO77" s="25">
        <f t="shared" si="67"/>
        <v>100</v>
      </c>
      <c r="AP77" s="25">
        <f t="shared" si="68"/>
        <v>0</v>
      </c>
      <c r="AQ77" s="25">
        <f t="shared" si="69"/>
        <v>600</v>
      </c>
      <c r="AR77" s="25">
        <f t="shared" si="70"/>
        <v>-25</v>
      </c>
      <c r="AS77" s="40">
        <f t="shared" si="71"/>
        <v>575</v>
      </c>
      <c r="AT77" s="22" t="str">
        <f t="shared" si="72"/>
        <v/>
      </c>
    </row>
    <row r="78" spans="1:46" x14ac:dyDescent="0.3">
      <c r="A78" s="2" t="s">
        <v>22</v>
      </c>
      <c r="B78" s="19">
        <v>99.99</v>
      </c>
      <c r="D78" s="2" t="str">
        <f t="shared" si="92"/>
        <v xml:space="preserve">MAX                 </v>
      </c>
      <c r="E78" s="2" t="s">
        <v>60</v>
      </c>
      <c r="F78" s="2">
        <v>9</v>
      </c>
      <c r="G78" s="4">
        <v>99</v>
      </c>
      <c r="H78" s="2" t="s">
        <v>14</v>
      </c>
      <c r="I78" s="2" t="s">
        <v>14</v>
      </c>
      <c r="J78" s="21">
        <f t="shared" si="91"/>
        <v>9999</v>
      </c>
      <c r="L78" s="32" t="str">
        <f t="shared" si="73"/>
        <v>MAX                 HT999YY9999</v>
      </c>
      <c r="N78" s="16">
        <f t="shared" si="74"/>
        <v>50</v>
      </c>
      <c r="O78" s="16">
        <f t="shared" si="75"/>
        <v>450</v>
      </c>
      <c r="P78" s="16">
        <f t="shared" si="76"/>
        <v>44550</v>
      </c>
      <c r="Q78" s="16">
        <f t="shared" si="77"/>
        <v>100</v>
      </c>
      <c r="R78" s="26">
        <f t="shared" si="78"/>
        <v>54549.01</v>
      </c>
      <c r="S78" s="16">
        <f t="shared" si="79"/>
        <v>0</v>
      </c>
      <c r="T78" s="16">
        <f t="shared" si="80"/>
        <v>0</v>
      </c>
      <c r="U78" s="16">
        <f t="shared" si="61"/>
        <v>0</v>
      </c>
      <c r="V78" s="16">
        <f t="shared" si="81"/>
        <v>225</v>
      </c>
      <c r="W78" s="16">
        <f t="shared" si="82"/>
        <v>9899.01</v>
      </c>
      <c r="X78" s="26">
        <f t="shared" si="83"/>
        <v>-225</v>
      </c>
      <c r="Y78" s="16">
        <f t="shared" si="84"/>
        <v>54324.01</v>
      </c>
      <c r="AA78" s="16">
        <f t="shared" si="85"/>
        <v>645238.61999999988</v>
      </c>
      <c r="AB78" s="16">
        <f t="shared" si="86"/>
        <v>41830.514999999999</v>
      </c>
      <c r="AC78" s="16">
        <f t="shared" si="93"/>
        <v>687069.13499999989</v>
      </c>
      <c r="AD78" s="27">
        <f t="shared" si="87"/>
        <v>75</v>
      </c>
      <c r="AE78" s="27">
        <f t="shared" si="41"/>
        <v>3</v>
      </c>
      <c r="AF78" s="31">
        <f t="shared" si="88"/>
        <v>14</v>
      </c>
      <c r="AG78" s="16">
        <f t="shared" si="89"/>
        <v>34565</v>
      </c>
      <c r="AH78" s="16">
        <f t="shared" si="90"/>
        <v>9545.5149999999994</v>
      </c>
      <c r="AJ78" s="25" t="str">
        <f t="shared" si="62"/>
        <v>Harbour Towne</v>
      </c>
      <c r="AK78" s="22" t="str">
        <f t="shared" si="63"/>
        <v xml:space="preserve">MAX                 </v>
      </c>
      <c r="AL78" s="34">
        <f t="shared" si="64"/>
        <v>99</v>
      </c>
      <c r="AM78" s="25">
        <f t="shared" si="65"/>
        <v>450</v>
      </c>
      <c r="AN78" s="25">
        <f t="shared" si="66"/>
        <v>44550</v>
      </c>
      <c r="AO78" s="25">
        <f t="shared" si="67"/>
        <v>100</v>
      </c>
      <c r="AP78" s="25">
        <f t="shared" si="68"/>
        <v>9899.01</v>
      </c>
      <c r="AQ78" s="25">
        <f t="shared" si="69"/>
        <v>54549.01</v>
      </c>
      <c r="AR78" s="25">
        <f t="shared" si="70"/>
        <v>-225</v>
      </c>
      <c r="AS78" s="40">
        <f t="shared" si="71"/>
        <v>54324.01</v>
      </c>
      <c r="AT78" s="22" t="str">
        <f t="shared" si="72"/>
        <v>****</v>
      </c>
    </row>
    <row r="79" spans="1:46" x14ac:dyDescent="0.3">
      <c r="A79" s="2" t="s">
        <v>23</v>
      </c>
      <c r="B79" s="19">
        <v>0</v>
      </c>
      <c r="D79" s="2" t="str">
        <f t="shared" si="92"/>
        <v xml:space="preserve">MIN-BD              </v>
      </c>
      <c r="E79" s="2" t="s">
        <v>60</v>
      </c>
      <c r="F79" s="2">
        <v>0</v>
      </c>
      <c r="G79" s="4">
        <v>1</v>
      </c>
      <c r="H79" s="2" t="s">
        <v>14</v>
      </c>
      <c r="I79" s="2" t="s">
        <v>14</v>
      </c>
      <c r="J79" s="21">
        <f t="shared" si="91"/>
        <v>0</v>
      </c>
      <c r="L79" s="32" t="str">
        <f t="shared" si="73"/>
        <v>MIN-BD              HT001YY0000</v>
      </c>
      <c r="N79" s="16">
        <f t="shared" si="74"/>
        <v>50</v>
      </c>
      <c r="O79" s="16">
        <f t="shared" si="75"/>
        <v>0</v>
      </c>
      <c r="P79" s="16">
        <f t="shared" si="76"/>
        <v>0</v>
      </c>
      <c r="Q79" s="16">
        <f t="shared" si="77"/>
        <v>100</v>
      </c>
      <c r="R79" s="26">
        <f t="shared" si="78"/>
        <v>100</v>
      </c>
      <c r="S79" s="16">
        <f t="shared" si="79"/>
        <v>0</v>
      </c>
      <c r="T79" s="16">
        <f t="shared" si="80"/>
        <v>0</v>
      </c>
      <c r="U79" s="16">
        <f t="shared" si="61"/>
        <v>0</v>
      </c>
      <c r="V79" s="16">
        <f t="shared" si="81"/>
        <v>0</v>
      </c>
      <c r="W79" s="16">
        <f t="shared" si="82"/>
        <v>0</v>
      </c>
      <c r="X79" s="26">
        <f t="shared" si="83"/>
        <v>0</v>
      </c>
      <c r="Y79" s="16">
        <f t="shared" si="84"/>
        <v>100</v>
      </c>
      <c r="AA79" s="16">
        <f t="shared" si="85"/>
        <v>645338.61999999988</v>
      </c>
      <c r="AB79" s="16">
        <f t="shared" si="86"/>
        <v>41830.514999999999</v>
      </c>
      <c r="AC79" s="16">
        <f t="shared" si="93"/>
        <v>687169.13499999989</v>
      </c>
      <c r="AD79" s="27">
        <f t="shared" si="87"/>
        <v>76</v>
      </c>
      <c r="AE79" s="27">
        <f t="shared" si="41"/>
        <v>3</v>
      </c>
      <c r="AF79" s="31">
        <f t="shared" si="88"/>
        <v>14</v>
      </c>
      <c r="AG79" s="16">
        <f t="shared" si="89"/>
        <v>34565</v>
      </c>
      <c r="AH79" s="16">
        <f t="shared" si="90"/>
        <v>9545.5149999999994</v>
      </c>
      <c r="AJ79" s="25" t="str">
        <f t="shared" si="62"/>
        <v>Harbour Towne</v>
      </c>
      <c r="AK79" s="22" t="str">
        <f t="shared" si="63"/>
        <v xml:space="preserve">MIN-BD              </v>
      </c>
      <c r="AL79" s="34">
        <f t="shared" si="64"/>
        <v>1</v>
      </c>
      <c r="AM79" s="25">
        <f t="shared" si="65"/>
        <v>0</v>
      </c>
      <c r="AN79" s="25">
        <f t="shared" si="66"/>
        <v>0</v>
      </c>
      <c r="AO79" s="25">
        <f t="shared" si="67"/>
        <v>100</v>
      </c>
      <c r="AP79" s="25">
        <f t="shared" si="68"/>
        <v>0</v>
      </c>
      <c r="AQ79" s="25">
        <f t="shared" si="69"/>
        <v>100</v>
      </c>
      <c r="AR79" s="25">
        <f t="shared" si="70"/>
        <v>0</v>
      </c>
      <c r="AS79" s="40">
        <f t="shared" si="71"/>
        <v>100</v>
      </c>
      <c r="AT79" s="22" t="str">
        <f t="shared" si="72"/>
        <v/>
      </c>
    </row>
    <row r="80" spans="1:46" x14ac:dyDescent="0.3">
      <c r="A80" s="2" t="s">
        <v>24</v>
      </c>
      <c r="B80" s="19">
        <v>0</v>
      </c>
      <c r="D80" s="2" t="str">
        <f t="shared" si="92"/>
        <v xml:space="preserve">MIN-NT              </v>
      </c>
      <c r="E80" s="2" t="s">
        <v>60</v>
      </c>
      <c r="F80" s="2">
        <v>1</v>
      </c>
      <c r="G80" s="4">
        <v>0</v>
      </c>
      <c r="H80" s="2" t="s">
        <v>14</v>
      </c>
      <c r="I80" s="2" t="s">
        <v>14</v>
      </c>
      <c r="J80" s="21">
        <f t="shared" si="91"/>
        <v>0</v>
      </c>
      <c r="L80" s="32" t="str">
        <f t="shared" si="73"/>
        <v>MIN-NT              HT100YY0000</v>
      </c>
      <c r="N80" s="16">
        <f t="shared" si="74"/>
        <v>50</v>
      </c>
      <c r="O80" s="16">
        <f t="shared" si="75"/>
        <v>50</v>
      </c>
      <c r="P80" s="16">
        <f t="shared" si="76"/>
        <v>0</v>
      </c>
      <c r="Q80" s="16">
        <f t="shared" si="77"/>
        <v>100</v>
      </c>
      <c r="R80" s="26">
        <f t="shared" si="78"/>
        <v>100</v>
      </c>
      <c r="S80" s="16">
        <f t="shared" si="79"/>
        <v>0</v>
      </c>
      <c r="T80" s="16">
        <f t="shared" si="80"/>
        <v>0</v>
      </c>
      <c r="U80" s="16">
        <f t="shared" si="61"/>
        <v>0</v>
      </c>
      <c r="V80" s="16">
        <f t="shared" si="81"/>
        <v>0</v>
      </c>
      <c r="W80" s="16">
        <f t="shared" si="82"/>
        <v>0</v>
      </c>
      <c r="X80" s="26">
        <f t="shared" si="83"/>
        <v>0</v>
      </c>
      <c r="Y80" s="16">
        <f t="shared" si="84"/>
        <v>100</v>
      </c>
      <c r="AA80" s="16">
        <f t="shared" si="85"/>
        <v>645438.61999999988</v>
      </c>
      <c r="AB80" s="16">
        <f t="shared" si="86"/>
        <v>41830.514999999999</v>
      </c>
      <c r="AC80" s="16">
        <f t="shared" si="93"/>
        <v>687269.13499999989</v>
      </c>
      <c r="AD80" s="27">
        <f t="shared" si="87"/>
        <v>77</v>
      </c>
      <c r="AE80" s="27">
        <f t="shared" si="41"/>
        <v>3</v>
      </c>
      <c r="AF80" s="31">
        <f t="shared" si="88"/>
        <v>14</v>
      </c>
      <c r="AG80" s="16">
        <f t="shared" si="89"/>
        <v>34565</v>
      </c>
      <c r="AH80" s="16">
        <f t="shared" si="90"/>
        <v>9545.5149999999994</v>
      </c>
      <c r="AJ80" s="25" t="str">
        <f t="shared" si="62"/>
        <v>Harbour Towne</v>
      </c>
      <c r="AK80" s="22" t="str">
        <f t="shared" si="63"/>
        <v xml:space="preserve">MIN-NT              </v>
      </c>
      <c r="AL80" s="34">
        <f t="shared" si="64"/>
        <v>0</v>
      </c>
      <c r="AM80" s="25">
        <f t="shared" si="65"/>
        <v>50</v>
      </c>
      <c r="AN80" s="25">
        <f t="shared" si="66"/>
        <v>0</v>
      </c>
      <c r="AO80" s="25">
        <f t="shared" si="67"/>
        <v>100</v>
      </c>
      <c r="AP80" s="25">
        <f t="shared" si="68"/>
        <v>0</v>
      </c>
      <c r="AQ80" s="25">
        <f t="shared" si="69"/>
        <v>100</v>
      </c>
      <c r="AR80" s="25">
        <f t="shared" si="70"/>
        <v>0</v>
      </c>
      <c r="AS80" s="40">
        <f t="shared" si="71"/>
        <v>100</v>
      </c>
      <c r="AT80" s="22" t="str">
        <f t="shared" si="72"/>
        <v/>
      </c>
    </row>
    <row r="81" spans="1:46" s="22" customFormat="1" x14ac:dyDescent="0.3">
      <c r="A81" s="22" t="s">
        <v>61</v>
      </c>
      <c r="B81" s="23">
        <v>0</v>
      </c>
      <c r="D81" s="22" t="str">
        <f>LEFT(A81 &amp; REPT(" ",20),20)</f>
        <v xml:space="preserve">CP ZEROS            </v>
      </c>
      <c r="E81" s="22" t="s">
        <v>62</v>
      </c>
      <c r="F81" s="22">
        <v>0</v>
      </c>
      <c r="G81" s="34">
        <v>0</v>
      </c>
      <c r="H81" s="22" t="s">
        <v>15</v>
      </c>
      <c r="I81" s="22" t="s">
        <v>15</v>
      </c>
      <c r="J81" s="24">
        <f>B81*100</f>
        <v>0</v>
      </c>
      <c r="L81" s="22" t="str">
        <f t="shared" si="73"/>
        <v>CP ZEROS            CP000NN0000</v>
      </c>
      <c r="N81" s="25">
        <f t="shared" ref="N81:N91" si="94">_xlfn.SWITCH(E81,"HB",99.5,"OB",188,"PP",50,"RB",62.1,"SB",100,"L ",76.35,"HT",50,"CP",125,"ERROR")</f>
        <v>125</v>
      </c>
      <c r="O81" s="25">
        <f t="shared" ref="O81:O91" si="95">N81*F81</f>
        <v>0</v>
      </c>
      <c r="P81" s="25">
        <f t="shared" ref="P81:P91" si="96">O81*G81</f>
        <v>0</v>
      </c>
      <c r="Q81" s="25">
        <f t="shared" ref="Q81:Q91" si="97">_xlfn.SWITCH(E81,"HB",100,"OB",150,"PP",75,"RB",75,"SB",150,"L ",0,"HT",100,"CP",0,"ERROR")</f>
        <v>0</v>
      </c>
      <c r="R81" s="25">
        <f t="shared" si="78"/>
        <v>0</v>
      </c>
      <c r="S81" s="16">
        <f t="shared" si="79"/>
        <v>0</v>
      </c>
      <c r="T81" s="16">
        <f t="shared" si="80"/>
        <v>0</v>
      </c>
      <c r="U81" s="25">
        <f t="shared" si="61"/>
        <v>0</v>
      </c>
      <c r="V81" s="25">
        <f t="shared" si="81"/>
        <v>0</v>
      </c>
      <c r="W81" s="25">
        <f t="shared" si="82"/>
        <v>0</v>
      </c>
      <c r="X81" s="25">
        <f t="shared" si="83"/>
        <v>0</v>
      </c>
      <c r="Y81" s="25">
        <f t="shared" si="84"/>
        <v>0</v>
      </c>
      <c r="AA81" s="25">
        <f t="shared" si="85"/>
        <v>645438.61999999988</v>
      </c>
      <c r="AB81" s="25">
        <f t="shared" si="86"/>
        <v>41830.514999999999</v>
      </c>
      <c r="AC81" s="16">
        <f t="shared" si="93"/>
        <v>687269.13499999989</v>
      </c>
      <c r="AD81" s="28">
        <f t="shared" si="87"/>
        <v>78</v>
      </c>
      <c r="AE81" s="28">
        <f t="shared" si="41"/>
        <v>3</v>
      </c>
      <c r="AF81" s="28">
        <f t="shared" si="88"/>
        <v>14</v>
      </c>
      <c r="AG81" s="25">
        <f t="shared" si="89"/>
        <v>34565</v>
      </c>
      <c r="AH81" s="25">
        <f t="shared" si="90"/>
        <v>9545.5149999999994</v>
      </c>
      <c r="AJ81" s="25" t="str">
        <f t="shared" si="62"/>
        <v>Compasse Pointe</v>
      </c>
      <c r="AK81" s="22" t="str">
        <f t="shared" si="63"/>
        <v xml:space="preserve">CP ZEROS            </v>
      </c>
      <c r="AL81" s="34">
        <f t="shared" si="64"/>
        <v>0</v>
      </c>
      <c r="AM81" s="25">
        <f t="shared" si="65"/>
        <v>0</v>
      </c>
      <c r="AN81" s="25">
        <f t="shared" si="66"/>
        <v>0</v>
      </c>
      <c r="AO81" s="25">
        <f t="shared" si="67"/>
        <v>0</v>
      </c>
      <c r="AP81" s="25">
        <f t="shared" si="68"/>
        <v>0</v>
      </c>
      <c r="AQ81" s="25">
        <f t="shared" si="69"/>
        <v>0</v>
      </c>
      <c r="AR81" s="25">
        <f t="shared" si="70"/>
        <v>0</v>
      </c>
      <c r="AS81" s="40">
        <f t="shared" si="71"/>
        <v>0</v>
      </c>
      <c r="AT81" s="22" t="str">
        <f t="shared" si="72"/>
        <v/>
      </c>
    </row>
    <row r="82" spans="1:46" x14ac:dyDescent="0.3">
      <c r="A82" s="2" t="s">
        <v>16</v>
      </c>
      <c r="B82" s="19">
        <v>0</v>
      </c>
      <c r="D82" s="2" t="str">
        <f>LEFT(A82 &amp; REPT(" ",20),20)</f>
        <v xml:space="preserve">1BD 1NT 0 DL 0DS    </v>
      </c>
      <c r="E82" s="2" t="s">
        <v>62</v>
      </c>
      <c r="F82" s="2">
        <v>1</v>
      </c>
      <c r="G82" s="4">
        <v>1</v>
      </c>
      <c r="H82" s="2" t="s">
        <v>15</v>
      </c>
      <c r="I82" s="2" t="s">
        <v>15</v>
      </c>
      <c r="J82" s="21">
        <f>B82*100</f>
        <v>0</v>
      </c>
      <c r="L82" s="32" t="str">
        <f t="shared" si="73"/>
        <v>1BD 1NT 0 DL 0DS    CP101NN0000</v>
      </c>
      <c r="N82" s="16">
        <f t="shared" si="94"/>
        <v>125</v>
      </c>
      <c r="O82" s="16">
        <f t="shared" si="95"/>
        <v>125</v>
      </c>
      <c r="P82" s="16">
        <f t="shared" si="96"/>
        <v>125</v>
      </c>
      <c r="Q82" s="16">
        <f t="shared" si="97"/>
        <v>0</v>
      </c>
      <c r="R82" s="26">
        <f t="shared" si="78"/>
        <v>125</v>
      </c>
      <c r="S82" s="16">
        <f t="shared" si="79"/>
        <v>0</v>
      </c>
      <c r="T82" s="16">
        <f t="shared" si="80"/>
        <v>0</v>
      </c>
      <c r="U82" s="16">
        <f t="shared" si="61"/>
        <v>0</v>
      </c>
      <c r="V82" s="16">
        <f t="shared" si="81"/>
        <v>0</v>
      </c>
      <c r="W82" s="16">
        <f t="shared" si="82"/>
        <v>0</v>
      </c>
      <c r="X82" s="26">
        <f t="shared" si="83"/>
        <v>0</v>
      </c>
      <c r="Y82" s="16">
        <f t="shared" si="84"/>
        <v>125</v>
      </c>
      <c r="AA82" s="16">
        <f t="shared" si="85"/>
        <v>645563.61999999988</v>
      </c>
      <c r="AB82" s="16">
        <f t="shared" si="86"/>
        <v>41830.514999999999</v>
      </c>
      <c r="AC82" s="16">
        <f t="shared" si="93"/>
        <v>687394.13499999989</v>
      </c>
      <c r="AD82" s="27">
        <f t="shared" si="87"/>
        <v>79</v>
      </c>
      <c r="AE82" s="27">
        <f t="shared" si="41"/>
        <v>3</v>
      </c>
      <c r="AF82" s="31">
        <f t="shared" si="88"/>
        <v>14</v>
      </c>
      <c r="AG82" s="16">
        <f t="shared" si="89"/>
        <v>34565</v>
      </c>
      <c r="AH82" s="16">
        <f t="shared" si="90"/>
        <v>9545.5149999999994</v>
      </c>
      <c r="AJ82" s="25" t="str">
        <f t="shared" si="62"/>
        <v>Compasse Pointe</v>
      </c>
      <c r="AK82" s="22" t="str">
        <f t="shared" si="63"/>
        <v xml:space="preserve">1BD 1NT 0 DL 0DS    </v>
      </c>
      <c r="AL82" s="34">
        <f t="shared" si="64"/>
        <v>1</v>
      </c>
      <c r="AM82" s="25">
        <f t="shared" si="65"/>
        <v>125</v>
      </c>
      <c r="AN82" s="25">
        <f t="shared" si="66"/>
        <v>125</v>
      </c>
      <c r="AO82" s="25">
        <f t="shared" si="67"/>
        <v>0</v>
      </c>
      <c r="AP82" s="25">
        <f t="shared" si="68"/>
        <v>0</v>
      </c>
      <c r="AQ82" s="25">
        <f t="shared" si="69"/>
        <v>125</v>
      </c>
      <c r="AR82" s="25">
        <f t="shared" si="70"/>
        <v>0</v>
      </c>
      <c r="AS82" s="40">
        <f t="shared" si="71"/>
        <v>125</v>
      </c>
      <c r="AT82" s="22" t="str">
        <f t="shared" si="72"/>
        <v/>
      </c>
    </row>
    <row r="83" spans="1:46" x14ac:dyDescent="0.3">
      <c r="A83" s="2" t="s">
        <v>17</v>
      </c>
      <c r="B83" s="19">
        <v>0</v>
      </c>
      <c r="D83" s="2" t="str">
        <f>LEFT(A83 &amp; REPT(" ",20),20)</f>
        <v xml:space="preserve">2BD 1NT 0 DL 0DS    </v>
      </c>
      <c r="E83" s="2" t="s">
        <v>62</v>
      </c>
      <c r="F83" s="2">
        <v>2</v>
      </c>
      <c r="G83" s="4">
        <v>1</v>
      </c>
      <c r="H83" s="2" t="s">
        <v>15</v>
      </c>
      <c r="I83" s="2" t="s">
        <v>15</v>
      </c>
      <c r="J83" s="21">
        <f t="shared" ref="J83:J91" si="98">B83*100</f>
        <v>0</v>
      </c>
      <c r="L83" s="32" t="str">
        <f t="shared" si="73"/>
        <v>2BD 1NT 0 DL 0DS    CP201NN0000</v>
      </c>
      <c r="N83" s="16">
        <f t="shared" si="94"/>
        <v>125</v>
      </c>
      <c r="O83" s="16">
        <f t="shared" si="95"/>
        <v>250</v>
      </c>
      <c r="P83" s="16">
        <f t="shared" si="96"/>
        <v>250</v>
      </c>
      <c r="Q83" s="16">
        <f t="shared" si="97"/>
        <v>0</v>
      </c>
      <c r="R83" s="26">
        <f t="shared" si="78"/>
        <v>250</v>
      </c>
      <c r="S83" s="16">
        <f t="shared" si="79"/>
        <v>0</v>
      </c>
      <c r="T83" s="16">
        <f t="shared" si="80"/>
        <v>0</v>
      </c>
      <c r="U83" s="16">
        <f t="shared" si="61"/>
        <v>0</v>
      </c>
      <c r="V83" s="16">
        <f t="shared" si="81"/>
        <v>0</v>
      </c>
      <c r="W83" s="16">
        <f t="shared" si="82"/>
        <v>0</v>
      </c>
      <c r="X83" s="26">
        <f t="shared" si="83"/>
        <v>0</v>
      </c>
      <c r="Y83" s="16">
        <f t="shared" si="84"/>
        <v>250</v>
      </c>
      <c r="AA83" s="16">
        <f t="shared" si="85"/>
        <v>645813.61999999988</v>
      </c>
      <c r="AB83" s="16">
        <f t="shared" si="86"/>
        <v>41830.514999999999</v>
      </c>
      <c r="AC83" s="16">
        <f t="shared" si="93"/>
        <v>687644.13499999989</v>
      </c>
      <c r="AD83" s="27">
        <f t="shared" si="87"/>
        <v>80</v>
      </c>
      <c r="AE83" s="27">
        <f t="shared" si="41"/>
        <v>3</v>
      </c>
      <c r="AF83" s="31">
        <f t="shared" si="88"/>
        <v>14</v>
      </c>
      <c r="AG83" s="16">
        <f t="shared" si="89"/>
        <v>34565</v>
      </c>
      <c r="AH83" s="16">
        <f t="shared" si="90"/>
        <v>9545.5149999999994</v>
      </c>
      <c r="AJ83" s="25" t="str">
        <f t="shared" si="62"/>
        <v>Compasse Pointe</v>
      </c>
      <c r="AK83" s="22" t="str">
        <f t="shared" si="63"/>
        <v xml:space="preserve">2BD 1NT 0 DL 0DS    </v>
      </c>
      <c r="AL83" s="34">
        <f t="shared" si="64"/>
        <v>1</v>
      </c>
      <c r="AM83" s="25">
        <f t="shared" si="65"/>
        <v>250</v>
      </c>
      <c r="AN83" s="25">
        <f t="shared" si="66"/>
        <v>250</v>
      </c>
      <c r="AO83" s="25">
        <f t="shared" si="67"/>
        <v>0</v>
      </c>
      <c r="AP83" s="25">
        <f t="shared" si="68"/>
        <v>0</v>
      </c>
      <c r="AQ83" s="25">
        <f t="shared" si="69"/>
        <v>250</v>
      </c>
      <c r="AR83" s="25">
        <f t="shared" si="70"/>
        <v>0</v>
      </c>
      <c r="AS83" s="40">
        <f t="shared" si="71"/>
        <v>250</v>
      </c>
      <c r="AT83" s="22" t="str">
        <f t="shared" si="72"/>
        <v/>
      </c>
    </row>
    <row r="84" spans="1:46" x14ac:dyDescent="0.3">
      <c r="A84" s="2" t="s">
        <v>18</v>
      </c>
      <c r="B84" s="19">
        <v>0</v>
      </c>
      <c r="D84" s="2" t="str">
        <f>LEFT(A84 &amp; REPT(" ",20),20)</f>
        <v xml:space="preserve">1BD 2NT 0 DL 0DS    </v>
      </c>
      <c r="E84" s="2" t="s">
        <v>62</v>
      </c>
      <c r="F84" s="2">
        <v>1</v>
      </c>
      <c r="G84" s="4">
        <v>2</v>
      </c>
      <c r="H84" s="2" t="s">
        <v>15</v>
      </c>
      <c r="I84" s="2" t="s">
        <v>15</v>
      </c>
      <c r="J84" s="21">
        <f t="shared" si="98"/>
        <v>0</v>
      </c>
      <c r="L84" s="32" t="str">
        <f t="shared" si="73"/>
        <v>1BD 2NT 0 DL 0DS    CP102NN0000</v>
      </c>
      <c r="N84" s="16">
        <f t="shared" si="94"/>
        <v>125</v>
      </c>
      <c r="O84" s="16">
        <f t="shared" si="95"/>
        <v>125</v>
      </c>
      <c r="P84" s="16">
        <f t="shared" si="96"/>
        <v>250</v>
      </c>
      <c r="Q84" s="16">
        <f t="shared" si="97"/>
        <v>0</v>
      </c>
      <c r="R84" s="26">
        <f t="shared" si="78"/>
        <v>250</v>
      </c>
      <c r="S84" s="16">
        <f t="shared" si="79"/>
        <v>0</v>
      </c>
      <c r="T84" s="16">
        <f t="shared" si="80"/>
        <v>0</v>
      </c>
      <c r="U84" s="16">
        <f t="shared" si="61"/>
        <v>0</v>
      </c>
      <c r="V84" s="16">
        <f t="shared" si="81"/>
        <v>0</v>
      </c>
      <c r="W84" s="16">
        <f t="shared" si="82"/>
        <v>0</v>
      </c>
      <c r="X84" s="26">
        <f t="shared" si="83"/>
        <v>0</v>
      </c>
      <c r="Y84" s="16">
        <f t="shared" si="84"/>
        <v>250</v>
      </c>
      <c r="AA84" s="16">
        <f t="shared" si="85"/>
        <v>646063.61999999988</v>
      </c>
      <c r="AB84" s="16">
        <f t="shared" si="86"/>
        <v>41830.514999999999</v>
      </c>
      <c r="AC84" s="16">
        <f t="shared" si="93"/>
        <v>687894.13499999989</v>
      </c>
      <c r="AD84" s="27">
        <f t="shared" si="87"/>
        <v>81</v>
      </c>
      <c r="AE84" s="27">
        <f t="shared" si="41"/>
        <v>3</v>
      </c>
      <c r="AF84" s="31">
        <f t="shared" si="88"/>
        <v>14</v>
      </c>
      <c r="AG84" s="16">
        <f t="shared" si="89"/>
        <v>34565</v>
      </c>
      <c r="AH84" s="16">
        <f t="shared" si="90"/>
        <v>9545.5149999999994</v>
      </c>
      <c r="AJ84" s="25" t="str">
        <f t="shared" si="62"/>
        <v>Compasse Pointe</v>
      </c>
      <c r="AK84" s="22" t="str">
        <f t="shared" si="63"/>
        <v xml:space="preserve">1BD 2NT 0 DL 0DS    </v>
      </c>
      <c r="AL84" s="34">
        <f t="shared" si="64"/>
        <v>2</v>
      </c>
      <c r="AM84" s="25">
        <f t="shared" si="65"/>
        <v>125</v>
      </c>
      <c r="AN84" s="25">
        <f t="shared" si="66"/>
        <v>250</v>
      </c>
      <c r="AO84" s="25">
        <f t="shared" si="67"/>
        <v>0</v>
      </c>
      <c r="AP84" s="25">
        <f t="shared" si="68"/>
        <v>0</v>
      </c>
      <c r="AQ84" s="25">
        <f t="shared" si="69"/>
        <v>250</v>
      </c>
      <c r="AR84" s="25">
        <f t="shared" si="70"/>
        <v>0</v>
      </c>
      <c r="AS84" s="40">
        <f t="shared" si="71"/>
        <v>250</v>
      </c>
      <c r="AT84" s="22" t="str">
        <f t="shared" si="72"/>
        <v/>
      </c>
    </row>
    <row r="85" spans="1:46" x14ac:dyDescent="0.3">
      <c r="A85" s="2" t="s">
        <v>19</v>
      </c>
      <c r="B85" s="19">
        <v>0</v>
      </c>
      <c r="D85" s="2" t="str">
        <f t="shared" ref="D85:D91" si="99">LEFT(A85 &amp; REPT(" ",20),20)</f>
        <v xml:space="preserve">1BD 1NT PT DL 0DS   </v>
      </c>
      <c r="E85" s="2" t="s">
        <v>62</v>
      </c>
      <c r="F85" s="2">
        <v>1</v>
      </c>
      <c r="G85" s="4">
        <v>1</v>
      </c>
      <c r="H85" s="2" t="s">
        <v>14</v>
      </c>
      <c r="I85" s="2" t="s">
        <v>15</v>
      </c>
      <c r="J85" s="21">
        <f t="shared" si="98"/>
        <v>0</v>
      </c>
      <c r="L85" s="32" t="str">
        <f t="shared" si="73"/>
        <v>1BD 1NT PT DL 0DS   CP101YN0000</v>
      </c>
      <c r="N85" s="16">
        <f t="shared" si="94"/>
        <v>125</v>
      </c>
      <c r="O85" s="16">
        <f t="shared" si="95"/>
        <v>125</v>
      </c>
      <c r="P85" s="16">
        <f t="shared" si="96"/>
        <v>125</v>
      </c>
      <c r="Q85" s="16">
        <f t="shared" si="97"/>
        <v>0</v>
      </c>
      <c r="R85" s="26">
        <f t="shared" si="78"/>
        <v>125</v>
      </c>
      <c r="S85" s="16">
        <f t="shared" si="79"/>
        <v>0</v>
      </c>
      <c r="T85" s="16">
        <f t="shared" si="80"/>
        <v>0</v>
      </c>
      <c r="U85" s="16">
        <f t="shared" ref="U85:U91" si="100">IF(E85="RB",IF(G85&gt;5,Q85,0),0)</f>
        <v>0</v>
      </c>
      <c r="V85" s="16">
        <f t="shared" si="81"/>
        <v>0</v>
      </c>
      <c r="W85" s="16">
        <f t="shared" si="82"/>
        <v>0</v>
      </c>
      <c r="X85" s="26">
        <f t="shared" si="83"/>
        <v>0</v>
      </c>
      <c r="Y85" s="16">
        <f t="shared" si="84"/>
        <v>125</v>
      </c>
      <c r="AA85" s="16">
        <f t="shared" si="85"/>
        <v>646188.61999999988</v>
      </c>
      <c r="AB85" s="16">
        <f t="shared" si="86"/>
        <v>41830.514999999999</v>
      </c>
      <c r="AC85" s="16">
        <f t="shared" si="93"/>
        <v>688019.13499999989</v>
      </c>
      <c r="AD85" s="27">
        <f t="shared" si="87"/>
        <v>82</v>
      </c>
      <c r="AE85" s="27">
        <f t="shared" si="41"/>
        <v>3</v>
      </c>
      <c r="AF85" s="31">
        <f t="shared" si="88"/>
        <v>14</v>
      </c>
      <c r="AG85" s="16">
        <f t="shared" si="89"/>
        <v>34565</v>
      </c>
      <c r="AH85" s="16">
        <f t="shared" si="90"/>
        <v>9545.5149999999994</v>
      </c>
      <c r="AJ85" s="25" t="str">
        <f t="shared" si="62"/>
        <v>Compasse Pointe</v>
      </c>
      <c r="AK85" s="22" t="str">
        <f t="shared" si="63"/>
        <v xml:space="preserve">1BD 1NT PT DL 0DS   </v>
      </c>
      <c r="AL85" s="34">
        <f t="shared" si="64"/>
        <v>1</v>
      </c>
      <c r="AM85" s="25">
        <f t="shared" si="65"/>
        <v>125</v>
      </c>
      <c r="AN85" s="25">
        <f t="shared" si="66"/>
        <v>125</v>
      </c>
      <c r="AO85" s="25">
        <f t="shared" si="67"/>
        <v>0</v>
      </c>
      <c r="AP85" s="25">
        <f t="shared" si="68"/>
        <v>0</v>
      </c>
      <c r="AQ85" s="25">
        <f t="shared" si="69"/>
        <v>125</v>
      </c>
      <c r="AR85" s="25">
        <f t="shared" si="70"/>
        <v>0</v>
      </c>
      <c r="AS85" s="40">
        <f t="shared" si="71"/>
        <v>125</v>
      </c>
      <c r="AT85" s="22" t="str">
        <f t="shared" si="72"/>
        <v/>
      </c>
    </row>
    <row r="86" spans="1:46" x14ac:dyDescent="0.3">
      <c r="A86" s="2" t="s">
        <v>20</v>
      </c>
      <c r="B86" s="19">
        <v>0</v>
      </c>
      <c r="D86" s="2" t="str">
        <f t="shared" si="99"/>
        <v xml:space="preserve">1BD 1NT HT DL 0DS   </v>
      </c>
      <c r="E86" s="2" t="s">
        <v>62</v>
      </c>
      <c r="F86" s="2">
        <v>1</v>
      </c>
      <c r="G86" s="4">
        <v>1</v>
      </c>
      <c r="H86" s="2" t="s">
        <v>15</v>
      </c>
      <c r="I86" s="2" t="s">
        <v>14</v>
      </c>
      <c r="J86" s="21">
        <f t="shared" si="98"/>
        <v>0</v>
      </c>
      <c r="L86" s="32" t="str">
        <f t="shared" si="73"/>
        <v>1BD 1NT HT DL 0DS   CP101NY0000</v>
      </c>
      <c r="N86" s="16">
        <f t="shared" si="94"/>
        <v>125</v>
      </c>
      <c r="O86" s="16">
        <f t="shared" si="95"/>
        <v>125</v>
      </c>
      <c r="P86" s="16">
        <f t="shared" si="96"/>
        <v>125</v>
      </c>
      <c r="Q86" s="16">
        <f t="shared" si="97"/>
        <v>0</v>
      </c>
      <c r="R86" s="26">
        <f t="shared" si="78"/>
        <v>125</v>
      </c>
      <c r="S86" s="16">
        <f t="shared" si="79"/>
        <v>0</v>
      </c>
      <c r="T86" s="16">
        <f t="shared" si="80"/>
        <v>0</v>
      </c>
      <c r="U86" s="16">
        <f t="shared" si="100"/>
        <v>0</v>
      </c>
      <c r="V86" s="16">
        <f t="shared" si="81"/>
        <v>0</v>
      </c>
      <c r="W86" s="16">
        <f t="shared" si="82"/>
        <v>0</v>
      </c>
      <c r="X86" s="26">
        <f t="shared" si="83"/>
        <v>0</v>
      </c>
      <c r="Y86" s="16">
        <f t="shared" si="84"/>
        <v>125</v>
      </c>
      <c r="AA86" s="16">
        <f t="shared" si="85"/>
        <v>646313.61999999988</v>
      </c>
      <c r="AB86" s="16">
        <f t="shared" si="86"/>
        <v>41830.514999999999</v>
      </c>
      <c r="AC86" s="16">
        <f t="shared" si="93"/>
        <v>688144.13499999989</v>
      </c>
      <c r="AD86" s="27">
        <f t="shared" si="87"/>
        <v>83</v>
      </c>
      <c r="AE86" s="27">
        <f t="shared" si="41"/>
        <v>3</v>
      </c>
      <c r="AF86" s="31">
        <f t="shared" si="88"/>
        <v>14</v>
      </c>
      <c r="AG86" s="16">
        <f t="shared" si="89"/>
        <v>34565</v>
      </c>
      <c r="AH86" s="16">
        <f t="shared" si="90"/>
        <v>9545.5149999999994</v>
      </c>
      <c r="AJ86" s="25" t="str">
        <f t="shared" si="62"/>
        <v>Compasse Pointe</v>
      </c>
      <c r="AK86" s="22" t="str">
        <f t="shared" si="63"/>
        <v xml:space="preserve">1BD 1NT HT DL 0DS   </v>
      </c>
      <c r="AL86" s="34">
        <f t="shared" si="64"/>
        <v>1</v>
      </c>
      <c r="AM86" s="25">
        <f t="shared" si="65"/>
        <v>125</v>
      </c>
      <c r="AN86" s="25">
        <f t="shared" si="66"/>
        <v>125</v>
      </c>
      <c r="AO86" s="25">
        <f t="shared" si="67"/>
        <v>0</v>
      </c>
      <c r="AP86" s="25">
        <f t="shared" si="68"/>
        <v>0</v>
      </c>
      <c r="AQ86" s="25">
        <f t="shared" si="69"/>
        <v>125</v>
      </c>
      <c r="AR86" s="25">
        <f t="shared" si="70"/>
        <v>0</v>
      </c>
      <c r="AS86" s="40">
        <f t="shared" si="71"/>
        <v>125</v>
      </c>
      <c r="AT86" s="22" t="str">
        <f t="shared" si="72"/>
        <v/>
      </c>
    </row>
    <row r="87" spans="1:46" x14ac:dyDescent="0.3">
      <c r="A87" s="2" t="s">
        <v>21</v>
      </c>
      <c r="B87" s="19">
        <v>1</v>
      </c>
      <c r="D87" s="2" t="str">
        <f t="shared" si="99"/>
        <v xml:space="preserve">1BD 1NT 0DL 1DS     </v>
      </c>
      <c r="E87" s="2" t="s">
        <v>62</v>
      </c>
      <c r="F87" s="2">
        <v>1</v>
      </c>
      <c r="G87" s="4">
        <v>1</v>
      </c>
      <c r="H87" s="2" t="s">
        <v>15</v>
      </c>
      <c r="I87" s="2" t="s">
        <v>15</v>
      </c>
      <c r="J87" s="21">
        <f t="shared" si="98"/>
        <v>100</v>
      </c>
      <c r="L87" s="32" t="str">
        <f t="shared" si="73"/>
        <v>1BD 1NT 0DL 1DS     CP101NN0100</v>
      </c>
      <c r="N87" s="16">
        <f t="shared" si="94"/>
        <v>125</v>
      </c>
      <c r="O87" s="16">
        <f t="shared" si="95"/>
        <v>125</v>
      </c>
      <c r="P87" s="16">
        <f t="shared" si="96"/>
        <v>125</v>
      </c>
      <c r="Q87" s="16">
        <f t="shared" si="97"/>
        <v>0</v>
      </c>
      <c r="R87" s="26">
        <f t="shared" si="78"/>
        <v>126</v>
      </c>
      <c r="S87" s="16">
        <f t="shared" si="79"/>
        <v>0</v>
      </c>
      <c r="T87" s="16">
        <f t="shared" si="80"/>
        <v>0</v>
      </c>
      <c r="U87" s="16">
        <f t="shared" si="100"/>
        <v>0</v>
      </c>
      <c r="V87" s="16">
        <f t="shared" si="81"/>
        <v>0</v>
      </c>
      <c r="W87" s="16">
        <f t="shared" si="82"/>
        <v>1</v>
      </c>
      <c r="X87" s="26">
        <f t="shared" si="83"/>
        <v>0</v>
      </c>
      <c r="Y87" s="16">
        <f t="shared" si="84"/>
        <v>126</v>
      </c>
      <c r="AA87" s="16">
        <f t="shared" si="85"/>
        <v>646439.61999999988</v>
      </c>
      <c r="AB87" s="16">
        <f t="shared" si="86"/>
        <v>41830.514999999999</v>
      </c>
      <c r="AC87" s="16">
        <f t="shared" si="93"/>
        <v>688270.13499999989</v>
      </c>
      <c r="AD87" s="27">
        <f t="shared" si="87"/>
        <v>84</v>
      </c>
      <c r="AE87" s="27">
        <f t="shared" ref="AE87:AE91" si="101">IF(V87 &gt; 0,IF(V87=O87,1,0.5),0)+AE86</f>
        <v>3</v>
      </c>
      <c r="AF87" s="31">
        <f t="shared" si="88"/>
        <v>15</v>
      </c>
      <c r="AG87" s="16">
        <f t="shared" si="89"/>
        <v>34565</v>
      </c>
      <c r="AH87" s="16">
        <f t="shared" si="90"/>
        <v>9545.5149999999994</v>
      </c>
      <c r="AJ87" s="25" t="str">
        <f t="shared" si="62"/>
        <v>Compasse Pointe</v>
      </c>
      <c r="AK87" s="22" t="str">
        <f t="shared" si="63"/>
        <v xml:space="preserve">1BD 1NT 0DL 1DS     </v>
      </c>
      <c r="AL87" s="34">
        <f t="shared" si="64"/>
        <v>1</v>
      </c>
      <c r="AM87" s="25">
        <f t="shared" si="65"/>
        <v>125</v>
      </c>
      <c r="AN87" s="25">
        <f t="shared" si="66"/>
        <v>125</v>
      </c>
      <c r="AO87" s="25">
        <f t="shared" si="67"/>
        <v>0</v>
      </c>
      <c r="AP87" s="25">
        <f t="shared" si="68"/>
        <v>1</v>
      </c>
      <c r="AQ87" s="25">
        <f t="shared" si="69"/>
        <v>126</v>
      </c>
      <c r="AR87" s="25">
        <f t="shared" si="70"/>
        <v>0</v>
      </c>
      <c r="AS87" s="40">
        <f t="shared" si="71"/>
        <v>126</v>
      </c>
      <c r="AT87" s="22" t="str">
        <f t="shared" si="72"/>
        <v/>
      </c>
    </row>
    <row r="88" spans="1:46" x14ac:dyDescent="0.3">
      <c r="A88" s="2" t="s">
        <v>47</v>
      </c>
      <c r="B88" s="19">
        <v>0</v>
      </c>
      <c r="D88" s="2" t="str">
        <f t="shared" si="99"/>
        <v xml:space="preserve">CHECK FOR FREE N    </v>
      </c>
      <c r="E88" s="2" t="s">
        <v>62</v>
      </c>
      <c r="F88" s="2">
        <v>1</v>
      </c>
      <c r="G88" s="4">
        <v>10</v>
      </c>
      <c r="H88" s="2" t="s">
        <v>15</v>
      </c>
      <c r="I88" s="2" t="s">
        <v>15</v>
      </c>
      <c r="J88" s="21">
        <f t="shared" si="98"/>
        <v>0</v>
      </c>
      <c r="L88" s="32" t="str">
        <f t="shared" si="73"/>
        <v>CHECK FOR FREE N    CP110NN0000</v>
      </c>
      <c r="N88" s="16">
        <f t="shared" si="94"/>
        <v>125</v>
      </c>
      <c r="O88" s="16">
        <f t="shared" si="95"/>
        <v>125</v>
      </c>
      <c r="P88" s="16">
        <f t="shared" si="96"/>
        <v>1250</v>
      </c>
      <c r="Q88" s="16">
        <f t="shared" si="97"/>
        <v>0</v>
      </c>
      <c r="R88" s="26">
        <f t="shared" si="78"/>
        <v>1250</v>
      </c>
      <c r="S88" s="16">
        <f t="shared" si="79"/>
        <v>0</v>
      </c>
      <c r="T88" s="16">
        <f t="shared" si="80"/>
        <v>0</v>
      </c>
      <c r="U88" s="16">
        <f t="shared" si="100"/>
        <v>0</v>
      </c>
      <c r="V88" s="16">
        <f t="shared" si="81"/>
        <v>125</v>
      </c>
      <c r="W88" s="16">
        <f t="shared" si="82"/>
        <v>0</v>
      </c>
      <c r="X88" s="26">
        <f t="shared" si="83"/>
        <v>-125</v>
      </c>
      <c r="Y88" s="16">
        <f t="shared" si="84"/>
        <v>1125</v>
      </c>
      <c r="AA88" s="16">
        <f t="shared" si="85"/>
        <v>647689.61999999988</v>
      </c>
      <c r="AB88" s="16">
        <f t="shared" si="86"/>
        <v>41705.514999999999</v>
      </c>
      <c r="AC88" s="16">
        <f t="shared" si="93"/>
        <v>689395.13499999989</v>
      </c>
      <c r="AD88" s="27">
        <f t="shared" si="87"/>
        <v>85</v>
      </c>
      <c r="AE88" s="27">
        <f t="shared" si="101"/>
        <v>4</v>
      </c>
      <c r="AF88" s="31">
        <f t="shared" si="88"/>
        <v>15</v>
      </c>
      <c r="AG88" s="16">
        <f t="shared" si="89"/>
        <v>34565</v>
      </c>
      <c r="AH88" s="16">
        <f t="shared" si="90"/>
        <v>9545.5149999999994</v>
      </c>
      <c r="AJ88" s="25" t="str">
        <f t="shared" si="62"/>
        <v>Compasse Pointe</v>
      </c>
      <c r="AK88" s="22" t="str">
        <f t="shared" si="63"/>
        <v xml:space="preserve">CHECK FOR FREE N    </v>
      </c>
      <c r="AL88" s="34">
        <f t="shared" si="64"/>
        <v>10</v>
      </c>
      <c r="AM88" s="25">
        <f t="shared" si="65"/>
        <v>125</v>
      </c>
      <c r="AN88" s="25">
        <f t="shared" si="66"/>
        <v>1250</v>
      </c>
      <c r="AO88" s="25">
        <f t="shared" si="67"/>
        <v>0</v>
      </c>
      <c r="AP88" s="25">
        <f t="shared" si="68"/>
        <v>0</v>
      </c>
      <c r="AQ88" s="25">
        <f t="shared" si="69"/>
        <v>1250</v>
      </c>
      <c r="AR88" s="25">
        <f t="shared" si="70"/>
        <v>-125</v>
      </c>
      <c r="AS88" s="40">
        <f t="shared" si="71"/>
        <v>1125</v>
      </c>
      <c r="AT88" s="22" t="str">
        <f t="shared" si="72"/>
        <v>****</v>
      </c>
    </row>
    <row r="89" spans="1:46" x14ac:dyDescent="0.3">
      <c r="A89" s="2" t="s">
        <v>22</v>
      </c>
      <c r="B89" s="19">
        <v>99.99</v>
      </c>
      <c r="D89" s="2" t="str">
        <f t="shared" si="99"/>
        <v xml:space="preserve">MAX                 </v>
      </c>
      <c r="E89" s="2" t="s">
        <v>62</v>
      </c>
      <c r="F89" s="2">
        <v>9</v>
      </c>
      <c r="G89" s="4">
        <v>99</v>
      </c>
      <c r="H89" s="2" t="s">
        <v>14</v>
      </c>
      <c r="I89" s="2" t="s">
        <v>14</v>
      </c>
      <c r="J89" s="21">
        <f t="shared" si="98"/>
        <v>9999</v>
      </c>
      <c r="L89" s="32" t="str">
        <f t="shared" si="73"/>
        <v>MAX                 CP999YY9999</v>
      </c>
      <c r="N89" s="16">
        <f t="shared" si="94"/>
        <v>125</v>
      </c>
      <c r="O89" s="16">
        <f t="shared" si="95"/>
        <v>1125</v>
      </c>
      <c r="P89" s="16">
        <f t="shared" si="96"/>
        <v>111375</v>
      </c>
      <c r="Q89" s="16">
        <f t="shared" si="97"/>
        <v>0</v>
      </c>
      <c r="R89" s="26">
        <f t="shared" si="78"/>
        <v>121274.01</v>
      </c>
      <c r="S89" s="16">
        <f t="shared" si="79"/>
        <v>0</v>
      </c>
      <c r="T89" s="16">
        <f t="shared" si="80"/>
        <v>0</v>
      </c>
      <c r="U89" s="16">
        <f t="shared" si="100"/>
        <v>0</v>
      </c>
      <c r="V89" s="16">
        <f t="shared" si="81"/>
        <v>1125</v>
      </c>
      <c r="W89" s="16">
        <f t="shared" si="82"/>
        <v>9899.01</v>
      </c>
      <c r="X89" s="26">
        <f t="shared" si="83"/>
        <v>-1125</v>
      </c>
      <c r="Y89" s="16">
        <f t="shared" si="84"/>
        <v>120149.01</v>
      </c>
      <c r="AA89" s="16">
        <f t="shared" si="85"/>
        <v>768963.62999999989</v>
      </c>
      <c r="AB89" s="16">
        <f t="shared" si="86"/>
        <v>40580.514999999999</v>
      </c>
      <c r="AC89" s="16">
        <f t="shared" si="93"/>
        <v>809544.1449999999</v>
      </c>
      <c r="AD89" s="27">
        <f t="shared" si="87"/>
        <v>86</v>
      </c>
      <c r="AE89" s="27">
        <f t="shared" si="101"/>
        <v>5</v>
      </c>
      <c r="AF89" s="31">
        <f t="shared" si="88"/>
        <v>16</v>
      </c>
      <c r="AG89" s="16">
        <f t="shared" si="89"/>
        <v>34565</v>
      </c>
      <c r="AH89" s="16">
        <f t="shared" si="90"/>
        <v>9545.5149999999994</v>
      </c>
      <c r="AJ89" s="25" t="str">
        <f t="shared" si="62"/>
        <v>Compasse Pointe</v>
      </c>
      <c r="AK89" s="22" t="str">
        <f t="shared" si="63"/>
        <v xml:space="preserve">MAX                 </v>
      </c>
      <c r="AL89" s="34">
        <f t="shared" si="64"/>
        <v>99</v>
      </c>
      <c r="AM89" s="25">
        <f t="shared" si="65"/>
        <v>1125</v>
      </c>
      <c r="AN89" s="25">
        <f t="shared" si="66"/>
        <v>111375</v>
      </c>
      <c r="AO89" s="25">
        <f t="shared" si="67"/>
        <v>0</v>
      </c>
      <c r="AP89" s="25">
        <f t="shared" si="68"/>
        <v>9899.01</v>
      </c>
      <c r="AQ89" s="25">
        <f t="shared" si="69"/>
        <v>121274.01</v>
      </c>
      <c r="AR89" s="25">
        <f t="shared" si="70"/>
        <v>-1125</v>
      </c>
      <c r="AS89" s="40">
        <f t="shared" si="71"/>
        <v>120149.01</v>
      </c>
      <c r="AT89" s="22" t="str">
        <f t="shared" si="72"/>
        <v>****</v>
      </c>
    </row>
    <row r="90" spans="1:46" x14ac:dyDescent="0.3">
      <c r="A90" s="2" t="s">
        <v>23</v>
      </c>
      <c r="B90" s="19">
        <v>0</v>
      </c>
      <c r="D90" s="2" t="str">
        <f t="shared" si="99"/>
        <v xml:space="preserve">MIN-BD              </v>
      </c>
      <c r="E90" s="2" t="s">
        <v>62</v>
      </c>
      <c r="F90" s="2">
        <v>0</v>
      </c>
      <c r="G90" s="4">
        <v>1</v>
      </c>
      <c r="H90" s="2" t="s">
        <v>14</v>
      </c>
      <c r="I90" s="2" t="s">
        <v>14</v>
      </c>
      <c r="J90" s="21">
        <f t="shared" si="98"/>
        <v>0</v>
      </c>
      <c r="L90" s="32" t="str">
        <f t="shared" si="73"/>
        <v>MIN-BD              CP001YY0000</v>
      </c>
      <c r="N90" s="16">
        <f t="shared" si="94"/>
        <v>125</v>
      </c>
      <c r="O90" s="16">
        <f t="shared" si="95"/>
        <v>0</v>
      </c>
      <c r="P90" s="16">
        <f t="shared" si="96"/>
        <v>0</v>
      </c>
      <c r="Q90" s="16">
        <f t="shared" si="97"/>
        <v>0</v>
      </c>
      <c r="R90" s="26">
        <f t="shared" si="78"/>
        <v>0</v>
      </c>
      <c r="S90" s="16">
        <f t="shared" si="79"/>
        <v>0</v>
      </c>
      <c r="T90" s="16">
        <f t="shared" si="80"/>
        <v>0</v>
      </c>
      <c r="U90" s="16">
        <f t="shared" si="100"/>
        <v>0</v>
      </c>
      <c r="V90" s="16">
        <f t="shared" si="81"/>
        <v>0</v>
      </c>
      <c r="W90" s="16">
        <f t="shared" si="82"/>
        <v>0</v>
      </c>
      <c r="X90" s="26">
        <f t="shared" si="83"/>
        <v>0</v>
      </c>
      <c r="Y90" s="16">
        <f t="shared" si="84"/>
        <v>0</v>
      </c>
      <c r="AA90" s="16">
        <f t="shared" si="85"/>
        <v>768963.62999999989</v>
      </c>
      <c r="AB90" s="16">
        <f t="shared" si="86"/>
        <v>40580.514999999999</v>
      </c>
      <c r="AC90" s="16">
        <f>AA90+AB90</f>
        <v>809544.1449999999</v>
      </c>
      <c r="AD90" s="27">
        <f t="shared" si="87"/>
        <v>87</v>
      </c>
      <c r="AE90" s="27">
        <f t="shared" si="101"/>
        <v>5</v>
      </c>
      <c r="AF90" s="31">
        <f t="shared" si="88"/>
        <v>16</v>
      </c>
      <c r="AG90" s="16">
        <f t="shared" si="89"/>
        <v>34565</v>
      </c>
      <c r="AH90" s="16">
        <f t="shared" si="90"/>
        <v>9545.5149999999994</v>
      </c>
      <c r="AJ90" s="25" t="str">
        <f t="shared" si="62"/>
        <v>Compasse Pointe</v>
      </c>
      <c r="AK90" s="22" t="str">
        <f t="shared" si="63"/>
        <v xml:space="preserve">MIN-BD              </v>
      </c>
      <c r="AL90" s="34">
        <f t="shared" si="64"/>
        <v>1</v>
      </c>
      <c r="AM90" s="25">
        <f t="shared" si="65"/>
        <v>0</v>
      </c>
      <c r="AN90" s="25">
        <f t="shared" si="66"/>
        <v>0</v>
      </c>
      <c r="AO90" s="25">
        <f t="shared" si="67"/>
        <v>0</v>
      </c>
      <c r="AP90" s="25">
        <f t="shared" si="68"/>
        <v>0</v>
      </c>
      <c r="AQ90" s="25">
        <f t="shared" si="69"/>
        <v>0</v>
      </c>
      <c r="AR90" s="25">
        <f t="shared" si="70"/>
        <v>0</v>
      </c>
      <c r="AS90" s="40">
        <f t="shared" si="71"/>
        <v>0</v>
      </c>
      <c r="AT90" s="22" t="str">
        <f t="shared" si="72"/>
        <v/>
      </c>
    </row>
    <row r="91" spans="1:46" x14ac:dyDescent="0.3">
      <c r="A91" s="2" t="s">
        <v>24</v>
      </c>
      <c r="B91" s="19">
        <v>0</v>
      </c>
      <c r="D91" s="2" t="str">
        <f t="shared" si="99"/>
        <v xml:space="preserve">MIN-NT              </v>
      </c>
      <c r="E91" s="2" t="s">
        <v>62</v>
      </c>
      <c r="F91" s="2">
        <v>1</v>
      </c>
      <c r="G91" s="4">
        <v>0</v>
      </c>
      <c r="H91" s="2" t="s">
        <v>14</v>
      </c>
      <c r="I91" s="2" t="s">
        <v>14</v>
      </c>
      <c r="J91" s="21">
        <f t="shared" si="98"/>
        <v>0</v>
      </c>
      <c r="L91" s="32" t="str">
        <f t="shared" si="73"/>
        <v>MIN-NT              CP100YY0000</v>
      </c>
      <c r="N91" s="16">
        <f t="shared" si="94"/>
        <v>125</v>
      </c>
      <c r="O91" s="16">
        <f t="shared" si="95"/>
        <v>125</v>
      </c>
      <c r="P91" s="16">
        <f t="shared" si="96"/>
        <v>0</v>
      </c>
      <c r="Q91" s="16">
        <f t="shared" si="97"/>
        <v>0</v>
      </c>
      <c r="R91" s="26">
        <f t="shared" si="78"/>
        <v>0</v>
      </c>
      <c r="S91" s="16">
        <f t="shared" si="79"/>
        <v>0</v>
      </c>
      <c r="T91" s="16">
        <f t="shared" si="80"/>
        <v>0</v>
      </c>
      <c r="U91" s="16">
        <f t="shared" si="100"/>
        <v>0</v>
      </c>
      <c r="V91" s="16">
        <f t="shared" si="81"/>
        <v>0</v>
      </c>
      <c r="W91" s="16">
        <f t="shared" si="82"/>
        <v>0</v>
      </c>
      <c r="X91" s="26">
        <f t="shared" si="83"/>
        <v>0</v>
      </c>
      <c r="Y91" s="16">
        <f t="shared" si="84"/>
        <v>0</v>
      </c>
      <c r="AA91" s="37">
        <f t="shared" si="85"/>
        <v>768963.62999999989</v>
      </c>
      <c r="AB91" s="37">
        <f t="shared" si="86"/>
        <v>40580.514999999999</v>
      </c>
      <c r="AC91" s="16">
        <f>AA91+AB91</f>
        <v>809544.1449999999</v>
      </c>
      <c r="AD91" s="27">
        <f t="shared" si="87"/>
        <v>88</v>
      </c>
      <c r="AE91" s="35">
        <f t="shared" si="101"/>
        <v>5</v>
      </c>
      <c r="AF91" s="36">
        <f t="shared" si="88"/>
        <v>16</v>
      </c>
      <c r="AG91" s="37">
        <f t="shared" si="89"/>
        <v>34565</v>
      </c>
      <c r="AH91" s="37">
        <f t="shared" si="90"/>
        <v>9545.5149999999994</v>
      </c>
      <c r="AJ91" s="25" t="str">
        <f t="shared" si="62"/>
        <v>Compasse Pointe</v>
      </c>
      <c r="AK91" s="22" t="str">
        <f t="shared" si="63"/>
        <v xml:space="preserve">MIN-NT              </v>
      </c>
      <c r="AL91" s="34">
        <f t="shared" si="64"/>
        <v>0</v>
      </c>
      <c r="AM91" s="25">
        <f t="shared" si="65"/>
        <v>125</v>
      </c>
      <c r="AN91" s="25">
        <f t="shared" si="66"/>
        <v>0</v>
      </c>
      <c r="AO91" s="25">
        <f t="shared" si="67"/>
        <v>0</v>
      </c>
      <c r="AP91" s="25">
        <f t="shared" si="68"/>
        <v>0</v>
      </c>
      <c r="AQ91" s="25">
        <f t="shared" si="69"/>
        <v>0</v>
      </c>
      <c r="AR91" s="25">
        <f t="shared" si="70"/>
        <v>0</v>
      </c>
      <c r="AS91" s="40">
        <f t="shared" si="71"/>
        <v>0</v>
      </c>
      <c r="AT91" s="22" t="str">
        <f t="shared" si="72"/>
        <v/>
      </c>
    </row>
    <row r="93" spans="1:46" x14ac:dyDescent="0.3">
      <c r="AJ93" s="2" t="s">
        <v>63</v>
      </c>
      <c r="AK93" s="16">
        <f>AA91</f>
        <v>768963.62999999989</v>
      </c>
      <c r="AL93" s="2" t="s">
        <v>64</v>
      </c>
      <c r="AM93" s="16">
        <f>AB91</f>
        <v>40580.514999999999</v>
      </c>
      <c r="AN93" s="2" t="s">
        <v>65</v>
      </c>
      <c r="AO93" s="16">
        <f>AC91</f>
        <v>809544.1449999999</v>
      </c>
    </row>
    <row r="95" spans="1:46" x14ac:dyDescent="0.3">
      <c r="AJ95" s="2" t="s">
        <v>66</v>
      </c>
      <c r="AK95" s="2">
        <f>AD91</f>
        <v>88</v>
      </c>
      <c r="AL95" s="2" t="s">
        <v>67</v>
      </c>
      <c r="AM95" s="2">
        <f>AE91</f>
        <v>5</v>
      </c>
      <c r="AN95" s="2" t="s">
        <v>68</v>
      </c>
      <c r="AO95" s="2">
        <f>AF91</f>
        <v>16</v>
      </c>
    </row>
    <row r="96" spans="1:46" x14ac:dyDescent="0.3">
      <c r="AJ96" s="2" t="s">
        <v>69</v>
      </c>
      <c r="AK96" s="16">
        <f>AG91</f>
        <v>34565</v>
      </c>
      <c r="AL96" s="2" t="s">
        <v>70</v>
      </c>
      <c r="AM96" s="16">
        <f>AH91</f>
        <v>9545.5149999999994</v>
      </c>
    </row>
  </sheetData>
  <mergeCells count="7">
    <mergeCell ref="AJ1:AP1"/>
    <mergeCell ref="AA2:AH2"/>
    <mergeCell ref="D2:J2"/>
    <mergeCell ref="A2:B2"/>
    <mergeCell ref="A1:L1"/>
    <mergeCell ref="N2:Y2"/>
    <mergeCell ref="N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Ford</dc:creator>
  <cp:lastModifiedBy>Curtis Ford</cp:lastModifiedBy>
  <dcterms:created xsi:type="dcterms:W3CDTF">2020-01-07T14:40:57Z</dcterms:created>
  <dcterms:modified xsi:type="dcterms:W3CDTF">2020-01-19T19:32:19Z</dcterms:modified>
</cp:coreProperties>
</file>