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tur-homes1.massey.ac.nz\16117919\Downloads\Turitea Images + Data\"/>
    </mc:Choice>
  </mc:AlternateContent>
  <bookViews>
    <workbookView xWindow="0" yWindow="0" windowWidth="28800" windowHeight="12300" activeTab="4"/>
  </bookViews>
  <sheets>
    <sheet name="Number of Species (Pitfall)" sheetId="1" r:id="rId1"/>
    <sheet name="Total Number of Ind. (Pitfall)" sheetId="2" r:id="rId2"/>
    <sheet name="Leaf Litter Sample" sheetId="3" r:id="rId3"/>
    <sheet name="Sheet3" sheetId="4" r:id="rId4"/>
    <sheet name="Soil Sampl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5" l="1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2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B30" i="5"/>
  <c r="Q25" i="5"/>
  <c r="Q26" i="5"/>
  <c r="Q27" i="5"/>
  <c r="Q28" i="5"/>
  <c r="Q29" i="5"/>
  <c r="Q24" i="5"/>
  <c r="Q19" i="5"/>
  <c r="Q20" i="5"/>
  <c r="Q21" i="5"/>
  <c r="Q18" i="5"/>
  <c r="Q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B16" i="5"/>
  <c r="Q9" i="5"/>
  <c r="Q10" i="5"/>
  <c r="Q11" i="5"/>
  <c r="Q12" i="5"/>
  <c r="Q13" i="5"/>
  <c r="Q8" i="5"/>
  <c r="Q3" i="5"/>
  <c r="Q4" i="5"/>
  <c r="Q5" i="5"/>
  <c r="Q6" i="5"/>
  <c r="Q2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B29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B27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B21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B13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B6" i="5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B67" i="3"/>
  <c r="Q65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B57" i="3"/>
  <c r="P55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B37" i="3"/>
  <c r="P35" i="3"/>
  <c r="P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B28" i="3"/>
  <c r="P26" i="3"/>
  <c r="R8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B56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B55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B27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B26" i="3"/>
  <c r="C66" i="3"/>
  <c r="G66" i="3"/>
  <c r="K66" i="3"/>
  <c r="O66" i="3"/>
  <c r="C65" i="3"/>
  <c r="D65" i="3"/>
  <c r="D66" i="3" s="1"/>
  <c r="E65" i="3"/>
  <c r="E66" i="3" s="1"/>
  <c r="F65" i="3"/>
  <c r="F66" i="3" s="1"/>
  <c r="G65" i="3"/>
  <c r="H65" i="3"/>
  <c r="H66" i="3" s="1"/>
  <c r="I65" i="3"/>
  <c r="I66" i="3" s="1"/>
  <c r="J65" i="3"/>
  <c r="J66" i="3" s="1"/>
  <c r="K65" i="3"/>
  <c r="L65" i="3"/>
  <c r="L66" i="3" s="1"/>
  <c r="M65" i="3"/>
  <c r="M66" i="3" s="1"/>
  <c r="N65" i="3"/>
  <c r="N66" i="3" s="1"/>
  <c r="O65" i="3"/>
  <c r="P65" i="3"/>
  <c r="P66" i="3" s="1"/>
  <c r="B65" i="3"/>
  <c r="B66" i="3" s="1"/>
  <c r="E53" i="3"/>
  <c r="I53" i="3"/>
  <c r="M53" i="3"/>
  <c r="C52" i="3"/>
  <c r="C53" i="3" s="1"/>
  <c r="D52" i="3"/>
  <c r="D53" i="3" s="1"/>
  <c r="E52" i="3"/>
  <c r="F52" i="3"/>
  <c r="F53" i="3" s="1"/>
  <c r="G52" i="3"/>
  <c r="G53" i="3" s="1"/>
  <c r="H52" i="3"/>
  <c r="H53" i="3" s="1"/>
  <c r="I52" i="3"/>
  <c r="J52" i="3"/>
  <c r="J53" i="3" s="1"/>
  <c r="K52" i="3"/>
  <c r="K53" i="3" s="1"/>
  <c r="L52" i="3"/>
  <c r="L53" i="3" s="1"/>
  <c r="M52" i="3"/>
  <c r="N52" i="3"/>
  <c r="N53" i="3" s="1"/>
  <c r="O52" i="3"/>
  <c r="O53" i="3" s="1"/>
  <c r="B52" i="3"/>
  <c r="B53" i="3" s="1"/>
  <c r="E45" i="3"/>
  <c r="I45" i="3"/>
  <c r="M45" i="3"/>
  <c r="C44" i="3"/>
  <c r="C45" i="3" s="1"/>
  <c r="D44" i="3"/>
  <c r="D45" i="3" s="1"/>
  <c r="E44" i="3"/>
  <c r="F44" i="3"/>
  <c r="F45" i="3" s="1"/>
  <c r="G44" i="3"/>
  <c r="G45" i="3" s="1"/>
  <c r="H44" i="3"/>
  <c r="H45" i="3" s="1"/>
  <c r="I44" i="3"/>
  <c r="J44" i="3"/>
  <c r="J45" i="3" s="1"/>
  <c r="K44" i="3"/>
  <c r="K45" i="3" s="1"/>
  <c r="L44" i="3"/>
  <c r="L45" i="3" s="1"/>
  <c r="M44" i="3"/>
  <c r="N44" i="3"/>
  <c r="N45" i="3" s="1"/>
  <c r="O44" i="3"/>
  <c r="O45" i="3" s="1"/>
  <c r="B44" i="3"/>
  <c r="B45" i="3" s="1"/>
  <c r="E36" i="3"/>
  <c r="I36" i="3"/>
  <c r="M36" i="3"/>
  <c r="C35" i="3"/>
  <c r="C36" i="3" s="1"/>
  <c r="D35" i="3"/>
  <c r="D36" i="3" s="1"/>
  <c r="E35" i="3"/>
  <c r="F35" i="3"/>
  <c r="F36" i="3" s="1"/>
  <c r="G35" i="3"/>
  <c r="G36" i="3" s="1"/>
  <c r="H35" i="3"/>
  <c r="H36" i="3" s="1"/>
  <c r="I35" i="3"/>
  <c r="J35" i="3"/>
  <c r="J36" i="3" s="1"/>
  <c r="K35" i="3"/>
  <c r="K36" i="3" s="1"/>
  <c r="L35" i="3"/>
  <c r="L36" i="3" s="1"/>
  <c r="M35" i="3"/>
  <c r="N35" i="3"/>
  <c r="N36" i="3" s="1"/>
  <c r="O35" i="3"/>
  <c r="O36" i="3" s="1"/>
  <c r="B35" i="3"/>
  <c r="B36" i="3" s="1"/>
  <c r="E24" i="3"/>
  <c r="I24" i="3"/>
  <c r="M24" i="3"/>
  <c r="C23" i="3"/>
  <c r="C24" i="3" s="1"/>
  <c r="D23" i="3"/>
  <c r="D24" i="3" s="1"/>
  <c r="E23" i="3"/>
  <c r="F23" i="3"/>
  <c r="F24" i="3" s="1"/>
  <c r="G23" i="3"/>
  <c r="G24" i="3" s="1"/>
  <c r="H23" i="3"/>
  <c r="H24" i="3" s="1"/>
  <c r="I23" i="3"/>
  <c r="J23" i="3"/>
  <c r="J24" i="3" s="1"/>
  <c r="K23" i="3"/>
  <c r="K24" i="3" s="1"/>
  <c r="L23" i="3"/>
  <c r="L24" i="3" s="1"/>
  <c r="M23" i="3"/>
  <c r="N23" i="3"/>
  <c r="N24" i="3" s="1"/>
  <c r="O23" i="3"/>
  <c r="O24" i="3" s="1"/>
  <c r="B23" i="3"/>
  <c r="B24" i="3" s="1"/>
  <c r="E16" i="3"/>
  <c r="I16" i="3"/>
  <c r="M16" i="3"/>
  <c r="C15" i="3"/>
  <c r="C16" i="3" s="1"/>
  <c r="D15" i="3"/>
  <c r="D16" i="3" s="1"/>
  <c r="E15" i="3"/>
  <c r="F15" i="3"/>
  <c r="F16" i="3" s="1"/>
  <c r="G15" i="3"/>
  <c r="G16" i="3" s="1"/>
  <c r="H15" i="3"/>
  <c r="H16" i="3" s="1"/>
  <c r="I15" i="3"/>
  <c r="J15" i="3"/>
  <c r="J16" i="3" s="1"/>
  <c r="K15" i="3"/>
  <c r="K16" i="3" s="1"/>
  <c r="L15" i="3"/>
  <c r="L16" i="3" s="1"/>
  <c r="M15" i="3"/>
  <c r="N15" i="3"/>
  <c r="N16" i="3" s="1"/>
  <c r="O15" i="3"/>
  <c r="O16" i="3" s="1"/>
  <c r="B15" i="3"/>
  <c r="B16" i="3" s="1"/>
  <c r="B7" i="3"/>
  <c r="B8" i="3" s="1"/>
  <c r="O7" i="3"/>
  <c r="O8" i="3" s="1"/>
  <c r="C7" i="3"/>
  <c r="C8" i="3" s="1"/>
  <c r="D7" i="3"/>
  <c r="D8" i="3" s="1"/>
  <c r="E7" i="3"/>
  <c r="E8" i="3" s="1"/>
  <c r="F7" i="3"/>
  <c r="F8" i="3" s="1"/>
  <c r="G7" i="3"/>
  <c r="G8" i="3" s="1"/>
  <c r="H7" i="3"/>
  <c r="H8" i="3" s="1"/>
  <c r="I7" i="3"/>
  <c r="I8" i="3" s="1"/>
  <c r="J7" i="3"/>
  <c r="J8" i="3" s="1"/>
  <c r="K7" i="3"/>
  <c r="K8" i="3" s="1"/>
  <c r="L7" i="3"/>
  <c r="L8" i="3" s="1"/>
  <c r="M7" i="3"/>
  <c r="M8" i="3" s="1"/>
  <c r="N7" i="3"/>
  <c r="N8" i="3" s="1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B17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B16" i="2"/>
  <c r="AI11" i="2"/>
  <c r="AI12" i="2"/>
  <c r="AI13" i="2"/>
  <c r="AI14" i="2"/>
  <c r="AI15" i="2"/>
  <c r="AI10" i="2"/>
  <c r="AI9" i="2"/>
  <c r="AI8" i="2"/>
  <c r="AI7" i="2"/>
  <c r="AI6" i="2"/>
  <c r="AI5" i="2"/>
  <c r="AI4" i="2"/>
  <c r="AI3" i="2"/>
  <c r="AI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2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N3" i="1" l="1"/>
  <c r="AN4" i="1"/>
  <c r="AN5" i="1"/>
  <c r="AN6" i="1"/>
  <c r="AN7" i="1"/>
  <c r="AN8" i="1"/>
  <c r="AN9" i="1"/>
  <c r="AN10" i="1"/>
  <c r="AN11" i="1"/>
  <c r="AN12" i="1"/>
  <c r="AN13" i="1"/>
  <c r="AN2" i="1"/>
  <c r="AL3" i="1" l="1"/>
  <c r="AL4" i="1"/>
  <c r="AL5" i="1"/>
  <c r="AL6" i="1"/>
  <c r="AL7" i="1"/>
  <c r="AL8" i="1"/>
  <c r="AL9" i="1"/>
  <c r="AL10" i="1"/>
  <c r="AL11" i="1"/>
  <c r="AL12" i="1"/>
  <c r="AL13" i="1"/>
  <c r="AL2" i="1"/>
  <c r="AE3" i="1"/>
  <c r="AE4" i="1"/>
  <c r="AE5" i="1"/>
  <c r="AE6" i="1"/>
  <c r="AE7" i="1"/>
  <c r="AE8" i="1"/>
  <c r="AE9" i="1"/>
  <c r="AE10" i="1"/>
  <c r="AE11" i="1"/>
  <c r="AE12" i="1"/>
  <c r="AE2" i="1"/>
  <c r="X3" i="1"/>
  <c r="X4" i="1"/>
  <c r="X5" i="1"/>
  <c r="X6" i="1"/>
  <c r="X7" i="1"/>
  <c r="X8" i="1"/>
  <c r="X9" i="1"/>
  <c r="X10" i="1"/>
  <c r="X11" i="1"/>
  <c r="X12" i="1"/>
  <c r="X13" i="1"/>
  <c r="X2" i="1"/>
  <c r="U3" i="1"/>
  <c r="U4" i="1"/>
  <c r="U5" i="1"/>
  <c r="U6" i="1"/>
  <c r="U7" i="1"/>
  <c r="U8" i="1"/>
  <c r="U9" i="1"/>
  <c r="U10" i="1"/>
  <c r="U11" i="1"/>
  <c r="U12" i="1"/>
  <c r="U13" i="1"/>
  <c r="U2" i="1"/>
  <c r="L3" i="1"/>
  <c r="L4" i="1"/>
  <c r="L5" i="1"/>
  <c r="L6" i="1"/>
  <c r="L7" i="1"/>
  <c r="L8" i="1"/>
  <c r="L9" i="1"/>
  <c r="L10" i="1"/>
  <c r="L11" i="1"/>
  <c r="L12" i="1"/>
  <c r="L13" i="1"/>
  <c r="L2" i="1"/>
  <c r="AK14" i="1" l="1"/>
  <c r="AJ14" i="1"/>
  <c r="AI14" i="1"/>
  <c r="AH14" i="1"/>
  <c r="AG14" i="1"/>
  <c r="AF14" i="1"/>
  <c r="AD14" i="1"/>
  <c r="AC14" i="1"/>
  <c r="AB14" i="1"/>
  <c r="AA14" i="1"/>
  <c r="Z14" i="1"/>
  <c r="Y14" i="1"/>
  <c r="W14" i="1"/>
  <c r="V14" i="1"/>
  <c r="T14" i="1"/>
  <c r="S14" i="1"/>
  <c r="R14" i="1"/>
  <c r="Q14" i="1"/>
  <c r="P14" i="1"/>
  <c r="O14" i="1"/>
  <c r="N14" i="1"/>
  <c r="M14" i="1"/>
  <c r="K14" i="1"/>
  <c r="J14" i="1"/>
  <c r="I14" i="1"/>
  <c r="H14" i="1"/>
  <c r="G14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<sst xmlns="http://schemas.openxmlformats.org/spreadsheetml/2006/main" count="220" uniqueCount="138">
  <si>
    <t>Total Number of Species Per Order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</si>
  <si>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</si>
  <si>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</si>
  <si>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</si>
  <si>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</si>
  <si>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</si>
  <si>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</si>
  <si>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</si>
  <si>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</si>
  <si>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</si>
  <si>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</si>
  <si>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UT1</t>
  </si>
  <si>
    <t>UT2</t>
  </si>
  <si>
    <t>UT3</t>
  </si>
  <si>
    <t>UT4</t>
  </si>
  <si>
    <t>UT5</t>
  </si>
  <si>
    <t>UT6</t>
  </si>
  <si>
    <t>UT7</t>
  </si>
  <si>
    <t>UT8</t>
  </si>
  <si>
    <t>R1</t>
  </si>
  <si>
    <t>R2</t>
  </si>
  <si>
    <t>VV1</t>
  </si>
  <si>
    <t>VV2</t>
  </si>
  <si>
    <t>VV3</t>
  </si>
  <si>
    <t>VV4</t>
  </si>
  <si>
    <t>VV5</t>
  </si>
  <si>
    <t>VV6</t>
  </si>
  <si>
    <t>D1</t>
  </si>
  <si>
    <t>D2</t>
  </si>
  <si>
    <t>D3</t>
  </si>
  <si>
    <t>D4</t>
  </si>
  <si>
    <t>D5</t>
  </si>
  <si>
    <t>D6</t>
  </si>
  <si>
    <t>Diptera</t>
  </si>
  <si>
    <t>Hymnenotera</t>
  </si>
  <si>
    <t>Hemiptera</t>
  </si>
  <si>
    <t>Orthoptera</t>
  </si>
  <si>
    <t>Ledpidoptera</t>
  </si>
  <si>
    <t>Arachnids</t>
  </si>
  <si>
    <t>Isopoda</t>
  </si>
  <si>
    <t>Gastropoda</t>
  </si>
  <si>
    <t>Coleoptera</t>
  </si>
  <si>
    <t>Amphipodia</t>
  </si>
  <si>
    <t>Oligochaetes</t>
  </si>
  <si>
    <t>Myriapoda</t>
  </si>
  <si>
    <t>Total</t>
  </si>
  <si>
    <t>Mean number of species</t>
  </si>
  <si>
    <t>Mean number of Species</t>
  </si>
  <si>
    <t>Mean Number of Species</t>
  </si>
  <si>
    <t>Overall Mean Value</t>
  </si>
  <si>
    <t>Psocoptera</t>
  </si>
  <si>
    <t>Percentage</t>
  </si>
  <si>
    <t>Inviduals Per Day</t>
  </si>
  <si>
    <t>AH 1</t>
  </si>
  <si>
    <t>AH 2</t>
  </si>
  <si>
    <t>AH 3</t>
  </si>
  <si>
    <t>AH 4</t>
  </si>
  <si>
    <t>AH 5</t>
  </si>
  <si>
    <t>UT 2</t>
  </si>
  <si>
    <t>UT 3</t>
  </si>
  <si>
    <t>UT 4</t>
  </si>
  <si>
    <t>UT 5</t>
  </si>
  <si>
    <t>RF 1</t>
  </si>
  <si>
    <t>RF 2</t>
  </si>
  <si>
    <t>RF 3</t>
  </si>
  <si>
    <t>RF 4</t>
  </si>
  <si>
    <t>RF 5</t>
  </si>
  <si>
    <t>Unkown</t>
  </si>
  <si>
    <t xml:space="preserve">Collembola </t>
  </si>
  <si>
    <t>B1</t>
  </si>
  <si>
    <t>B2</t>
  </si>
  <si>
    <t>B3</t>
  </si>
  <si>
    <t>B4</t>
  </si>
  <si>
    <t>B5</t>
  </si>
  <si>
    <t>TOTAL</t>
  </si>
  <si>
    <t>DENSITY</t>
  </si>
  <si>
    <t>UT 1</t>
  </si>
  <si>
    <t>UT2 (1)</t>
  </si>
  <si>
    <t>UT2 (2)</t>
  </si>
  <si>
    <t>UT2 (3)</t>
  </si>
  <si>
    <t>UT2 (4)</t>
  </si>
  <si>
    <t>UT2 (5)</t>
  </si>
  <si>
    <t xml:space="preserve">DAM 1 </t>
  </si>
  <si>
    <t>DAM 2</t>
  </si>
  <si>
    <t>DAM 3</t>
  </si>
  <si>
    <t>DAM 4</t>
  </si>
  <si>
    <t>DAM 5</t>
  </si>
  <si>
    <t>DAM2 (1)</t>
  </si>
  <si>
    <t>DAM2 (2)</t>
  </si>
  <si>
    <t>DAM2 (3)</t>
  </si>
  <si>
    <t>DAM2 (4)</t>
  </si>
  <si>
    <t>DAM2 (5)</t>
  </si>
  <si>
    <t>Larvae</t>
  </si>
  <si>
    <t xml:space="preserve">TOTAL </t>
  </si>
  <si>
    <t>DAM Average Total</t>
  </si>
  <si>
    <t>DAM Average Density</t>
  </si>
  <si>
    <t>UT AVERAGE TOTAL</t>
  </si>
  <si>
    <t>UT AVERAGE DENSITY</t>
  </si>
  <si>
    <t>OVERALL AVERAGE DENSITY</t>
  </si>
  <si>
    <t>Upper Turitea</t>
  </si>
  <si>
    <t xml:space="preserve">Upper Turitea </t>
  </si>
  <si>
    <t>Rocky Farm</t>
  </si>
  <si>
    <t>Dams</t>
  </si>
  <si>
    <t>Keruru Rd</t>
  </si>
  <si>
    <t>Percentages</t>
  </si>
  <si>
    <t>Collembola</t>
  </si>
  <si>
    <t>Oligochaeta</t>
  </si>
  <si>
    <t>White Mite</t>
  </si>
  <si>
    <t>Symphyla</t>
  </si>
  <si>
    <t>BS1</t>
  </si>
  <si>
    <t>Chilopoda</t>
  </si>
  <si>
    <t>Predatory Mite</t>
  </si>
  <si>
    <t>Oribatida Mite</t>
  </si>
  <si>
    <t>US1</t>
  </si>
  <si>
    <t>US2</t>
  </si>
  <si>
    <t>Polyzoniida (mili)</t>
  </si>
  <si>
    <t>Black Mites</t>
  </si>
  <si>
    <t>US3</t>
  </si>
  <si>
    <t>US4</t>
  </si>
  <si>
    <t>BS2</t>
  </si>
  <si>
    <t>BS3</t>
  </si>
  <si>
    <t>BS4</t>
  </si>
  <si>
    <t>BS5</t>
  </si>
  <si>
    <t>RF</t>
  </si>
  <si>
    <t>VS1</t>
  </si>
  <si>
    <t>VS2</t>
  </si>
  <si>
    <t>VS3</t>
  </si>
  <si>
    <t>Lepidoptera</t>
  </si>
  <si>
    <t xml:space="preserve">Diptera </t>
  </si>
  <si>
    <t>BD1</t>
  </si>
  <si>
    <t>BD2</t>
  </si>
  <si>
    <t>BD3</t>
  </si>
  <si>
    <t>Other Mites</t>
  </si>
  <si>
    <t>Unknown Larvae</t>
  </si>
  <si>
    <t>Unknown</t>
  </si>
  <si>
    <t>OVERALL TOTAL</t>
  </si>
  <si>
    <t>OVERAL TOTAL</t>
  </si>
  <si>
    <t>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</si>
</sst>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6" formatCode="0.000%"/>
  </numFmts>
  <fonts count="9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shrinkToFit="1"/>
    </xf>
    <xf numFmtId="0" fontId="3" fillId="0" borderId="0" xfId="0" applyFont="1" applyAlignment="1"/>
    <xf numFmtId="0" fontId="3" fillId="0" borderId="0" xfId="0" applyFont="1" applyAlignment="1">
      <alignment shrinkToFit="1"/>
    </xf>
    <xf numFmtId="0" fontId="0" fillId="0" borderId="0" xfId="0" applyFont="1" applyAlignment="1"/>
    <xf numFmtId="0" fontId="0" fillId="0" borderId="0" xfId="0" applyFont="1" applyAlignment="1">
      <alignment shrinkToFit="1"/>
    </xf>
    <xf numFmtId="0" fontId="4" fillId="0" borderId="0" xfId="0" applyFont="1" applyAlignment="1"/>
    <xf numFmtId="164" fontId="2" fillId="0" borderId="0" xfId="0" applyNumberFormat="1" applyFont="1" applyAlignment="1"/>
    <xf numFmtId="164" fontId="3" fillId="0" borderId="0" xfId="0" applyNumberFormat="1" applyFont="1" applyAlignment="1"/>
    <xf numFmtId="164" fontId="0" fillId="0" borderId="0" xfId="0" applyNumberFormat="1" applyFont="1" applyAlignment="1"/>
    <xf numFmtId="164" fontId="0" fillId="0" borderId="0" xfId="0" applyNumberFormat="1"/>
    <xf numFmtId="164" fontId="1" fillId="0" borderId="0" xfId="0" applyNumberFormat="1" applyFont="1" applyAlignment="1"/>
    <xf numFmtId="164" fontId="5" fillId="0" borderId="0" xfId="0" applyNumberFormat="1" applyFont="1" applyAlignment="1"/>
    <xf numFmtId="0" fontId="4" fillId="0" borderId="0" xfId="0" applyFont="1"/>
    <xf numFmtId="0" fontId="5" fillId="0" borderId="0" xfId="0" applyFont="1" applyAlignment="1"/>
    <xf numFmtId="10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0" applyFont="1"/>
    <xf numFmtId="9" fontId="6" fillId="0" borderId="0" xfId="1" applyFont="1"/>
    <xf numFmtId="0" fontId="8" fillId="0" borderId="0" xfId="0" applyFont="1"/>
    <xf numFmtId="166" fontId="8" fillId="0" borderId="0" xfId="0" applyNumberFormat="1" applyFont="1"/>
    <xf numFmtId="166" fontId="7" fillId="0" borderId="0" xfId="1" applyNumberFormat="1" applyFont="1"/>
    <xf numFmtId="166" fontId="0" fillId="0" borderId="0" xfId="0" applyNumberFormat="1"/>
    <xf numFmtId="166" fontId="8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Mean</a:t>
            </a:r>
            <a:r>
              <a:rPr lang="en-NZ" baseline="0"/>
              <a:t> Number of Diptera Species per Site</a:t>
            </a:r>
            <a:endParaRPr lang="en-N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Bledisloe Park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'Number of Species (Pitfall)'!$L$2</c:f>
              <c:numCache>
                <c:formatCode>0.000</c:formatCode>
                <c:ptCount val="1"/>
                <c:pt idx="0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A-43E1-9DFE-1A2879200357}"/>
            </c:ext>
          </c:extLst>
        </c:ser>
        <c:ser>
          <c:idx val="1"/>
          <c:order val="1"/>
          <c:tx>
            <c:v>Upper Turitea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'Number of Species (Pitfall)'!$U$2</c:f>
              <c:numCache>
                <c:formatCode>0.000</c:formatCode>
                <c:ptCount val="1"/>
                <c:pt idx="0">
                  <c:v>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6A-43E1-9DFE-1A2879200357}"/>
            </c:ext>
          </c:extLst>
        </c:ser>
        <c:ser>
          <c:idx val="2"/>
          <c:order val="2"/>
          <c:tx>
            <c:v>Rocky Farm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'Number of Species (Pitfall)'!$X$2</c:f>
              <c:numCache>
                <c:formatCode>0.000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6A-43E1-9DFE-1A2879200357}"/>
            </c:ext>
          </c:extLst>
        </c:ser>
        <c:ser>
          <c:idx val="3"/>
          <c:order val="3"/>
          <c:tx>
            <c:v>Valley Views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'Number of Species (Pitfall)'!$AE$2</c:f>
              <c:numCache>
                <c:formatCode>0.000</c:formatCode>
                <c:ptCount val="1"/>
                <c:pt idx="0">
                  <c:v>1.6666666666666667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6A-43E1-9DFE-1A2879200357}"/>
            </c:ext>
          </c:extLst>
        </c:ser>
        <c:ser>
          <c:idx val="4"/>
          <c:order val="4"/>
          <c:tx>
            <c:v>Turitea Dam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'Number of Species (Pitfall)'!$AL$3</c:f>
              <c:numCache>
                <c:formatCode>0.000</c:formatCode>
                <c:ptCount val="1"/>
                <c:pt idx="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6A-43E1-9DFE-1A2879200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737232"/>
        <c:axId val="458742152"/>
      </c:barChart>
      <c:catAx>
        <c:axId val="458737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42152"/>
        <c:crosses val="autoZero"/>
        <c:auto val="1"/>
        <c:lblAlgn val="ctr"/>
        <c:lblOffset val="100"/>
        <c:noMultiLvlLbl val="0"/>
      </c:catAx>
      <c:valAx>
        <c:axId val="45874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3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Average</a:t>
            </a:r>
            <a:r>
              <a:rPr lang="en-NZ" baseline="0"/>
              <a:t> Invertebrate Density In Leaf Litter Samples</a:t>
            </a:r>
            <a:endParaRPr lang="en-N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535078668075483E-2"/>
          <c:y val="7.6283255491569127E-2"/>
          <c:w val="0.90046492133192446"/>
          <c:h val="0.8323921605462094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'Leaf Litter Sample'!$R$26:$R$29</c:f>
              <c:strCache>
                <c:ptCount val="4"/>
                <c:pt idx="0">
                  <c:v>Upper Turitea </c:v>
                </c:pt>
                <c:pt idx="1">
                  <c:v>Rocky Farm</c:v>
                </c:pt>
                <c:pt idx="2">
                  <c:v>Dams</c:v>
                </c:pt>
                <c:pt idx="3">
                  <c:v>Keruru Rd</c:v>
                </c:pt>
              </c:strCache>
            </c:strRef>
          </c:cat>
          <c:val>
            <c:numRef>
              <c:f>'Leaf Litter Sample'!$S$26:$S$29</c:f>
              <c:numCache>
                <c:formatCode>General</c:formatCode>
                <c:ptCount val="4"/>
                <c:pt idx="0">
                  <c:v>22.142857142857142</c:v>
                </c:pt>
                <c:pt idx="1">
                  <c:v>17.1428571428571</c:v>
                </c:pt>
                <c:pt idx="2">
                  <c:v>12.857142857142858</c:v>
                </c:pt>
                <c:pt idx="3">
                  <c:v>94.285714285714292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9-46A5-9228-21C044A45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156664"/>
        <c:axId val="473157320"/>
      </c:barChart>
      <c:catAx>
        <c:axId val="473156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Sample</a:t>
                </a:r>
                <a:r>
                  <a:rPr lang="en-NZ" baseline="0"/>
                  <a:t> Sites</a:t>
                </a:r>
                <a:endParaRPr lang="en-N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57320"/>
        <c:crosses val="autoZero"/>
        <c:auto val="1"/>
        <c:lblAlgn val="ctr"/>
        <c:lblOffset val="100"/>
        <c:noMultiLvlLbl val="0"/>
      </c:catAx>
      <c:valAx>
        <c:axId val="47315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Total Invertebrate</a:t>
                </a:r>
                <a:r>
                  <a:rPr lang="en-NZ" baseline="0"/>
                  <a:t> Density (m2)</a:t>
                </a:r>
                <a:endParaRPr lang="en-N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56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122465</xdr:colOff>
      <xdr:row>18</xdr:row>
      <xdr:rowOff>111578</xdr:rowOff>
    </xdr:from>
    <xdr:to>
      <xdr:col>10</xdr:col>
      <xdr:colOff>54429</xdr:colOff>
      <xdr:row>32</xdr:row>
      <xdr:rowOff>187778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434068</xdr:colOff>
      <xdr:row>32</xdr:row>
      <xdr:rowOff>78920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6"/>
  <sheetViews>
    <sheetView zoomScale="80" zoomScaleNormal="80" zoomScaleSheetLayoutView="80" zoomScalePageLayoutView="90" workbookViewId="0">
      <selection activeCell="L31" sqref="L31"/>
    </sheetView>
  </sheetViews>
  <sheetFormatPr defaultRowHeight="15" x14ac:dyDescent="0.25"/>
  <cols>
    <col min="1" max="1" width="36.5703125" bestFit="1" customWidth="1"/>
    <col min="2" max="10" width="3.5703125" bestFit="1" customWidth="1"/>
    <col min="11" max="11" width="4.5703125" bestFit="1" customWidth="1"/>
    <col min="12" max="12" width="26.42578125" style="12" bestFit="1" customWidth="1"/>
    <col min="13" max="20" width="4.85546875" bestFit="1" customWidth="1"/>
    <col min="21" max="21" width="26.42578125" style="12" bestFit="1" customWidth="1"/>
    <col min="22" max="23" width="3.5703125" bestFit="1" customWidth="1"/>
    <col min="24" max="24" width="26.42578125" style="12" bestFit="1" customWidth="1"/>
    <col min="25" max="30" width="5.140625" bestFit="1" customWidth="1"/>
    <col min="31" max="31" width="26.42578125" style="12" bestFit="1" customWidth="1"/>
    <col min="32" max="37" width="3.5703125" bestFit="1" customWidth="1"/>
    <col min="38" max="38" width="26.42578125" style="12" bestFit="1" customWidth="1"/>
    <col min="40" max="40" width="19.140625" bestFit="1" customWidth="1"/>
  </cols>
  <sheetData>
    <row r="1" spans="1:4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9" t="s">
        <v>46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3" t="s">
        <v>47</v>
      </c>
      <c r="V1" s="1" t="s">
        <v>19</v>
      </c>
      <c r="W1" s="1" t="s">
        <v>20</v>
      </c>
      <c r="X1" s="13" t="s">
        <v>47</v>
      </c>
      <c r="Y1" s="1" t="s">
        <v>21</v>
      </c>
      <c r="Z1" s="1" t="s">
        <v>22</v>
      </c>
      <c r="AA1" s="3" t="s">
        <v>23</v>
      </c>
      <c r="AB1" s="1" t="s">
        <v>24</v>
      </c>
      <c r="AC1" s="1" t="s">
        <v>25</v>
      </c>
      <c r="AD1" s="1" t="s">
        <v>26</v>
      </c>
      <c r="AE1" s="13" t="s">
        <v>47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3" t="s">
        <v>48</v>
      </c>
      <c r="AN1" s="15" t="s">
        <v>49</v>
      </c>
    </row>
    <row r="2" spans="1:40" x14ac:dyDescent="0.25">
      <c r="A2" s="4" t="s">
        <v>33</v>
      </c>
      <c r="B2" s="4">
        <v>3</v>
      </c>
      <c r="C2" s="4">
        <v>2</v>
      </c>
      <c r="D2" s="4">
        <v>1</v>
      </c>
      <c r="E2" s="4">
        <v>2</v>
      </c>
      <c r="F2" s="4">
        <v>4</v>
      </c>
      <c r="G2" s="4">
        <v>3</v>
      </c>
      <c r="H2" s="4">
        <v>3</v>
      </c>
      <c r="I2" s="4">
        <v>5</v>
      </c>
      <c r="J2" s="4">
        <v>3</v>
      </c>
      <c r="K2" s="4">
        <v>3</v>
      </c>
      <c r="L2" s="10">
        <f>AVERAGE(B2:K2)</f>
        <v>2.9</v>
      </c>
      <c r="M2" s="4">
        <v>2</v>
      </c>
      <c r="N2" s="4">
        <v>0</v>
      </c>
      <c r="O2" s="4">
        <v>2</v>
      </c>
      <c r="P2" s="4">
        <v>0</v>
      </c>
      <c r="Q2" s="4">
        <v>2</v>
      </c>
      <c r="R2" s="4">
        <v>3</v>
      </c>
      <c r="S2" s="4">
        <v>2</v>
      </c>
      <c r="T2" s="4">
        <v>4</v>
      </c>
      <c r="U2" s="10">
        <f>AVERAGE(M2:T2)</f>
        <v>1.875</v>
      </c>
      <c r="V2" s="4">
        <v>0</v>
      </c>
      <c r="W2" s="4">
        <v>4</v>
      </c>
      <c r="X2" s="10">
        <f>AVERAGE(V2:W2)</f>
        <v>2</v>
      </c>
      <c r="Y2" s="4">
        <v>3</v>
      </c>
      <c r="Z2" s="4">
        <v>1</v>
      </c>
      <c r="AA2" s="5">
        <v>2</v>
      </c>
      <c r="AB2" s="4">
        <v>2</v>
      </c>
      <c r="AC2" s="4">
        <v>0</v>
      </c>
      <c r="AD2" s="4">
        <v>2</v>
      </c>
      <c r="AE2" s="10">
        <f>AVERAGE(Y2:AD2)</f>
        <v>1.6666666666666667</v>
      </c>
      <c r="AF2" s="4">
        <v>2</v>
      </c>
      <c r="AG2" s="4">
        <v>4</v>
      </c>
      <c r="AH2" s="4">
        <v>2</v>
      </c>
      <c r="AI2" s="4">
        <v>3</v>
      </c>
      <c r="AJ2" s="4">
        <v>4</v>
      </c>
      <c r="AK2" s="4">
        <v>1</v>
      </c>
      <c r="AL2" s="14">
        <f>AVERAGE(AF2:AK2)</f>
        <v>2.6666666666666665</v>
      </c>
      <c r="AN2" s="12">
        <f>AVERAGE(L2,U2,X2,AE2,AL2)</f>
        <v>2.2216666666666667</v>
      </c>
    </row>
    <row r="3" spans="1:40" x14ac:dyDescent="0.25">
      <c r="A3" s="4" t="s">
        <v>34</v>
      </c>
      <c r="B3" s="4">
        <v>2</v>
      </c>
      <c r="C3" s="4">
        <v>2</v>
      </c>
      <c r="D3" s="4">
        <v>2</v>
      </c>
      <c r="E3" s="4">
        <v>2</v>
      </c>
      <c r="F3" s="4">
        <v>2</v>
      </c>
      <c r="G3" s="4">
        <v>3</v>
      </c>
      <c r="H3" s="4">
        <v>3</v>
      </c>
      <c r="I3" s="4">
        <v>2</v>
      </c>
      <c r="J3" s="4">
        <v>3</v>
      </c>
      <c r="K3" s="4">
        <v>2</v>
      </c>
      <c r="L3" s="10">
        <f t="shared" ref="L3:L13" si="0">AVERAGE(B3:K3)</f>
        <v>2.2999999999999998</v>
      </c>
      <c r="M3" s="4">
        <v>0</v>
      </c>
      <c r="N3" s="4">
        <v>2</v>
      </c>
      <c r="O3" s="4">
        <v>3</v>
      </c>
      <c r="P3" s="4">
        <v>2</v>
      </c>
      <c r="Q3" s="4">
        <v>2</v>
      </c>
      <c r="R3" s="4">
        <v>2</v>
      </c>
      <c r="S3" s="4">
        <v>0</v>
      </c>
      <c r="T3" s="4">
        <v>2</v>
      </c>
      <c r="U3" s="10">
        <f t="shared" ref="U3:U13" si="1">AVERAGE(M3:T3)</f>
        <v>1.625</v>
      </c>
      <c r="V3" s="4">
        <v>0</v>
      </c>
      <c r="W3" s="4">
        <v>2</v>
      </c>
      <c r="X3" s="10">
        <f t="shared" ref="X3:X13" si="2">AVERAGE(V3:W3)</f>
        <v>1</v>
      </c>
      <c r="Y3" s="4">
        <v>4</v>
      </c>
      <c r="Z3" s="4">
        <v>0</v>
      </c>
      <c r="AA3" s="5">
        <v>3</v>
      </c>
      <c r="AB3" s="4">
        <v>3</v>
      </c>
      <c r="AC3" s="4">
        <v>4</v>
      </c>
      <c r="AD3" s="4">
        <v>0</v>
      </c>
      <c r="AE3" s="10">
        <f t="shared" ref="AE3:AE12" si="3">AVERAGE(Y3:AD3)</f>
        <v>2.3333333333333335</v>
      </c>
      <c r="AF3" s="4">
        <v>3</v>
      </c>
      <c r="AG3" s="4">
        <v>2</v>
      </c>
      <c r="AH3" s="4">
        <v>2</v>
      </c>
      <c r="AI3" s="4">
        <v>3</v>
      </c>
      <c r="AJ3" s="4">
        <v>3</v>
      </c>
      <c r="AK3" s="4">
        <v>2</v>
      </c>
      <c r="AL3" s="14">
        <f t="shared" ref="AL3:AL13" si="4">AVERAGE(AF3:AK3)</f>
        <v>2.5</v>
      </c>
      <c r="AN3" s="12">
        <f t="shared" ref="AN3:AN13" si="5">AVERAGE(L3,U3,X3,AE3,AL3)</f>
        <v>1.9516666666666667</v>
      </c>
    </row>
    <row r="4" spans="1:40" x14ac:dyDescent="0.25">
      <c r="A4" s="4" t="s">
        <v>35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2</v>
      </c>
      <c r="L4" s="10">
        <f t="shared" si="0"/>
        <v>0.2</v>
      </c>
      <c r="M4" s="4">
        <v>0</v>
      </c>
      <c r="N4" s="4">
        <v>0</v>
      </c>
      <c r="O4" s="4">
        <v>0</v>
      </c>
      <c r="P4" s="4">
        <v>1</v>
      </c>
      <c r="Q4" s="4">
        <v>0</v>
      </c>
      <c r="R4" s="4">
        <v>0</v>
      </c>
      <c r="S4" s="4">
        <v>0</v>
      </c>
      <c r="T4" s="4">
        <v>0</v>
      </c>
      <c r="U4" s="10">
        <f t="shared" si="1"/>
        <v>0.125</v>
      </c>
      <c r="V4" s="4">
        <v>0</v>
      </c>
      <c r="W4" s="4">
        <v>0</v>
      </c>
      <c r="X4" s="10">
        <f t="shared" si="2"/>
        <v>0</v>
      </c>
      <c r="Y4" s="4">
        <v>0</v>
      </c>
      <c r="Z4" s="4">
        <v>1</v>
      </c>
      <c r="AA4" s="5">
        <v>2</v>
      </c>
      <c r="AB4" s="4">
        <v>1</v>
      </c>
      <c r="AC4" s="4">
        <v>0</v>
      </c>
      <c r="AD4" s="4">
        <v>0</v>
      </c>
      <c r="AE4" s="10">
        <f t="shared" si="3"/>
        <v>0.66666666666666663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14">
        <f t="shared" si="4"/>
        <v>0</v>
      </c>
      <c r="AN4" s="12">
        <f t="shared" si="5"/>
        <v>0.19833333333333333</v>
      </c>
    </row>
    <row r="5" spans="1:40" x14ac:dyDescent="0.25">
      <c r="A5" s="4" t="s">
        <v>36</v>
      </c>
      <c r="B5" s="4">
        <v>0</v>
      </c>
      <c r="C5" s="4">
        <v>1</v>
      </c>
      <c r="D5" s="4">
        <v>0</v>
      </c>
      <c r="E5" s="4">
        <v>1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10">
        <f t="shared" si="0"/>
        <v>0.2</v>
      </c>
      <c r="M5" s="4">
        <v>0</v>
      </c>
      <c r="N5" s="4">
        <v>0</v>
      </c>
      <c r="O5" s="4">
        <v>1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10">
        <f t="shared" si="1"/>
        <v>0.125</v>
      </c>
      <c r="V5" s="4">
        <v>0</v>
      </c>
      <c r="W5" s="4">
        <v>0</v>
      </c>
      <c r="X5" s="10">
        <f t="shared" si="2"/>
        <v>0</v>
      </c>
      <c r="Y5" s="4">
        <v>0</v>
      </c>
      <c r="Z5" s="4">
        <v>0</v>
      </c>
      <c r="AA5" s="5">
        <v>2</v>
      </c>
      <c r="AB5" s="4">
        <v>1</v>
      </c>
      <c r="AC5" s="4">
        <v>1</v>
      </c>
      <c r="AD5" s="4">
        <v>1</v>
      </c>
      <c r="AE5" s="10">
        <f t="shared" si="3"/>
        <v>0.83333333333333337</v>
      </c>
      <c r="AF5" s="4">
        <v>1</v>
      </c>
      <c r="AG5" s="4">
        <v>1</v>
      </c>
      <c r="AH5" s="4">
        <v>1</v>
      </c>
      <c r="AI5" s="4">
        <v>1</v>
      </c>
      <c r="AJ5" s="4">
        <v>0</v>
      </c>
      <c r="AK5" s="4">
        <v>0</v>
      </c>
      <c r="AL5" s="14">
        <f t="shared" si="4"/>
        <v>0.66666666666666663</v>
      </c>
      <c r="AN5" s="12">
        <f t="shared" si="5"/>
        <v>0.36500000000000005</v>
      </c>
    </row>
    <row r="6" spans="1:40" x14ac:dyDescent="0.25">
      <c r="A6" s="4" t="s">
        <v>37</v>
      </c>
      <c r="B6" s="4">
        <v>0</v>
      </c>
      <c r="C6" s="4">
        <v>2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10">
        <f t="shared" si="0"/>
        <v>0.2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1</v>
      </c>
      <c r="U6" s="10">
        <f t="shared" si="1"/>
        <v>0.125</v>
      </c>
      <c r="V6" s="4">
        <v>0</v>
      </c>
      <c r="W6" s="4">
        <v>0</v>
      </c>
      <c r="X6" s="10">
        <f t="shared" si="2"/>
        <v>0</v>
      </c>
      <c r="Y6" s="4">
        <v>0</v>
      </c>
      <c r="Z6" s="4">
        <v>0</v>
      </c>
      <c r="AA6" s="5">
        <v>0</v>
      </c>
      <c r="AB6" s="4">
        <v>0</v>
      </c>
      <c r="AC6" s="4">
        <v>0</v>
      </c>
      <c r="AD6" s="4">
        <v>0</v>
      </c>
      <c r="AE6" s="10">
        <f t="shared" si="3"/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14">
        <f t="shared" si="4"/>
        <v>0</v>
      </c>
      <c r="AN6" s="12">
        <f t="shared" si="5"/>
        <v>6.5000000000000002E-2</v>
      </c>
    </row>
    <row r="7" spans="1:40" x14ac:dyDescent="0.25">
      <c r="A7" s="4" t="s">
        <v>38</v>
      </c>
      <c r="B7" s="4">
        <v>0</v>
      </c>
      <c r="C7" s="4">
        <v>2</v>
      </c>
      <c r="D7" s="4">
        <v>0</v>
      </c>
      <c r="E7" s="4">
        <v>1</v>
      </c>
      <c r="F7" s="4">
        <v>7</v>
      </c>
      <c r="G7" s="4">
        <v>5</v>
      </c>
      <c r="H7" s="4">
        <v>5</v>
      </c>
      <c r="I7" s="4">
        <v>4</v>
      </c>
      <c r="J7" s="4">
        <v>3</v>
      </c>
      <c r="K7" s="4">
        <v>6</v>
      </c>
      <c r="L7" s="10">
        <f t="shared" si="0"/>
        <v>3.3</v>
      </c>
      <c r="M7" s="4">
        <v>2</v>
      </c>
      <c r="N7" s="4">
        <v>1</v>
      </c>
      <c r="O7" s="4">
        <v>4</v>
      </c>
      <c r="P7" s="4">
        <v>1</v>
      </c>
      <c r="Q7" s="4">
        <v>3</v>
      </c>
      <c r="R7" s="4">
        <v>1</v>
      </c>
      <c r="S7" s="4">
        <v>1</v>
      </c>
      <c r="T7" s="4">
        <v>1</v>
      </c>
      <c r="U7" s="10">
        <f t="shared" si="1"/>
        <v>1.75</v>
      </c>
      <c r="V7" s="4">
        <v>1</v>
      </c>
      <c r="W7" s="4">
        <v>3</v>
      </c>
      <c r="X7" s="10">
        <f t="shared" si="2"/>
        <v>2</v>
      </c>
      <c r="Y7" s="4">
        <v>5</v>
      </c>
      <c r="Z7" s="4">
        <v>2</v>
      </c>
      <c r="AA7" s="5">
        <v>4</v>
      </c>
      <c r="AB7" s="4">
        <v>4</v>
      </c>
      <c r="AC7" s="4">
        <v>2</v>
      </c>
      <c r="AD7" s="4">
        <v>1</v>
      </c>
      <c r="AE7" s="10">
        <f t="shared" si="3"/>
        <v>3</v>
      </c>
      <c r="AF7" s="4">
        <v>0</v>
      </c>
      <c r="AG7" s="4">
        <v>2</v>
      </c>
      <c r="AH7" s="4">
        <v>1</v>
      </c>
      <c r="AI7" s="4">
        <v>1</v>
      </c>
      <c r="AJ7" s="4">
        <v>4</v>
      </c>
      <c r="AK7" s="4">
        <v>0</v>
      </c>
      <c r="AL7" s="14">
        <f t="shared" si="4"/>
        <v>1.3333333333333333</v>
      </c>
      <c r="AN7" s="12">
        <f t="shared" si="5"/>
        <v>2.2766666666666668</v>
      </c>
    </row>
    <row r="8" spans="1:40" x14ac:dyDescent="0.25">
      <c r="A8" s="4" t="s">
        <v>39</v>
      </c>
      <c r="B8" s="4">
        <v>0</v>
      </c>
      <c r="C8" s="4">
        <v>0</v>
      </c>
      <c r="D8" s="4">
        <v>0</v>
      </c>
      <c r="E8" s="4">
        <v>0</v>
      </c>
      <c r="F8" s="4">
        <v>1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10">
        <f t="shared" si="0"/>
        <v>0.1</v>
      </c>
      <c r="M8" s="4">
        <v>0</v>
      </c>
      <c r="N8" s="4">
        <v>0</v>
      </c>
      <c r="O8" s="4">
        <v>0</v>
      </c>
      <c r="P8" s="4">
        <v>0</v>
      </c>
      <c r="Q8" s="4">
        <v>1</v>
      </c>
      <c r="R8" s="4">
        <v>0</v>
      </c>
      <c r="S8" s="4">
        <v>0</v>
      </c>
      <c r="T8" s="4">
        <v>0</v>
      </c>
      <c r="U8" s="10">
        <f t="shared" si="1"/>
        <v>0.125</v>
      </c>
      <c r="V8" s="4">
        <v>5</v>
      </c>
      <c r="W8" s="4">
        <v>1</v>
      </c>
      <c r="X8" s="10">
        <f t="shared" si="2"/>
        <v>3</v>
      </c>
      <c r="Y8" s="4">
        <v>1</v>
      </c>
      <c r="Z8" s="4">
        <v>4</v>
      </c>
      <c r="AA8" s="5">
        <v>1</v>
      </c>
      <c r="AB8" s="4">
        <v>1</v>
      </c>
      <c r="AC8" s="4">
        <v>2</v>
      </c>
      <c r="AD8" s="4">
        <v>1</v>
      </c>
      <c r="AE8" s="10">
        <f t="shared" si="3"/>
        <v>1.6666666666666667</v>
      </c>
      <c r="AF8" s="4">
        <v>0</v>
      </c>
      <c r="AG8" s="4">
        <v>0</v>
      </c>
      <c r="AH8" s="4">
        <v>0</v>
      </c>
      <c r="AI8" s="4">
        <v>0</v>
      </c>
      <c r="AJ8" s="4">
        <v>2</v>
      </c>
      <c r="AK8" s="4">
        <v>0</v>
      </c>
      <c r="AL8" s="14">
        <f t="shared" si="4"/>
        <v>0.33333333333333331</v>
      </c>
      <c r="AN8" s="12">
        <f t="shared" si="5"/>
        <v>1.0449999999999999</v>
      </c>
    </row>
    <row r="9" spans="1:40" x14ac:dyDescent="0.25">
      <c r="A9" s="4" t="s">
        <v>40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1</v>
      </c>
      <c r="I9" s="4">
        <v>0</v>
      </c>
      <c r="J9" s="4">
        <v>0</v>
      </c>
      <c r="K9" s="4">
        <v>0</v>
      </c>
      <c r="L9" s="10">
        <f t="shared" si="0"/>
        <v>0.1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10">
        <f t="shared" si="1"/>
        <v>0</v>
      </c>
      <c r="V9" s="4">
        <v>0</v>
      </c>
      <c r="W9" s="4">
        <v>0</v>
      </c>
      <c r="X9" s="10">
        <f t="shared" si="2"/>
        <v>0</v>
      </c>
      <c r="Y9" s="4">
        <v>1</v>
      </c>
      <c r="Z9" s="4">
        <v>1</v>
      </c>
      <c r="AA9" s="5">
        <v>0</v>
      </c>
      <c r="AB9" s="4">
        <v>0</v>
      </c>
      <c r="AC9" s="4">
        <v>0</v>
      </c>
      <c r="AD9" s="4">
        <v>0</v>
      </c>
      <c r="AE9" s="10">
        <f t="shared" si="3"/>
        <v>0.33333333333333331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14">
        <f t="shared" si="4"/>
        <v>0</v>
      </c>
      <c r="AN9" s="12">
        <f t="shared" si="5"/>
        <v>8.666666666666667E-2</v>
      </c>
    </row>
    <row r="10" spans="1:40" x14ac:dyDescent="0.25">
      <c r="A10" s="4" t="s">
        <v>41</v>
      </c>
      <c r="B10" s="4">
        <v>4</v>
      </c>
      <c r="C10" s="4">
        <v>3</v>
      </c>
      <c r="D10" s="4">
        <v>4</v>
      </c>
      <c r="E10" s="4">
        <v>1</v>
      </c>
      <c r="F10" s="4">
        <v>7</v>
      </c>
      <c r="G10" s="4">
        <v>0</v>
      </c>
      <c r="H10" s="4">
        <v>3</v>
      </c>
      <c r="I10" s="4">
        <v>9</v>
      </c>
      <c r="J10" s="4">
        <v>0</v>
      </c>
      <c r="K10" s="4">
        <v>2</v>
      </c>
      <c r="L10" s="10">
        <f t="shared" si="0"/>
        <v>3.3</v>
      </c>
      <c r="M10" s="4">
        <v>3</v>
      </c>
      <c r="N10" s="4">
        <v>0</v>
      </c>
      <c r="O10" s="4">
        <v>3</v>
      </c>
      <c r="P10" s="4">
        <v>2</v>
      </c>
      <c r="Q10" s="4">
        <v>5</v>
      </c>
      <c r="R10" s="4">
        <v>0</v>
      </c>
      <c r="S10" s="4">
        <v>3</v>
      </c>
      <c r="T10" s="4">
        <v>7</v>
      </c>
      <c r="U10" s="10">
        <f t="shared" si="1"/>
        <v>2.875</v>
      </c>
      <c r="V10" s="4">
        <v>4</v>
      </c>
      <c r="W10" s="4">
        <v>2</v>
      </c>
      <c r="X10" s="10">
        <f t="shared" si="2"/>
        <v>3</v>
      </c>
      <c r="Y10" s="4">
        <v>2</v>
      </c>
      <c r="Z10" s="4">
        <v>2</v>
      </c>
      <c r="AA10" s="5">
        <v>0</v>
      </c>
      <c r="AB10" s="4">
        <v>5</v>
      </c>
      <c r="AC10" s="4">
        <v>2</v>
      </c>
      <c r="AD10" s="4">
        <v>2</v>
      </c>
      <c r="AE10" s="10">
        <f t="shared" si="3"/>
        <v>2.1666666666666665</v>
      </c>
      <c r="AF10" s="4">
        <v>2</v>
      </c>
      <c r="AG10" s="4">
        <v>4</v>
      </c>
      <c r="AH10" s="4">
        <v>5</v>
      </c>
      <c r="AI10" s="4">
        <v>3</v>
      </c>
      <c r="AJ10" s="4">
        <v>6</v>
      </c>
      <c r="AK10" s="4">
        <v>3</v>
      </c>
      <c r="AL10" s="14">
        <f t="shared" si="4"/>
        <v>3.8333333333333335</v>
      </c>
      <c r="AN10" s="12">
        <f t="shared" si="5"/>
        <v>3.0350000000000001</v>
      </c>
    </row>
    <row r="11" spans="1:40" x14ac:dyDescent="0.25">
      <c r="A11" s="4" t="s">
        <v>42</v>
      </c>
      <c r="B11" s="4">
        <v>2</v>
      </c>
      <c r="C11" s="4">
        <v>1</v>
      </c>
      <c r="D11" s="4">
        <v>1</v>
      </c>
      <c r="E11" s="4">
        <v>1</v>
      </c>
      <c r="F11" s="4">
        <v>1</v>
      </c>
      <c r="G11" s="4">
        <v>0</v>
      </c>
      <c r="H11" s="4">
        <v>2</v>
      </c>
      <c r="I11" s="4">
        <v>2</v>
      </c>
      <c r="J11" s="4">
        <v>0</v>
      </c>
      <c r="K11" s="4">
        <v>0</v>
      </c>
      <c r="L11" s="10">
        <f t="shared" si="0"/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0</v>
      </c>
      <c r="S11" s="4">
        <v>1</v>
      </c>
      <c r="T11" s="4">
        <v>1</v>
      </c>
      <c r="U11" s="10">
        <f t="shared" si="1"/>
        <v>0.875</v>
      </c>
      <c r="V11" s="4">
        <v>0</v>
      </c>
      <c r="W11" s="4">
        <v>1</v>
      </c>
      <c r="X11" s="10">
        <f t="shared" si="2"/>
        <v>0.5</v>
      </c>
      <c r="Y11" s="4">
        <v>1</v>
      </c>
      <c r="Z11" s="4">
        <v>0</v>
      </c>
      <c r="AA11" s="5">
        <v>1</v>
      </c>
      <c r="AB11" s="4">
        <v>1</v>
      </c>
      <c r="AC11" s="4">
        <v>0</v>
      </c>
      <c r="AD11" s="4">
        <v>0</v>
      </c>
      <c r="AE11" s="10">
        <f t="shared" si="3"/>
        <v>0.5</v>
      </c>
      <c r="AF11" s="4">
        <v>0</v>
      </c>
      <c r="AG11" s="4">
        <v>0</v>
      </c>
      <c r="AH11" s="4">
        <v>1</v>
      </c>
      <c r="AI11" s="4">
        <v>0</v>
      </c>
      <c r="AJ11" s="4">
        <v>1</v>
      </c>
      <c r="AK11" s="4">
        <v>1</v>
      </c>
      <c r="AL11" s="14">
        <f t="shared" si="4"/>
        <v>0.5</v>
      </c>
      <c r="AN11" s="12">
        <f t="shared" si="5"/>
        <v>0.67500000000000004</v>
      </c>
    </row>
    <row r="12" spans="1:40" x14ac:dyDescent="0.25">
      <c r="A12" s="4" t="s">
        <v>43</v>
      </c>
      <c r="B12" s="4">
        <v>0</v>
      </c>
      <c r="C12" s="4">
        <v>0</v>
      </c>
      <c r="D12" s="4">
        <v>0</v>
      </c>
      <c r="E12" s="4">
        <v>0</v>
      </c>
      <c r="F12" s="4">
        <v>2</v>
      </c>
      <c r="G12" s="4">
        <v>1</v>
      </c>
      <c r="H12" s="4">
        <v>1</v>
      </c>
      <c r="I12" s="4">
        <v>0</v>
      </c>
      <c r="J12" s="4">
        <v>2</v>
      </c>
      <c r="K12" s="4">
        <v>0</v>
      </c>
      <c r="L12" s="10">
        <f t="shared" si="0"/>
        <v>0.6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1</v>
      </c>
      <c r="T12" s="4">
        <v>0</v>
      </c>
      <c r="U12" s="10">
        <f t="shared" si="1"/>
        <v>0.125</v>
      </c>
      <c r="V12" s="4">
        <v>1</v>
      </c>
      <c r="W12" s="4">
        <v>0</v>
      </c>
      <c r="X12" s="10">
        <f t="shared" si="2"/>
        <v>0.5</v>
      </c>
      <c r="Y12" s="4">
        <v>0</v>
      </c>
      <c r="Z12" s="4">
        <v>0</v>
      </c>
      <c r="AA12" s="5">
        <v>0</v>
      </c>
      <c r="AB12" s="4">
        <v>1</v>
      </c>
      <c r="AC12" s="4">
        <v>0</v>
      </c>
      <c r="AD12" s="4">
        <v>0</v>
      </c>
      <c r="AE12" s="10">
        <f t="shared" si="3"/>
        <v>0.16666666666666666</v>
      </c>
      <c r="AF12" s="4">
        <v>0</v>
      </c>
      <c r="AG12" s="4">
        <v>1</v>
      </c>
      <c r="AH12" s="4">
        <v>0</v>
      </c>
      <c r="AI12" s="4">
        <v>0</v>
      </c>
      <c r="AJ12" s="4">
        <v>0</v>
      </c>
      <c r="AK12" s="4">
        <v>0</v>
      </c>
      <c r="AL12" s="14">
        <f t="shared" si="4"/>
        <v>0.16666666666666666</v>
      </c>
      <c r="AN12" s="12">
        <f t="shared" si="5"/>
        <v>0.3116666666666667</v>
      </c>
    </row>
    <row r="13" spans="1:40" x14ac:dyDescent="0.25">
      <c r="A13" s="4" t="s">
        <v>44</v>
      </c>
      <c r="B13" s="4">
        <v>0</v>
      </c>
      <c r="C13" s="4">
        <v>1</v>
      </c>
      <c r="D13" s="4">
        <v>0</v>
      </c>
      <c r="E13" s="4">
        <v>0</v>
      </c>
      <c r="F13" s="4">
        <v>2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10">
        <f t="shared" si="0"/>
        <v>0.3</v>
      </c>
      <c r="M13" s="4">
        <v>1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10">
        <f t="shared" si="1"/>
        <v>0.125</v>
      </c>
      <c r="V13" s="4">
        <v>2</v>
      </c>
      <c r="W13" s="4">
        <v>1</v>
      </c>
      <c r="X13" s="10">
        <f t="shared" si="2"/>
        <v>1.5</v>
      </c>
      <c r="Y13" s="4">
        <v>0</v>
      </c>
      <c r="Z13" s="4">
        <v>0</v>
      </c>
      <c r="AA13" s="5">
        <v>0</v>
      </c>
      <c r="AB13" s="4">
        <v>0</v>
      </c>
      <c r="AC13" s="4">
        <v>0</v>
      </c>
      <c r="AD13" s="4">
        <v>0</v>
      </c>
      <c r="AE13" s="10">
        <v>0</v>
      </c>
      <c r="AF13" s="4">
        <v>0</v>
      </c>
      <c r="AG13" s="4">
        <v>1</v>
      </c>
      <c r="AH13" s="4">
        <v>0</v>
      </c>
      <c r="AI13" s="4">
        <v>1</v>
      </c>
      <c r="AJ13" s="4">
        <v>1</v>
      </c>
      <c r="AK13" s="4">
        <v>1</v>
      </c>
      <c r="AL13" s="14">
        <f t="shared" si="4"/>
        <v>0.66666666666666663</v>
      </c>
      <c r="AN13" s="12">
        <f t="shared" si="5"/>
        <v>0.51833333333333331</v>
      </c>
    </row>
    <row r="14" spans="1:40" x14ac:dyDescent="0.25">
      <c r="A14" s="2" t="s">
        <v>45</v>
      </c>
      <c r="B14" s="2">
        <f t="shared" ref="B14:K14" si="6">SUM(B2:B13)</f>
        <v>11</v>
      </c>
      <c r="C14" s="2">
        <f t="shared" si="6"/>
        <v>14</v>
      </c>
      <c r="D14" s="2">
        <f t="shared" si="6"/>
        <v>8</v>
      </c>
      <c r="E14" s="2">
        <f t="shared" si="6"/>
        <v>8</v>
      </c>
      <c r="F14" s="2">
        <f t="shared" si="6"/>
        <v>26</v>
      </c>
      <c r="G14" s="2">
        <f t="shared" si="6"/>
        <v>12</v>
      </c>
      <c r="H14" s="2">
        <f t="shared" si="6"/>
        <v>18</v>
      </c>
      <c r="I14" s="2">
        <f t="shared" si="6"/>
        <v>22</v>
      </c>
      <c r="J14" s="2">
        <f t="shared" si="6"/>
        <v>11</v>
      </c>
      <c r="K14" s="2">
        <f t="shared" si="6"/>
        <v>15</v>
      </c>
      <c r="L14" s="9"/>
      <c r="M14" s="2">
        <f t="shared" ref="M14:T14" si="7">SUM(M2:M13)</f>
        <v>9</v>
      </c>
      <c r="N14" s="2">
        <f t="shared" si="7"/>
        <v>4</v>
      </c>
      <c r="O14" s="2">
        <f t="shared" si="7"/>
        <v>14</v>
      </c>
      <c r="P14" s="2">
        <f t="shared" si="7"/>
        <v>7</v>
      </c>
      <c r="Q14" s="2">
        <f t="shared" si="7"/>
        <v>14</v>
      </c>
      <c r="R14" s="2">
        <f t="shared" si="7"/>
        <v>6</v>
      </c>
      <c r="S14" s="2">
        <f t="shared" si="7"/>
        <v>8</v>
      </c>
      <c r="T14" s="2">
        <f t="shared" si="7"/>
        <v>16</v>
      </c>
      <c r="U14" s="9"/>
      <c r="V14" s="2">
        <f>SUM(V2:V13)</f>
        <v>13</v>
      </c>
      <c r="W14" s="2">
        <f>SUM(W2:W13)</f>
        <v>14</v>
      </c>
      <c r="X14" s="9"/>
      <c r="Y14" s="2">
        <f t="shared" ref="Y14:AD14" si="8">SUM(Y2:Y13)</f>
        <v>17</v>
      </c>
      <c r="Z14" s="2">
        <f t="shared" si="8"/>
        <v>11</v>
      </c>
      <c r="AA14" s="2">
        <f t="shared" si="8"/>
        <v>15</v>
      </c>
      <c r="AB14" s="2">
        <f t="shared" si="8"/>
        <v>19</v>
      </c>
      <c r="AC14" s="2">
        <f t="shared" si="8"/>
        <v>11</v>
      </c>
      <c r="AD14" s="2">
        <f t="shared" si="8"/>
        <v>7</v>
      </c>
      <c r="AE14" s="9"/>
      <c r="AF14" s="2">
        <f t="shared" ref="AF14:AK14" si="9">SUM(AF2:AF13)</f>
        <v>8</v>
      </c>
      <c r="AG14" s="2">
        <f t="shared" si="9"/>
        <v>15</v>
      </c>
      <c r="AH14" s="2">
        <f t="shared" si="9"/>
        <v>12</v>
      </c>
      <c r="AI14" s="2">
        <f t="shared" si="9"/>
        <v>12</v>
      </c>
      <c r="AJ14" s="2">
        <f t="shared" si="9"/>
        <v>21</v>
      </c>
      <c r="AK14" s="2">
        <f t="shared" si="9"/>
        <v>8</v>
      </c>
      <c r="AL14" s="11"/>
    </row>
    <row r="15" spans="1:40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11"/>
      <c r="M15" s="6"/>
      <c r="N15" s="6"/>
      <c r="O15" s="6"/>
      <c r="P15" s="6"/>
      <c r="Q15" s="6"/>
      <c r="R15" s="6"/>
      <c r="S15" s="6"/>
      <c r="T15" s="6"/>
      <c r="U15" s="11"/>
      <c r="V15" s="6"/>
      <c r="W15" s="6"/>
      <c r="X15" s="11"/>
      <c r="Y15" s="6"/>
      <c r="Z15" s="6"/>
      <c r="AA15" s="7"/>
      <c r="AB15" s="6"/>
      <c r="AC15" s="6"/>
      <c r="AD15" s="6"/>
      <c r="AE15" s="11"/>
      <c r="AF15" s="6"/>
      <c r="AG15" s="6"/>
      <c r="AH15" s="6"/>
      <c r="AI15" s="6"/>
      <c r="AJ15" s="6"/>
      <c r="AK15" s="6"/>
      <c r="AL15" s="11"/>
    </row>
    <row r="16" spans="1:40" x14ac:dyDescent="0.25">
      <c r="A16" s="8"/>
      <c r="B16" s="6"/>
      <c r="C16" s="6"/>
      <c r="D16" s="6"/>
      <c r="E16" s="6"/>
      <c r="F16" s="6"/>
      <c r="G16" s="6"/>
      <c r="H16" s="6"/>
      <c r="I16" s="6"/>
      <c r="J16" s="6"/>
      <c r="K16" s="6"/>
      <c r="L16" s="11"/>
      <c r="M16" s="6"/>
      <c r="N16" s="6"/>
      <c r="O16" s="6"/>
      <c r="P16" s="6"/>
      <c r="Q16" s="6"/>
      <c r="R16" s="6"/>
      <c r="S16" s="6"/>
      <c r="T16" s="6"/>
      <c r="U16" s="11"/>
      <c r="V16" s="6"/>
      <c r="W16" s="6"/>
      <c r="X16" s="11"/>
      <c r="Y16" s="6"/>
      <c r="Z16" s="6"/>
      <c r="AA16" s="7"/>
      <c r="AB16" s="6"/>
      <c r="AC16" s="6"/>
      <c r="AD16" s="6"/>
      <c r="AE16" s="11"/>
      <c r="AF16" s="6"/>
      <c r="AG16" s="6"/>
      <c r="AH16" s="6"/>
      <c r="AI16" s="6"/>
      <c r="AJ16" s="6"/>
      <c r="AK16" s="6"/>
      <c r="AL16" s="11"/>
    </row>
    <row r="26" spans="12:12" x14ac:dyDescent="0.25">
      <c r="L2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"/>
  <sheetViews>
    <sheetView zoomScale="80" zoomScaleNormal="80" workbookViewId="0">
      <selection sqref="A1:A14"/>
    </sheetView>
  </sheetViews>
  <sheetFormatPr defaultRowHeight="15" x14ac:dyDescent="0.25"/>
  <cols>
    <col min="1" max="1" width="16.7109375" bestFit="1" customWidth="1"/>
    <col min="2" max="7" width="6.5703125" bestFit="1" customWidth="1"/>
    <col min="8" max="8" width="7.140625" bestFit="1" customWidth="1"/>
    <col min="9" max="20" width="6.5703125" bestFit="1" customWidth="1"/>
    <col min="21" max="21" width="7.140625" bestFit="1" customWidth="1"/>
    <col min="22" max="24" width="6.5703125" bestFit="1" customWidth="1"/>
    <col min="25" max="26" width="7.140625" bestFit="1" customWidth="1"/>
    <col min="27" max="31" width="6.5703125" bestFit="1" customWidth="1"/>
    <col min="32" max="32" width="7.140625" bestFit="1" customWidth="1"/>
    <col min="33" max="33" width="6.5703125" bestFit="1" customWidth="1"/>
    <col min="34" max="34" width="8.7109375" bestFit="1" customWidth="1"/>
    <col min="35" max="35" width="11" bestFit="1" customWidth="1"/>
  </cols>
  <sheetData>
    <row r="1" spans="1:35" x14ac:dyDescent="0.25">
      <c r="A1" s="1"/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5" t="s">
        <v>45</v>
      </c>
      <c r="AI1" s="15" t="s">
        <v>51</v>
      </c>
    </row>
    <row r="2" spans="1:35" x14ac:dyDescent="0.25">
      <c r="A2" s="2" t="s">
        <v>33</v>
      </c>
      <c r="B2" s="16">
        <v>5</v>
      </c>
      <c r="C2" s="16">
        <v>7</v>
      </c>
      <c r="D2" s="16">
        <v>1</v>
      </c>
      <c r="E2" s="16">
        <v>4</v>
      </c>
      <c r="F2" s="16">
        <v>12</v>
      </c>
      <c r="G2" s="16">
        <v>15</v>
      </c>
      <c r="H2" s="16">
        <v>29</v>
      </c>
      <c r="I2" s="16">
        <v>10</v>
      </c>
      <c r="J2" s="16">
        <v>13</v>
      </c>
      <c r="K2" s="16">
        <v>5</v>
      </c>
      <c r="L2" s="16">
        <v>5</v>
      </c>
      <c r="M2" s="16">
        <v>0</v>
      </c>
      <c r="N2" s="16">
        <v>8</v>
      </c>
      <c r="O2" s="16">
        <v>0</v>
      </c>
      <c r="P2" s="16">
        <v>2</v>
      </c>
      <c r="Q2" s="16">
        <v>3</v>
      </c>
      <c r="R2" s="16">
        <v>0</v>
      </c>
      <c r="S2" s="16">
        <v>7</v>
      </c>
      <c r="T2" s="16">
        <v>0</v>
      </c>
      <c r="U2" s="16">
        <v>15</v>
      </c>
      <c r="V2" s="16">
        <v>25</v>
      </c>
      <c r="W2" s="16">
        <v>6</v>
      </c>
      <c r="X2" s="16">
        <v>7</v>
      </c>
      <c r="Y2" s="16">
        <v>25</v>
      </c>
      <c r="Z2" s="16">
        <v>0</v>
      </c>
      <c r="AA2" s="16">
        <v>5</v>
      </c>
      <c r="AB2" s="16">
        <v>5</v>
      </c>
      <c r="AC2" s="16">
        <v>4</v>
      </c>
      <c r="AD2" s="16">
        <v>9</v>
      </c>
      <c r="AE2" s="16">
        <v>2</v>
      </c>
      <c r="AF2" s="16">
        <v>4</v>
      </c>
      <c r="AG2" s="16">
        <v>6</v>
      </c>
      <c r="AH2">
        <f>SUM(C2:AG2)</f>
        <v>234</v>
      </c>
      <c r="AI2" s="17">
        <f>SUM(AH2/AH15)</f>
        <v>0.22718446601941747</v>
      </c>
    </row>
    <row r="3" spans="1:35" x14ac:dyDescent="0.25">
      <c r="A3" s="2" t="s">
        <v>34</v>
      </c>
      <c r="B3" s="16">
        <v>26</v>
      </c>
      <c r="C3" s="16">
        <v>7</v>
      </c>
      <c r="D3" s="16">
        <v>3</v>
      </c>
      <c r="E3" s="16">
        <v>12</v>
      </c>
      <c r="F3" s="16">
        <v>2</v>
      </c>
      <c r="G3" s="16">
        <v>2</v>
      </c>
      <c r="H3" s="16">
        <v>6</v>
      </c>
      <c r="I3" s="16">
        <v>1</v>
      </c>
      <c r="J3" s="16">
        <v>2</v>
      </c>
      <c r="K3" s="16">
        <v>1</v>
      </c>
      <c r="L3" s="16">
        <v>0</v>
      </c>
      <c r="M3" s="16">
        <v>1</v>
      </c>
      <c r="N3" s="16">
        <v>8</v>
      </c>
      <c r="O3" s="16">
        <v>4</v>
      </c>
      <c r="P3" s="16">
        <v>6</v>
      </c>
      <c r="Q3" s="16">
        <v>1</v>
      </c>
      <c r="R3" s="16">
        <v>0</v>
      </c>
      <c r="S3" s="16">
        <v>1</v>
      </c>
      <c r="T3" s="16">
        <v>0</v>
      </c>
      <c r="U3" s="16">
        <v>8</v>
      </c>
      <c r="V3" s="16">
        <v>4</v>
      </c>
      <c r="W3" s="16">
        <v>0</v>
      </c>
      <c r="X3" s="16">
        <v>8</v>
      </c>
      <c r="Y3" s="16">
        <v>2</v>
      </c>
      <c r="Z3" s="16">
        <v>13</v>
      </c>
      <c r="AA3" s="16">
        <v>0</v>
      </c>
      <c r="AB3" s="16">
        <v>10</v>
      </c>
      <c r="AC3" s="16">
        <v>8</v>
      </c>
      <c r="AD3" s="16">
        <v>2</v>
      </c>
      <c r="AE3" s="16">
        <v>4</v>
      </c>
      <c r="AF3" s="16">
        <v>6</v>
      </c>
      <c r="AG3" s="16">
        <v>2</v>
      </c>
      <c r="AH3">
        <f t="shared" ref="AH3:AH15" si="0">SUM(C3:AG3)</f>
        <v>124</v>
      </c>
      <c r="AI3" s="17">
        <f>SUM(AH3/AH15)</f>
        <v>0.12038834951456311</v>
      </c>
    </row>
    <row r="4" spans="1:35" x14ac:dyDescent="0.25">
      <c r="A4" s="2" t="s">
        <v>35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3</v>
      </c>
      <c r="L4" s="16">
        <v>0</v>
      </c>
      <c r="M4" s="16">
        <v>0</v>
      </c>
      <c r="N4" s="16">
        <v>0</v>
      </c>
      <c r="O4" s="16">
        <v>1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1</v>
      </c>
      <c r="X4" s="16">
        <v>2</v>
      </c>
      <c r="Y4" s="16">
        <v>1</v>
      </c>
      <c r="Z4" s="16">
        <v>0</v>
      </c>
      <c r="AA4" s="16">
        <v>0</v>
      </c>
      <c r="AB4" s="16">
        <v>0</v>
      </c>
      <c r="AC4" s="16">
        <v>0</v>
      </c>
      <c r="AD4" s="16">
        <v>0</v>
      </c>
      <c r="AE4" s="16">
        <v>0</v>
      </c>
      <c r="AF4" s="16">
        <v>0</v>
      </c>
      <c r="AG4" s="16">
        <v>0</v>
      </c>
      <c r="AH4">
        <f t="shared" si="0"/>
        <v>8</v>
      </c>
      <c r="AI4" s="17">
        <f>SUM(AH4/AH15)</f>
        <v>7.7669902912621356E-3</v>
      </c>
    </row>
    <row r="5" spans="1:35" x14ac:dyDescent="0.25">
      <c r="A5" s="2" t="s">
        <v>36</v>
      </c>
      <c r="B5" s="16">
        <v>0</v>
      </c>
      <c r="C5" s="16">
        <v>4</v>
      </c>
      <c r="D5" s="16">
        <v>0</v>
      </c>
      <c r="E5" s="16">
        <v>1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1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2</v>
      </c>
      <c r="Y5" s="16">
        <v>2</v>
      </c>
      <c r="Z5" s="16">
        <v>35</v>
      </c>
      <c r="AA5" s="16">
        <v>3</v>
      </c>
      <c r="AB5" s="16">
        <v>3</v>
      </c>
      <c r="AC5" s="16">
        <v>1</v>
      </c>
      <c r="AD5" s="16">
        <v>1</v>
      </c>
      <c r="AE5" s="16">
        <v>1</v>
      </c>
      <c r="AF5" s="16">
        <v>0</v>
      </c>
      <c r="AG5" s="16">
        <v>0</v>
      </c>
      <c r="AH5">
        <f t="shared" si="0"/>
        <v>54</v>
      </c>
      <c r="AI5" s="17">
        <f>SUM(AH5/AH15)</f>
        <v>5.2427184466019419E-2</v>
      </c>
    </row>
    <row r="6" spans="1:35" x14ac:dyDescent="0.25">
      <c r="A6" s="2" t="s">
        <v>37</v>
      </c>
      <c r="B6" s="16">
        <v>0</v>
      </c>
      <c r="C6" s="16">
        <v>2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1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>
        <f t="shared" si="0"/>
        <v>3</v>
      </c>
      <c r="AI6" s="17">
        <f>SUM(AH6/AH15)</f>
        <v>2.9126213592233011E-3</v>
      </c>
    </row>
    <row r="7" spans="1:35" x14ac:dyDescent="0.25">
      <c r="A7" s="2" t="s">
        <v>38</v>
      </c>
      <c r="B7" s="16">
        <v>0</v>
      </c>
      <c r="C7" s="16">
        <v>2</v>
      </c>
      <c r="D7" s="16">
        <v>0</v>
      </c>
      <c r="E7" s="16">
        <v>1</v>
      </c>
      <c r="F7" s="16">
        <v>9</v>
      </c>
      <c r="G7" s="16">
        <v>8</v>
      </c>
      <c r="H7" s="16">
        <v>6</v>
      </c>
      <c r="I7" s="16">
        <v>5</v>
      </c>
      <c r="J7" s="16">
        <v>5</v>
      </c>
      <c r="K7" s="16">
        <v>14</v>
      </c>
      <c r="L7" s="16">
        <v>3</v>
      </c>
      <c r="M7" s="16">
        <v>2</v>
      </c>
      <c r="N7" s="16">
        <v>13</v>
      </c>
      <c r="O7" s="16">
        <v>4</v>
      </c>
      <c r="P7" s="16">
        <v>3</v>
      </c>
      <c r="Q7" s="16">
        <v>1</v>
      </c>
      <c r="R7" s="16">
        <v>1</v>
      </c>
      <c r="S7" s="16">
        <v>1</v>
      </c>
      <c r="T7" s="16">
        <v>6</v>
      </c>
      <c r="U7" s="16">
        <v>8</v>
      </c>
      <c r="V7" s="16">
        <v>5</v>
      </c>
      <c r="W7" s="16">
        <v>2</v>
      </c>
      <c r="X7" s="16">
        <v>6</v>
      </c>
      <c r="Y7" s="16">
        <v>8</v>
      </c>
      <c r="Z7" s="16">
        <v>5</v>
      </c>
      <c r="AA7" s="16">
        <v>1</v>
      </c>
      <c r="AB7" s="16">
        <v>0</v>
      </c>
      <c r="AC7" s="16">
        <v>2</v>
      </c>
      <c r="AD7" s="16">
        <v>1</v>
      </c>
      <c r="AE7" s="16">
        <v>1</v>
      </c>
      <c r="AF7" s="16">
        <v>5</v>
      </c>
      <c r="AG7" s="16">
        <v>0</v>
      </c>
      <c r="AH7">
        <f t="shared" si="0"/>
        <v>128</v>
      </c>
      <c r="AI7" s="17">
        <f>SUM(AH7/AH15)</f>
        <v>0.12427184466019417</v>
      </c>
    </row>
    <row r="8" spans="1:35" x14ac:dyDescent="0.25">
      <c r="A8" s="2" t="s">
        <v>39</v>
      </c>
      <c r="B8" s="16">
        <v>0</v>
      </c>
      <c r="C8" s="16">
        <v>0</v>
      </c>
      <c r="D8" s="16">
        <v>0</v>
      </c>
      <c r="E8" s="16">
        <v>0</v>
      </c>
      <c r="F8" s="16">
        <v>1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1</v>
      </c>
      <c r="Q8" s="16">
        <v>0</v>
      </c>
      <c r="R8" s="16">
        <v>0</v>
      </c>
      <c r="S8" s="16">
        <v>0</v>
      </c>
      <c r="T8" s="16">
        <v>24</v>
      </c>
      <c r="U8" s="16">
        <v>21</v>
      </c>
      <c r="V8" s="16">
        <v>1</v>
      </c>
      <c r="W8" s="16">
        <v>11</v>
      </c>
      <c r="X8" s="16">
        <v>15</v>
      </c>
      <c r="Y8" s="16">
        <v>2</v>
      </c>
      <c r="Z8" s="16">
        <v>3</v>
      </c>
      <c r="AA8" s="16">
        <v>2</v>
      </c>
      <c r="AB8" s="16">
        <v>0</v>
      </c>
      <c r="AC8" s="16">
        <v>0</v>
      </c>
      <c r="AD8" s="16">
        <v>0</v>
      </c>
      <c r="AE8" s="16">
        <v>0</v>
      </c>
      <c r="AF8" s="16">
        <v>2</v>
      </c>
      <c r="AG8" s="16">
        <v>0</v>
      </c>
      <c r="AH8">
        <f t="shared" si="0"/>
        <v>83</v>
      </c>
      <c r="AI8" s="17">
        <f>SUM(AH8/AH15)</f>
        <v>8.058252427184466E-2</v>
      </c>
    </row>
    <row r="9" spans="1:35" x14ac:dyDescent="0.25">
      <c r="A9" s="2" t="s">
        <v>40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1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2</v>
      </c>
      <c r="W9" s="16">
        <v>1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>
        <f t="shared" si="0"/>
        <v>4</v>
      </c>
      <c r="AI9" s="17">
        <f>SUM(AH9/AH15)</f>
        <v>3.8834951456310678E-3</v>
      </c>
    </row>
    <row r="10" spans="1:35" x14ac:dyDescent="0.25">
      <c r="A10" s="2" t="s">
        <v>41</v>
      </c>
      <c r="B10" s="16">
        <v>5</v>
      </c>
      <c r="C10" s="16">
        <v>4</v>
      </c>
      <c r="D10" s="16">
        <v>4</v>
      </c>
      <c r="E10" s="16">
        <v>1</v>
      </c>
      <c r="F10" s="16">
        <v>23</v>
      </c>
      <c r="G10" s="16">
        <v>0</v>
      </c>
      <c r="H10" s="16">
        <v>18</v>
      </c>
      <c r="I10" s="16">
        <v>23</v>
      </c>
      <c r="J10" s="16">
        <v>0</v>
      </c>
      <c r="K10" s="16">
        <v>5</v>
      </c>
      <c r="L10" s="16">
        <v>4</v>
      </c>
      <c r="M10" s="16">
        <v>0</v>
      </c>
      <c r="N10" s="16">
        <v>3</v>
      </c>
      <c r="O10" s="16">
        <v>6</v>
      </c>
      <c r="P10" s="16">
        <v>13</v>
      </c>
      <c r="Q10" s="16">
        <v>0</v>
      </c>
      <c r="R10" s="16">
        <v>5</v>
      </c>
      <c r="S10" s="16">
        <v>7</v>
      </c>
      <c r="T10" s="16">
        <v>5</v>
      </c>
      <c r="U10" s="16">
        <v>2</v>
      </c>
      <c r="V10" s="16">
        <v>6</v>
      </c>
      <c r="W10" s="16">
        <v>7</v>
      </c>
      <c r="X10" s="16">
        <v>0</v>
      </c>
      <c r="Y10" s="16">
        <v>17</v>
      </c>
      <c r="Z10" s="16">
        <v>5</v>
      </c>
      <c r="AA10" s="16">
        <v>2</v>
      </c>
      <c r="AB10" s="16">
        <v>2</v>
      </c>
      <c r="AC10" s="16">
        <v>7</v>
      </c>
      <c r="AD10" s="16">
        <v>6</v>
      </c>
      <c r="AE10" s="16">
        <v>3</v>
      </c>
      <c r="AF10" s="16">
        <v>54</v>
      </c>
      <c r="AG10" s="16">
        <v>4</v>
      </c>
      <c r="AH10">
        <f t="shared" si="0"/>
        <v>236</v>
      </c>
      <c r="AI10" s="17">
        <f>SUM(AH10/1030)</f>
        <v>0.22912621359223301</v>
      </c>
    </row>
    <row r="11" spans="1:35" x14ac:dyDescent="0.25">
      <c r="A11" s="2" t="s">
        <v>42</v>
      </c>
      <c r="B11" s="16">
        <v>4</v>
      </c>
      <c r="C11" s="16">
        <v>1</v>
      </c>
      <c r="D11" s="16">
        <v>1</v>
      </c>
      <c r="E11" s="16">
        <v>4</v>
      </c>
      <c r="F11" s="16">
        <v>2</v>
      </c>
      <c r="G11" s="16">
        <v>0</v>
      </c>
      <c r="H11" s="16">
        <v>5</v>
      </c>
      <c r="I11" s="16">
        <v>2</v>
      </c>
      <c r="J11" s="16">
        <v>0</v>
      </c>
      <c r="K11" s="16">
        <v>0</v>
      </c>
      <c r="L11" s="16">
        <v>26</v>
      </c>
      <c r="M11" s="16">
        <v>15</v>
      </c>
      <c r="N11" s="16">
        <v>1</v>
      </c>
      <c r="O11" s="16">
        <v>4</v>
      </c>
      <c r="P11" s="16">
        <v>9</v>
      </c>
      <c r="Q11" s="16">
        <v>0</v>
      </c>
      <c r="R11" s="16">
        <v>3</v>
      </c>
      <c r="S11" s="16">
        <v>1</v>
      </c>
      <c r="T11" s="16">
        <v>0</v>
      </c>
      <c r="U11" s="16">
        <v>24</v>
      </c>
      <c r="V11" s="16">
        <v>1</v>
      </c>
      <c r="W11" s="16">
        <v>0</v>
      </c>
      <c r="X11" s="16">
        <v>2</v>
      </c>
      <c r="Y11" s="16">
        <v>1</v>
      </c>
      <c r="Z11" s="16">
        <v>0</v>
      </c>
      <c r="AA11" s="16">
        <v>0</v>
      </c>
      <c r="AB11" s="16">
        <v>0</v>
      </c>
      <c r="AC11" s="16">
        <v>0</v>
      </c>
      <c r="AD11" s="16">
        <v>1</v>
      </c>
      <c r="AE11" s="16">
        <v>0</v>
      </c>
      <c r="AF11" s="16">
        <v>11</v>
      </c>
      <c r="AG11" s="16">
        <v>1</v>
      </c>
      <c r="AH11">
        <f t="shared" si="0"/>
        <v>115</v>
      </c>
      <c r="AI11" s="17">
        <f t="shared" ref="AI11:AI15" si="1">SUM(AH11/1030)</f>
        <v>0.11165048543689321</v>
      </c>
    </row>
    <row r="12" spans="1:35" x14ac:dyDescent="0.25">
      <c r="A12" s="2" t="s">
        <v>43</v>
      </c>
      <c r="B12" s="16">
        <v>0</v>
      </c>
      <c r="C12" s="16">
        <v>0</v>
      </c>
      <c r="D12" s="16">
        <v>0</v>
      </c>
      <c r="E12" s="16">
        <v>0</v>
      </c>
      <c r="F12" s="16">
        <v>2</v>
      </c>
      <c r="G12" s="16">
        <v>1</v>
      </c>
      <c r="H12" s="16">
        <v>8</v>
      </c>
      <c r="I12" s="16">
        <v>0</v>
      </c>
      <c r="J12" s="16">
        <v>2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1</v>
      </c>
      <c r="S12" s="16">
        <v>0</v>
      </c>
      <c r="T12" s="16">
        <v>1</v>
      </c>
      <c r="U12" s="16">
        <v>0</v>
      </c>
      <c r="V12" s="16">
        <v>0</v>
      </c>
      <c r="W12" s="16">
        <v>0</v>
      </c>
      <c r="X12" s="16">
        <v>0</v>
      </c>
      <c r="Y12" s="16">
        <v>3</v>
      </c>
      <c r="Z12" s="16">
        <v>0</v>
      </c>
      <c r="AA12" s="16">
        <v>0</v>
      </c>
      <c r="AB12" s="16">
        <v>0</v>
      </c>
      <c r="AC12" s="16">
        <v>1</v>
      </c>
      <c r="AD12" s="16">
        <v>0</v>
      </c>
      <c r="AE12" s="16">
        <v>0</v>
      </c>
      <c r="AF12" s="16">
        <v>0</v>
      </c>
      <c r="AG12" s="16">
        <v>0</v>
      </c>
      <c r="AH12">
        <f t="shared" si="0"/>
        <v>19</v>
      </c>
      <c r="AI12" s="17">
        <f t="shared" si="1"/>
        <v>1.8446601941747572E-2</v>
      </c>
    </row>
    <row r="13" spans="1:35" x14ac:dyDescent="0.25">
      <c r="A13" s="2" t="s">
        <v>50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1</v>
      </c>
      <c r="AF13" s="16">
        <v>0</v>
      </c>
      <c r="AG13" s="16">
        <v>0</v>
      </c>
      <c r="AH13">
        <f t="shared" si="0"/>
        <v>1</v>
      </c>
      <c r="AI13" s="17">
        <f t="shared" si="1"/>
        <v>9.7087378640776695E-4</v>
      </c>
    </row>
    <row r="14" spans="1:35" x14ac:dyDescent="0.25">
      <c r="A14" s="2" t="s">
        <v>44</v>
      </c>
      <c r="B14" s="16">
        <v>0</v>
      </c>
      <c r="C14" s="16">
        <v>2</v>
      </c>
      <c r="D14" s="16">
        <v>0</v>
      </c>
      <c r="E14" s="16">
        <v>0</v>
      </c>
      <c r="F14" s="16">
        <v>2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10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2</v>
      </c>
      <c r="U14" s="16">
        <v>1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1</v>
      </c>
      <c r="AD14" s="16">
        <v>0</v>
      </c>
      <c r="AE14" s="16">
        <v>1</v>
      </c>
      <c r="AF14" s="16">
        <v>1</v>
      </c>
      <c r="AG14" s="16">
        <v>1</v>
      </c>
      <c r="AH14">
        <f t="shared" si="0"/>
        <v>21</v>
      </c>
      <c r="AI14" s="17">
        <f t="shared" si="1"/>
        <v>2.0388349514563107E-2</v>
      </c>
    </row>
    <row r="15" spans="1:35" x14ac:dyDescent="0.25">
      <c r="A15" s="2" t="s">
        <v>45</v>
      </c>
      <c r="B15" s="1">
        <f>SUM(B2:B14)</f>
        <v>40</v>
      </c>
      <c r="C15" s="1">
        <f t="shared" ref="C15:AG15" si="2">SUM(C2:C14)</f>
        <v>29</v>
      </c>
      <c r="D15" s="1">
        <f t="shared" si="2"/>
        <v>9</v>
      </c>
      <c r="E15" s="1">
        <f t="shared" si="2"/>
        <v>23</v>
      </c>
      <c r="F15" s="1">
        <f t="shared" si="2"/>
        <v>53</v>
      </c>
      <c r="G15" s="1">
        <f t="shared" si="2"/>
        <v>26</v>
      </c>
      <c r="H15" s="1">
        <f t="shared" si="2"/>
        <v>73</v>
      </c>
      <c r="I15" s="1">
        <f t="shared" si="2"/>
        <v>41</v>
      </c>
      <c r="J15" s="1">
        <f t="shared" si="2"/>
        <v>22</v>
      </c>
      <c r="K15" s="1">
        <f t="shared" si="2"/>
        <v>28</v>
      </c>
      <c r="L15" s="1">
        <f t="shared" si="2"/>
        <v>48</v>
      </c>
      <c r="M15" s="1">
        <f t="shared" si="2"/>
        <v>18</v>
      </c>
      <c r="N15" s="1">
        <f t="shared" si="2"/>
        <v>34</v>
      </c>
      <c r="O15" s="1">
        <f t="shared" si="2"/>
        <v>19</v>
      </c>
      <c r="P15" s="1">
        <f t="shared" si="2"/>
        <v>34</v>
      </c>
      <c r="Q15" s="1">
        <f t="shared" si="2"/>
        <v>5</v>
      </c>
      <c r="R15" s="1">
        <f t="shared" si="2"/>
        <v>10</v>
      </c>
      <c r="S15" s="1">
        <f t="shared" si="2"/>
        <v>18</v>
      </c>
      <c r="T15" s="1">
        <f t="shared" si="2"/>
        <v>38</v>
      </c>
      <c r="U15" s="1">
        <f t="shared" si="2"/>
        <v>79</v>
      </c>
      <c r="V15" s="1">
        <f t="shared" si="2"/>
        <v>44</v>
      </c>
      <c r="W15" s="1">
        <f t="shared" si="2"/>
        <v>28</v>
      </c>
      <c r="X15" s="1">
        <f t="shared" si="2"/>
        <v>42</v>
      </c>
      <c r="Y15" s="1">
        <f t="shared" si="2"/>
        <v>61</v>
      </c>
      <c r="Z15" s="1">
        <f t="shared" si="2"/>
        <v>61</v>
      </c>
      <c r="AA15" s="1">
        <f t="shared" si="2"/>
        <v>13</v>
      </c>
      <c r="AB15" s="1">
        <f t="shared" si="2"/>
        <v>20</v>
      </c>
      <c r="AC15" s="1">
        <f t="shared" si="2"/>
        <v>24</v>
      </c>
      <c r="AD15" s="1">
        <f t="shared" si="2"/>
        <v>20</v>
      </c>
      <c r="AE15" s="1">
        <f t="shared" si="2"/>
        <v>13</v>
      </c>
      <c r="AF15" s="1">
        <f t="shared" si="2"/>
        <v>83</v>
      </c>
      <c r="AG15" s="1">
        <f t="shared" si="2"/>
        <v>14</v>
      </c>
      <c r="AH15">
        <f t="shared" si="0"/>
        <v>1030</v>
      </c>
      <c r="AI15" s="17">
        <f t="shared" si="1"/>
        <v>1</v>
      </c>
    </row>
    <row r="16" spans="1:35" x14ac:dyDescent="0.25">
      <c r="A16" s="2" t="s">
        <v>51</v>
      </c>
      <c r="B16" s="19">
        <f>SUM(B15/1030)</f>
        <v>3.8834951456310676E-2</v>
      </c>
      <c r="C16" s="19">
        <f t="shared" ref="C16:AH16" si="3">SUM(C15/1030)</f>
        <v>2.8155339805825241E-2</v>
      </c>
      <c r="D16" s="19">
        <f t="shared" si="3"/>
        <v>8.7378640776699032E-3</v>
      </c>
      <c r="E16" s="19">
        <f t="shared" si="3"/>
        <v>2.2330097087378639E-2</v>
      </c>
      <c r="F16" s="19">
        <f t="shared" si="3"/>
        <v>5.145631067961165E-2</v>
      </c>
      <c r="G16" s="19">
        <f t="shared" si="3"/>
        <v>2.524271844660194E-2</v>
      </c>
      <c r="H16" s="19">
        <f t="shared" si="3"/>
        <v>7.0873786407766995E-2</v>
      </c>
      <c r="I16" s="19">
        <f t="shared" si="3"/>
        <v>3.9805825242718446E-2</v>
      </c>
      <c r="J16" s="19">
        <f t="shared" si="3"/>
        <v>2.1359223300970873E-2</v>
      </c>
      <c r="K16" s="19">
        <f t="shared" si="3"/>
        <v>2.7184466019417475E-2</v>
      </c>
      <c r="L16" s="19">
        <f t="shared" si="3"/>
        <v>4.6601941747572817E-2</v>
      </c>
      <c r="M16" s="19">
        <f t="shared" si="3"/>
        <v>1.7475728155339806E-2</v>
      </c>
      <c r="N16" s="19">
        <f t="shared" si="3"/>
        <v>3.3009708737864081E-2</v>
      </c>
      <c r="O16" s="19">
        <f t="shared" si="3"/>
        <v>1.8446601941747572E-2</v>
      </c>
      <c r="P16" s="19">
        <f t="shared" si="3"/>
        <v>3.3009708737864081E-2</v>
      </c>
      <c r="Q16" s="19">
        <f t="shared" si="3"/>
        <v>4.8543689320388345E-3</v>
      </c>
      <c r="R16" s="19">
        <f t="shared" si="3"/>
        <v>9.7087378640776691E-3</v>
      </c>
      <c r="S16" s="19">
        <f t="shared" si="3"/>
        <v>1.7475728155339806E-2</v>
      </c>
      <c r="T16" s="19">
        <f t="shared" si="3"/>
        <v>3.6893203883495145E-2</v>
      </c>
      <c r="U16" s="19">
        <f t="shared" si="3"/>
        <v>7.6699029126213597E-2</v>
      </c>
      <c r="V16" s="19">
        <f t="shared" si="3"/>
        <v>4.2718446601941747E-2</v>
      </c>
      <c r="W16" s="19">
        <f t="shared" si="3"/>
        <v>2.7184466019417475E-2</v>
      </c>
      <c r="X16" s="19">
        <f t="shared" si="3"/>
        <v>4.0776699029126215E-2</v>
      </c>
      <c r="Y16" s="19">
        <f t="shared" si="3"/>
        <v>5.9223300970873784E-2</v>
      </c>
      <c r="Z16" s="19">
        <f t="shared" si="3"/>
        <v>5.9223300970873784E-2</v>
      </c>
      <c r="AA16" s="19">
        <f t="shared" si="3"/>
        <v>1.262135922330097E-2</v>
      </c>
      <c r="AB16" s="19">
        <f t="shared" si="3"/>
        <v>1.9417475728155338E-2</v>
      </c>
      <c r="AC16" s="19">
        <f t="shared" si="3"/>
        <v>2.3300970873786409E-2</v>
      </c>
      <c r="AD16" s="19">
        <f t="shared" si="3"/>
        <v>1.9417475728155338E-2</v>
      </c>
      <c r="AE16" s="19">
        <f t="shared" si="3"/>
        <v>1.262135922330097E-2</v>
      </c>
      <c r="AF16" s="19">
        <f t="shared" si="3"/>
        <v>8.058252427184466E-2</v>
      </c>
      <c r="AG16" s="19">
        <f t="shared" si="3"/>
        <v>1.3592233009708738E-2</v>
      </c>
      <c r="AH16" s="19">
        <f t="shared" si="3"/>
        <v>1</v>
      </c>
    </row>
    <row r="17" spans="1:34" x14ac:dyDescent="0.25">
      <c r="A17" s="15" t="s">
        <v>52</v>
      </c>
      <c r="B17" s="12">
        <f>SUM(B15/6)</f>
        <v>6.666666666666667</v>
      </c>
      <c r="C17" s="12">
        <f t="shared" ref="C17:AG17" si="4">SUM(C15/6)</f>
        <v>4.833333333333333</v>
      </c>
      <c r="D17" s="12">
        <f t="shared" si="4"/>
        <v>1.5</v>
      </c>
      <c r="E17" s="12">
        <f t="shared" si="4"/>
        <v>3.8333333333333335</v>
      </c>
      <c r="F17" s="12">
        <f t="shared" si="4"/>
        <v>8.8333333333333339</v>
      </c>
      <c r="G17" s="12">
        <f t="shared" si="4"/>
        <v>4.333333333333333</v>
      </c>
      <c r="H17" s="12">
        <f t="shared" si="4"/>
        <v>12.166666666666666</v>
      </c>
      <c r="I17" s="12">
        <f t="shared" si="4"/>
        <v>6.833333333333333</v>
      </c>
      <c r="J17" s="12">
        <f t="shared" si="4"/>
        <v>3.6666666666666665</v>
      </c>
      <c r="K17" s="12">
        <f t="shared" si="4"/>
        <v>4.666666666666667</v>
      </c>
      <c r="L17" s="12">
        <f t="shared" si="4"/>
        <v>8</v>
      </c>
      <c r="M17" s="12">
        <f t="shared" si="4"/>
        <v>3</v>
      </c>
      <c r="N17" s="12">
        <f t="shared" si="4"/>
        <v>5.666666666666667</v>
      </c>
      <c r="O17" s="12">
        <f t="shared" si="4"/>
        <v>3.1666666666666665</v>
      </c>
      <c r="P17" s="12">
        <f t="shared" si="4"/>
        <v>5.666666666666667</v>
      </c>
      <c r="Q17" s="12">
        <f t="shared" si="4"/>
        <v>0.83333333333333337</v>
      </c>
      <c r="R17" s="12">
        <f t="shared" si="4"/>
        <v>1.6666666666666667</v>
      </c>
      <c r="S17" s="12">
        <f t="shared" si="4"/>
        <v>3</v>
      </c>
      <c r="T17" s="12">
        <f t="shared" si="4"/>
        <v>6.333333333333333</v>
      </c>
      <c r="U17" s="12">
        <f t="shared" si="4"/>
        <v>13.166666666666666</v>
      </c>
      <c r="V17" s="12">
        <f t="shared" si="4"/>
        <v>7.333333333333333</v>
      </c>
      <c r="W17" s="12">
        <f t="shared" si="4"/>
        <v>4.666666666666667</v>
      </c>
      <c r="X17" s="12">
        <f t="shared" si="4"/>
        <v>7</v>
      </c>
      <c r="Y17" s="12">
        <f t="shared" si="4"/>
        <v>10.166666666666666</v>
      </c>
      <c r="Z17" s="12">
        <f t="shared" si="4"/>
        <v>10.166666666666666</v>
      </c>
      <c r="AA17" s="12">
        <f t="shared" si="4"/>
        <v>2.1666666666666665</v>
      </c>
      <c r="AB17" s="12"/>
      <c r="AC17" s="12"/>
      <c r="AD17" s="12"/>
      <c r="AE17" s="12"/>
      <c r="AF17" s="12"/>
      <c r="AG17" s="12"/>
      <c r="AH17" s="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zoomScale="70" zoomScaleNormal="70" workbookViewId="0">
      <selection activeCell="S68" sqref="S68"/>
    </sheetView>
  </sheetViews>
  <sheetFormatPr defaultRowHeight="15" x14ac:dyDescent="0.25"/>
  <cols>
    <col min="1" max="1" width="27.85546875" bestFit="1" customWidth="1"/>
    <col min="2" max="2" width="8.140625" bestFit="1" customWidth="1"/>
    <col min="3" max="3" width="15.42578125" bestFit="1" customWidth="1"/>
    <col min="4" max="4" width="11.42578125" bestFit="1" customWidth="1"/>
    <col min="5" max="5" width="12" bestFit="1" customWidth="1"/>
    <col min="6" max="6" width="14.5703125" bestFit="1" customWidth="1"/>
    <col min="7" max="7" width="11.28515625" bestFit="1" customWidth="1"/>
    <col min="8" max="8" width="9.140625" bestFit="1" customWidth="1"/>
    <col min="9" max="9" width="12.7109375" bestFit="1" customWidth="1"/>
    <col min="10" max="10" width="12.140625" bestFit="1" customWidth="1"/>
    <col min="11" max="11" width="13" bestFit="1" customWidth="1"/>
    <col min="12" max="12" width="12.85546875" bestFit="1" customWidth="1"/>
    <col min="13" max="13" width="11.42578125" bestFit="1" customWidth="1"/>
    <col min="14" max="14" width="10.5703125" bestFit="1" customWidth="1"/>
    <col min="15" max="15" width="11.5703125" bestFit="1" customWidth="1"/>
    <col min="18" max="18" width="27.28515625" bestFit="1" customWidth="1"/>
  </cols>
  <sheetData>
    <row r="1" spans="1:18" x14ac:dyDescent="0.25"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42</v>
      </c>
      <c r="L1" s="2" t="s">
        <v>43</v>
      </c>
      <c r="M1" s="2" t="s">
        <v>44</v>
      </c>
      <c r="N1" s="2" t="s">
        <v>67</v>
      </c>
      <c r="O1" s="15" t="s">
        <v>68</v>
      </c>
      <c r="P1" s="15" t="s">
        <v>92</v>
      </c>
      <c r="R1" t="s">
        <v>98</v>
      </c>
    </row>
    <row r="2" spans="1:18" x14ac:dyDescent="0.25">
      <c r="A2" s="2" t="s">
        <v>69</v>
      </c>
      <c r="B2">
        <v>1</v>
      </c>
      <c r="J2">
        <v>1</v>
      </c>
      <c r="N2">
        <v>5</v>
      </c>
    </row>
    <row r="3" spans="1:18" x14ac:dyDescent="0.25">
      <c r="A3" s="2" t="s">
        <v>70</v>
      </c>
      <c r="B3">
        <v>2</v>
      </c>
      <c r="D3">
        <v>1</v>
      </c>
      <c r="J3">
        <v>2</v>
      </c>
      <c r="M3">
        <v>3</v>
      </c>
    </row>
    <row r="4" spans="1:18" x14ac:dyDescent="0.25">
      <c r="A4" s="2" t="s">
        <v>71</v>
      </c>
    </row>
    <row r="5" spans="1:18" x14ac:dyDescent="0.25">
      <c r="A5" s="2" t="s">
        <v>72</v>
      </c>
      <c r="D5">
        <v>1</v>
      </c>
      <c r="G5">
        <v>2</v>
      </c>
      <c r="J5">
        <v>4</v>
      </c>
      <c r="K5">
        <v>5</v>
      </c>
      <c r="M5">
        <v>2</v>
      </c>
    </row>
    <row r="6" spans="1:18" x14ac:dyDescent="0.25">
      <c r="A6" s="2" t="s">
        <v>73</v>
      </c>
      <c r="C6">
        <v>2</v>
      </c>
      <c r="D6">
        <v>1</v>
      </c>
      <c r="G6">
        <v>1</v>
      </c>
      <c r="J6">
        <v>1</v>
      </c>
      <c r="K6">
        <v>1</v>
      </c>
      <c r="N6">
        <v>1</v>
      </c>
    </row>
    <row r="7" spans="1:18" x14ac:dyDescent="0.25">
      <c r="A7" s="2" t="s">
        <v>74</v>
      </c>
      <c r="B7" s="20">
        <f>SUM(B2:B6)</f>
        <v>3</v>
      </c>
      <c r="C7" s="20">
        <f t="shared" ref="C7:N7" si="0">SUM(C2:C6)</f>
        <v>2</v>
      </c>
      <c r="D7" s="20">
        <f t="shared" si="0"/>
        <v>3</v>
      </c>
      <c r="E7" s="20">
        <f t="shared" si="0"/>
        <v>0</v>
      </c>
      <c r="F7" s="20">
        <f t="shared" si="0"/>
        <v>0</v>
      </c>
      <c r="G7" s="20">
        <f t="shared" si="0"/>
        <v>3</v>
      </c>
      <c r="H7" s="20">
        <f t="shared" si="0"/>
        <v>0</v>
      </c>
      <c r="I7" s="20">
        <f t="shared" si="0"/>
        <v>0</v>
      </c>
      <c r="J7" s="20">
        <f t="shared" si="0"/>
        <v>8</v>
      </c>
      <c r="K7" s="20">
        <f t="shared" si="0"/>
        <v>6</v>
      </c>
      <c r="L7" s="20">
        <f t="shared" si="0"/>
        <v>0</v>
      </c>
      <c r="M7" s="20">
        <f t="shared" si="0"/>
        <v>5</v>
      </c>
      <c r="N7" s="20">
        <f t="shared" si="0"/>
        <v>6</v>
      </c>
      <c r="O7" s="20">
        <f>SUM(O2:O6)</f>
        <v>0</v>
      </c>
    </row>
    <row r="8" spans="1:18" x14ac:dyDescent="0.25">
      <c r="A8" s="2" t="s">
        <v>75</v>
      </c>
      <c r="B8" s="15">
        <f>SUM(B7/(5*0.01))</f>
        <v>60</v>
      </c>
      <c r="C8" s="15">
        <f t="shared" ref="C8:O8" si="1">SUM(C7/(5*0.01))</f>
        <v>40</v>
      </c>
      <c r="D8" s="15">
        <f t="shared" si="1"/>
        <v>60</v>
      </c>
      <c r="E8" s="15">
        <f t="shared" si="1"/>
        <v>0</v>
      </c>
      <c r="F8" s="15">
        <f t="shared" si="1"/>
        <v>0</v>
      </c>
      <c r="G8" s="15">
        <f t="shared" si="1"/>
        <v>60</v>
      </c>
      <c r="H8" s="15">
        <f t="shared" si="1"/>
        <v>0</v>
      </c>
      <c r="I8" s="15">
        <f t="shared" si="1"/>
        <v>0</v>
      </c>
      <c r="J8" s="15">
        <f t="shared" si="1"/>
        <v>160</v>
      </c>
      <c r="K8" s="15">
        <f t="shared" si="1"/>
        <v>120</v>
      </c>
      <c r="L8" s="15">
        <f t="shared" si="1"/>
        <v>0</v>
      </c>
      <c r="M8" s="15">
        <f t="shared" si="1"/>
        <v>100</v>
      </c>
      <c r="N8" s="15">
        <f t="shared" si="1"/>
        <v>120</v>
      </c>
      <c r="O8" s="15">
        <f t="shared" si="1"/>
        <v>0</v>
      </c>
      <c r="R8">
        <f>SUM(B8:O8)/14</f>
        <v>51.428571428571431</v>
      </c>
    </row>
    <row r="9" spans="1:18" x14ac:dyDescent="0.25">
      <c r="A9" s="2" t="s">
        <v>99</v>
      </c>
    </row>
    <row r="10" spans="1:18" x14ac:dyDescent="0.25">
      <c r="A10" s="2" t="s">
        <v>76</v>
      </c>
      <c r="B10">
        <v>3</v>
      </c>
      <c r="K10">
        <v>2</v>
      </c>
    </row>
    <row r="11" spans="1:18" x14ac:dyDescent="0.25">
      <c r="A11" s="2" t="s">
        <v>58</v>
      </c>
      <c r="K11">
        <v>2</v>
      </c>
    </row>
    <row r="12" spans="1:18" x14ac:dyDescent="0.25">
      <c r="A12" s="2" t="s">
        <v>59</v>
      </c>
      <c r="D12">
        <v>1</v>
      </c>
      <c r="G12">
        <v>4</v>
      </c>
    </row>
    <row r="13" spans="1:18" x14ac:dyDescent="0.25">
      <c r="A13" s="2" t="s">
        <v>60</v>
      </c>
      <c r="L13">
        <v>1</v>
      </c>
    </row>
    <row r="14" spans="1:18" x14ac:dyDescent="0.25">
      <c r="A14" s="2" t="s">
        <v>61</v>
      </c>
      <c r="K14">
        <v>1</v>
      </c>
    </row>
    <row r="15" spans="1:18" x14ac:dyDescent="0.25">
      <c r="A15" s="2" t="s">
        <v>45</v>
      </c>
      <c r="B15">
        <f>SUM(B10:B14)</f>
        <v>3</v>
      </c>
      <c r="C15">
        <f t="shared" ref="C15:O15" si="2">SUM(C10:C14)</f>
        <v>0</v>
      </c>
      <c r="D15">
        <f t="shared" si="2"/>
        <v>1</v>
      </c>
      <c r="E15">
        <f t="shared" si="2"/>
        <v>0</v>
      </c>
      <c r="F15">
        <f t="shared" si="2"/>
        <v>0</v>
      </c>
      <c r="G15">
        <f t="shared" si="2"/>
        <v>4</v>
      </c>
      <c r="H15">
        <f t="shared" si="2"/>
        <v>0</v>
      </c>
      <c r="I15">
        <f t="shared" si="2"/>
        <v>0</v>
      </c>
      <c r="J15">
        <f t="shared" si="2"/>
        <v>0</v>
      </c>
      <c r="K15">
        <f t="shared" si="2"/>
        <v>5</v>
      </c>
      <c r="L15">
        <f t="shared" si="2"/>
        <v>1</v>
      </c>
      <c r="M15">
        <f t="shared" si="2"/>
        <v>0</v>
      </c>
      <c r="N15">
        <f t="shared" si="2"/>
        <v>0</v>
      </c>
      <c r="O15">
        <f t="shared" si="2"/>
        <v>0</v>
      </c>
    </row>
    <row r="16" spans="1:18" x14ac:dyDescent="0.25">
      <c r="A16" s="15" t="s">
        <v>75</v>
      </c>
      <c r="B16" s="15">
        <f>SUM(B15/(5*0.01))</f>
        <v>60</v>
      </c>
      <c r="C16" s="15">
        <f t="shared" ref="C16:O16" si="3">SUM(C15/(5*0.01))</f>
        <v>0</v>
      </c>
      <c r="D16" s="15">
        <f t="shared" si="3"/>
        <v>20</v>
      </c>
      <c r="E16" s="15">
        <f t="shared" si="3"/>
        <v>0</v>
      </c>
      <c r="F16" s="15">
        <f t="shared" si="3"/>
        <v>0</v>
      </c>
      <c r="G16" s="15">
        <f t="shared" si="3"/>
        <v>80</v>
      </c>
      <c r="H16" s="15">
        <f t="shared" si="3"/>
        <v>0</v>
      </c>
      <c r="I16" s="15">
        <f t="shared" si="3"/>
        <v>0</v>
      </c>
      <c r="J16" s="15">
        <f t="shared" si="3"/>
        <v>0</v>
      </c>
      <c r="K16" s="15">
        <f t="shared" si="3"/>
        <v>100</v>
      </c>
      <c r="L16" s="15">
        <f t="shared" si="3"/>
        <v>20</v>
      </c>
      <c r="M16" s="15">
        <f t="shared" si="3"/>
        <v>0</v>
      </c>
      <c r="N16" s="15">
        <f t="shared" si="3"/>
        <v>0</v>
      </c>
      <c r="O16" s="15">
        <f t="shared" si="3"/>
        <v>0</v>
      </c>
    </row>
    <row r="18" spans="1:19" x14ac:dyDescent="0.25">
      <c r="A18" s="15" t="s">
        <v>77</v>
      </c>
      <c r="K18">
        <v>5</v>
      </c>
      <c r="O18">
        <v>2</v>
      </c>
    </row>
    <row r="19" spans="1:19" x14ac:dyDescent="0.25">
      <c r="A19" s="15" t="s">
        <v>78</v>
      </c>
      <c r="B19">
        <v>1</v>
      </c>
      <c r="D19">
        <v>1</v>
      </c>
      <c r="G19">
        <v>1</v>
      </c>
    </row>
    <row r="20" spans="1:19" x14ac:dyDescent="0.25">
      <c r="A20" s="15" t="s">
        <v>79</v>
      </c>
      <c r="K20">
        <v>1</v>
      </c>
      <c r="M20">
        <v>1</v>
      </c>
    </row>
    <row r="21" spans="1:19" x14ac:dyDescent="0.25">
      <c r="A21" s="15" t="s">
        <v>80</v>
      </c>
      <c r="K21">
        <v>1</v>
      </c>
      <c r="M21">
        <v>2</v>
      </c>
    </row>
    <row r="22" spans="1:19" x14ac:dyDescent="0.25">
      <c r="A22" s="15" t="s">
        <v>81</v>
      </c>
      <c r="K22">
        <v>1</v>
      </c>
      <c r="M22">
        <v>1</v>
      </c>
    </row>
    <row r="23" spans="1:19" x14ac:dyDescent="0.25">
      <c r="A23" s="15" t="s">
        <v>74</v>
      </c>
      <c r="B23">
        <f>SUM(B18:B22)</f>
        <v>1</v>
      </c>
      <c r="C23">
        <f t="shared" ref="C23:O23" si="4">SUM(C18:C22)</f>
        <v>0</v>
      </c>
      <c r="D23">
        <f t="shared" si="4"/>
        <v>1</v>
      </c>
      <c r="E23">
        <f t="shared" si="4"/>
        <v>0</v>
      </c>
      <c r="F23">
        <f t="shared" si="4"/>
        <v>0</v>
      </c>
      <c r="G23">
        <f t="shared" si="4"/>
        <v>1</v>
      </c>
      <c r="H23">
        <f t="shared" si="4"/>
        <v>0</v>
      </c>
      <c r="I23">
        <f t="shared" si="4"/>
        <v>0</v>
      </c>
      <c r="J23">
        <f t="shared" si="4"/>
        <v>0</v>
      </c>
      <c r="K23">
        <f t="shared" si="4"/>
        <v>8</v>
      </c>
      <c r="L23">
        <f t="shared" si="4"/>
        <v>0</v>
      </c>
      <c r="M23">
        <f t="shared" si="4"/>
        <v>4</v>
      </c>
      <c r="N23">
        <f t="shared" si="4"/>
        <v>0</v>
      </c>
      <c r="O23">
        <f t="shared" si="4"/>
        <v>2</v>
      </c>
    </row>
    <row r="24" spans="1:19" x14ac:dyDescent="0.25">
      <c r="A24" s="15" t="s">
        <v>75</v>
      </c>
      <c r="B24" s="15">
        <f>SUM(B23/(5*0.01))</f>
        <v>20</v>
      </c>
      <c r="C24" s="15">
        <f t="shared" ref="C24:O24" si="5">SUM(C23/(5*0.01))</f>
        <v>0</v>
      </c>
      <c r="D24" s="15">
        <f t="shared" si="5"/>
        <v>20</v>
      </c>
      <c r="E24" s="15">
        <f t="shared" si="5"/>
        <v>0</v>
      </c>
      <c r="F24" s="15">
        <f t="shared" si="5"/>
        <v>0</v>
      </c>
      <c r="G24" s="15">
        <f t="shared" si="5"/>
        <v>20</v>
      </c>
      <c r="H24" s="15">
        <f t="shared" si="5"/>
        <v>0</v>
      </c>
      <c r="I24" s="15">
        <f t="shared" si="5"/>
        <v>0</v>
      </c>
      <c r="J24" s="15">
        <f t="shared" si="5"/>
        <v>0</v>
      </c>
      <c r="K24" s="15">
        <f t="shared" si="5"/>
        <v>160</v>
      </c>
      <c r="L24" s="15">
        <f t="shared" si="5"/>
        <v>0</v>
      </c>
      <c r="M24" s="15">
        <f t="shared" si="5"/>
        <v>80</v>
      </c>
      <c r="N24" s="15">
        <f t="shared" si="5"/>
        <v>0</v>
      </c>
      <c r="O24" s="15">
        <f t="shared" si="5"/>
        <v>40</v>
      </c>
    </row>
    <row r="25" spans="1:19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</row>
    <row r="26" spans="1:19" s="20" customFormat="1" x14ac:dyDescent="0.25">
      <c r="A26" s="15" t="s">
        <v>96</v>
      </c>
      <c r="B26" s="20">
        <f>SUM(B23,B15)/2</f>
        <v>2</v>
      </c>
      <c r="C26" s="20">
        <f t="shared" ref="C26:O26" si="6">SUM(C23,C15)/2</f>
        <v>0</v>
      </c>
      <c r="D26" s="20">
        <f t="shared" si="6"/>
        <v>1</v>
      </c>
      <c r="E26" s="20">
        <f t="shared" si="6"/>
        <v>0</v>
      </c>
      <c r="F26" s="20">
        <f t="shared" si="6"/>
        <v>0</v>
      </c>
      <c r="G26" s="20">
        <f t="shared" si="6"/>
        <v>2.5</v>
      </c>
      <c r="H26" s="20">
        <f t="shared" si="6"/>
        <v>0</v>
      </c>
      <c r="I26" s="20">
        <f t="shared" si="6"/>
        <v>0</v>
      </c>
      <c r="J26" s="20">
        <f t="shared" si="6"/>
        <v>0</v>
      </c>
      <c r="K26" s="20">
        <f t="shared" si="6"/>
        <v>6.5</v>
      </c>
      <c r="L26" s="20">
        <f t="shared" si="6"/>
        <v>0.5</v>
      </c>
      <c r="M26" s="20">
        <f t="shared" si="6"/>
        <v>2</v>
      </c>
      <c r="N26" s="20">
        <f t="shared" si="6"/>
        <v>0</v>
      </c>
      <c r="O26" s="20">
        <f t="shared" si="6"/>
        <v>1</v>
      </c>
      <c r="P26" s="20">
        <f>SUM(B26:O26)</f>
        <v>15.5</v>
      </c>
      <c r="R26" s="20" t="s">
        <v>100</v>
      </c>
      <c r="S26" s="20">
        <v>22.142857142857142</v>
      </c>
    </row>
    <row r="27" spans="1:19" x14ac:dyDescent="0.25">
      <c r="A27" s="15" t="s">
        <v>97</v>
      </c>
      <c r="B27" s="15">
        <f>SUM(B26/(5*0.01))</f>
        <v>40</v>
      </c>
      <c r="C27" s="15">
        <f t="shared" ref="C27:O27" si="7">SUM(C26/(5*0.01))</f>
        <v>0</v>
      </c>
      <c r="D27" s="15">
        <f t="shared" si="7"/>
        <v>20</v>
      </c>
      <c r="E27" s="15">
        <f t="shared" si="7"/>
        <v>0</v>
      </c>
      <c r="F27" s="15">
        <f t="shared" si="7"/>
        <v>0</v>
      </c>
      <c r="G27" s="15">
        <f t="shared" si="7"/>
        <v>50</v>
      </c>
      <c r="H27" s="15">
        <f t="shared" si="7"/>
        <v>0</v>
      </c>
      <c r="I27" s="15">
        <f t="shared" si="7"/>
        <v>0</v>
      </c>
      <c r="J27" s="15">
        <f t="shared" si="7"/>
        <v>0</v>
      </c>
      <c r="K27" s="15">
        <f t="shared" si="7"/>
        <v>130</v>
      </c>
      <c r="L27" s="15">
        <f t="shared" si="7"/>
        <v>10</v>
      </c>
      <c r="M27" s="15">
        <f t="shared" si="7"/>
        <v>40</v>
      </c>
      <c r="N27" s="15">
        <f t="shared" si="7"/>
        <v>0</v>
      </c>
      <c r="O27" s="15">
        <f t="shared" si="7"/>
        <v>20</v>
      </c>
      <c r="R27" t="s">
        <v>101</v>
      </c>
      <c r="S27">
        <v>17.1428571428571</v>
      </c>
    </row>
    <row r="28" spans="1:19" x14ac:dyDescent="0.25">
      <c r="A28" s="15" t="s">
        <v>104</v>
      </c>
      <c r="B28" s="18">
        <f>SUM(B26/15.5)</f>
        <v>0.12903225806451613</v>
      </c>
      <c r="C28" s="18">
        <f t="shared" ref="C28:O28" si="8">SUM(C26/15.5)</f>
        <v>0</v>
      </c>
      <c r="D28" s="18">
        <f t="shared" si="8"/>
        <v>6.4516129032258063E-2</v>
      </c>
      <c r="E28" s="18">
        <f t="shared" si="8"/>
        <v>0</v>
      </c>
      <c r="F28" s="18">
        <f t="shared" si="8"/>
        <v>0</v>
      </c>
      <c r="G28" s="18">
        <f t="shared" si="8"/>
        <v>0.16129032258064516</v>
      </c>
      <c r="H28" s="18">
        <f t="shared" si="8"/>
        <v>0</v>
      </c>
      <c r="I28" s="18">
        <f t="shared" si="8"/>
        <v>0</v>
      </c>
      <c r="J28" s="18">
        <f t="shared" si="8"/>
        <v>0</v>
      </c>
      <c r="K28" s="18">
        <f t="shared" si="8"/>
        <v>0.41935483870967744</v>
      </c>
      <c r="L28" s="18">
        <f t="shared" si="8"/>
        <v>3.2258064516129031E-2</v>
      </c>
      <c r="M28" s="18">
        <f t="shared" si="8"/>
        <v>0.12903225806451613</v>
      </c>
      <c r="N28" s="18">
        <f t="shared" si="8"/>
        <v>0</v>
      </c>
      <c r="O28" s="18">
        <f t="shared" si="8"/>
        <v>6.4516129032258063E-2</v>
      </c>
      <c r="P28" s="18">
        <f>SUM(P26/15.5)</f>
        <v>1</v>
      </c>
      <c r="R28" t="s">
        <v>102</v>
      </c>
      <c r="S28">
        <v>12.857142857142858</v>
      </c>
    </row>
    <row r="29" spans="1:19" x14ac:dyDescent="0.25">
      <c r="A29" s="15"/>
      <c r="R29" t="s">
        <v>103</v>
      </c>
      <c r="S29">
        <v>94.285714285714292</v>
      </c>
    </row>
    <row r="30" spans="1:19" x14ac:dyDescent="0.25">
      <c r="A30" s="15" t="s">
        <v>62</v>
      </c>
      <c r="G30">
        <v>1</v>
      </c>
      <c r="J30">
        <v>1</v>
      </c>
    </row>
    <row r="31" spans="1:19" x14ac:dyDescent="0.25">
      <c r="A31" s="15" t="s">
        <v>63</v>
      </c>
    </row>
    <row r="32" spans="1:19" x14ac:dyDescent="0.25">
      <c r="A32" s="15" t="s">
        <v>64</v>
      </c>
      <c r="G32">
        <v>2</v>
      </c>
      <c r="K32">
        <v>1</v>
      </c>
    </row>
    <row r="33" spans="1:16" x14ac:dyDescent="0.25">
      <c r="A33" s="15" t="s">
        <v>65</v>
      </c>
      <c r="B33">
        <v>1</v>
      </c>
      <c r="C33">
        <v>1</v>
      </c>
      <c r="G33">
        <v>2</v>
      </c>
      <c r="J33">
        <v>1</v>
      </c>
    </row>
    <row r="34" spans="1:16" x14ac:dyDescent="0.25">
      <c r="A34" s="15" t="s">
        <v>66</v>
      </c>
      <c r="C34">
        <v>1</v>
      </c>
      <c r="J34">
        <v>1</v>
      </c>
    </row>
    <row r="35" spans="1:16" x14ac:dyDescent="0.25">
      <c r="A35" s="15" t="s">
        <v>74</v>
      </c>
      <c r="B35">
        <f>SUM(B30:B34)</f>
        <v>1</v>
      </c>
      <c r="C35">
        <f t="shared" ref="C35:O35" si="9">SUM(C30:C34)</f>
        <v>2</v>
      </c>
      <c r="D35">
        <f t="shared" si="9"/>
        <v>0</v>
      </c>
      <c r="E35">
        <f t="shared" si="9"/>
        <v>0</v>
      </c>
      <c r="F35">
        <f t="shared" si="9"/>
        <v>0</v>
      </c>
      <c r="G35">
        <f t="shared" si="9"/>
        <v>5</v>
      </c>
      <c r="H35">
        <f t="shared" si="9"/>
        <v>0</v>
      </c>
      <c r="I35">
        <f t="shared" si="9"/>
        <v>0</v>
      </c>
      <c r="J35">
        <f t="shared" si="9"/>
        <v>3</v>
      </c>
      <c r="K35">
        <f t="shared" si="9"/>
        <v>1</v>
      </c>
      <c r="L35">
        <f t="shared" si="9"/>
        <v>0</v>
      </c>
      <c r="M35">
        <f t="shared" si="9"/>
        <v>0</v>
      </c>
      <c r="N35">
        <f t="shared" si="9"/>
        <v>0</v>
      </c>
      <c r="O35">
        <f t="shared" si="9"/>
        <v>0</v>
      </c>
      <c r="P35">
        <f>SUM(B35:O35)</f>
        <v>12</v>
      </c>
    </row>
    <row r="36" spans="1:16" x14ac:dyDescent="0.25">
      <c r="A36" s="15" t="s">
        <v>75</v>
      </c>
      <c r="B36" s="15">
        <f>SUM(B35/(5*0.01))</f>
        <v>20</v>
      </c>
      <c r="C36" s="15">
        <f t="shared" ref="C36:O36" si="10">SUM(C35/(5*0.01))</f>
        <v>40</v>
      </c>
      <c r="D36" s="15">
        <f t="shared" si="10"/>
        <v>0</v>
      </c>
      <c r="E36" s="15">
        <f t="shared" si="10"/>
        <v>0</v>
      </c>
      <c r="F36" s="15">
        <f t="shared" si="10"/>
        <v>0</v>
      </c>
      <c r="G36" s="15">
        <f t="shared" si="10"/>
        <v>100</v>
      </c>
      <c r="H36" s="15">
        <f t="shared" si="10"/>
        <v>0</v>
      </c>
      <c r="I36" s="15">
        <f t="shared" si="10"/>
        <v>0</v>
      </c>
      <c r="J36" s="15">
        <f t="shared" si="10"/>
        <v>60</v>
      </c>
      <c r="K36" s="15">
        <f t="shared" si="10"/>
        <v>20</v>
      </c>
      <c r="L36" s="15">
        <f t="shared" si="10"/>
        <v>0</v>
      </c>
      <c r="M36" s="15">
        <f t="shared" si="10"/>
        <v>0</v>
      </c>
      <c r="N36" s="15">
        <f t="shared" si="10"/>
        <v>0</v>
      </c>
      <c r="O36" s="15">
        <f t="shared" si="10"/>
        <v>0</v>
      </c>
    </row>
    <row r="37" spans="1:16" x14ac:dyDescent="0.25">
      <c r="A37" s="15" t="s">
        <v>51</v>
      </c>
      <c r="B37" s="21">
        <f>SUM(B35/12)</f>
        <v>8.3333333333333329E-2</v>
      </c>
      <c r="C37" s="21">
        <f t="shared" ref="C37:P37" si="11">SUM(C35/12)</f>
        <v>0.16666666666666666</v>
      </c>
      <c r="D37" s="21">
        <f t="shared" si="11"/>
        <v>0</v>
      </c>
      <c r="E37" s="21">
        <f t="shared" si="11"/>
        <v>0</v>
      </c>
      <c r="F37" s="21">
        <f t="shared" si="11"/>
        <v>0</v>
      </c>
      <c r="G37" s="21">
        <f t="shared" si="11"/>
        <v>0.41666666666666669</v>
      </c>
      <c r="H37" s="21">
        <f t="shared" si="11"/>
        <v>0</v>
      </c>
      <c r="I37" s="21">
        <f t="shared" si="11"/>
        <v>0</v>
      </c>
      <c r="J37" s="21">
        <f t="shared" si="11"/>
        <v>0.25</v>
      </c>
      <c r="K37" s="21">
        <f t="shared" si="11"/>
        <v>8.3333333333333329E-2</v>
      </c>
      <c r="L37" s="21">
        <f t="shared" si="11"/>
        <v>0</v>
      </c>
      <c r="M37" s="21">
        <f t="shared" si="11"/>
        <v>0</v>
      </c>
      <c r="N37" s="21">
        <f t="shared" si="11"/>
        <v>0</v>
      </c>
      <c r="O37" s="21">
        <f t="shared" si="11"/>
        <v>0</v>
      </c>
      <c r="P37" s="21">
        <f t="shared" si="11"/>
        <v>1</v>
      </c>
    </row>
    <row r="39" spans="1:16" x14ac:dyDescent="0.25">
      <c r="A39" s="15" t="s">
        <v>82</v>
      </c>
      <c r="K39">
        <v>1</v>
      </c>
      <c r="M39">
        <v>1</v>
      </c>
    </row>
    <row r="40" spans="1:16" x14ac:dyDescent="0.25">
      <c r="A40" s="15" t="s">
        <v>83</v>
      </c>
      <c r="B40">
        <v>2</v>
      </c>
      <c r="K40">
        <v>1</v>
      </c>
      <c r="L40">
        <v>2</v>
      </c>
    </row>
    <row r="41" spans="1:16" x14ac:dyDescent="0.25">
      <c r="A41" s="15" t="s">
        <v>84</v>
      </c>
    </row>
    <row r="42" spans="1:16" x14ac:dyDescent="0.25">
      <c r="A42" s="15" t="s">
        <v>85</v>
      </c>
    </row>
    <row r="43" spans="1:16" x14ac:dyDescent="0.25">
      <c r="A43" s="15" t="s">
        <v>86</v>
      </c>
    </row>
    <row r="44" spans="1:16" x14ac:dyDescent="0.25">
      <c r="A44" s="15" t="s">
        <v>74</v>
      </c>
      <c r="B44">
        <f>SUM(B39:B43)</f>
        <v>2</v>
      </c>
      <c r="C44">
        <f t="shared" ref="C44:O44" si="12">SUM(C39:C43)</f>
        <v>0</v>
      </c>
      <c r="D44">
        <f t="shared" si="12"/>
        <v>0</v>
      </c>
      <c r="E44">
        <f t="shared" si="12"/>
        <v>0</v>
      </c>
      <c r="F44">
        <f t="shared" si="12"/>
        <v>0</v>
      </c>
      <c r="G44">
        <f t="shared" si="12"/>
        <v>0</v>
      </c>
      <c r="H44">
        <f t="shared" si="12"/>
        <v>0</v>
      </c>
      <c r="I44">
        <f t="shared" si="12"/>
        <v>0</v>
      </c>
      <c r="J44">
        <f t="shared" si="12"/>
        <v>0</v>
      </c>
      <c r="K44">
        <f t="shared" si="12"/>
        <v>2</v>
      </c>
      <c r="L44">
        <f t="shared" si="12"/>
        <v>2</v>
      </c>
      <c r="M44">
        <f t="shared" si="12"/>
        <v>1</v>
      </c>
      <c r="N44">
        <f t="shared" si="12"/>
        <v>0</v>
      </c>
      <c r="O44">
        <f t="shared" si="12"/>
        <v>0</v>
      </c>
    </row>
    <row r="45" spans="1:16" x14ac:dyDescent="0.25">
      <c r="A45" s="15" t="s">
        <v>75</v>
      </c>
      <c r="B45" s="15">
        <f>SUM(B44/(5*0.01))</f>
        <v>40</v>
      </c>
      <c r="C45" s="15">
        <f t="shared" ref="C45:O45" si="13">SUM(C44/(5*0.01))</f>
        <v>0</v>
      </c>
      <c r="D45" s="15">
        <f t="shared" si="13"/>
        <v>0</v>
      </c>
      <c r="E45" s="15">
        <f t="shared" si="13"/>
        <v>0</v>
      </c>
      <c r="F45" s="15">
        <f t="shared" si="13"/>
        <v>0</v>
      </c>
      <c r="G45" s="15">
        <f t="shared" si="13"/>
        <v>0</v>
      </c>
      <c r="H45" s="15">
        <f t="shared" si="13"/>
        <v>0</v>
      </c>
      <c r="I45" s="15">
        <f t="shared" si="13"/>
        <v>0</v>
      </c>
      <c r="J45" s="15">
        <f t="shared" si="13"/>
        <v>0</v>
      </c>
      <c r="K45" s="15">
        <f t="shared" si="13"/>
        <v>40</v>
      </c>
      <c r="L45" s="15">
        <f t="shared" si="13"/>
        <v>40</v>
      </c>
      <c r="M45" s="15">
        <f t="shared" si="13"/>
        <v>20</v>
      </c>
      <c r="N45" s="15">
        <f t="shared" si="13"/>
        <v>0</v>
      </c>
      <c r="O45" s="15">
        <f t="shared" si="13"/>
        <v>0</v>
      </c>
    </row>
    <row r="47" spans="1:16" x14ac:dyDescent="0.25">
      <c r="A47" s="15" t="s">
        <v>87</v>
      </c>
      <c r="K47">
        <v>1</v>
      </c>
      <c r="O47">
        <v>2</v>
      </c>
    </row>
    <row r="48" spans="1:16" x14ac:dyDescent="0.25">
      <c r="A48" s="15" t="s">
        <v>88</v>
      </c>
      <c r="B48">
        <v>2</v>
      </c>
      <c r="K48">
        <v>2</v>
      </c>
    </row>
    <row r="49" spans="1:16" x14ac:dyDescent="0.25">
      <c r="A49" s="15" t="s">
        <v>89</v>
      </c>
      <c r="E49">
        <v>1</v>
      </c>
    </row>
    <row r="50" spans="1:16" x14ac:dyDescent="0.25">
      <c r="A50" s="15" t="s">
        <v>90</v>
      </c>
      <c r="B50">
        <v>1</v>
      </c>
      <c r="K50">
        <v>2</v>
      </c>
    </row>
    <row r="51" spans="1:16" x14ac:dyDescent="0.25">
      <c r="A51" s="15" t="s">
        <v>91</v>
      </c>
    </row>
    <row r="52" spans="1:16" x14ac:dyDescent="0.25">
      <c r="A52" s="15" t="s">
        <v>74</v>
      </c>
      <c r="B52">
        <f>SUM(B47:B51)</f>
        <v>3</v>
      </c>
      <c r="C52">
        <f t="shared" ref="C52:O52" si="14">SUM(C47:C51)</f>
        <v>0</v>
      </c>
      <c r="D52">
        <f t="shared" si="14"/>
        <v>0</v>
      </c>
      <c r="E52">
        <f t="shared" si="14"/>
        <v>1</v>
      </c>
      <c r="F52">
        <f t="shared" si="14"/>
        <v>0</v>
      </c>
      <c r="G52">
        <f t="shared" si="14"/>
        <v>0</v>
      </c>
      <c r="H52">
        <f t="shared" si="14"/>
        <v>0</v>
      </c>
      <c r="I52">
        <f t="shared" si="14"/>
        <v>0</v>
      </c>
      <c r="J52">
        <f t="shared" si="14"/>
        <v>0</v>
      </c>
      <c r="K52">
        <f t="shared" si="14"/>
        <v>5</v>
      </c>
      <c r="L52">
        <f t="shared" si="14"/>
        <v>0</v>
      </c>
      <c r="M52">
        <f t="shared" si="14"/>
        <v>0</v>
      </c>
      <c r="N52">
        <f t="shared" si="14"/>
        <v>0</v>
      </c>
      <c r="O52">
        <f t="shared" si="14"/>
        <v>2</v>
      </c>
    </row>
    <row r="53" spans="1:16" x14ac:dyDescent="0.25">
      <c r="A53" s="15" t="s">
        <v>75</v>
      </c>
      <c r="B53" s="15">
        <f>SUM(B52/(5*0.01))</f>
        <v>60</v>
      </c>
      <c r="C53" s="15">
        <f t="shared" ref="C53:O53" si="15">SUM(C52/(5*0.01))</f>
        <v>0</v>
      </c>
      <c r="D53" s="15">
        <f t="shared" si="15"/>
        <v>0</v>
      </c>
      <c r="E53" s="15">
        <f t="shared" si="15"/>
        <v>20</v>
      </c>
      <c r="F53" s="15">
        <f t="shared" si="15"/>
        <v>0</v>
      </c>
      <c r="G53" s="15">
        <f t="shared" si="15"/>
        <v>0</v>
      </c>
      <c r="H53" s="15">
        <f t="shared" si="15"/>
        <v>0</v>
      </c>
      <c r="I53" s="15">
        <f t="shared" si="15"/>
        <v>0</v>
      </c>
      <c r="J53" s="15">
        <f t="shared" si="15"/>
        <v>0</v>
      </c>
      <c r="K53" s="15">
        <f t="shared" si="15"/>
        <v>100</v>
      </c>
      <c r="L53" s="15">
        <f t="shared" si="15"/>
        <v>0</v>
      </c>
      <c r="M53" s="15">
        <f t="shared" si="15"/>
        <v>0</v>
      </c>
      <c r="N53" s="15">
        <f t="shared" si="15"/>
        <v>0</v>
      </c>
      <c r="O53" s="15">
        <f t="shared" si="15"/>
        <v>40</v>
      </c>
    </row>
    <row r="54" spans="1:16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</row>
    <row r="55" spans="1:16" x14ac:dyDescent="0.25">
      <c r="A55" s="15" t="s">
        <v>94</v>
      </c>
      <c r="B55" s="20">
        <f>SUM(B52,B44)/2</f>
        <v>2.5</v>
      </c>
      <c r="C55" s="20">
        <f t="shared" ref="C55:O55" si="16">SUM(C52,C44)/2</f>
        <v>0</v>
      </c>
      <c r="D55" s="20">
        <f t="shared" si="16"/>
        <v>0</v>
      </c>
      <c r="E55" s="20">
        <f t="shared" si="16"/>
        <v>0.5</v>
      </c>
      <c r="F55" s="20">
        <f t="shared" si="16"/>
        <v>0</v>
      </c>
      <c r="G55" s="20">
        <f t="shared" si="16"/>
        <v>0</v>
      </c>
      <c r="H55" s="20">
        <f t="shared" si="16"/>
        <v>0</v>
      </c>
      <c r="I55" s="20">
        <f t="shared" si="16"/>
        <v>0</v>
      </c>
      <c r="J55" s="20">
        <f t="shared" si="16"/>
        <v>0</v>
      </c>
      <c r="K55" s="20">
        <f t="shared" si="16"/>
        <v>3.5</v>
      </c>
      <c r="L55" s="20">
        <f t="shared" si="16"/>
        <v>1</v>
      </c>
      <c r="M55" s="20">
        <f t="shared" si="16"/>
        <v>0.5</v>
      </c>
      <c r="N55" s="20">
        <f t="shared" si="16"/>
        <v>0</v>
      </c>
      <c r="O55" s="20">
        <f t="shared" si="16"/>
        <v>1</v>
      </c>
      <c r="P55" s="20">
        <f>SUM(B55:O55)</f>
        <v>9</v>
      </c>
    </row>
    <row r="56" spans="1:16" x14ac:dyDescent="0.25">
      <c r="A56" s="15" t="s">
        <v>95</v>
      </c>
      <c r="B56" s="15">
        <f>SUM(B55/(5*0.01))</f>
        <v>50</v>
      </c>
      <c r="C56" s="15">
        <f t="shared" ref="C56:O56" si="17">SUM(C55/(5*0.01))</f>
        <v>0</v>
      </c>
      <c r="D56" s="15">
        <f t="shared" si="17"/>
        <v>0</v>
      </c>
      <c r="E56" s="15">
        <f t="shared" si="17"/>
        <v>10</v>
      </c>
      <c r="F56" s="15">
        <f t="shared" si="17"/>
        <v>0</v>
      </c>
      <c r="G56" s="15">
        <f t="shared" si="17"/>
        <v>0</v>
      </c>
      <c r="H56" s="15">
        <f t="shared" si="17"/>
        <v>0</v>
      </c>
      <c r="I56" s="15">
        <f t="shared" si="17"/>
        <v>0</v>
      </c>
      <c r="J56" s="15">
        <f t="shared" si="17"/>
        <v>0</v>
      </c>
      <c r="K56" s="15">
        <f t="shared" si="17"/>
        <v>70</v>
      </c>
      <c r="L56" s="15">
        <f t="shared" si="17"/>
        <v>20</v>
      </c>
      <c r="M56" s="15">
        <f t="shared" si="17"/>
        <v>10</v>
      </c>
      <c r="N56" s="15">
        <f t="shared" si="17"/>
        <v>0</v>
      </c>
      <c r="O56" s="15">
        <f t="shared" si="17"/>
        <v>20</v>
      </c>
    </row>
    <row r="57" spans="1:16" x14ac:dyDescent="0.25">
      <c r="A57" s="15" t="s">
        <v>51</v>
      </c>
      <c r="B57" s="21">
        <f>SUM(B55/9)</f>
        <v>0.27777777777777779</v>
      </c>
      <c r="C57" s="21">
        <f t="shared" ref="C57:P57" si="18">SUM(C55/9)</f>
        <v>0</v>
      </c>
      <c r="D57" s="21">
        <f t="shared" si="18"/>
        <v>0</v>
      </c>
      <c r="E57" s="21">
        <f t="shared" si="18"/>
        <v>5.5555555555555552E-2</v>
      </c>
      <c r="F57" s="21">
        <f t="shared" si="18"/>
        <v>0</v>
      </c>
      <c r="G57" s="21">
        <f t="shared" si="18"/>
        <v>0</v>
      </c>
      <c r="H57" s="21">
        <f t="shared" si="18"/>
        <v>0</v>
      </c>
      <c r="I57" s="21">
        <f t="shared" si="18"/>
        <v>0</v>
      </c>
      <c r="J57" s="21">
        <f t="shared" si="18"/>
        <v>0</v>
      </c>
      <c r="K57" s="21">
        <f t="shared" si="18"/>
        <v>0.3888888888888889</v>
      </c>
      <c r="L57" s="21">
        <f t="shared" si="18"/>
        <v>0.1111111111111111</v>
      </c>
      <c r="M57" s="21">
        <f t="shared" si="18"/>
        <v>5.5555555555555552E-2</v>
      </c>
      <c r="N57" s="21">
        <f t="shared" si="18"/>
        <v>0</v>
      </c>
      <c r="O57" s="21">
        <f t="shared" si="18"/>
        <v>0.1111111111111111</v>
      </c>
      <c r="P57" s="21">
        <f t="shared" si="18"/>
        <v>1</v>
      </c>
    </row>
    <row r="58" spans="1:16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</row>
    <row r="60" spans="1:16" x14ac:dyDescent="0.25">
      <c r="A60" s="15" t="s">
        <v>53</v>
      </c>
      <c r="B60">
        <v>2</v>
      </c>
      <c r="C60">
        <v>2</v>
      </c>
      <c r="D60">
        <v>1</v>
      </c>
      <c r="G60">
        <v>4</v>
      </c>
      <c r="K60">
        <v>7</v>
      </c>
      <c r="N60">
        <v>1</v>
      </c>
      <c r="P60">
        <v>2</v>
      </c>
    </row>
    <row r="61" spans="1:16" x14ac:dyDescent="0.25">
      <c r="A61" s="15" t="s">
        <v>54</v>
      </c>
      <c r="B61">
        <v>3</v>
      </c>
      <c r="C61">
        <v>2</v>
      </c>
      <c r="G61">
        <v>1</v>
      </c>
      <c r="J61">
        <v>1</v>
      </c>
      <c r="K61">
        <v>2</v>
      </c>
    </row>
    <row r="62" spans="1:16" x14ac:dyDescent="0.25">
      <c r="A62" s="15" t="s">
        <v>55</v>
      </c>
      <c r="C62">
        <v>1</v>
      </c>
      <c r="G62">
        <v>1</v>
      </c>
      <c r="H62">
        <v>1</v>
      </c>
      <c r="J62">
        <v>1</v>
      </c>
      <c r="K62">
        <v>5</v>
      </c>
      <c r="M62">
        <v>3</v>
      </c>
      <c r="O62">
        <v>3</v>
      </c>
    </row>
    <row r="63" spans="1:16" x14ac:dyDescent="0.25">
      <c r="A63" s="15" t="s">
        <v>56</v>
      </c>
      <c r="B63">
        <v>2</v>
      </c>
      <c r="C63">
        <v>3</v>
      </c>
      <c r="K63">
        <v>10</v>
      </c>
    </row>
    <row r="64" spans="1:16" x14ac:dyDescent="0.25">
      <c r="A64" s="15" t="s">
        <v>57</v>
      </c>
      <c r="B64">
        <v>1</v>
      </c>
      <c r="C64">
        <v>6</v>
      </c>
      <c r="G64">
        <v>1</v>
      </c>
      <c r="K64">
        <v>2</v>
      </c>
    </row>
    <row r="65" spans="1:17" x14ac:dyDescent="0.25">
      <c r="A65" s="15" t="s">
        <v>93</v>
      </c>
      <c r="B65">
        <f>SUM(B60:B64)</f>
        <v>8</v>
      </c>
      <c r="C65">
        <f t="shared" ref="C65:P65" si="19">SUM(C60:C64)</f>
        <v>14</v>
      </c>
      <c r="D65">
        <f t="shared" si="19"/>
        <v>1</v>
      </c>
      <c r="E65">
        <f t="shared" si="19"/>
        <v>0</v>
      </c>
      <c r="F65">
        <f t="shared" si="19"/>
        <v>0</v>
      </c>
      <c r="G65">
        <f t="shared" si="19"/>
        <v>7</v>
      </c>
      <c r="H65">
        <f t="shared" si="19"/>
        <v>1</v>
      </c>
      <c r="I65">
        <f t="shared" si="19"/>
        <v>0</v>
      </c>
      <c r="J65">
        <f t="shared" si="19"/>
        <v>2</v>
      </c>
      <c r="K65">
        <f t="shared" si="19"/>
        <v>26</v>
      </c>
      <c r="L65">
        <f t="shared" si="19"/>
        <v>0</v>
      </c>
      <c r="M65">
        <f t="shared" si="19"/>
        <v>3</v>
      </c>
      <c r="N65">
        <f t="shared" si="19"/>
        <v>1</v>
      </c>
      <c r="O65">
        <f t="shared" si="19"/>
        <v>3</v>
      </c>
      <c r="P65">
        <f t="shared" si="19"/>
        <v>2</v>
      </c>
      <c r="Q65">
        <f>SUM(B65:P65)</f>
        <v>68</v>
      </c>
    </row>
    <row r="66" spans="1:17" x14ac:dyDescent="0.25">
      <c r="A66" s="15" t="s">
        <v>75</v>
      </c>
      <c r="B66" s="15">
        <f>SUM(B65/(5*0.01))</f>
        <v>160</v>
      </c>
      <c r="C66" s="15">
        <f t="shared" ref="C66:P66" si="20">SUM(C65/(5*0.01))</f>
        <v>280</v>
      </c>
      <c r="D66" s="15">
        <f t="shared" si="20"/>
        <v>20</v>
      </c>
      <c r="E66" s="15">
        <f t="shared" si="20"/>
        <v>0</v>
      </c>
      <c r="F66" s="15">
        <f t="shared" si="20"/>
        <v>0</v>
      </c>
      <c r="G66" s="15">
        <f t="shared" si="20"/>
        <v>140</v>
      </c>
      <c r="H66" s="15">
        <f t="shared" si="20"/>
        <v>20</v>
      </c>
      <c r="I66" s="15">
        <f t="shared" si="20"/>
        <v>0</v>
      </c>
      <c r="J66" s="15">
        <f t="shared" si="20"/>
        <v>40</v>
      </c>
      <c r="K66" s="15">
        <f t="shared" si="20"/>
        <v>520</v>
      </c>
      <c r="L66" s="15">
        <f t="shared" si="20"/>
        <v>0</v>
      </c>
      <c r="M66" s="15">
        <f t="shared" si="20"/>
        <v>60</v>
      </c>
      <c r="N66" s="15">
        <f t="shared" si="20"/>
        <v>20</v>
      </c>
      <c r="O66" s="15">
        <f t="shared" si="20"/>
        <v>60</v>
      </c>
      <c r="P66" s="15">
        <f t="shared" si="20"/>
        <v>40</v>
      </c>
    </row>
    <row r="67" spans="1:17" x14ac:dyDescent="0.25">
      <c r="A67" s="15" t="s">
        <v>51</v>
      </c>
      <c r="B67" s="18">
        <f>SUM(B65/68)</f>
        <v>0.11764705882352941</v>
      </c>
      <c r="C67" s="18">
        <f t="shared" ref="C67:Q67" si="21">SUM(C65/68)</f>
        <v>0.20588235294117646</v>
      </c>
      <c r="D67" s="18">
        <f t="shared" si="21"/>
        <v>1.4705882352941176E-2</v>
      </c>
      <c r="E67" s="18">
        <f t="shared" si="21"/>
        <v>0</v>
      </c>
      <c r="F67" s="18">
        <f t="shared" si="21"/>
        <v>0</v>
      </c>
      <c r="G67" s="18">
        <f t="shared" si="21"/>
        <v>0.10294117647058823</v>
      </c>
      <c r="H67" s="18">
        <f t="shared" si="21"/>
        <v>1.4705882352941176E-2</v>
      </c>
      <c r="I67" s="18">
        <f t="shared" si="21"/>
        <v>0</v>
      </c>
      <c r="J67" s="18">
        <f t="shared" si="21"/>
        <v>2.9411764705882353E-2</v>
      </c>
      <c r="K67" s="18">
        <f t="shared" si="21"/>
        <v>0.38235294117647056</v>
      </c>
      <c r="L67" s="18">
        <f t="shared" si="21"/>
        <v>0</v>
      </c>
      <c r="M67" s="18">
        <f t="shared" si="21"/>
        <v>4.4117647058823532E-2</v>
      </c>
      <c r="N67" s="18">
        <f t="shared" si="21"/>
        <v>1.4705882352941176E-2</v>
      </c>
      <c r="O67" s="18">
        <f t="shared" si="21"/>
        <v>4.4117647058823532E-2</v>
      </c>
      <c r="P67" s="18">
        <f t="shared" si="21"/>
        <v>2.9411764705882353E-2</v>
      </c>
      <c r="Q67" s="18">
        <f t="shared" si="21"/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workbookViewId="0">
      <selection activeCell="Q34" sqref="Q34"/>
    </sheetView>
  </sheetViews>
  <sheetFormatPr defaultRowHeight="15" x14ac:dyDescent="0.25"/>
  <cols>
    <col min="1" max="1" width="15" bestFit="1" customWidth="1"/>
    <col min="2" max="2" width="11.140625" bestFit="1" customWidth="1"/>
    <col min="3" max="3" width="11.5703125" bestFit="1" customWidth="1"/>
    <col min="4" max="4" width="14.5703125" bestFit="1" customWidth="1"/>
    <col min="5" max="5" width="14.140625" bestFit="1" customWidth="1"/>
    <col min="6" max="6" width="11.140625" bestFit="1" customWidth="1"/>
    <col min="7" max="7" width="11.28515625" bestFit="1" customWidth="1"/>
    <col min="8" max="8" width="9.5703125" bestFit="1" customWidth="1"/>
    <col min="9" max="9" width="10" bestFit="1" customWidth="1"/>
    <col min="10" max="10" width="16.7109375" bestFit="1" customWidth="1"/>
    <col min="11" max="11" width="8" bestFit="1" customWidth="1"/>
    <col min="12" max="12" width="11.7109375" bestFit="1" customWidth="1"/>
    <col min="13" max="13" width="10.85546875" bestFit="1" customWidth="1"/>
    <col min="14" max="14" width="11.7109375" bestFit="1" customWidth="1"/>
    <col min="15" max="15" width="15.85546875" bestFit="1" customWidth="1"/>
    <col min="16" max="16" width="9.5703125" bestFit="1" customWidth="1"/>
    <col min="17" max="17" width="14.140625" bestFit="1" customWidth="1"/>
    <col min="18" max="18" width="13.7109375" style="24" bestFit="1" customWidth="1"/>
  </cols>
  <sheetData>
    <row r="1" spans="1:18" x14ac:dyDescent="0.25">
      <c r="B1" s="15" t="s">
        <v>105</v>
      </c>
      <c r="C1" s="15" t="s">
        <v>106</v>
      </c>
      <c r="D1" s="15" t="s">
        <v>111</v>
      </c>
      <c r="E1" s="15" t="s">
        <v>112</v>
      </c>
      <c r="F1" s="15" t="s">
        <v>116</v>
      </c>
      <c r="G1" s="15" t="s">
        <v>107</v>
      </c>
      <c r="H1" s="15" t="s">
        <v>108</v>
      </c>
      <c r="I1" s="15" t="s">
        <v>110</v>
      </c>
      <c r="J1" s="15" t="s">
        <v>115</v>
      </c>
      <c r="K1" s="15" t="s">
        <v>128</v>
      </c>
      <c r="L1" s="15" t="s">
        <v>127</v>
      </c>
      <c r="M1" s="15" t="s">
        <v>41</v>
      </c>
      <c r="N1" s="15" t="s">
        <v>132</v>
      </c>
      <c r="O1" s="15" t="s">
        <v>133</v>
      </c>
      <c r="P1" s="15" t="s">
        <v>134</v>
      </c>
      <c r="Q1" s="15" t="s">
        <v>136</v>
      </c>
      <c r="R1" s="26" t="s">
        <v>137</v>
      </c>
    </row>
    <row r="2" spans="1:18" x14ac:dyDescent="0.25">
      <c r="A2" s="15" t="s">
        <v>113</v>
      </c>
      <c r="B2" s="15">
        <v>3</v>
      </c>
      <c r="C2">
        <v>4</v>
      </c>
      <c r="D2">
        <v>1</v>
      </c>
      <c r="E2">
        <v>7</v>
      </c>
      <c r="J2">
        <v>1</v>
      </c>
      <c r="Q2" s="22">
        <f>SUM(B2:P2)</f>
        <v>16</v>
      </c>
      <c r="R2" s="24">
        <f>SUM(Q2/407)</f>
        <v>3.9312039312039311E-2</v>
      </c>
    </row>
    <row r="3" spans="1:18" x14ac:dyDescent="0.25">
      <c r="A3" s="15" t="s">
        <v>114</v>
      </c>
      <c r="B3">
        <v>54</v>
      </c>
      <c r="C3">
        <v>19</v>
      </c>
      <c r="E3">
        <v>8</v>
      </c>
      <c r="F3">
        <v>3</v>
      </c>
      <c r="G3">
        <v>2</v>
      </c>
      <c r="Q3" s="22">
        <f t="shared" ref="Q3:Q6" si="0">SUM(B3:P3)</f>
        <v>86</v>
      </c>
      <c r="R3" s="24">
        <f t="shared" ref="R3:R30" si="1">SUM(Q3/407)</f>
        <v>0.2113022113022113</v>
      </c>
    </row>
    <row r="4" spans="1:18" x14ac:dyDescent="0.25">
      <c r="A4" s="15" t="s">
        <v>117</v>
      </c>
      <c r="B4">
        <v>1</v>
      </c>
      <c r="C4">
        <v>1</v>
      </c>
      <c r="E4">
        <v>17</v>
      </c>
      <c r="G4">
        <v>5</v>
      </c>
      <c r="Q4" s="22">
        <f t="shared" si="0"/>
        <v>24</v>
      </c>
      <c r="R4" s="24">
        <f t="shared" si="1"/>
        <v>5.896805896805897E-2</v>
      </c>
    </row>
    <row r="5" spans="1:18" x14ac:dyDescent="0.25">
      <c r="A5" s="15" t="s">
        <v>118</v>
      </c>
      <c r="B5">
        <v>6</v>
      </c>
      <c r="C5">
        <v>13</v>
      </c>
      <c r="D5">
        <v>1</v>
      </c>
      <c r="E5">
        <v>13</v>
      </c>
      <c r="G5">
        <v>6</v>
      </c>
      <c r="J5">
        <v>1</v>
      </c>
      <c r="Q5" s="22">
        <f t="shared" si="0"/>
        <v>40</v>
      </c>
      <c r="R5" s="24">
        <f t="shared" si="1"/>
        <v>9.8280098280098274E-2</v>
      </c>
    </row>
    <row r="6" spans="1:18" s="15" customFormat="1" x14ac:dyDescent="0.25">
      <c r="A6" s="15" t="s">
        <v>74</v>
      </c>
      <c r="B6" s="15">
        <f>SUM(B2:B5)</f>
        <v>64</v>
      </c>
      <c r="C6" s="15">
        <f t="shared" ref="C6:P6" si="2">SUM(C2:C5)</f>
        <v>37</v>
      </c>
      <c r="D6" s="15">
        <f t="shared" si="2"/>
        <v>2</v>
      </c>
      <c r="E6" s="15">
        <f t="shared" si="2"/>
        <v>45</v>
      </c>
      <c r="F6" s="15">
        <f t="shared" si="2"/>
        <v>3</v>
      </c>
      <c r="G6" s="15">
        <f t="shared" si="2"/>
        <v>13</v>
      </c>
      <c r="H6" s="15">
        <f t="shared" si="2"/>
        <v>0</v>
      </c>
      <c r="I6" s="15">
        <f t="shared" si="2"/>
        <v>0</v>
      </c>
      <c r="J6" s="15">
        <f t="shared" si="2"/>
        <v>2</v>
      </c>
      <c r="K6" s="15">
        <f t="shared" si="2"/>
        <v>0</v>
      </c>
      <c r="L6" s="15">
        <f t="shared" si="2"/>
        <v>0</v>
      </c>
      <c r="M6" s="15">
        <f t="shared" si="2"/>
        <v>0</v>
      </c>
      <c r="N6" s="15">
        <f t="shared" si="2"/>
        <v>0</v>
      </c>
      <c r="O6" s="15">
        <f t="shared" si="2"/>
        <v>0</v>
      </c>
      <c r="P6" s="15">
        <f t="shared" si="2"/>
        <v>0</v>
      </c>
      <c r="Q6" s="22">
        <f t="shared" si="0"/>
        <v>166</v>
      </c>
      <c r="R6" s="26">
        <f t="shared" si="1"/>
        <v>0.40786240786240785</v>
      </c>
    </row>
    <row r="7" spans="1:18" x14ac:dyDescent="0.25">
      <c r="Q7" s="22"/>
      <c r="R7" s="24">
        <f t="shared" si="1"/>
        <v>0</v>
      </c>
    </row>
    <row r="8" spans="1:18" x14ac:dyDescent="0.25">
      <c r="A8" s="15" t="s">
        <v>109</v>
      </c>
      <c r="B8">
        <v>1</v>
      </c>
      <c r="C8">
        <v>1</v>
      </c>
      <c r="E8">
        <v>3</v>
      </c>
      <c r="G8">
        <v>4</v>
      </c>
      <c r="I8">
        <v>1</v>
      </c>
      <c r="Q8" s="22">
        <f>SUM(B8:P8)</f>
        <v>10</v>
      </c>
      <c r="R8" s="24">
        <f t="shared" si="1"/>
        <v>2.4570024570024569E-2</v>
      </c>
    </row>
    <row r="9" spans="1:18" x14ac:dyDescent="0.25">
      <c r="A9" s="15" t="s">
        <v>119</v>
      </c>
      <c r="B9">
        <v>1</v>
      </c>
      <c r="G9">
        <v>5</v>
      </c>
      <c r="J9">
        <v>1</v>
      </c>
      <c r="Q9" s="22">
        <f t="shared" ref="Q9:Q13" si="3">SUM(B9:P9)</f>
        <v>7</v>
      </c>
      <c r="R9" s="24">
        <f t="shared" si="1"/>
        <v>1.7199017199017199E-2</v>
      </c>
    </row>
    <row r="10" spans="1:18" x14ac:dyDescent="0.25">
      <c r="A10" s="15" t="s">
        <v>120</v>
      </c>
      <c r="B10">
        <v>4</v>
      </c>
      <c r="D10">
        <v>2</v>
      </c>
      <c r="Q10" s="22">
        <f t="shared" si="3"/>
        <v>6</v>
      </c>
      <c r="R10" s="24">
        <f t="shared" si="1"/>
        <v>1.4742014742014743E-2</v>
      </c>
    </row>
    <row r="11" spans="1:18" x14ac:dyDescent="0.25">
      <c r="A11" s="15" t="s">
        <v>121</v>
      </c>
      <c r="B11">
        <v>1</v>
      </c>
      <c r="C11">
        <v>1</v>
      </c>
      <c r="Q11" s="22">
        <f t="shared" si="3"/>
        <v>2</v>
      </c>
      <c r="R11" s="24">
        <f t="shared" si="1"/>
        <v>4.9140049140049139E-3</v>
      </c>
    </row>
    <row r="12" spans="1:18" x14ac:dyDescent="0.25">
      <c r="A12" s="15" t="s">
        <v>122</v>
      </c>
      <c r="B12">
        <v>2</v>
      </c>
      <c r="G12">
        <v>2</v>
      </c>
      <c r="K12">
        <v>1</v>
      </c>
      <c r="Q12" s="22">
        <f t="shared" si="3"/>
        <v>5</v>
      </c>
      <c r="R12" s="24">
        <f t="shared" si="1"/>
        <v>1.2285012285012284E-2</v>
      </c>
    </row>
    <row r="13" spans="1:18" x14ac:dyDescent="0.25">
      <c r="A13" s="15" t="s">
        <v>74</v>
      </c>
      <c r="B13" s="15">
        <f>SUM(B8:B12)</f>
        <v>9</v>
      </c>
      <c r="C13" s="15">
        <f t="shared" ref="C13:P13" si="4">SUM(C8:C12)</f>
        <v>2</v>
      </c>
      <c r="D13" s="15">
        <f t="shared" si="4"/>
        <v>2</v>
      </c>
      <c r="E13" s="15">
        <f t="shared" si="4"/>
        <v>3</v>
      </c>
      <c r="F13" s="15">
        <f t="shared" si="4"/>
        <v>0</v>
      </c>
      <c r="G13" s="15">
        <f t="shared" si="4"/>
        <v>11</v>
      </c>
      <c r="H13" s="15">
        <f t="shared" si="4"/>
        <v>0</v>
      </c>
      <c r="I13" s="15">
        <f t="shared" si="4"/>
        <v>1</v>
      </c>
      <c r="J13" s="15">
        <f t="shared" si="4"/>
        <v>1</v>
      </c>
      <c r="K13" s="15">
        <f t="shared" si="4"/>
        <v>1</v>
      </c>
      <c r="L13" s="15">
        <f t="shared" si="4"/>
        <v>0</v>
      </c>
      <c r="M13" s="15">
        <f t="shared" si="4"/>
        <v>0</v>
      </c>
      <c r="N13" s="15">
        <f t="shared" si="4"/>
        <v>0</v>
      </c>
      <c r="O13" s="15">
        <f t="shared" si="4"/>
        <v>0</v>
      </c>
      <c r="P13" s="15">
        <f t="shared" si="4"/>
        <v>0</v>
      </c>
      <c r="Q13" s="22">
        <f t="shared" si="3"/>
        <v>30</v>
      </c>
      <c r="R13" s="26">
        <f t="shared" si="1"/>
        <v>7.3710073710073709E-2</v>
      </c>
    </row>
    <row r="14" spans="1:18" x14ac:dyDescent="0.25">
      <c r="Q14" s="22"/>
      <c r="R14" s="24">
        <f t="shared" si="1"/>
        <v>0</v>
      </c>
    </row>
    <row r="15" spans="1:18" x14ac:dyDescent="0.25">
      <c r="A15" s="15" t="s">
        <v>123</v>
      </c>
      <c r="E15">
        <v>3</v>
      </c>
      <c r="G15">
        <v>3</v>
      </c>
      <c r="H15">
        <v>1</v>
      </c>
      <c r="Q15" s="22"/>
      <c r="R15" s="24">
        <f t="shared" si="1"/>
        <v>0</v>
      </c>
    </row>
    <row r="16" spans="1:18" x14ac:dyDescent="0.25">
      <c r="A16" s="15" t="s">
        <v>74</v>
      </c>
      <c r="B16" s="15">
        <f>SUM(B15)</f>
        <v>0</v>
      </c>
      <c r="C16" s="15">
        <f t="shared" ref="C16:P16" si="5">SUM(C15)</f>
        <v>0</v>
      </c>
      <c r="D16" s="15">
        <f t="shared" si="5"/>
        <v>0</v>
      </c>
      <c r="E16" s="15">
        <f t="shared" si="5"/>
        <v>3</v>
      </c>
      <c r="F16" s="15">
        <f t="shared" si="5"/>
        <v>0</v>
      </c>
      <c r="G16" s="15">
        <f t="shared" si="5"/>
        <v>3</v>
      </c>
      <c r="H16" s="15">
        <f t="shared" si="5"/>
        <v>1</v>
      </c>
      <c r="I16" s="15">
        <f t="shared" si="5"/>
        <v>0</v>
      </c>
      <c r="J16" s="15">
        <f t="shared" si="5"/>
        <v>0</v>
      </c>
      <c r="K16" s="15">
        <f t="shared" si="5"/>
        <v>0</v>
      </c>
      <c r="L16" s="15">
        <f t="shared" si="5"/>
        <v>0</v>
      </c>
      <c r="M16" s="15">
        <f t="shared" si="5"/>
        <v>0</v>
      </c>
      <c r="N16" s="15">
        <f t="shared" si="5"/>
        <v>0</v>
      </c>
      <c r="O16" s="15">
        <f t="shared" si="5"/>
        <v>0</v>
      </c>
      <c r="P16" s="15">
        <f t="shared" si="5"/>
        <v>0</v>
      </c>
      <c r="Q16" s="22">
        <f>SUM(B16:P16)</f>
        <v>7</v>
      </c>
      <c r="R16" s="26">
        <f t="shared" si="1"/>
        <v>1.7199017199017199E-2</v>
      </c>
    </row>
    <row r="17" spans="1:18" x14ac:dyDescent="0.25">
      <c r="Q17" s="22"/>
      <c r="R17" s="24">
        <f t="shared" si="1"/>
        <v>0</v>
      </c>
    </row>
    <row r="18" spans="1:18" x14ac:dyDescent="0.25">
      <c r="A18" s="15" t="s">
        <v>124</v>
      </c>
      <c r="B18">
        <v>5</v>
      </c>
      <c r="C18">
        <v>2</v>
      </c>
      <c r="D18">
        <v>3</v>
      </c>
      <c r="E18">
        <v>3</v>
      </c>
      <c r="G18">
        <v>7</v>
      </c>
      <c r="K18">
        <v>1</v>
      </c>
      <c r="L18">
        <v>1</v>
      </c>
      <c r="Q18" s="22">
        <f>SUM(B18:P18)</f>
        <v>22</v>
      </c>
      <c r="R18" s="24">
        <f t="shared" si="1"/>
        <v>5.4054054054054057E-2</v>
      </c>
    </row>
    <row r="19" spans="1:18" x14ac:dyDescent="0.25">
      <c r="A19" s="15" t="s">
        <v>125</v>
      </c>
      <c r="B19">
        <v>30</v>
      </c>
      <c r="C19">
        <v>3</v>
      </c>
      <c r="G19">
        <v>10</v>
      </c>
      <c r="K19">
        <v>1</v>
      </c>
      <c r="Q19" s="22">
        <f t="shared" ref="Q19:Q21" si="6">SUM(B19:P19)</f>
        <v>44</v>
      </c>
      <c r="R19" s="24">
        <f t="shared" si="1"/>
        <v>0.10810810810810811</v>
      </c>
    </row>
    <row r="20" spans="1:18" x14ac:dyDescent="0.25">
      <c r="A20" s="15" t="s">
        <v>126</v>
      </c>
      <c r="B20">
        <v>3</v>
      </c>
      <c r="C20">
        <v>8</v>
      </c>
      <c r="E20">
        <v>1</v>
      </c>
      <c r="G20">
        <v>7</v>
      </c>
      <c r="Q20" s="22">
        <f t="shared" si="6"/>
        <v>19</v>
      </c>
      <c r="R20" s="24">
        <f t="shared" si="1"/>
        <v>4.6683046683046681E-2</v>
      </c>
    </row>
    <row r="21" spans="1:18" x14ac:dyDescent="0.25">
      <c r="A21" s="15" t="s">
        <v>74</v>
      </c>
      <c r="B21" s="15">
        <f>SUM(B18:B20)</f>
        <v>38</v>
      </c>
      <c r="C21" s="15">
        <f t="shared" ref="C21:P21" si="7">SUM(C18:C20)</f>
        <v>13</v>
      </c>
      <c r="D21" s="15">
        <f t="shared" si="7"/>
        <v>3</v>
      </c>
      <c r="E21" s="15">
        <f t="shared" si="7"/>
        <v>4</v>
      </c>
      <c r="F21" s="15">
        <f t="shared" si="7"/>
        <v>0</v>
      </c>
      <c r="G21" s="15">
        <f t="shared" si="7"/>
        <v>24</v>
      </c>
      <c r="H21" s="15">
        <f t="shared" si="7"/>
        <v>0</v>
      </c>
      <c r="I21" s="15">
        <f t="shared" si="7"/>
        <v>0</v>
      </c>
      <c r="J21" s="15">
        <f t="shared" si="7"/>
        <v>0</v>
      </c>
      <c r="K21" s="15">
        <f t="shared" si="7"/>
        <v>2</v>
      </c>
      <c r="L21" s="15">
        <f t="shared" si="7"/>
        <v>1</v>
      </c>
      <c r="M21" s="15">
        <f t="shared" si="7"/>
        <v>0</v>
      </c>
      <c r="N21" s="15">
        <f t="shared" si="7"/>
        <v>0</v>
      </c>
      <c r="O21" s="15">
        <f t="shared" si="7"/>
        <v>0</v>
      </c>
      <c r="P21" s="15">
        <f t="shared" si="7"/>
        <v>0</v>
      </c>
      <c r="Q21" s="22">
        <f t="shared" si="6"/>
        <v>85</v>
      </c>
      <c r="R21" s="26">
        <f t="shared" si="1"/>
        <v>0.20884520884520885</v>
      </c>
    </row>
    <row r="22" spans="1:18" x14ac:dyDescent="0.25">
      <c r="A22" s="15"/>
      <c r="Q22" s="22"/>
      <c r="R22" s="24">
        <f t="shared" si="1"/>
        <v>0</v>
      </c>
    </row>
    <row r="23" spans="1:18" x14ac:dyDescent="0.25">
      <c r="Q23" s="22"/>
      <c r="R23" s="24">
        <f t="shared" si="1"/>
        <v>0</v>
      </c>
    </row>
    <row r="24" spans="1:18" x14ac:dyDescent="0.25">
      <c r="A24" s="15" t="s">
        <v>129</v>
      </c>
      <c r="B24">
        <v>2</v>
      </c>
      <c r="D24">
        <v>4</v>
      </c>
      <c r="E24">
        <v>8</v>
      </c>
      <c r="G24">
        <v>3</v>
      </c>
      <c r="M24">
        <v>1</v>
      </c>
      <c r="N24">
        <v>1</v>
      </c>
      <c r="Q24" s="22">
        <f>SUM(B24:P24)</f>
        <v>19</v>
      </c>
      <c r="R24" s="24">
        <f t="shared" si="1"/>
        <v>4.6683046683046681E-2</v>
      </c>
    </row>
    <row r="25" spans="1:18" x14ac:dyDescent="0.25">
      <c r="A25" s="15" t="s">
        <v>130</v>
      </c>
      <c r="B25">
        <v>39</v>
      </c>
      <c r="C25">
        <v>27</v>
      </c>
      <c r="D25">
        <v>4</v>
      </c>
      <c r="E25">
        <v>10</v>
      </c>
      <c r="G25">
        <v>8</v>
      </c>
      <c r="J25">
        <v>1</v>
      </c>
      <c r="K25">
        <v>1</v>
      </c>
      <c r="M25">
        <v>3</v>
      </c>
      <c r="N25">
        <v>2</v>
      </c>
      <c r="O25">
        <v>1</v>
      </c>
      <c r="Q25" s="22">
        <f t="shared" ref="Q25:Q29" si="8">SUM(B25:P25)</f>
        <v>96</v>
      </c>
      <c r="R25" s="24">
        <f t="shared" si="1"/>
        <v>0.23587223587223588</v>
      </c>
    </row>
    <row r="26" spans="1:18" x14ac:dyDescent="0.25">
      <c r="A26" s="15" t="s">
        <v>131</v>
      </c>
      <c r="B26">
        <v>1</v>
      </c>
      <c r="D26">
        <v>2</v>
      </c>
      <c r="E26">
        <v>2</v>
      </c>
      <c r="G26">
        <v>3</v>
      </c>
      <c r="M26">
        <v>1</v>
      </c>
      <c r="N26">
        <v>1</v>
      </c>
      <c r="P26">
        <v>1</v>
      </c>
      <c r="Q26" s="22">
        <f t="shared" si="8"/>
        <v>11</v>
      </c>
      <c r="R26" s="24">
        <f t="shared" si="1"/>
        <v>2.7027027027027029E-2</v>
      </c>
    </row>
    <row r="27" spans="1:18" x14ac:dyDescent="0.25">
      <c r="A27" s="15" t="s">
        <v>74</v>
      </c>
      <c r="B27" s="15">
        <f>SUM(B24:B26)</f>
        <v>42</v>
      </c>
      <c r="C27" s="15">
        <f t="shared" ref="C27:P27" si="9">SUM(C24:C26)</f>
        <v>27</v>
      </c>
      <c r="D27" s="15">
        <f t="shared" si="9"/>
        <v>10</v>
      </c>
      <c r="E27" s="15">
        <f t="shared" si="9"/>
        <v>20</v>
      </c>
      <c r="F27" s="15">
        <f t="shared" si="9"/>
        <v>0</v>
      </c>
      <c r="G27" s="15">
        <f t="shared" si="9"/>
        <v>14</v>
      </c>
      <c r="H27" s="15">
        <f t="shared" si="9"/>
        <v>0</v>
      </c>
      <c r="I27" s="15">
        <f t="shared" si="9"/>
        <v>0</v>
      </c>
      <c r="J27" s="15">
        <f t="shared" si="9"/>
        <v>1</v>
      </c>
      <c r="K27" s="15">
        <f t="shared" si="9"/>
        <v>1</v>
      </c>
      <c r="L27" s="15">
        <f t="shared" si="9"/>
        <v>0</v>
      </c>
      <c r="M27" s="15">
        <f t="shared" si="9"/>
        <v>5</v>
      </c>
      <c r="N27" s="15">
        <f t="shared" si="9"/>
        <v>4</v>
      </c>
      <c r="O27" s="15">
        <f t="shared" si="9"/>
        <v>1</v>
      </c>
      <c r="P27" s="15">
        <f t="shared" si="9"/>
        <v>1</v>
      </c>
      <c r="Q27" s="22">
        <f t="shared" si="8"/>
        <v>126</v>
      </c>
      <c r="R27" s="26">
        <f t="shared" si="1"/>
        <v>0.30958230958230959</v>
      </c>
    </row>
    <row r="28" spans="1:18" x14ac:dyDescent="0.25">
      <c r="A28" s="15"/>
      <c r="Q28" s="22">
        <f t="shared" si="8"/>
        <v>0</v>
      </c>
      <c r="R28" s="24">
        <f t="shared" si="1"/>
        <v>0</v>
      </c>
    </row>
    <row r="29" spans="1:18" x14ac:dyDescent="0.25">
      <c r="A29" s="22" t="s">
        <v>135</v>
      </c>
      <c r="B29" s="22">
        <f>SUM(B6,B13,B21,B27)</f>
        <v>153</v>
      </c>
      <c r="C29" s="22">
        <f t="shared" ref="C29:P29" si="10">SUM(C6,C13,C21,C27)</f>
        <v>79</v>
      </c>
      <c r="D29" s="22">
        <f t="shared" si="10"/>
        <v>17</v>
      </c>
      <c r="E29" s="22">
        <f t="shared" si="10"/>
        <v>72</v>
      </c>
      <c r="F29" s="22">
        <f t="shared" si="10"/>
        <v>3</v>
      </c>
      <c r="G29" s="22">
        <f t="shared" si="10"/>
        <v>62</v>
      </c>
      <c r="H29" s="22">
        <f t="shared" si="10"/>
        <v>0</v>
      </c>
      <c r="I29" s="22">
        <f t="shared" si="10"/>
        <v>1</v>
      </c>
      <c r="J29" s="22">
        <f t="shared" si="10"/>
        <v>4</v>
      </c>
      <c r="K29" s="22">
        <f t="shared" si="10"/>
        <v>4</v>
      </c>
      <c r="L29" s="22">
        <f t="shared" si="10"/>
        <v>1</v>
      </c>
      <c r="M29" s="22">
        <f t="shared" si="10"/>
        <v>5</v>
      </c>
      <c r="N29" s="22">
        <f t="shared" si="10"/>
        <v>4</v>
      </c>
      <c r="O29" s="22">
        <f t="shared" si="10"/>
        <v>1</v>
      </c>
      <c r="P29" s="22">
        <f t="shared" si="10"/>
        <v>1</v>
      </c>
      <c r="Q29" s="22">
        <f t="shared" si="8"/>
        <v>407</v>
      </c>
      <c r="R29" s="24">
        <f t="shared" si="1"/>
        <v>1</v>
      </c>
    </row>
    <row r="30" spans="1:18" s="25" customFormat="1" x14ac:dyDescent="0.25">
      <c r="A30" s="23" t="s">
        <v>137</v>
      </c>
      <c r="B30" s="24">
        <f>SUM(B29/407)</f>
        <v>0.37592137592137592</v>
      </c>
      <c r="C30" s="24">
        <f t="shared" ref="C30:Q30" si="11">SUM(C29/407)</f>
        <v>0.1941031941031941</v>
      </c>
      <c r="D30" s="24">
        <f t="shared" si="11"/>
        <v>4.1769041769041768E-2</v>
      </c>
      <c r="E30" s="24">
        <f t="shared" si="11"/>
        <v>0.1769041769041769</v>
      </c>
      <c r="F30" s="24">
        <f t="shared" si="11"/>
        <v>7.3710073710073713E-3</v>
      </c>
      <c r="G30" s="24">
        <f t="shared" si="11"/>
        <v>0.15233415233415235</v>
      </c>
      <c r="H30" s="24">
        <f t="shared" si="11"/>
        <v>0</v>
      </c>
      <c r="I30" s="24">
        <f t="shared" si="11"/>
        <v>2.4570024570024569E-3</v>
      </c>
      <c r="J30" s="24">
        <f t="shared" si="11"/>
        <v>9.8280098280098278E-3</v>
      </c>
      <c r="K30" s="24">
        <f t="shared" si="11"/>
        <v>9.8280098280098278E-3</v>
      </c>
      <c r="L30" s="24">
        <f t="shared" si="11"/>
        <v>2.4570024570024569E-3</v>
      </c>
      <c r="M30" s="24">
        <f t="shared" si="11"/>
        <v>1.2285012285012284E-2</v>
      </c>
      <c r="N30" s="24">
        <f t="shared" si="11"/>
        <v>9.8280098280098278E-3</v>
      </c>
      <c r="O30" s="24">
        <f t="shared" si="11"/>
        <v>2.4570024570024569E-3</v>
      </c>
      <c r="P30" s="24">
        <f t="shared" si="11"/>
        <v>2.4570024570024569E-3</v>
      </c>
      <c r="Q30" s="24">
        <f t="shared" si="11"/>
        <v>1</v>
      </c>
      <c r="R30" s="2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Number of Species (Pitfall)</vt:lpstr>
      <vt:lpstr>Total Number of Ind. (Pitfall)</vt:lpstr>
      <vt:lpstr>Leaf Litter Sample</vt:lpstr>
      <vt:lpstr>Sheet3</vt:lpstr>
      <vt:lpstr>Soil Samples</vt:lpstr>
    </vt:vector>
  </TitlesOfParts>
  <Company>Massey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Druskovich, Peter</dc:creator>
  <cp:lastModifiedBy>Druskovich, Peter</cp:lastModifiedBy>
  <dcterms:created xsi:type="dcterms:W3CDTF">2019-01-28T00:11:50Z</dcterms:created>
  <dcterms:modified xsi:type="dcterms:W3CDTF">2019-01-30T02:45:21Z</dcterms:modified>
</cp:coreProperties>
</file>