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85074\Desktop\task 3\"/>
    </mc:Choice>
  </mc:AlternateContent>
  <xr:revisionPtr revIDLastSave="0" documentId="13_ncr:1_{D1DE392F-7542-415B-B9D4-8EDB3BBBD7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rget Calculations" sheetId="1" r:id="rId1"/>
    <sheet name="DATA &gt;&gt;" sheetId="2" r:id="rId2"/>
    <sheet name="Financing" sheetId="3" r:id="rId3"/>
    <sheet name="Emissions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TM">6000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/Y3Rfi66RoM1jVqZYSX8nFjdYkp34nHr3716TTUPR2U="/>
    </ext>
  </extLst>
</workbook>
</file>

<file path=xl/calcChain.xml><?xml version="1.0" encoding="utf-8"?>
<calcChain xmlns="http://schemas.openxmlformats.org/spreadsheetml/2006/main">
  <c r="G27" i="1" l="1"/>
  <c r="H27" i="1"/>
  <c r="L24" i="1"/>
  <c r="H26" i="1"/>
  <c r="K24" i="1"/>
  <c r="O15" i="1"/>
  <c r="M15" i="1"/>
  <c r="C26" i="1"/>
  <c r="D27" i="1" s="1"/>
  <c r="K22" i="1"/>
  <c r="E27" i="1"/>
  <c r="F26" i="1"/>
  <c r="E26" i="1"/>
  <c r="D26" i="1"/>
  <c r="AE13" i="1"/>
  <c r="Y13" i="1"/>
  <c r="X13" i="1"/>
  <c r="U13" i="1"/>
  <c r="T13" i="1"/>
  <c r="S13" i="1"/>
  <c r="L11" i="1"/>
  <c r="F9" i="4"/>
  <c r="F8" i="4"/>
  <c r="F7" i="4"/>
  <c r="F6" i="4"/>
  <c r="F5" i="4"/>
  <c r="J12" i="1"/>
  <c r="I12" i="1"/>
  <c r="H12" i="1"/>
  <c r="F12" i="1"/>
  <c r="L12" i="1" s="1"/>
  <c r="AE12" i="1" s="1"/>
  <c r="E12" i="1"/>
  <c r="K12" i="1" s="1"/>
  <c r="Y12" i="1" s="1"/>
  <c r="D12" i="1"/>
  <c r="G12" i="1" s="1"/>
  <c r="C12" i="1"/>
  <c r="J11" i="1"/>
  <c r="I11" i="1"/>
  <c r="H11" i="1"/>
  <c r="F11" i="1"/>
  <c r="AE11" i="1" s="1"/>
  <c r="E11" i="1"/>
  <c r="K11" i="1" s="1"/>
  <c r="Y11" i="1" s="1"/>
  <c r="D11" i="1"/>
  <c r="G11" i="1" s="1"/>
  <c r="C11" i="1"/>
  <c r="J10" i="1"/>
  <c r="X10" i="1" s="1"/>
  <c r="I10" i="1"/>
  <c r="H10" i="1"/>
  <c r="F10" i="1"/>
  <c r="L10" i="1" s="1"/>
  <c r="AE10" i="1" s="1"/>
  <c r="E10" i="1"/>
  <c r="K10" i="1" s="1"/>
  <c r="Y10" i="1" s="1"/>
  <c r="D10" i="1"/>
  <c r="G10" i="1" s="1"/>
  <c r="C10" i="1"/>
  <c r="I9" i="1"/>
  <c r="H9" i="1"/>
  <c r="L9" i="1" s="1"/>
  <c r="U9" i="1" s="1"/>
  <c r="F9" i="1"/>
  <c r="E9" i="1"/>
  <c r="K9" i="1" s="1"/>
  <c r="T9" i="1" s="1"/>
  <c r="D9" i="1"/>
  <c r="G9" i="1" s="1"/>
  <c r="C9" i="1"/>
  <c r="S8" i="1"/>
  <c r="K8" i="1"/>
  <c r="T8" i="1" s="1"/>
  <c r="J8" i="1"/>
  <c r="I8" i="1"/>
  <c r="H8" i="1"/>
  <c r="G8" i="1"/>
  <c r="F8" i="1"/>
  <c r="L8" i="1" s="1"/>
  <c r="E8" i="1"/>
  <c r="D8" i="1"/>
  <c r="C8" i="1"/>
  <c r="F27" i="1" l="1"/>
  <c r="K21" i="1"/>
  <c r="L22" i="1" s="1"/>
  <c r="M12" i="1"/>
  <c r="O12" i="1" s="1"/>
  <c r="M8" i="1"/>
  <c r="O8" i="1" s="1"/>
  <c r="M11" i="1"/>
  <c r="O11" i="1" s="1"/>
  <c r="M10" i="1"/>
  <c r="O10" i="1" s="1"/>
  <c r="X12" i="1"/>
  <c r="X11" i="1"/>
  <c r="J9" i="1"/>
  <c r="S9" i="1" l="1"/>
  <c r="M9" i="1"/>
  <c r="O9" i="1" s="1"/>
</calcChain>
</file>

<file path=xl/sharedStrings.xml><?xml version="1.0" encoding="utf-8"?>
<sst xmlns="http://schemas.openxmlformats.org/spreadsheetml/2006/main" count="112" uniqueCount="62">
  <si>
    <t>Please populate the table below with the given answers and fill in the blanks in the summary below to show levers relating to the baseline</t>
  </si>
  <si>
    <t>Baseline Data (20XX)</t>
  </si>
  <si>
    <t>Calculations</t>
  </si>
  <si>
    <t>Financed Emissions and 2030 Targets</t>
  </si>
  <si>
    <t xml:space="preserve">ABC 30% reduction target </t>
  </si>
  <si>
    <t>Lever 1: Companies achieve stated targets - 20% reduction of S1-2 for 1 and 50% reduction of S1-3 for 2</t>
  </si>
  <si>
    <t>Lever 2: Companies without targets match peers scope 1-2 - 100% reduction of S1-2 for 3, 4, and 5</t>
  </si>
  <si>
    <t>Lever 3: Companies without targets match IEA scenario scope 3 - 2% reduction of S3 for 3 and 11% of S3 for 4 and 5</t>
  </si>
  <si>
    <t>$</t>
  </si>
  <si>
    <t>%</t>
  </si>
  <si>
    <t>Portfolio Client Name</t>
  </si>
  <si>
    <t>Sector Category</t>
  </si>
  <si>
    <t>Scope 1 Emissions</t>
  </si>
  <si>
    <t>Scope 2 Emissions</t>
  </si>
  <si>
    <t>Scope 3 Emissions</t>
  </si>
  <si>
    <t>Total Emissions</t>
  </si>
  <si>
    <t>Total Corporate Lending Financing</t>
  </si>
  <si>
    <t xml:space="preserve">EVIC </t>
  </si>
  <si>
    <t>S1 Financed emissions</t>
  </si>
  <si>
    <t>S2 Financed emissions</t>
  </si>
  <si>
    <t>S3 Financed emissions</t>
  </si>
  <si>
    <t>Total Absolute financed emissions</t>
  </si>
  <si>
    <t>Target by 2030</t>
  </si>
  <si>
    <t>Scope</t>
  </si>
  <si>
    <t>Reductions</t>
  </si>
  <si>
    <t>S1 Financed emission reduction</t>
  </si>
  <si>
    <t>S2 Financed emission reduction</t>
  </si>
  <si>
    <t>S3 Financed emission reduction</t>
  </si>
  <si>
    <t>Best Oil</t>
  </si>
  <si>
    <t>S1-2</t>
  </si>
  <si>
    <t>Prosperous Petroleum</t>
  </si>
  <si>
    <t>S1-3</t>
  </si>
  <si>
    <t>Gas Ship Logistics</t>
  </si>
  <si>
    <t>Octagon</t>
  </si>
  <si>
    <t>Pointed Energy</t>
  </si>
  <si>
    <t>Totals:</t>
  </si>
  <si>
    <t>Baseline</t>
  </si>
  <si>
    <t>Lever 1</t>
  </si>
  <si>
    <t>Total Absolute Financed Emissions</t>
  </si>
  <si>
    <t>Lever 2</t>
  </si>
  <si>
    <t>Lever 3</t>
  </si>
  <si>
    <t>Levers 1-3 Total</t>
  </si>
  <si>
    <t>Gap remaining</t>
  </si>
  <si>
    <t>Left to reduce</t>
  </si>
  <si>
    <t>Target</t>
  </si>
  <si>
    <t xml:space="preserve">2030 Target </t>
  </si>
  <si>
    <t>Financed Emissions</t>
  </si>
  <si>
    <t>% of baseline</t>
  </si>
  <si>
    <t>This page intentionally blank</t>
  </si>
  <si>
    <t>20XX Data</t>
  </si>
  <si>
    <t>Client Name</t>
  </si>
  <si>
    <t>Total Corporate Lending Financing (USD)</t>
  </si>
  <si>
    <t>EVIC (USD)</t>
  </si>
  <si>
    <t>Upstream</t>
  </si>
  <si>
    <t>Midstream</t>
  </si>
  <si>
    <t>Downstream</t>
  </si>
  <si>
    <t xml:space="preserve">Integrated </t>
  </si>
  <si>
    <r>
      <t>Scope 3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</rPr>
      <t>e)</t>
    </r>
  </si>
  <si>
    <r>
      <t>Scope 2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</rPr>
      <t>e)</t>
    </r>
  </si>
  <si>
    <r>
      <t>Scope 1 Emissions (tCO</t>
    </r>
    <r>
      <rPr>
        <b/>
        <sz val="11"/>
        <color theme="1"/>
        <rFont val="Calibri"/>
        <family val="2"/>
      </rPr>
      <t>₂</t>
    </r>
    <r>
      <rPr>
        <b/>
        <sz val="11"/>
        <color theme="1"/>
        <rFont val="Calibri"/>
      </rPr>
      <t>e)</t>
    </r>
  </si>
  <si>
    <r>
      <t>tCO</t>
    </r>
    <r>
      <rPr>
        <sz val="11"/>
        <color theme="1"/>
        <rFont val="Calibri"/>
        <family val="2"/>
      </rPr>
      <t>₂</t>
    </r>
    <r>
      <rPr>
        <i/>
        <sz val="11"/>
        <color theme="1"/>
        <rFont val="Calibri"/>
      </rPr>
      <t>e</t>
    </r>
  </si>
  <si>
    <t>tCO₂e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</si>
</sst>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_(* #,##0.00_);_(* \(#,##0.00\);_(* &quot;-&quot;??_);_(@_)"/>
    <numFmt numFmtId="177" formatCode="_(* #,##0_);_(* \(#,##0\);_(* &quot;-&quot;??_);_(@_)"/>
  </numFmts>
  <fonts count="10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9"/>
      <name val="Calibri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4FD"/>
        <bgColor rgb="FFCCF4FD"/>
      </patternFill>
    </fill>
    <fill>
      <patternFill patternType="solid">
        <fgColor rgb="FFAAFED5"/>
        <bgColor rgb="FFAAFED5"/>
      </patternFill>
    </fill>
    <fill>
      <patternFill patternType="solid">
        <fgColor rgb="FFA5EEC6"/>
        <bgColor rgb="FFA5EEC6"/>
      </patternFill>
    </fill>
    <fill>
      <patternFill patternType="solid">
        <fgColor rgb="FFC0C0FC"/>
        <bgColor rgb="FFC0C0FC"/>
      </patternFill>
    </fill>
    <fill>
      <patternFill patternType="solid">
        <fgColor rgb="FFFFEFBD"/>
        <bgColor rgb="FFFFEFBD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5" borderId="1" xfId="0" applyFont="1" applyFill="1" applyBorder="1"/>
    <xf numFmtId="0" fontId="2" fillId="0" borderId="0" xfId="0" applyFont="1"/>
    <xf numFmtId="0" fontId="4" fillId="0" borderId="0" xfId="0" applyFont="1"/>
    <xf numFmtId="177" fontId="3" fillId="0" borderId="0" xfId="0" applyNumberFormat="1" applyFont="1"/>
    <xf numFmtId="16" fontId="3" fillId="0" borderId="0" xfId="0" applyNumberFormat="1" applyFont="1"/>
    <xf numFmtId="9" fontId="3" fillId="0" borderId="0" xfId="0" applyNumberFormat="1" applyFont="1"/>
    <xf numFmtId="176" fontId="3" fillId="0" borderId="0" xfId="0" applyNumberFormat="1" applyFont="1"/>
    <xf numFmtId="0" fontId="3" fillId="0" borderId="2" xfId="0" applyFont="1" applyBorder="1" applyAlignment="1">
      <alignment horizontal="right"/>
    </xf>
    <xf numFmtId="9" fontId="3" fillId="6" borderId="3" xfId="0" applyNumberFormat="1" applyFont="1" applyFill="1" applyBorder="1" applyAlignment="1">
      <alignment horizontal="right"/>
    </xf>
    <xf numFmtId="9" fontId="3" fillId="0" borderId="2" xfId="0" applyNumberFormat="1" applyFont="1" applyBorder="1" applyAlignment="1">
      <alignment horizontal="right"/>
    </xf>
    <xf numFmtId="0" fontId="5" fillId="7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9" fontId="3" fillId="6" borderId="1" xfId="0" applyNumberFormat="1" applyFont="1" applyFill="1" applyBorder="1"/>
    <xf numFmtId="0" fontId="3" fillId="9" borderId="1" xfId="0" applyFont="1" applyFill="1" applyBorder="1"/>
    <xf numFmtId="0" fontId="4" fillId="0" borderId="4" xfId="0" applyFont="1" applyBorder="1"/>
    <xf numFmtId="0" fontId="3" fillId="0" borderId="4" xfId="0" applyFont="1" applyBorder="1"/>
    <xf numFmtId="177" fontId="3" fillId="0" borderId="4" xfId="0" applyNumberFormat="1" applyFont="1" applyBorder="1"/>
    <xf numFmtId="176" fontId="3" fillId="0" borderId="4" xfId="0" applyNumberFormat="1" applyFont="1" applyBorder="1"/>
    <xf numFmtId="0" fontId="7" fillId="0" borderId="4" xfId="0" applyFont="1" applyBorder="1"/>
    <xf numFmtId="0" fontId="8" fillId="0" borderId="0" xfId="0" applyFont="1"/>
    <xf numFmtId="176" fontId="3" fillId="6" borderId="3" xfId="0" applyNumberFormat="1" applyFont="1" applyFill="1" applyBorder="1" applyAlignment="1">
      <alignment horizontal="right"/>
    </xf>
    <xf numFmtId="177" fontId="3" fillId="6" borderId="1" xfId="0" applyNumberFormat="1" applyFont="1" applyFill="1" applyBorder="1"/>
    <xf numFmtId="176" fontId="3" fillId="6" borderId="1" xfId="0" applyNumberFormat="1" applyFont="1" applyFill="1" applyBorder="1"/>
    <xf numFmtId="41" fontId="3" fillId="6" borderId="1" xfId="0" applyNumberFormat="1" applyFont="1" applyFill="1" applyBorder="1"/>
    <xf numFmtId="177" fontId="0" fillId="0" borderId="0" xfId="0" applyNumberFormat="1"/>
    <xf numFmtId="177" fontId="0" fillId="1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80AAE"/>
      </a:accent1>
      <a:accent2>
        <a:srgbClr val="06C9F4"/>
      </a:accent2>
      <a:accent3>
        <a:srgbClr val="949494"/>
      </a:accent3>
      <a:accent4>
        <a:srgbClr val="DCDCDC"/>
      </a:accent4>
      <a:accent5>
        <a:srgbClr val="00582D"/>
      </a:accent5>
      <a:accent6>
        <a:srgbClr val="26CF73"/>
      </a:accent6>
      <a:hlink>
        <a:srgbClr val="2C6EF2"/>
      </a:hlink>
      <a:folHlink>
        <a:srgbClr val="2C6EF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4FEEA"/>
  </sheetPr>
  <dimension ref="B1:AE1000"/>
  <sheetViews>
    <sheetView showGridLines="0" tabSelected="1" topLeftCell="J1" workbookViewId="0">
      <selection activeCell="O21" sqref="O21"/>
    </sheetView>
  </sheetViews>
  <sheetFormatPr defaultColWidth="14.44140625" defaultRowHeight="15" customHeight="1" x14ac:dyDescent="0.3"/>
  <cols>
    <col min="1" max="1" width="8.6640625" customWidth="1"/>
    <col min="2" max="2" width="19.109375" customWidth="1"/>
    <col min="3" max="3" width="14.44140625" customWidth="1"/>
    <col min="4" max="6" width="16.109375" customWidth="1"/>
    <col min="7" max="7" width="13.88671875" customWidth="1"/>
    <col min="8" max="8" width="30.109375" customWidth="1"/>
    <col min="9" max="9" width="14.5546875" customWidth="1"/>
    <col min="10" max="10" width="19.88671875" customWidth="1"/>
    <col min="11" max="11" width="30.109375" customWidth="1"/>
    <col min="12" max="12" width="19.88671875" customWidth="1"/>
    <col min="13" max="13" width="30" customWidth="1"/>
    <col min="14" max="14" width="13.44140625" customWidth="1"/>
    <col min="15" max="15" width="21.88671875" customWidth="1"/>
    <col min="16" max="16" width="8.6640625" customWidth="1"/>
    <col min="17" max="17" width="6.109375" customWidth="1"/>
    <col min="18" max="18" width="10.44140625" customWidth="1"/>
    <col min="19" max="21" width="28.5546875" customWidth="1"/>
    <col min="22" max="22" width="6.109375" customWidth="1"/>
    <col min="23" max="23" width="10.44140625" customWidth="1"/>
    <col min="24" max="26" width="27.88671875" customWidth="1"/>
    <col min="27" max="27" width="6.109375" customWidth="1"/>
    <col min="28" max="28" width="10.44140625" customWidth="1"/>
    <col min="29" max="31" width="27.88671875" customWidth="1"/>
  </cols>
  <sheetData>
    <row r="1" spans="2:31" ht="14.25" customHeight="1" x14ac:dyDescent="0.3"/>
    <row r="2" spans="2:31" ht="14.25" customHeight="1" x14ac:dyDescent="0.3">
      <c r="B2" s="1" t="s">
        <v>0</v>
      </c>
    </row>
    <row r="3" spans="2:31" ht="14.25" customHeight="1" x14ac:dyDescent="0.3"/>
    <row r="4" spans="2:31" ht="14.25" customHeight="1" x14ac:dyDescent="0.3">
      <c r="B4" s="2" t="s">
        <v>1</v>
      </c>
      <c r="C4" s="2"/>
      <c r="D4" s="2"/>
      <c r="E4" s="2"/>
      <c r="F4" s="2"/>
      <c r="G4" s="2"/>
      <c r="H4" s="2"/>
      <c r="I4" s="2"/>
      <c r="J4" s="3" t="s">
        <v>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ht="14.25" customHeight="1" x14ac:dyDescent="0.3">
      <c r="J5" s="4" t="s">
        <v>3</v>
      </c>
      <c r="K5" s="4"/>
      <c r="L5" s="4"/>
      <c r="M5" s="4"/>
      <c r="O5" s="5" t="s">
        <v>4</v>
      </c>
      <c r="Q5" s="6" t="s">
        <v>5</v>
      </c>
      <c r="R5" s="6"/>
      <c r="S5" s="6"/>
      <c r="T5" s="6"/>
      <c r="U5" s="6"/>
      <c r="V5" s="5" t="s">
        <v>6</v>
      </c>
      <c r="W5" s="5"/>
      <c r="X5" s="5"/>
      <c r="Y5" s="5"/>
      <c r="Z5" s="5"/>
      <c r="AA5" s="6" t="s">
        <v>7</v>
      </c>
      <c r="AB5" s="6"/>
      <c r="AC5" s="6"/>
      <c r="AD5" s="6"/>
      <c r="AE5" s="6"/>
    </row>
    <row r="6" spans="2:31" ht="14.25" customHeight="1" x14ac:dyDescent="0.3">
      <c r="D6" s="26" t="s">
        <v>60</v>
      </c>
      <c r="E6" s="26" t="s">
        <v>60</v>
      </c>
      <c r="F6" s="26" t="s">
        <v>60</v>
      </c>
      <c r="G6" s="26" t="s">
        <v>60</v>
      </c>
      <c r="H6" s="7" t="s">
        <v>8</v>
      </c>
      <c r="I6" s="7" t="s">
        <v>8</v>
      </c>
      <c r="J6" s="26" t="s">
        <v>60</v>
      </c>
      <c r="K6" s="26" t="s">
        <v>60</v>
      </c>
      <c r="L6" s="26" t="s">
        <v>60</v>
      </c>
      <c r="M6" s="26" t="s">
        <v>60</v>
      </c>
      <c r="O6" s="26" t="s">
        <v>60</v>
      </c>
      <c r="R6" s="7" t="s">
        <v>9</v>
      </c>
      <c r="S6" s="26" t="s">
        <v>61</v>
      </c>
      <c r="T6" s="26" t="s">
        <v>61</v>
      </c>
      <c r="U6" s="26" t="s">
        <v>61</v>
      </c>
      <c r="W6" s="7" t="s">
        <v>9</v>
      </c>
      <c r="X6" s="26" t="s">
        <v>61</v>
      </c>
      <c r="Y6" s="26" t="s">
        <v>61</v>
      </c>
      <c r="Z6" s="26" t="s">
        <v>61</v>
      </c>
      <c r="AB6" s="7" t="s">
        <v>9</v>
      </c>
      <c r="AC6" s="26" t="s">
        <v>61</v>
      </c>
      <c r="AD6" s="26" t="s">
        <v>61</v>
      </c>
      <c r="AE6" s="26" t="s">
        <v>61</v>
      </c>
    </row>
    <row r="7" spans="2:31" ht="14.25" customHeight="1" x14ac:dyDescent="0.3">
      <c r="B7" s="8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8" t="s">
        <v>19</v>
      </c>
      <c r="L7" s="8" t="s">
        <v>20</v>
      </c>
      <c r="M7" s="8" t="s">
        <v>21</v>
      </c>
      <c r="O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23</v>
      </c>
      <c r="W7" s="8" t="s">
        <v>24</v>
      </c>
      <c r="X7" s="8" t="s">
        <v>25</v>
      </c>
      <c r="Y7" s="8" t="s">
        <v>26</v>
      </c>
      <c r="Z7" s="8" t="s">
        <v>27</v>
      </c>
      <c r="AA7" s="8" t="s">
        <v>23</v>
      </c>
      <c r="AB7" s="8" t="s">
        <v>24</v>
      </c>
      <c r="AC7" s="8" t="s">
        <v>25</v>
      </c>
      <c r="AD7" s="8" t="s">
        <v>26</v>
      </c>
      <c r="AE7" s="8" t="s">
        <v>27</v>
      </c>
    </row>
    <row r="8" spans="2:31" ht="14.25" customHeight="1" x14ac:dyDescent="0.3">
      <c r="B8" s="1" t="s">
        <v>28</v>
      </c>
      <c r="C8" s="1" t="str">
        <f>Financing!C5</f>
        <v>Upstream</v>
      </c>
      <c r="D8" s="9">
        <f>Emissions!C5</f>
        <v>10792564</v>
      </c>
      <c r="E8" s="9">
        <f>Emissions!D5</f>
        <v>301425</v>
      </c>
      <c r="F8" s="9">
        <f>Emissions!E5</f>
        <v>161423442</v>
      </c>
      <c r="G8" s="9">
        <f t="shared" ref="G8:G12" si="0">SUM(D8:F8)</f>
        <v>172517431</v>
      </c>
      <c r="H8" s="9">
        <f>Financing!D5</f>
        <v>123243545</v>
      </c>
      <c r="I8" s="9">
        <f>Financing!E5</f>
        <v>23215122156</v>
      </c>
      <c r="J8" s="9">
        <f t="shared" ref="J8:L8" si="1">D8*$H8/$I8</f>
        <v>57295.147450068842</v>
      </c>
      <c r="K8" s="9">
        <f t="shared" si="1"/>
        <v>1600.1934128106166</v>
      </c>
      <c r="L8" s="9">
        <f t="shared" si="1"/>
        <v>856958.54213026993</v>
      </c>
      <c r="M8" s="9">
        <f t="shared" ref="M8:M12" si="2">SUM(J8:L8)</f>
        <v>915853.88299314934</v>
      </c>
      <c r="O8" s="9">
        <f t="shared" ref="O8:O12" si="3">M8*70%</f>
        <v>641097.71809520444</v>
      </c>
      <c r="Q8" s="10" t="s">
        <v>29</v>
      </c>
      <c r="R8" s="11">
        <v>0.2</v>
      </c>
      <c r="S8" s="12">
        <f t="shared" ref="S8:T8" si="4">$R8*J8</f>
        <v>11459.029490013769</v>
      </c>
      <c r="T8" s="12">
        <f t="shared" si="4"/>
        <v>320.03868256212331</v>
      </c>
      <c r="U8" s="12"/>
      <c r="AB8" s="11"/>
      <c r="AC8" s="11"/>
      <c r="AD8" s="11"/>
      <c r="AE8" s="12"/>
    </row>
    <row r="9" spans="2:31" ht="14.25" customHeight="1" x14ac:dyDescent="0.3">
      <c r="B9" s="1" t="s">
        <v>30</v>
      </c>
      <c r="C9" s="1" t="str">
        <f>Financing!C6</f>
        <v>Upstream</v>
      </c>
      <c r="D9" s="9">
        <f>Emissions!C6</f>
        <v>941353</v>
      </c>
      <c r="E9" s="9">
        <f>Emissions!D6</f>
        <v>98421</v>
      </c>
      <c r="F9" s="9">
        <f>Emissions!E6</f>
        <v>47001354</v>
      </c>
      <c r="G9" s="9">
        <f t="shared" si="0"/>
        <v>48041128</v>
      </c>
      <c r="H9" s="9">
        <f>Financing!D6</f>
        <v>89212216</v>
      </c>
      <c r="I9" s="9">
        <f>Financing!E6</f>
        <v>15211684315</v>
      </c>
      <c r="J9" s="9">
        <f t="shared" ref="J9:L9" si="5">D9*$H9/$I9</f>
        <v>5520.7684717356688</v>
      </c>
      <c r="K9" s="9">
        <f t="shared" si="5"/>
        <v>577.21126267903355</v>
      </c>
      <c r="L9" s="9">
        <f t="shared" si="5"/>
        <v>275649.61634167755</v>
      </c>
      <c r="M9" s="9">
        <f t="shared" si="2"/>
        <v>281747.59607609228</v>
      </c>
      <c r="O9" s="9">
        <f t="shared" si="3"/>
        <v>197223.31725326457</v>
      </c>
      <c r="Q9" s="1" t="s">
        <v>31</v>
      </c>
      <c r="R9" s="11">
        <v>0.5</v>
      </c>
      <c r="S9" s="12">
        <f t="shared" ref="S9:U9" si="6">$R9*J9</f>
        <v>2760.3842358678344</v>
      </c>
      <c r="T9" s="12">
        <f t="shared" si="6"/>
        <v>288.60563133951678</v>
      </c>
      <c r="U9" s="12">
        <f t="shared" si="6"/>
        <v>137824.80817083878</v>
      </c>
    </row>
    <row r="10" spans="2:31" ht="14.25" customHeight="1" x14ac:dyDescent="0.3">
      <c r="B10" s="1" t="s">
        <v>32</v>
      </c>
      <c r="C10" s="1" t="str">
        <f>Financing!C7</f>
        <v>Midstream</v>
      </c>
      <c r="D10" s="9">
        <f>Emissions!C7</f>
        <v>7904325</v>
      </c>
      <c r="E10" s="9">
        <f>Emissions!D7</f>
        <v>95051</v>
      </c>
      <c r="F10" s="9">
        <f>Emissions!E7</f>
        <v>6645227</v>
      </c>
      <c r="G10" s="9">
        <f t="shared" si="0"/>
        <v>14644603</v>
      </c>
      <c r="H10" s="9">
        <f>Financing!D7</f>
        <v>53256456</v>
      </c>
      <c r="I10" s="9">
        <f>Financing!E7</f>
        <v>26369523657</v>
      </c>
      <c r="J10" s="9">
        <f t="shared" ref="J10:L10" si="7">D10*$H10/$I10</f>
        <v>15963.744436485253</v>
      </c>
      <c r="K10" s="9">
        <f t="shared" si="7"/>
        <v>191.96703987150829</v>
      </c>
      <c r="L10" s="9">
        <f t="shared" si="7"/>
        <v>13420.843089122927</v>
      </c>
      <c r="M10" s="9">
        <f t="shared" si="2"/>
        <v>29576.554565479688</v>
      </c>
      <c r="O10" s="9">
        <f t="shared" si="3"/>
        <v>20703.588195835779</v>
      </c>
      <c r="V10" s="1" t="s">
        <v>29</v>
      </c>
      <c r="W10" s="11">
        <v>1</v>
      </c>
      <c r="X10" s="12">
        <f t="shared" ref="X10:X12" si="8">W10*J10</f>
        <v>15963.744436485253</v>
      </c>
      <c r="Y10" s="12">
        <f t="shared" ref="Y10:Y12" si="9">W10*K10</f>
        <v>191.96703987150829</v>
      </c>
      <c r="Z10" s="12"/>
      <c r="AA10" s="1">
        <v>3</v>
      </c>
      <c r="AB10" s="11">
        <v>0.02</v>
      </c>
      <c r="AC10" s="11"/>
      <c r="AD10" s="11"/>
      <c r="AE10" s="12">
        <f t="shared" ref="AE10:AE12" si="10">AB10*L10</f>
        <v>268.41686178245857</v>
      </c>
    </row>
    <row r="11" spans="2:31" ht="14.25" customHeight="1" x14ac:dyDescent="0.3">
      <c r="B11" s="1" t="s">
        <v>33</v>
      </c>
      <c r="C11" s="1" t="str">
        <f>Financing!C8</f>
        <v>Downstream</v>
      </c>
      <c r="D11" s="9">
        <f>Emissions!C8</f>
        <v>13684522</v>
      </c>
      <c r="E11" s="9">
        <f>Emissions!D8</f>
        <v>1924865</v>
      </c>
      <c r="F11" s="9">
        <f>Emissions!E8</f>
        <v>86552454</v>
      </c>
      <c r="G11" s="9">
        <f t="shared" si="0"/>
        <v>102161841</v>
      </c>
      <c r="H11" s="9">
        <f>Financing!D8</f>
        <v>246872238</v>
      </c>
      <c r="I11" s="9">
        <f>Financing!E8</f>
        <v>16235714168</v>
      </c>
      <c r="J11" s="9">
        <f t="shared" ref="J11:K11" si="11">D11*$H11/$I11</f>
        <v>208080.07194157178</v>
      </c>
      <c r="K11" s="9">
        <f t="shared" si="11"/>
        <v>29268.544979343344</v>
      </c>
      <c r="L11" s="9">
        <f>F11*$H11/$I11</f>
        <v>1316073.7989269616</v>
      </c>
      <c r="M11" s="9">
        <f t="shared" si="2"/>
        <v>1553422.4158478768</v>
      </c>
      <c r="O11" s="9">
        <f t="shared" si="3"/>
        <v>1087395.6910935137</v>
      </c>
      <c r="V11" s="1" t="s">
        <v>29</v>
      </c>
      <c r="W11" s="11">
        <v>1</v>
      </c>
      <c r="X11" s="12">
        <f t="shared" si="8"/>
        <v>208080.07194157178</v>
      </c>
      <c r="Y11" s="12">
        <f t="shared" si="9"/>
        <v>29268.544979343344</v>
      </c>
      <c r="Z11" s="12"/>
      <c r="AA11" s="1">
        <v>3</v>
      </c>
      <c r="AB11" s="11">
        <v>0.11</v>
      </c>
      <c r="AC11" s="11"/>
      <c r="AD11" s="11"/>
      <c r="AE11" s="12">
        <f t="shared" si="10"/>
        <v>144768.11788196577</v>
      </c>
    </row>
    <row r="12" spans="2:31" ht="14.25" customHeight="1" x14ac:dyDescent="0.3">
      <c r="B12" s="1" t="s">
        <v>34</v>
      </c>
      <c r="C12" s="1" t="str">
        <f>Financing!C9</f>
        <v xml:space="preserve">Integrated </v>
      </c>
      <c r="D12" s="9">
        <f>Emissions!C9</f>
        <v>15792532</v>
      </c>
      <c r="E12" s="9">
        <f>Emissions!D9</f>
        <v>2035112</v>
      </c>
      <c r="F12" s="9">
        <f>Emissions!E9</f>
        <v>165211562</v>
      </c>
      <c r="G12" s="9">
        <f t="shared" si="0"/>
        <v>183039206</v>
      </c>
      <c r="H12" s="9">
        <f>Financing!D9</f>
        <v>97000342</v>
      </c>
      <c r="I12" s="9">
        <f>Financing!E9</f>
        <v>59112751273</v>
      </c>
      <c r="J12" s="9">
        <f t="shared" ref="J12:L12" si="12">D12*$H12/$I12</f>
        <v>25914.561106642945</v>
      </c>
      <c r="K12" s="9">
        <f t="shared" si="12"/>
        <v>3339.4920005773829</v>
      </c>
      <c r="L12" s="9">
        <f t="shared" si="12"/>
        <v>271101.88024142862</v>
      </c>
      <c r="M12" s="9">
        <f t="shared" si="2"/>
        <v>300355.93334864895</v>
      </c>
      <c r="O12" s="9">
        <f t="shared" si="3"/>
        <v>210249.15334405424</v>
      </c>
      <c r="V12" s="1" t="s">
        <v>29</v>
      </c>
      <c r="W12" s="11">
        <v>1</v>
      </c>
      <c r="X12" s="12">
        <f t="shared" si="8"/>
        <v>25914.561106642945</v>
      </c>
      <c r="Y12" s="12">
        <f t="shared" si="9"/>
        <v>3339.4920005773829</v>
      </c>
      <c r="Z12" s="12"/>
      <c r="AA12" s="1">
        <v>3</v>
      </c>
      <c r="AB12" s="11">
        <v>0.11</v>
      </c>
      <c r="AC12" s="11"/>
      <c r="AD12" s="11"/>
      <c r="AE12" s="12">
        <f t="shared" si="10"/>
        <v>29821.206826557147</v>
      </c>
    </row>
    <row r="13" spans="2:31" ht="14.25" customHeight="1" x14ac:dyDescent="0.3">
      <c r="D13" s="9"/>
      <c r="E13" s="9"/>
      <c r="F13" s="9"/>
      <c r="G13" s="9"/>
      <c r="H13" s="9"/>
      <c r="I13" s="9"/>
      <c r="J13" s="12"/>
      <c r="K13" s="12"/>
      <c r="L13" s="12"/>
      <c r="M13" s="12"/>
      <c r="N13" s="12"/>
      <c r="O13" s="12"/>
      <c r="P13" s="8" t="s">
        <v>35</v>
      </c>
      <c r="Q13" s="13"/>
      <c r="R13" s="13"/>
      <c r="S13" s="27">
        <f>SUM(S8:S9)</f>
        <v>14219.413725881603</v>
      </c>
      <c r="T13" s="27">
        <f>SUM(T8:T9)</f>
        <v>608.64431390164009</v>
      </c>
      <c r="U13" s="27">
        <f>SUM(U8:U9)</f>
        <v>137824.80817083878</v>
      </c>
      <c r="V13" s="13"/>
      <c r="W13" s="15"/>
      <c r="X13" s="27">
        <f>SUM(X10:X12)</f>
        <v>249958.37748469997</v>
      </c>
      <c r="Y13" s="27">
        <f>SUM(Y10:Y12)</f>
        <v>32800.004019792235</v>
      </c>
      <c r="Z13" s="14">
        <v>0</v>
      </c>
      <c r="AA13" s="13"/>
      <c r="AB13" s="15"/>
      <c r="AC13" s="14"/>
      <c r="AD13" s="14"/>
      <c r="AE13" s="27">
        <f>SUM(AE10:AE12)</f>
        <v>174857.74157030537</v>
      </c>
    </row>
    <row r="14" spans="2:31" ht="14.25" customHeight="1" x14ac:dyDescent="0.3">
      <c r="D14" s="9"/>
      <c r="E14" s="9"/>
      <c r="F14" s="9"/>
      <c r="G14" s="9"/>
      <c r="H14" s="9"/>
      <c r="I14" s="9"/>
      <c r="J14" s="12"/>
      <c r="K14" s="12"/>
      <c r="L14" s="12"/>
      <c r="M14" s="12"/>
      <c r="N14" s="12"/>
    </row>
    <row r="15" spans="2:31" ht="14.25" customHeight="1" x14ac:dyDescent="0.3">
      <c r="M15" s="32">
        <f>SUM(M8:M12)</f>
        <v>3080956.3828312475</v>
      </c>
      <c r="O15" s="32">
        <f>SUM(O8:O12)</f>
        <v>2156669.4679818731</v>
      </c>
    </row>
    <row r="16" spans="2:31" ht="14.25" customHeight="1" x14ac:dyDescent="0.3"/>
    <row r="17" spans="2:12" ht="14.25" customHeight="1" x14ac:dyDescent="0.3"/>
    <row r="18" spans="2:12" ht="14.25" customHeight="1" x14ac:dyDescent="0.3"/>
    <row r="19" spans="2:12" ht="14.25" customHeight="1" x14ac:dyDescent="0.3"/>
    <row r="20" spans="2:12" ht="14.25" customHeight="1" x14ac:dyDescent="0.3">
      <c r="C20" s="16" t="s">
        <v>36</v>
      </c>
      <c r="D20" s="17" t="s">
        <v>37</v>
      </c>
      <c r="K20" s="8" t="s">
        <v>38</v>
      </c>
      <c r="L20" s="8" t="s">
        <v>9</v>
      </c>
    </row>
    <row r="21" spans="2:12" ht="14.25" customHeight="1" x14ac:dyDescent="0.3">
      <c r="C21" s="18"/>
      <c r="E21" s="5" t="s">
        <v>39</v>
      </c>
      <c r="J21" s="8" t="s">
        <v>36</v>
      </c>
      <c r="K21" s="31">
        <f>C26</f>
        <v>3080956.3828312475</v>
      </c>
    </row>
    <row r="22" spans="2:12" ht="14.25" customHeight="1" x14ac:dyDescent="0.3">
      <c r="C22" s="18"/>
      <c r="F22" s="6" t="s">
        <v>40</v>
      </c>
      <c r="J22" s="8" t="s">
        <v>41</v>
      </c>
      <c r="K22" s="29">
        <f>SUM(D26:F26)</f>
        <v>610268.98928541958</v>
      </c>
      <c r="L22" s="19">
        <f>K22/K21</f>
        <v>0.19807777633145601</v>
      </c>
    </row>
    <row r="23" spans="2:12" ht="14.25" customHeight="1" x14ac:dyDescent="0.3">
      <c r="C23" s="18"/>
      <c r="G23" s="20" t="s">
        <v>42</v>
      </c>
      <c r="J23" s="8" t="s">
        <v>43</v>
      </c>
      <c r="K23" s="19"/>
      <c r="L23" s="19" t="s">
        <v>9</v>
      </c>
    </row>
    <row r="24" spans="2:12" ht="14.25" customHeight="1" x14ac:dyDescent="0.3">
      <c r="C24" s="18"/>
      <c r="H24" s="16" t="s">
        <v>44</v>
      </c>
      <c r="J24" s="8" t="s">
        <v>45</v>
      </c>
      <c r="K24" s="28">
        <f>O15</f>
        <v>2156669.4679818731</v>
      </c>
      <c r="L24" s="19">
        <f>K24/K21</f>
        <v>0.7</v>
      </c>
    </row>
    <row r="25" spans="2:12" ht="14.25" customHeight="1" x14ac:dyDescent="0.3"/>
    <row r="26" spans="2:12" ht="14.25" customHeight="1" x14ac:dyDescent="0.3">
      <c r="B26" s="1" t="s">
        <v>46</v>
      </c>
      <c r="C26" s="28">
        <f>SUM(M8:M12)</f>
        <v>3080956.3828312475</v>
      </c>
      <c r="D26" s="29">
        <f>SUM(S13:U13)</f>
        <v>152652.86621062201</v>
      </c>
      <c r="E26" s="29">
        <f>SUM(X13:Y13)</f>
        <v>282758.38150449219</v>
      </c>
      <c r="F26" s="29">
        <f>SUM(AE13)</f>
        <v>174857.74157030537</v>
      </c>
      <c r="G26" s="30"/>
      <c r="H26" s="29">
        <f>O15</f>
        <v>2156669.4679818731</v>
      </c>
    </row>
    <row r="27" spans="2:12" ht="14.25" customHeight="1" x14ac:dyDescent="0.3">
      <c r="B27" s="1" t="s">
        <v>47</v>
      </c>
      <c r="C27" s="19">
        <v>1</v>
      </c>
      <c r="D27" s="19">
        <f>D26/C26</f>
        <v>4.954723379444325E-2</v>
      </c>
      <c r="E27" s="19">
        <f>E26/C26</f>
        <v>9.177617154211419E-2</v>
      </c>
      <c r="F27" s="19">
        <f>F26/C26</f>
        <v>5.6754370994898572E-2</v>
      </c>
      <c r="G27" s="19">
        <f>G26/C26</f>
        <v>0</v>
      </c>
      <c r="H27" s="19">
        <f>H26/C26</f>
        <v>0.7</v>
      </c>
    </row>
    <row r="28" spans="2:12" ht="14.25" customHeight="1" x14ac:dyDescent="0.3"/>
    <row r="29" spans="2:12" ht="14.25" customHeight="1" x14ac:dyDescent="0.3"/>
    <row r="30" spans="2:12" ht="14.25" customHeight="1" x14ac:dyDescent="0.3"/>
    <row r="31" spans="2:12" ht="14.25" customHeight="1" x14ac:dyDescent="0.3"/>
    <row r="32" spans="2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B1:B1000"/>
  <sheetViews>
    <sheetView showGridLines="0" workbookViewId="0"/>
  </sheetViews>
  <sheetFormatPr defaultColWidth="14.44140625" defaultRowHeight="15" customHeight="1" x14ac:dyDescent="0.3"/>
  <cols>
    <col min="1" max="26" width="8.6640625" customWidth="1"/>
  </cols>
  <sheetData>
    <row r="1" spans="2:2" ht="14.25" customHeight="1" x14ac:dyDescent="0.3"/>
    <row r="2" spans="2:2" ht="14.25" customHeight="1" x14ac:dyDescent="0.3"/>
    <row r="3" spans="2:2" ht="14.25" customHeight="1" x14ac:dyDescent="0.3">
      <c r="B3" s="7" t="s">
        <v>48</v>
      </c>
    </row>
    <row r="4" spans="2:2" ht="14.25" customHeight="1" x14ac:dyDescent="0.3"/>
    <row r="5" spans="2:2" ht="14.25" customHeight="1" x14ac:dyDescent="0.3"/>
    <row r="6" spans="2:2" ht="14.25" customHeight="1" x14ac:dyDescent="0.3"/>
    <row r="7" spans="2:2" ht="14.25" customHeight="1" x14ac:dyDescent="0.3"/>
    <row r="8" spans="2:2" ht="14.25" customHeight="1" x14ac:dyDescent="0.3"/>
    <row r="9" spans="2:2" ht="14.25" customHeight="1" x14ac:dyDescent="0.3"/>
    <row r="10" spans="2:2" ht="14.25" customHeight="1" x14ac:dyDescent="0.3"/>
    <row r="11" spans="2:2" ht="14.25" customHeight="1" x14ac:dyDescent="0.3"/>
    <row r="12" spans="2:2" ht="14.25" customHeight="1" x14ac:dyDescent="0.3"/>
    <row r="13" spans="2:2" ht="14.25" customHeight="1" x14ac:dyDescent="0.3"/>
    <row r="14" spans="2:2" ht="14.25" customHeight="1" x14ac:dyDescent="0.3"/>
    <row r="15" spans="2:2" ht="14.25" customHeight="1" x14ac:dyDescent="0.3"/>
    <row r="16" spans="2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J1000"/>
  <sheetViews>
    <sheetView showGridLines="0" workbookViewId="0"/>
  </sheetViews>
  <sheetFormatPr defaultColWidth="14.44140625" defaultRowHeight="15" customHeight="1" x14ac:dyDescent="0.3"/>
  <cols>
    <col min="1" max="1" width="14.88671875" customWidth="1"/>
    <col min="2" max="2" width="20.5546875" customWidth="1"/>
    <col min="3" max="3" width="14.88671875" customWidth="1"/>
    <col min="4" max="4" width="41" customWidth="1"/>
    <col min="5" max="5" width="17.109375" customWidth="1"/>
    <col min="6" max="10" width="14.88671875" customWidth="1"/>
    <col min="11" max="26" width="8.6640625" customWidth="1"/>
  </cols>
  <sheetData>
    <row r="1" spans="1:10" ht="14.25" customHeight="1" x14ac:dyDescent="0.3">
      <c r="A1" s="1" t="s">
        <v>49</v>
      </c>
    </row>
    <row r="2" spans="1:10" ht="14.25" customHeight="1" x14ac:dyDescent="0.3">
      <c r="J2" s="8"/>
    </row>
    <row r="3" spans="1:10" ht="14.25" customHeight="1" x14ac:dyDescent="0.3"/>
    <row r="4" spans="1:10" ht="14.25" customHeight="1" x14ac:dyDescent="0.3">
      <c r="B4" s="21" t="s">
        <v>50</v>
      </c>
      <c r="C4" s="21" t="s">
        <v>11</v>
      </c>
      <c r="D4" s="21" t="s">
        <v>51</v>
      </c>
      <c r="E4" s="21" t="s">
        <v>52</v>
      </c>
    </row>
    <row r="5" spans="1:10" ht="14.25" customHeight="1" x14ac:dyDescent="0.3">
      <c r="B5" s="22" t="s">
        <v>28</v>
      </c>
      <c r="C5" s="22" t="s">
        <v>53</v>
      </c>
      <c r="D5" s="23">
        <v>123243545</v>
      </c>
      <c r="E5" s="23">
        <v>23215122156</v>
      </c>
    </row>
    <row r="6" spans="1:10" ht="14.25" customHeight="1" x14ac:dyDescent="0.3">
      <c r="B6" s="22" t="s">
        <v>30</v>
      </c>
      <c r="C6" s="22" t="s">
        <v>53</v>
      </c>
      <c r="D6" s="23">
        <v>89212216</v>
      </c>
      <c r="E6" s="23">
        <v>15211684315</v>
      </c>
    </row>
    <row r="7" spans="1:10" ht="14.25" customHeight="1" x14ac:dyDescent="0.3">
      <c r="B7" s="22" t="s">
        <v>32</v>
      </c>
      <c r="C7" s="22" t="s">
        <v>54</v>
      </c>
      <c r="D7" s="23">
        <v>53256456</v>
      </c>
      <c r="E7" s="23">
        <v>26369523657</v>
      </c>
    </row>
    <row r="8" spans="1:10" ht="14.25" customHeight="1" x14ac:dyDescent="0.3">
      <c r="B8" s="22" t="s">
        <v>33</v>
      </c>
      <c r="C8" s="22" t="s">
        <v>55</v>
      </c>
      <c r="D8" s="23">
        <v>246872238</v>
      </c>
      <c r="E8" s="23">
        <v>16235714168</v>
      </c>
    </row>
    <row r="9" spans="1:10" ht="14.25" customHeight="1" x14ac:dyDescent="0.3">
      <c r="B9" s="22" t="s">
        <v>34</v>
      </c>
      <c r="C9" s="22" t="s">
        <v>56</v>
      </c>
      <c r="D9" s="23">
        <v>97000342</v>
      </c>
      <c r="E9" s="23">
        <v>59112751273</v>
      </c>
    </row>
    <row r="10" spans="1:10" ht="14.25" customHeight="1" x14ac:dyDescent="0.3">
      <c r="D10" s="9"/>
      <c r="E10" s="9"/>
    </row>
    <row r="11" spans="1:10" ht="14.25" customHeight="1" x14ac:dyDescent="0.3"/>
    <row r="12" spans="1:10" ht="14.25" customHeight="1" x14ac:dyDescent="0.3">
      <c r="E12" s="9"/>
    </row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9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J1000"/>
  <sheetViews>
    <sheetView showGridLines="0" workbookViewId="0">
      <selection activeCell="C29" sqref="C29"/>
    </sheetView>
  </sheetViews>
  <sheetFormatPr defaultColWidth="14.44140625" defaultRowHeight="15" customHeight="1" x14ac:dyDescent="0.3"/>
  <cols>
    <col min="1" max="1" width="14.88671875" customWidth="1"/>
    <col min="2" max="4" width="23.44140625" customWidth="1"/>
    <col min="5" max="5" width="26.88671875" customWidth="1"/>
    <col min="6" max="6" width="23.109375" customWidth="1"/>
    <col min="7" max="26" width="8.6640625" customWidth="1"/>
  </cols>
  <sheetData>
    <row r="1" spans="1:10" ht="14.25" customHeight="1" x14ac:dyDescent="0.3">
      <c r="A1" s="1" t="s">
        <v>49</v>
      </c>
    </row>
    <row r="2" spans="1:10" ht="14.25" customHeight="1" x14ac:dyDescent="0.3"/>
    <row r="3" spans="1:10" ht="14.25" customHeight="1" x14ac:dyDescent="0.3"/>
    <row r="4" spans="1:10" ht="14.25" customHeight="1" x14ac:dyDescent="0.3">
      <c r="B4" s="21" t="s">
        <v>50</v>
      </c>
      <c r="C4" s="25" t="s">
        <v>59</v>
      </c>
      <c r="D4" s="25" t="s">
        <v>58</v>
      </c>
      <c r="E4" s="25" t="s">
        <v>57</v>
      </c>
      <c r="F4" s="21" t="s">
        <v>15</v>
      </c>
    </row>
    <row r="5" spans="1:10" ht="14.25" customHeight="1" x14ac:dyDescent="0.3">
      <c r="B5" s="22" t="s">
        <v>28</v>
      </c>
      <c r="C5" s="24">
        <v>10792564</v>
      </c>
      <c r="D5" s="24">
        <v>301425</v>
      </c>
      <c r="E5" s="24">
        <v>161423442</v>
      </c>
      <c r="F5" s="24">
        <f t="shared" ref="F5:F9" si="0">SUM(C5:E5)</f>
        <v>172517431</v>
      </c>
      <c r="H5" s="11"/>
      <c r="I5" s="11"/>
      <c r="J5" s="11"/>
    </row>
    <row r="6" spans="1:10" ht="14.25" customHeight="1" x14ac:dyDescent="0.3">
      <c r="B6" s="22" t="s">
        <v>30</v>
      </c>
      <c r="C6" s="24">
        <v>941353</v>
      </c>
      <c r="D6" s="24">
        <v>98421</v>
      </c>
      <c r="E6" s="24">
        <v>47001354</v>
      </c>
      <c r="F6" s="24">
        <f t="shared" si="0"/>
        <v>48041128</v>
      </c>
      <c r="H6" s="11"/>
      <c r="I6" s="11"/>
      <c r="J6" s="11"/>
    </row>
    <row r="7" spans="1:10" ht="14.25" customHeight="1" x14ac:dyDescent="0.3">
      <c r="B7" s="22" t="s">
        <v>32</v>
      </c>
      <c r="C7" s="24">
        <v>7904325</v>
      </c>
      <c r="D7" s="24">
        <v>95051</v>
      </c>
      <c r="E7" s="24">
        <v>6645227</v>
      </c>
      <c r="F7" s="24">
        <f t="shared" si="0"/>
        <v>14644603</v>
      </c>
      <c r="H7" s="11"/>
      <c r="I7" s="11"/>
      <c r="J7" s="11"/>
    </row>
    <row r="8" spans="1:10" ht="14.25" customHeight="1" x14ac:dyDescent="0.3">
      <c r="B8" s="22" t="s">
        <v>33</v>
      </c>
      <c r="C8" s="24">
        <v>13684522</v>
      </c>
      <c r="D8" s="24">
        <v>1924865</v>
      </c>
      <c r="E8" s="24">
        <v>86552454</v>
      </c>
      <c r="F8" s="24">
        <f t="shared" si="0"/>
        <v>102161841</v>
      </c>
      <c r="H8" s="11"/>
      <c r="I8" s="11"/>
      <c r="J8" s="11"/>
    </row>
    <row r="9" spans="1:10" ht="14.25" customHeight="1" x14ac:dyDescent="0.3">
      <c r="B9" s="22" t="s">
        <v>34</v>
      </c>
      <c r="C9" s="24">
        <v>15792532</v>
      </c>
      <c r="D9" s="24">
        <v>2035112</v>
      </c>
      <c r="E9" s="24">
        <v>165211562</v>
      </c>
      <c r="F9" s="24">
        <f t="shared" si="0"/>
        <v>183039206</v>
      </c>
      <c r="H9" s="11"/>
      <c r="I9" s="11"/>
      <c r="J9" s="11"/>
    </row>
    <row r="10" spans="1:10" ht="14.25" customHeight="1" x14ac:dyDescent="0.3">
      <c r="C10" s="12"/>
      <c r="D10" s="12"/>
      <c r="E10" s="12"/>
      <c r="F10" s="12"/>
      <c r="H10" s="11"/>
      <c r="I10" s="11"/>
      <c r="J10" s="11"/>
    </row>
    <row r="11" spans="1:10" ht="14.25" customHeight="1" x14ac:dyDescent="0.3"/>
    <row r="12" spans="1:10" ht="14.25" customHeight="1" x14ac:dyDescent="0.3"/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Target Calculations</vt:lpstr>
      <vt:lpstr>DATA &gt;&gt;</vt:lpstr>
      <vt:lpstr>Financing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Qian, Jennifer</dc:creator>
  <cp:lastModifiedBy>han li</cp:lastModifiedBy>
  <dcterms:created xsi:type="dcterms:W3CDTF">2021-04-12T10:02:32Z</dcterms:created>
  <dcterms:modified xsi:type="dcterms:W3CDTF">2024-05-04T02:11:22Z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lpwstr>2021/06/01</vt:lpwstr>
  </property>
  <property fmtid="{D5CDD505-2E9C-101B-9397-08002B2CF9AE}" pid="3" name="MSIP_Label_38f1469a-2c2a-4aee-b92b-090d4c5468ff_Enabled">
    <vt:lpwstr>true</vt:lpwstr>
  </property>
  <property fmtid="{D5CDD505-2E9C-101B-9397-08002B2CF9AE}" pid="4" name="MSIP_Label_38f1469a-2c2a-4aee-b92b-090d4c5468ff_SetDate">
    <vt:lpwstr>2023-06-12T17:07:53Z</vt:lpwstr>
  </property>
  <property fmtid="{D5CDD505-2E9C-101B-9397-08002B2CF9AE}" pid="5" name="MSIP_Label_38f1469a-2c2a-4aee-b92b-090d4c5468ff_Method">
    <vt:lpwstr>Standard</vt:lpwstr>
  </property>
  <property fmtid="{D5CDD505-2E9C-101B-9397-08002B2CF9AE}" pid="6" name="MSIP_Label_38f1469a-2c2a-4aee-b92b-090d4c5468ff_Name">
    <vt:lpwstr>Confidential - Unmarked</vt:lpwstr>
  </property>
  <property fmtid="{D5CDD505-2E9C-101B-9397-08002B2CF9AE}" pid="7" name="MSIP_Label_38f1469a-2c2a-4aee-b92b-090d4c5468ff_SiteId">
    <vt:lpwstr>2a6e6092-73e4-4752-b1a5-477a17f5056d</vt:lpwstr>
  </property>
  <property fmtid="{D5CDD505-2E9C-101B-9397-08002B2CF9AE}" pid="8" name="MSIP_Label_38f1469a-2c2a-4aee-b92b-090d4c5468ff_ActionId">
    <vt:lpwstr>3956a08f-bbd4-464d-ac72-b33a9b744bc3</vt:lpwstr>
  </property>
  <property fmtid="{D5CDD505-2E9C-101B-9397-08002B2CF9AE}" pid="9" name="MSIP_Label_38f1469a-2c2a-4aee-b92b-090d4c5468ff_ContentBits">
    <vt:lpwstr>0</vt:lpwstr>
  </property>
  <property fmtid="{D5CDD505-2E9C-101B-9397-08002B2CF9AE}" pid="10" name="{A44787D4-0540-4523-9961-78E4036D8C6D}">
    <vt:lpwstr>{A7B61087-AF70-4641-A3D5-394964C87887}</vt:lpwstr>
  </property>
</Properties>
</file>