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7AC6D94B-0D3E-4D42-87F8-BA6A75C21A0C}" xr6:coauthVersionLast="47" xr6:coauthVersionMax="47" xr10:uidLastSave="{00000000-0000-0000-0000-000000000000}"/>
  <bookViews>
    <workbookView xWindow="-28920" yWindow="-120" windowWidth="29040" windowHeight="15840" xr2:uid="{667D1EC8-D9EE-4C62-A209-B69B7D3537B6}"/>
  </bookViews>
  <sheets>
    <sheet name="ItemEffectGameDat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8" i="1" l="1"/>
  <c r="L58" i="1" s="1" a="1"/>
  <c r="L58" i="1" s="1"/>
  <c r="N58" i="1" s="1" a="1"/>
  <c r="N58" i="1" s="1"/>
  <c r="O58" i="1" s="1" a="1"/>
  <c r="O58" i="1" s="1"/>
  <c r="G58" i="1"/>
  <c r="L57" i="1" a="1"/>
  <c r="L57" i="1" s="1"/>
  <c r="N57" i="1" s="1" a="1"/>
  <c r="N57" i="1" s="1"/>
  <c r="O57" i="1" s="1" a="1"/>
  <c r="O57" i="1" s="1"/>
  <c r="K57" i="1"/>
  <c r="G57" i="1"/>
  <c r="L56" i="1" a="1"/>
  <c r="L56" i="1" s="1"/>
  <c r="N56" i="1" s="1" a="1"/>
  <c r="N56" i="1" s="1"/>
  <c r="O56" i="1" s="1" a="1"/>
  <c r="O56" i="1" s="1"/>
  <c r="K56" i="1"/>
  <c r="G56" i="1"/>
  <c r="L55" i="1" a="1"/>
  <c r="L55" i="1" s="1"/>
  <c r="N55" i="1" s="1" a="1"/>
  <c r="N55" i="1" s="1"/>
  <c r="O55" i="1" s="1" a="1"/>
  <c r="O55" i="1" s="1"/>
  <c r="K55" i="1"/>
  <c r="G55" i="1"/>
  <c r="L54" i="1" a="1"/>
  <c r="L54" i="1" s="1"/>
  <c r="N54" i="1" s="1" a="1"/>
  <c r="N54" i="1" s="1"/>
  <c r="O54" i="1" s="1" a="1"/>
  <c r="O54" i="1" s="1"/>
  <c r="K54" i="1"/>
  <c r="G54" i="1"/>
  <c r="L53" i="1" a="1"/>
  <c r="L53" i="1" s="1"/>
  <c r="N53" i="1" s="1" a="1"/>
  <c r="N53" i="1" s="1"/>
  <c r="O53" i="1" s="1" a="1"/>
  <c r="O53" i="1" s="1"/>
  <c r="K53" i="1"/>
  <c r="G53" i="1"/>
  <c r="L52" i="1" a="1"/>
  <c r="L52" i="1" s="1"/>
  <c r="N52" i="1" s="1" a="1"/>
  <c r="N52" i="1" s="1"/>
  <c r="O52" i="1" s="1" a="1"/>
  <c r="O52" i="1" s="1"/>
  <c r="K52" i="1"/>
  <c r="G52" i="1"/>
  <c r="L51" i="1" a="1"/>
  <c r="L51" i="1" s="1"/>
  <c r="N51" i="1" s="1" a="1"/>
  <c r="N51" i="1" s="1"/>
  <c r="O51" i="1" s="1" a="1"/>
  <c r="O51" i="1" s="1"/>
  <c r="K51" i="1"/>
  <c r="G51" i="1"/>
  <c r="L50" i="1" a="1"/>
  <c r="L50" i="1" s="1"/>
  <c r="N50" i="1" s="1" a="1"/>
  <c r="N50" i="1" s="1"/>
  <c r="O50" i="1" s="1" a="1"/>
  <c r="O50" i="1" s="1"/>
  <c r="K50" i="1"/>
  <c r="G50" i="1"/>
  <c r="L49" i="1" a="1"/>
  <c r="L49" i="1" s="1"/>
  <c r="N49" i="1" s="1" a="1"/>
  <c r="N49" i="1" s="1"/>
  <c r="O49" i="1" s="1" a="1"/>
  <c r="O49" i="1" s="1"/>
  <c r="K49" i="1"/>
  <c r="G49" i="1"/>
  <c r="L48" i="1"/>
  <c r="N48" i="1" s="1" a="1"/>
  <c r="N48" i="1" s="1"/>
  <c r="O48" i="1" s="1" a="1"/>
  <c r="O48" i="1" s="1"/>
  <c r="L48" i="1" a="1"/>
  <c r="K48" i="1"/>
  <c r="G48" i="1"/>
  <c r="L47" i="1" a="1"/>
  <c r="L47" i="1" s="1"/>
  <c r="N47" i="1" s="1" a="1"/>
  <c r="N47" i="1" s="1"/>
  <c r="O47" i="1" s="1" a="1"/>
  <c r="O47" i="1" s="1"/>
  <c r="K47" i="1"/>
  <c r="G47" i="1"/>
  <c r="O46" i="1" a="1"/>
  <c r="O46" i="1" s="1"/>
  <c r="L46" i="1" a="1"/>
  <c r="L46" i="1" s="1"/>
  <c r="N46" i="1" s="1" a="1"/>
  <c r="N46" i="1" s="1"/>
  <c r="K46" i="1"/>
  <c r="G46" i="1"/>
  <c r="L45" i="1" a="1"/>
  <c r="L45" i="1" s="1"/>
  <c r="N45" i="1" s="1" a="1"/>
  <c r="N45" i="1" s="1"/>
  <c r="O45" i="1" s="1" a="1"/>
  <c r="O45" i="1" s="1"/>
  <c r="K45" i="1"/>
  <c r="G45" i="1"/>
  <c r="L44" i="1" a="1"/>
  <c r="L44" i="1" s="1"/>
  <c r="N44" i="1" s="1" a="1"/>
  <c r="N44" i="1" s="1"/>
  <c r="O44" i="1" s="1" a="1"/>
  <c r="O44" i="1" s="1"/>
  <c r="K44" i="1"/>
  <c r="G44" i="1"/>
  <c r="L43" i="1" a="1"/>
  <c r="L43" i="1" s="1"/>
  <c r="N43" i="1" s="1" a="1"/>
  <c r="N43" i="1" s="1"/>
  <c r="O43" i="1" s="1" a="1"/>
  <c r="O43" i="1" s="1"/>
  <c r="K43" i="1"/>
  <c r="G43" i="1"/>
  <c r="L42" i="1" a="1"/>
  <c r="L42" i="1" s="1"/>
  <c r="N42" i="1" s="1" a="1"/>
  <c r="N42" i="1" s="1"/>
  <c r="O42" i="1" s="1" a="1"/>
  <c r="O42" i="1" s="1"/>
  <c r="K42" i="1"/>
  <c r="G42" i="1"/>
  <c r="O41" i="1" a="1"/>
  <c r="O41" i="1" s="1"/>
  <c r="L41" i="1" a="1"/>
  <c r="L41" i="1" s="1"/>
  <c r="N41" i="1" s="1" a="1"/>
  <c r="N41" i="1" s="1"/>
  <c r="K41" i="1"/>
  <c r="G41" i="1"/>
  <c r="L40" i="1" a="1"/>
  <c r="L40" i="1" s="1"/>
  <c r="N40" i="1" s="1" a="1"/>
  <c r="N40" i="1" s="1"/>
  <c r="O40" i="1" s="1" a="1"/>
  <c r="O40" i="1" s="1"/>
  <c r="K40" i="1"/>
  <c r="G40" i="1"/>
  <c r="O39" i="1" a="1"/>
  <c r="O39" i="1" s="1"/>
  <c r="L39" i="1"/>
  <c r="N39" i="1" s="1" a="1"/>
  <c r="N39" i="1" s="1"/>
  <c r="L39" i="1" a="1"/>
  <c r="K39" i="1"/>
  <c r="G39" i="1"/>
  <c r="L38" i="1" a="1"/>
  <c r="L38" i="1" s="1"/>
  <c r="N38" i="1" s="1" a="1"/>
  <c r="N38" i="1" s="1"/>
  <c r="O38" i="1" s="1" a="1"/>
  <c r="O38" i="1" s="1"/>
  <c r="K38" i="1"/>
  <c r="G38" i="1"/>
  <c r="L37" i="1" a="1"/>
  <c r="L37" i="1" s="1"/>
  <c r="N37" i="1" s="1" a="1"/>
  <c r="N37" i="1" s="1"/>
  <c r="O37" i="1" s="1" a="1"/>
  <c r="O37" i="1" s="1"/>
  <c r="K37" i="1"/>
  <c r="G37" i="1"/>
  <c r="L36" i="1"/>
  <c r="N36" i="1" s="1" a="1"/>
  <c r="N36" i="1" s="1"/>
  <c r="O36" i="1" s="1" a="1"/>
  <c r="O36" i="1" s="1"/>
  <c r="L36" i="1" a="1"/>
  <c r="K36" i="1"/>
  <c r="G36" i="1"/>
  <c r="L35" i="1" a="1"/>
  <c r="L35" i="1" s="1"/>
  <c r="N35" i="1" s="1" a="1"/>
  <c r="N35" i="1" s="1"/>
  <c r="O35" i="1" s="1" a="1"/>
  <c r="O35" i="1" s="1"/>
  <c r="K35" i="1"/>
  <c r="G35" i="1"/>
  <c r="O34" i="1"/>
  <c r="O34" i="1" a="1"/>
  <c r="L34" i="1" a="1"/>
  <c r="L34" i="1" s="1"/>
  <c r="N34" i="1" s="1" a="1"/>
  <c r="N34" i="1" s="1"/>
  <c r="K34" i="1"/>
  <c r="G34" i="1"/>
  <c r="L33" i="1" a="1"/>
  <c r="L33" i="1" s="1"/>
  <c r="N33" i="1" s="1" a="1"/>
  <c r="N33" i="1" s="1"/>
  <c r="O33" i="1" s="1" a="1"/>
  <c r="O33" i="1" s="1"/>
  <c r="K33" i="1"/>
  <c r="G33" i="1"/>
  <c r="O32" i="1" a="1"/>
  <c r="O32" i="1" s="1"/>
  <c r="L32" i="1" a="1"/>
  <c r="L32" i="1" s="1"/>
  <c r="N32" i="1" s="1" a="1"/>
  <c r="N32" i="1" s="1"/>
  <c r="K32" i="1"/>
  <c r="G32" i="1"/>
  <c r="L31" i="1" a="1"/>
  <c r="L31" i="1" s="1"/>
  <c r="N31" i="1" s="1" a="1"/>
  <c r="N31" i="1" s="1"/>
  <c r="O31" i="1" s="1" a="1"/>
  <c r="O31" i="1" s="1"/>
  <c r="K31" i="1"/>
  <c r="G31" i="1"/>
  <c r="L30" i="1"/>
  <c r="N30" i="1" s="1" a="1"/>
  <c r="N30" i="1" s="1"/>
  <c r="O30" i="1" s="1" a="1"/>
  <c r="O30" i="1" s="1"/>
  <c r="L30" i="1" a="1"/>
  <c r="K30" i="1"/>
  <c r="G30" i="1"/>
  <c r="L29" i="1" a="1"/>
  <c r="L29" i="1" s="1"/>
  <c r="N29" i="1" s="1" a="1"/>
  <c r="N29" i="1" s="1"/>
  <c r="O29" i="1" s="1" a="1"/>
  <c r="O29" i="1" s="1"/>
  <c r="K29" i="1"/>
  <c r="G29" i="1"/>
  <c r="O28" i="1"/>
  <c r="O28" i="1" a="1"/>
  <c r="M28" i="1" a="1"/>
  <c r="M28" i="1" s="1"/>
  <c r="N28" i="1" s="1" a="1"/>
  <c r="N28" i="1" s="1"/>
  <c r="L28" i="1" a="1"/>
  <c r="L28" i="1" s="1"/>
  <c r="K28" i="1"/>
  <c r="G28" i="1"/>
  <c r="O27" i="1" a="1"/>
  <c r="O27" i="1" s="1"/>
  <c r="N27" i="1"/>
  <c r="N27" i="1" a="1"/>
  <c r="M27" i="1"/>
  <c r="K27" i="1"/>
  <c r="L27" i="1" s="1" a="1"/>
  <c r="L27" i="1" s="1"/>
  <c r="G27" i="1"/>
  <c r="K26" i="1"/>
  <c r="L26" i="1" s="1" a="1"/>
  <c r="L26" i="1" s="1"/>
  <c r="N26" i="1" s="1" a="1"/>
  <c r="N26" i="1" s="1"/>
  <c r="O26" i="1" s="1" a="1"/>
  <c r="O26" i="1" s="1"/>
  <c r="G26" i="1"/>
  <c r="K25" i="1"/>
  <c r="L25" i="1" s="1" a="1"/>
  <c r="L25" i="1" s="1"/>
  <c r="N25" i="1" s="1" a="1"/>
  <c r="N25" i="1" s="1"/>
  <c r="O25" i="1" s="1" a="1"/>
  <c r="O25" i="1" s="1"/>
  <c r="G25" i="1"/>
  <c r="M24" i="1" a="1"/>
  <c r="M24" i="1" s="1"/>
  <c r="K24" i="1"/>
  <c r="L24" i="1" s="1" a="1"/>
  <c r="L24" i="1" s="1"/>
  <c r="G24" i="1"/>
  <c r="K23" i="1"/>
  <c r="L23" i="1" s="1" a="1"/>
  <c r="L23" i="1" s="1"/>
  <c r="N23" i="1" s="1" a="1"/>
  <c r="N23" i="1" s="1"/>
  <c r="O23" i="1" s="1" a="1"/>
  <c r="O23" i="1" s="1"/>
  <c r="G23" i="1"/>
  <c r="K22" i="1"/>
  <c r="L22" i="1" s="1" a="1"/>
  <c r="L22" i="1" s="1"/>
  <c r="N22" i="1" s="1" a="1"/>
  <c r="N22" i="1" s="1"/>
  <c r="O22" i="1" s="1" a="1"/>
  <c r="O22" i="1" s="1"/>
  <c r="G22" i="1"/>
  <c r="K21" i="1"/>
  <c r="L21" i="1" s="1" a="1"/>
  <c r="L21" i="1" s="1"/>
  <c r="N21" i="1" s="1" a="1"/>
  <c r="N21" i="1" s="1"/>
  <c r="O21" i="1" s="1" a="1"/>
  <c r="O21" i="1" s="1"/>
  <c r="G21" i="1"/>
  <c r="L20" i="1"/>
  <c r="N20" i="1" s="1" a="1"/>
  <c r="N20" i="1" s="1"/>
  <c r="O20" i="1" s="1" a="1"/>
  <c r="O20" i="1" s="1"/>
  <c r="K20" i="1"/>
  <c r="L20" i="1" s="1" a="1"/>
  <c r="G20" i="1"/>
  <c r="N19" i="1"/>
  <c r="O19" i="1" s="1" a="1"/>
  <c r="O19" i="1" s="1"/>
  <c r="N19" i="1" a="1"/>
  <c r="L19" i="1"/>
  <c r="K19" i="1"/>
  <c r="L19" i="1" s="1" a="1"/>
  <c r="G19" i="1"/>
  <c r="M18" i="1"/>
  <c r="M18" i="1" a="1"/>
  <c r="K18" i="1"/>
  <c r="L18" i="1" s="1" a="1"/>
  <c r="L18" i="1" s="1"/>
  <c r="N18" i="1" s="1" a="1"/>
  <c r="N18" i="1" s="1"/>
  <c r="O18" i="1" s="1" a="1"/>
  <c r="O18" i="1" s="1"/>
  <c r="G18" i="1"/>
  <c r="L17" i="1" a="1"/>
  <c r="L17" i="1" s="1"/>
  <c r="N17" i="1" s="1" a="1"/>
  <c r="N17" i="1" s="1"/>
  <c r="O17" i="1" s="1" a="1"/>
  <c r="O17" i="1" s="1"/>
  <c r="K17" i="1"/>
  <c r="G17" i="1"/>
  <c r="L16" i="1" a="1"/>
  <c r="L16" i="1" s="1"/>
  <c r="N16" i="1" s="1" a="1"/>
  <c r="N16" i="1" s="1"/>
  <c r="O16" i="1" s="1" a="1"/>
  <c r="O16" i="1" s="1"/>
  <c r="K16" i="1"/>
  <c r="G16" i="1"/>
  <c r="K15" i="1"/>
  <c r="L15" i="1" s="1" a="1"/>
  <c r="L15" i="1" s="1"/>
  <c r="N15" i="1" s="1" a="1"/>
  <c r="N15" i="1" s="1"/>
  <c r="O15" i="1" s="1" a="1"/>
  <c r="O15" i="1" s="1"/>
  <c r="G15" i="1"/>
  <c r="K14" i="1"/>
  <c r="L14" i="1" s="1" a="1"/>
  <c r="L14" i="1" s="1"/>
  <c r="N14" i="1" s="1" a="1"/>
  <c r="N14" i="1" s="1"/>
  <c r="O14" i="1" s="1" a="1"/>
  <c r="O14" i="1" s="1"/>
  <c r="G14" i="1"/>
  <c r="K13" i="1"/>
  <c r="L13" i="1" s="1" a="1"/>
  <c r="L13" i="1" s="1"/>
  <c r="N13" i="1" s="1" a="1"/>
  <c r="N13" i="1" s="1"/>
  <c r="O13" i="1" s="1" a="1"/>
  <c r="O13" i="1" s="1"/>
  <c r="G13" i="1"/>
  <c r="K12" i="1"/>
  <c r="L12" i="1" s="1" a="1"/>
  <c r="L12" i="1" s="1"/>
  <c r="N12" i="1" s="1" a="1"/>
  <c r="N12" i="1" s="1"/>
  <c r="O12" i="1" s="1" a="1"/>
  <c r="O12" i="1" s="1"/>
  <c r="G12" i="1"/>
  <c r="K11" i="1"/>
  <c r="L11" i="1" s="1" a="1"/>
  <c r="L11" i="1" s="1"/>
  <c r="N11" i="1" s="1" a="1"/>
  <c r="N11" i="1" s="1"/>
  <c r="O11" i="1" s="1" a="1"/>
  <c r="O11" i="1" s="1"/>
  <c r="G11" i="1"/>
  <c r="K10" i="1"/>
  <c r="L10" i="1" s="1" a="1"/>
  <c r="L10" i="1" s="1"/>
  <c r="N10" i="1" s="1" a="1"/>
  <c r="N10" i="1" s="1"/>
  <c r="O10" i="1" s="1" a="1"/>
  <c r="O10" i="1" s="1"/>
  <c r="G10" i="1"/>
  <c r="K9" i="1"/>
  <c r="L9" i="1" s="1" a="1"/>
  <c r="L9" i="1" s="1"/>
  <c r="N9" i="1" s="1" a="1"/>
  <c r="N9" i="1" s="1"/>
  <c r="O9" i="1" s="1" a="1"/>
  <c r="O9" i="1" s="1"/>
  <c r="G9" i="1"/>
  <c r="K8" i="1"/>
  <c r="L8" i="1" s="1" a="1"/>
  <c r="L8" i="1" s="1"/>
  <c r="N8" i="1" s="1" a="1"/>
  <c r="N8" i="1" s="1"/>
  <c r="O8" i="1" s="1" a="1"/>
  <c r="O8" i="1" s="1"/>
  <c r="G8" i="1"/>
  <c r="K7" i="1"/>
  <c r="L7" i="1" s="1" a="1"/>
  <c r="L7" i="1" s="1"/>
  <c r="N7" i="1" s="1" a="1"/>
  <c r="N7" i="1" s="1"/>
  <c r="O7" i="1" s="1" a="1"/>
  <c r="O7" i="1" s="1"/>
  <c r="G7" i="1"/>
  <c r="K6" i="1"/>
  <c r="L6" i="1" s="1" a="1"/>
  <c r="L6" i="1" s="1"/>
  <c r="N6" i="1" s="1" a="1"/>
  <c r="N6" i="1" s="1"/>
  <c r="O6" i="1" s="1" a="1"/>
  <c r="O6" i="1" s="1"/>
  <c r="G6" i="1"/>
  <c r="K5" i="1"/>
  <c r="L5" i="1" s="1" a="1"/>
  <c r="L5" i="1" s="1"/>
  <c r="N5" i="1" s="1" a="1"/>
  <c r="N5" i="1" s="1"/>
  <c r="O5" i="1" s="1" a="1"/>
  <c r="O5" i="1" s="1"/>
  <c r="G5" i="1"/>
  <c r="K4" i="1"/>
  <c r="L4" i="1" s="1" a="1"/>
  <c r="L4" i="1" s="1"/>
  <c r="N4" i="1" s="1" a="1"/>
  <c r="N4" i="1" s="1"/>
  <c r="O4" i="1" s="1" a="1"/>
  <c r="O4" i="1" s="1"/>
  <c r="G4" i="1"/>
  <c r="S3" i="1" a="1"/>
  <c r="S3" i="1" s="1"/>
  <c r="L3" i="1" a="1"/>
  <c r="L3" i="1" s="1"/>
  <c r="N3" i="1" s="1" a="1"/>
  <c r="N3" i="1" s="1"/>
  <c r="O3" i="1" s="1" a="1"/>
  <c r="O3" i="1" s="1"/>
  <c r="K3" i="1"/>
  <c r="G3" i="1"/>
  <c r="S4" i="1" l="1" a="1"/>
  <c r="S4" i="1" s="1"/>
  <c r="E3" i="1" a="1"/>
  <c r="E3" i="1" s="1"/>
  <c r="N24" i="1" a="1"/>
  <c r="N24" i="1" s="1"/>
  <c r="O24" i="1" s="1" a="1"/>
  <c r="O24" i="1" s="1"/>
  <c r="U3" i="1" l="1"/>
  <c r="W3" i="1" s="1"/>
  <c r="T3" i="1" s="1"/>
  <c r="V3" i="1"/>
  <c r="X3" i="1" s="1"/>
  <c r="E4" i="1" a="1"/>
  <c r="E4" i="1" s="1"/>
  <c r="S5" i="1" a="1"/>
  <c r="S5" i="1" s="1"/>
  <c r="U4" i="1" l="1"/>
  <c r="W4" i="1" s="1"/>
  <c r="T4" i="1" s="1"/>
  <c r="V4" i="1"/>
  <c r="X4" i="1" s="1"/>
  <c r="S6" i="1" a="1"/>
  <c r="S6" i="1" s="1"/>
  <c r="E5" i="1" a="1"/>
  <c r="E5" i="1" s="1"/>
  <c r="V5" i="1" l="1"/>
  <c r="X5" i="1" s="1"/>
  <c r="U5" i="1"/>
  <c r="W5" i="1" s="1"/>
  <c r="T5" i="1" s="1"/>
  <c r="S7" i="1" a="1"/>
  <c r="S7" i="1" s="1"/>
  <c r="E6" i="1" a="1"/>
  <c r="E6" i="1" s="1"/>
  <c r="V6" i="1" l="1"/>
  <c r="X6" i="1" s="1"/>
  <c r="U6" i="1"/>
  <c r="W6" i="1" s="1"/>
  <c r="T6" i="1" s="1"/>
  <c r="E7" i="1" a="1"/>
  <c r="E7" i="1" s="1"/>
  <c r="S8" i="1" a="1"/>
  <c r="S8" i="1" s="1"/>
  <c r="S9" i="1" l="1" a="1"/>
  <c r="S9" i="1" s="1"/>
  <c r="E8" i="1" a="1"/>
  <c r="E8" i="1" s="1"/>
  <c r="V7" i="1"/>
  <c r="X7" i="1" s="1"/>
  <c r="U7" i="1"/>
  <c r="W7" i="1" s="1"/>
  <c r="T7" i="1" s="1"/>
  <c r="V8" i="1" l="1"/>
  <c r="X8" i="1" s="1"/>
  <c r="U8" i="1"/>
  <c r="W8" i="1" s="1"/>
  <c r="T8" i="1" s="1"/>
  <c r="S10" i="1" a="1"/>
  <c r="S10" i="1" s="1"/>
  <c r="E9" i="1" a="1"/>
  <c r="E9" i="1" s="1"/>
  <c r="V9" i="1" l="1"/>
  <c r="X9" i="1" s="1"/>
  <c r="U9" i="1"/>
  <c r="W9" i="1" s="1"/>
  <c r="T9" i="1" s="1"/>
  <c r="S11" i="1" a="1"/>
  <c r="S11" i="1" s="1"/>
  <c r="E10" i="1" a="1"/>
  <c r="E10" i="1" s="1"/>
  <c r="V10" i="1" l="1"/>
  <c r="X10" i="1" s="1"/>
  <c r="U10" i="1"/>
  <c r="W10" i="1" s="1"/>
  <c r="T10" i="1" s="1"/>
  <c r="E11" i="1" a="1"/>
  <c r="E11" i="1" s="1"/>
  <c r="S12" i="1" a="1"/>
  <c r="S12" i="1" s="1"/>
  <c r="S13" i="1" l="1" a="1"/>
  <c r="S13" i="1" s="1"/>
  <c r="E12" i="1" a="1"/>
  <c r="E12" i="1" s="1"/>
  <c r="V11" i="1"/>
  <c r="X11" i="1" s="1"/>
  <c r="U11" i="1"/>
  <c r="W11" i="1" s="1"/>
  <c r="T11" i="1" s="1"/>
  <c r="U12" i="1" l="1"/>
  <c r="W12" i="1" s="1"/>
  <c r="T12" i="1" s="1"/>
  <c r="V12" i="1"/>
  <c r="X12" i="1" s="1"/>
  <c r="S14" i="1" a="1"/>
  <c r="S14" i="1" s="1"/>
  <c r="E13" i="1" a="1"/>
  <c r="E13" i="1" s="1"/>
  <c r="V13" i="1" l="1"/>
  <c r="X13" i="1" s="1"/>
  <c r="U13" i="1"/>
  <c r="W13" i="1" s="1"/>
  <c r="T13" i="1" s="1"/>
  <c r="S15" i="1" a="1"/>
  <c r="S15" i="1" s="1"/>
  <c r="E14" i="1" a="1"/>
  <c r="E14" i="1" s="1"/>
  <c r="V14" i="1" l="1"/>
  <c r="X14" i="1" s="1"/>
  <c r="U14" i="1"/>
  <c r="W14" i="1" s="1"/>
  <c r="T14" i="1" s="1"/>
  <c r="S16" i="1" a="1"/>
  <c r="S16" i="1" s="1"/>
  <c r="E15" i="1" a="1"/>
  <c r="E15" i="1" s="1"/>
  <c r="V15" i="1" l="1"/>
  <c r="X15" i="1" s="1"/>
  <c r="U15" i="1"/>
  <c r="W15" i="1" s="1"/>
  <c r="T15" i="1" s="1"/>
  <c r="S17" i="1" a="1"/>
  <c r="S17" i="1" s="1"/>
  <c r="E16" i="1" a="1"/>
  <c r="E16" i="1" s="1"/>
  <c r="V16" i="1" l="1"/>
  <c r="X16" i="1" s="1"/>
  <c r="U16" i="1"/>
  <c r="W16" i="1" s="1"/>
  <c r="T16" i="1" s="1"/>
  <c r="S18" i="1" a="1"/>
  <c r="S18" i="1" s="1"/>
  <c r="E17" i="1" a="1"/>
  <c r="E17" i="1" s="1"/>
  <c r="V17" i="1" l="1"/>
  <c r="X17" i="1" s="1"/>
  <c r="U17" i="1"/>
  <c r="W17" i="1" s="1"/>
  <c r="T17" i="1" s="1"/>
  <c r="S19" i="1" a="1"/>
  <c r="S19" i="1" s="1"/>
  <c r="E18" i="1" a="1"/>
  <c r="E18" i="1" s="1"/>
  <c r="U18" i="1" l="1"/>
  <c r="W18" i="1" s="1"/>
  <c r="T18" i="1" s="1"/>
  <c r="V18" i="1"/>
  <c r="X18" i="1" s="1"/>
  <c r="E19" i="1" a="1"/>
  <c r="E19" i="1" s="1"/>
  <c r="S20" i="1" a="1"/>
  <c r="S20" i="1" s="1"/>
  <c r="E20" i="1" s="1" a="1"/>
  <c r="E20" i="1" s="1"/>
  <c r="S21" i="1" a="1"/>
  <c r="S21" i="1" s="1"/>
  <c r="E21" i="1" l="1" a="1"/>
  <c r="E21" i="1" s="1"/>
  <c r="S22" i="1" a="1"/>
  <c r="S22" i="1" s="1"/>
  <c r="U20" i="1"/>
  <c r="W20" i="1" s="1"/>
  <c r="T20" i="1" s="1"/>
  <c r="V20" i="1"/>
  <c r="X20" i="1" s="1"/>
  <c r="U19" i="1"/>
  <c r="W19" i="1" s="1"/>
  <c r="T19" i="1" s="1"/>
  <c r="V19" i="1"/>
  <c r="X19" i="1" s="1"/>
  <c r="E22" i="1" l="1" a="1"/>
  <c r="E22" i="1" s="1"/>
  <c r="S23" i="1" a="1"/>
  <c r="S23" i="1" s="1"/>
  <c r="U21" i="1"/>
  <c r="W21" i="1" s="1"/>
  <c r="T21" i="1" s="1"/>
  <c r="V21" i="1"/>
  <c r="X21" i="1" s="1"/>
  <c r="E23" i="1" l="1" a="1"/>
  <c r="E23" i="1" s="1"/>
  <c r="S24" i="1" a="1"/>
  <c r="S24" i="1" s="1"/>
  <c r="U22" i="1"/>
  <c r="W22" i="1" s="1"/>
  <c r="T22" i="1" s="1"/>
  <c r="V22" i="1"/>
  <c r="X22" i="1" s="1"/>
  <c r="E24" i="1" l="1" a="1"/>
  <c r="E24" i="1" s="1"/>
  <c r="S25" i="1" a="1"/>
  <c r="S25" i="1" s="1"/>
  <c r="U23" i="1"/>
  <c r="W23" i="1" s="1"/>
  <c r="T23" i="1" s="1"/>
  <c r="V23" i="1"/>
  <c r="X23" i="1" s="1"/>
  <c r="S26" i="1" l="1" a="1"/>
  <c r="S26" i="1" s="1"/>
  <c r="E25" i="1" a="1"/>
  <c r="E25" i="1" s="1"/>
  <c r="V24" i="1"/>
  <c r="X24" i="1" s="1"/>
  <c r="U24" i="1"/>
  <c r="W24" i="1" s="1"/>
  <c r="T24" i="1" s="1"/>
  <c r="U25" i="1" l="1"/>
  <c r="W25" i="1" s="1"/>
  <c r="T25" i="1" s="1"/>
  <c r="V25" i="1"/>
  <c r="X25" i="1" s="1"/>
  <c r="E26" i="1" a="1"/>
  <c r="E26" i="1" s="1"/>
  <c r="S27" i="1" a="1"/>
  <c r="S27" i="1" s="1"/>
  <c r="U26" i="1" l="1"/>
  <c r="W26" i="1" s="1"/>
  <c r="T26" i="1" s="1"/>
  <c r="V26" i="1"/>
  <c r="X26" i="1" s="1"/>
  <c r="S28" i="1" a="1"/>
  <c r="S28" i="1" s="1"/>
  <c r="E27" i="1" a="1"/>
  <c r="E27" i="1" s="1"/>
  <c r="V27" i="1" l="1"/>
  <c r="X27" i="1" s="1"/>
  <c r="U27" i="1"/>
  <c r="W27" i="1" s="1"/>
  <c r="T27" i="1" s="1"/>
  <c r="S29" i="1" a="1"/>
  <c r="S29" i="1" s="1"/>
  <c r="E28" i="1" a="1"/>
  <c r="E28" i="1" s="1"/>
  <c r="S30" i="1" l="1" a="1"/>
  <c r="S30" i="1" s="1"/>
  <c r="E29" i="1" a="1"/>
  <c r="E29" i="1" s="1"/>
  <c r="V28" i="1"/>
  <c r="X28" i="1" s="1"/>
  <c r="U28" i="1"/>
  <c r="W28" i="1" s="1"/>
  <c r="T28" i="1" s="1"/>
  <c r="V29" i="1" l="1"/>
  <c r="X29" i="1" s="1"/>
  <c r="U29" i="1"/>
  <c r="W29" i="1" s="1"/>
  <c r="T29" i="1" s="1"/>
  <c r="S31" i="1" a="1"/>
  <c r="S31" i="1" s="1"/>
  <c r="E30" i="1" a="1"/>
  <c r="E30" i="1" s="1"/>
  <c r="V30" i="1" l="1"/>
  <c r="X30" i="1" s="1"/>
  <c r="U30" i="1"/>
  <c r="W30" i="1" s="1"/>
  <c r="T30" i="1" s="1"/>
  <c r="S32" i="1" a="1"/>
  <c r="S32" i="1" s="1"/>
  <c r="E31" i="1" a="1"/>
  <c r="E31" i="1" s="1"/>
  <c r="V31" i="1" l="1"/>
  <c r="X31" i="1" s="1"/>
  <c r="U31" i="1"/>
  <c r="W31" i="1" s="1"/>
  <c r="T31" i="1" s="1"/>
  <c r="S33" i="1" a="1"/>
  <c r="S33" i="1" s="1"/>
  <c r="E32" i="1" a="1"/>
  <c r="E32" i="1" s="1"/>
  <c r="V32" i="1" l="1"/>
  <c r="X32" i="1" s="1"/>
  <c r="U32" i="1"/>
  <c r="W32" i="1" s="1"/>
  <c r="T32" i="1" s="1"/>
  <c r="S34" i="1" a="1"/>
  <c r="S34" i="1" s="1"/>
  <c r="E33" i="1" a="1"/>
  <c r="E33" i="1" s="1"/>
  <c r="V33" i="1" l="1"/>
  <c r="X33" i="1" s="1"/>
  <c r="U33" i="1"/>
  <c r="W33" i="1" s="1"/>
  <c r="T33" i="1" s="1"/>
  <c r="S35" i="1" a="1"/>
  <c r="S35" i="1" s="1"/>
  <c r="E34" i="1" a="1"/>
  <c r="E34" i="1" s="1"/>
  <c r="S36" i="1" l="1" a="1"/>
  <c r="S36" i="1" s="1"/>
  <c r="E35" i="1" a="1"/>
  <c r="E35" i="1" s="1"/>
  <c r="V34" i="1"/>
  <c r="X34" i="1" s="1"/>
  <c r="U34" i="1"/>
  <c r="W34" i="1" s="1"/>
  <c r="T34" i="1" s="1"/>
  <c r="V35" i="1" l="1"/>
  <c r="X35" i="1" s="1"/>
  <c r="U35" i="1"/>
  <c r="W35" i="1" s="1"/>
  <c r="T35" i="1" s="1"/>
  <c r="S37" i="1" a="1"/>
  <c r="S37" i="1" s="1"/>
  <c r="E36" i="1" a="1"/>
  <c r="E36" i="1" s="1"/>
  <c r="V36" i="1" l="1"/>
  <c r="X36" i="1" s="1"/>
  <c r="U36" i="1"/>
  <c r="W36" i="1" s="1"/>
  <c r="T36" i="1" s="1"/>
  <c r="E37" i="1" a="1"/>
  <c r="E37" i="1" s="1"/>
  <c r="S38" i="1" a="1"/>
  <c r="S38" i="1" s="1"/>
  <c r="V37" i="1" l="1"/>
  <c r="X37" i="1" s="1"/>
  <c r="U37" i="1"/>
  <c r="W37" i="1" s="1"/>
  <c r="T37" i="1" s="1"/>
  <c r="S39" i="1" a="1"/>
  <c r="S39" i="1" s="1"/>
  <c r="E38" i="1" a="1"/>
  <c r="E38" i="1" s="1"/>
  <c r="V38" i="1" l="1"/>
  <c r="X38" i="1" s="1"/>
  <c r="U38" i="1"/>
  <c r="W38" i="1" s="1"/>
  <c r="T38" i="1" s="1"/>
  <c r="S40" i="1" a="1"/>
  <c r="S40" i="1" s="1"/>
  <c r="E39" i="1" a="1"/>
  <c r="E39" i="1" s="1"/>
  <c r="S41" i="1" l="1" a="1"/>
  <c r="S41" i="1" s="1"/>
  <c r="E40" i="1" a="1"/>
  <c r="E40" i="1" s="1"/>
  <c r="V39" i="1"/>
  <c r="X39" i="1" s="1"/>
  <c r="U39" i="1"/>
  <c r="W39" i="1" s="1"/>
  <c r="T39" i="1" s="1"/>
  <c r="V40" i="1" l="1"/>
  <c r="X40" i="1" s="1"/>
  <c r="U40" i="1"/>
  <c r="W40" i="1" s="1"/>
  <c r="T40" i="1" s="1"/>
  <c r="S42" i="1" a="1"/>
  <c r="S42" i="1" s="1"/>
  <c r="E41" i="1" a="1"/>
  <c r="E41" i="1" s="1"/>
  <c r="V41" i="1" l="1"/>
  <c r="X41" i="1" s="1"/>
  <c r="U41" i="1"/>
  <c r="W41" i="1" s="1"/>
  <c r="T41" i="1" s="1"/>
  <c r="S43" i="1" a="1"/>
  <c r="S43" i="1" s="1"/>
  <c r="E42" i="1" a="1"/>
  <c r="E42" i="1" s="1"/>
  <c r="V42" i="1" l="1"/>
  <c r="X42" i="1" s="1"/>
  <c r="U42" i="1"/>
  <c r="W42" i="1" s="1"/>
  <c r="T42" i="1" s="1"/>
  <c r="S44" i="1" a="1"/>
  <c r="S44" i="1" s="1"/>
  <c r="E43" i="1" a="1"/>
  <c r="E43" i="1" s="1"/>
  <c r="S45" i="1" l="1" a="1"/>
  <c r="S45" i="1" s="1"/>
  <c r="E44" i="1" a="1"/>
  <c r="E44" i="1" s="1"/>
  <c r="V43" i="1"/>
  <c r="X43" i="1" s="1"/>
  <c r="U43" i="1"/>
  <c r="W43" i="1" s="1"/>
  <c r="T43" i="1" s="1"/>
  <c r="V44" i="1" l="1"/>
  <c r="X44" i="1" s="1"/>
  <c r="U44" i="1"/>
  <c r="W44" i="1" s="1"/>
  <c r="T44" i="1" s="1"/>
  <c r="S46" i="1" a="1"/>
  <c r="S46" i="1" s="1"/>
  <c r="E45" i="1" a="1"/>
  <c r="E45" i="1" s="1"/>
  <c r="V45" i="1" l="1"/>
  <c r="X45" i="1" s="1"/>
  <c r="U45" i="1"/>
  <c r="W45" i="1" s="1"/>
  <c r="T45" i="1" s="1"/>
  <c r="S47" i="1" a="1"/>
  <c r="S47" i="1" s="1"/>
  <c r="E46" i="1" a="1"/>
  <c r="E46" i="1" s="1"/>
  <c r="V46" i="1" l="1"/>
  <c r="X46" i="1" s="1"/>
  <c r="U46" i="1"/>
  <c r="W46" i="1" s="1"/>
  <c r="T46" i="1" s="1"/>
  <c r="S48" i="1" a="1"/>
  <c r="S48" i="1" s="1"/>
  <c r="E47" i="1" a="1"/>
  <c r="E47" i="1" s="1"/>
  <c r="V47" i="1" l="1"/>
  <c r="X47" i="1" s="1"/>
  <c r="U47" i="1"/>
  <c r="W47" i="1" s="1"/>
  <c r="T47" i="1" s="1"/>
  <c r="S49" i="1" a="1"/>
  <c r="S49" i="1" s="1"/>
  <c r="E48" i="1" a="1"/>
  <c r="E48" i="1" s="1"/>
  <c r="V48" i="1" l="1"/>
  <c r="X48" i="1" s="1"/>
  <c r="U48" i="1"/>
  <c r="W48" i="1" s="1"/>
  <c r="T48" i="1" s="1"/>
  <c r="S50" i="1" a="1"/>
  <c r="S50" i="1" s="1"/>
  <c r="E49" i="1" a="1"/>
  <c r="E49" i="1" s="1"/>
  <c r="V49" i="1" l="1"/>
  <c r="X49" i="1" s="1"/>
  <c r="U49" i="1"/>
  <c r="W49" i="1" s="1"/>
  <c r="T49" i="1" s="1"/>
  <c r="S51" i="1" a="1"/>
  <c r="S51" i="1" s="1"/>
  <c r="E50" i="1" a="1"/>
  <c r="E50" i="1" s="1"/>
  <c r="V50" i="1" l="1"/>
  <c r="X50" i="1" s="1"/>
  <c r="U50" i="1"/>
  <c r="W50" i="1" s="1"/>
  <c r="T50" i="1" s="1"/>
  <c r="S52" i="1" a="1"/>
  <c r="S52" i="1" s="1"/>
  <c r="E51" i="1" a="1"/>
  <c r="E51" i="1" s="1"/>
  <c r="V51" i="1" l="1"/>
  <c r="X51" i="1" s="1"/>
  <c r="U51" i="1"/>
  <c r="W51" i="1" s="1"/>
  <c r="T51" i="1" s="1"/>
  <c r="S53" i="1" a="1"/>
  <c r="S53" i="1" s="1"/>
  <c r="E52" i="1" a="1"/>
  <c r="E52" i="1" s="1"/>
  <c r="V52" i="1" l="1"/>
  <c r="X52" i="1" s="1"/>
  <c r="U52" i="1"/>
  <c r="W52" i="1" s="1"/>
  <c r="T52" i="1" s="1"/>
  <c r="S54" i="1" a="1"/>
  <c r="S54" i="1" s="1"/>
  <c r="E53" i="1" a="1"/>
  <c r="E53" i="1" s="1"/>
  <c r="V53" i="1" l="1"/>
  <c r="X53" i="1" s="1"/>
  <c r="U53" i="1"/>
  <c r="W53" i="1" s="1"/>
  <c r="T53" i="1" s="1"/>
  <c r="S55" i="1" a="1"/>
  <c r="S55" i="1" s="1"/>
  <c r="E54" i="1" a="1"/>
  <c r="E54" i="1" s="1"/>
  <c r="V54" i="1" l="1"/>
  <c r="X54" i="1" s="1"/>
  <c r="U54" i="1"/>
  <c r="W54" i="1" s="1"/>
  <c r="T54" i="1" s="1"/>
  <c r="E55" i="1" a="1"/>
  <c r="E55" i="1" s="1"/>
  <c r="S56" i="1" a="1"/>
  <c r="S56" i="1" s="1"/>
  <c r="S57" i="1" l="1" a="1"/>
  <c r="S57" i="1" s="1"/>
  <c r="E56" i="1" a="1"/>
  <c r="E56" i="1" s="1"/>
  <c r="V55" i="1"/>
  <c r="X55" i="1" s="1"/>
  <c r="U55" i="1"/>
  <c r="W55" i="1" s="1"/>
  <c r="T55" i="1" s="1"/>
  <c r="V56" i="1" l="1"/>
  <c r="X56" i="1" s="1"/>
  <c r="U56" i="1"/>
  <c r="W56" i="1" s="1"/>
  <c r="T56" i="1" s="1"/>
  <c r="E57" i="1" a="1"/>
  <c r="E57" i="1" s="1"/>
  <c r="P7" i="1" s="1" a="1"/>
  <c r="P7" i="1" s="1"/>
  <c r="Q7" i="1" s="1"/>
  <c r="S58" i="1" a="1"/>
  <c r="S58" i="1" s="1"/>
  <c r="E58" i="1" s="1" a="1"/>
  <c r="E58" i="1" s="1"/>
  <c r="V58" i="1" l="1"/>
  <c r="X58" i="1" s="1"/>
  <c r="U58" i="1"/>
  <c r="W58" i="1" s="1"/>
  <c r="T58" i="1" s="1"/>
  <c r="P58" i="1" a="1"/>
  <c r="P58" i="1" s="1"/>
  <c r="Q58" i="1" s="1"/>
  <c r="V57" i="1"/>
  <c r="X57" i="1" s="1"/>
  <c r="U57" i="1"/>
  <c r="W57" i="1" s="1"/>
  <c r="T57" i="1" s="1"/>
  <c r="P57" i="1" a="1"/>
  <c r="P57" i="1" s="1"/>
  <c r="Q57" i="1" s="1"/>
  <c r="P38" i="1" a="1"/>
  <c r="P38" i="1" s="1"/>
  <c r="Q38" i="1" s="1"/>
  <c r="P35" i="1" a="1"/>
  <c r="P35" i="1" s="1"/>
  <c r="Q35" i="1" s="1"/>
  <c r="P15" i="1" a="1"/>
  <c r="P15" i="1" s="1"/>
  <c r="Q15" i="1" s="1"/>
  <c r="P8" i="1" a="1"/>
  <c r="P8" i="1" s="1"/>
  <c r="Q8" i="1" s="1"/>
  <c r="P13" i="1" a="1"/>
  <c r="P13" i="1" s="1"/>
  <c r="Q13" i="1" s="1"/>
  <c r="P45" i="1" a="1"/>
  <c r="P45" i="1" s="1"/>
  <c r="Q45" i="1" s="1"/>
  <c r="P36" i="1" a="1"/>
  <c r="P36" i="1" s="1"/>
  <c r="Q36" i="1" s="1"/>
  <c r="P31" i="1" a="1"/>
  <c r="P31" i="1" s="1"/>
  <c r="Q31" i="1" s="1"/>
  <c r="P46" i="1" a="1"/>
  <c r="P46" i="1" s="1"/>
  <c r="Q46" i="1" s="1"/>
  <c r="P16" i="1" a="1"/>
  <c r="P16" i="1" s="1"/>
  <c r="Q16" i="1" s="1"/>
  <c r="P53" i="1" a="1"/>
  <c r="P53" i="1" s="1"/>
  <c r="Q53" i="1" s="1"/>
  <c r="P49" i="1" a="1"/>
  <c r="P49" i="1" s="1"/>
  <c r="Q49" i="1" s="1"/>
  <c r="P18" i="1" a="1"/>
  <c r="P18" i="1" s="1"/>
  <c r="Q18" i="1" s="1"/>
  <c r="P20" i="1" a="1"/>
  <c r="P20" i="1" s="1"/>
  <c r="Q20" i="1" s="1"/>
  <c r="P37" i="1" a="1"/>
  <c r="P37" i="1" s="1"/>
  <c r="Q37" i="1" s="1"/>
  <c r="P48" i="1" a="1"/>
  <c r="P48" i="1" s="1"/>
  <c r="Q48" i="1" s="1"/>
  <c r="P40" i="1" a="1"/>
  <c r="P40" i="1" s="1"/>
  <c r="Q40" i="1" s="1"/>
  <c r="P30" i="1" a="1"/>
  <c r="P30" i="1" s="1"/>
  <c r="Q30" i="1" s="1"/>
  <c r="P54" i="1" a="1"/>
  <c r="P54" i="1" s="1"/>
  <c r="Q54" i="1" s="1"/>
  <c r="P50" i="1" a="1"/>
  <c r="P50" i="1" s="1"/>
  <c r="Q50" i="1" s="1"/>
  <c r="P42" i="1" a="1"/>
  <c r="P42" i="1" s="1"/>
  <c r="Q42" i="1" s="1"/>
  <c r="P21" i="1" a="1"/>
  <c r="P21" i="1" s="1"/>
  <c r="Q21" i="1" s="1"/>
  <c r="P17" i="1" a="1"/>
  <c r="P17" i="1" s="1"/>
  <c r="Q17" i="1" s="1"/>
  <c r="P3" i="1" a="1"/>
  <c r="P3" i="1" s="1"/>
  <c r="Q3" i="1" s="1"/>
  <c r="P47" i="1" a="1"/>
  <c r="P47" i="1" s="1"/>
  <c r="Q47" i="1" s="1"/>
  <c r="P43" i="1" a="1"/>
  <c r="P43" i="1" s="1"/>
  <c r="Q43" i="1" s="1"/>
  <c r="P51" i="1" a="1"/>
  <c r="P51" i="1" s="1"/>
  <c r="Q51" i="1" s="1"/>
  <c r="P12" i="1" a="1"/>
  <c r="P12" i="1" s="1"/>
  <c r="Q12" i="1" s="1"/>
  <c r="P23" i="1" a="1"/>
  <c r="P23" i="1" s="1"/>
  <c r="Q23" i="1" s="1"/>
  <c r="P52" i="1" a="1"/>
  <c r="P52" i="1" s="1"/>
  <c r="Q52" i="1" s="1"/>
  <c r="P9" i="1" a="1"/>
  <c r="P9" i="1" s="1"/>
  <c r="Q9" i="1" s="1"/>
  <c r="P34" i="1" a="1"/>
  <c r="P34" i="1" s="1"/>
  <c r="Q34" i="1" s="1"/>
  <c r="P44" i="1" a="1"/>
  <c r="P44" i="1" s="1"/>
  <c r="Q44" i="1" s="1"/>
  <c r="P39" i="1" a="1"/>
  <c r="P39" i="1" s="1"/>
  <c r="Q39" i="1" s="1"/>
  <c r="P22" i="1" a="1"/>
  <c r="P22" i="1" s="1"/>
  <c r="Q22" i="1" s="1"/>
  <c r="P14" i="1" a="1"/>
  <c r="P14" i="1" s="1"/>
  <c r="Q14" i="1" s="1"/>
  <c r="P55" i="1" a="1"/>
  <c r="P55" i="1" s="1"/>
  <c r="Q55" i="1" s="1"/>
  <c r="P6" i="1" a="1"/>
  <c r="P6" i="1" s="1"/>
  <c r="Q6" i="1" s="1"/>
  <c r="P56" i="1" a="1"/>
  <c r="P56" i="1" s="1"/>
  <c r="Q56" i="1" s="1"/>
  <c r="P5" i="1" a="1"/>
  <c r="P5" i="1" s="1"/>
  <c r="Q5" i="1" s="1"/>
  <c r="P29" i="1" a="1"/>
  <c r="P29" i="1" s="1"/>
  <c r="Q29" i="1" s="1"/>
  <c r="P19" i="1" a="1"/>
  <c r="P19" i="1" s="1"/>
  <c r="Q19" i="1" s="1"/>
  <c r="P41" i="1" a="1"/>
  <c r="P41" i="1" s="1"/>
  <c r="Q41" i="1" s="1"/>
  <c r="P25" i="1" a="1"/>
  <c r="P25" i="1" s="1"/>
  <c r="Q25" i="1" s="1"/>
  <c r="P24" i="1" a="1"/>
  <c r="P24" i="1" s="1"/>
  <c r="Q24" i="1" s="1"/>
  <c r="P11" i="1" a="1"/>
  <c r="P11" i="1" s="1"/>
  <c r="Q11" i="1" s="1"/>
  <c r="P32" i="1" a="1"/>
  <c r="P32" i="1" s="1"/>
  <c r="Q32" i="1" s="1"/>
  <c r="P4" i="1" a="1"/>
  <c r="P4" i="1" s="1"/>
  <c r="Q4" i="1" s="1"/>
  <c r="P26" i="1" a="1"/>
  <c r="P26" i="1" s="1"/>
  <c r="Q26" i="1" s="1"/>
  <c r="P28" i="1" a="1"/>
  <c r="P28" i="1" s="1"/>
  <c r="Q28" i="1" s="1"/>
  <c r="P27" i="1" a="1"/>
  <c r="P27" i="1" s="1"/>
  <c r="Q27" i="1" s="1"/>
  <c r="P10" i="1" a="1"/>
  <c r="P10" i="1" s="1"/>
  <c r="Q10" i="1" s="1"/>
  <c r="P33" i="1" a="1"/>
  <c r="P33" i="1" s="1"/>
  <c r="Q3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Kim_Dongju</author>
  </authors>
  <commentList>
    <comment ref="Q2" authorId="0" shapeId="0" xr:uid="{00BDBE2B-034D-4C86-8D99-4E3763755B63}">
      <text>
        <r>
          <rPr>
            <b/>
            <sz val="9"/>
            <color indexed="81"/>
            <rFont val="Tahoma"/>
            <family val="2"/>
          </rPr>
          <t>Kim_Dongju: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상관없습니다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오차범위</t>
        </r>
        <r>
          <rPr>
            <sz val="9"/>
            <color indexed="81"/>
            <rFont val="Tahoma"/>
            <family val="2"/>
          </rPr>
          <t xml:space="preserve"> 5 </t>
        </r>
        <r>
          <rPr>
            <sz val="9"/>
            <color indexed="81"/>
            <rFont val="돋움"/>
            <family val="3"/>
            <charset val="129"/>
          </rPr>
          <t>이내로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맞추는걸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목표로함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<sst xmlns="http://schemas.openxmlformats.org/spreadsheetml/2006/main" count="434" uniqueCount="121">
  <si>
    <t>int</t>
    <phoneticPr fontId="1" type="noConversion"/>
  </si>
  <si>
    <t>enum</t>
    <phoneticPr fontId="1" type="noConversion"/>
  </si>
  <si>
    <t>string</t>
    <phoneticPr fontId="1" type="noConversion"/>
  </si>
  <si>
    <t>효력 검사 ▶</t>
    <phoneticPr fontId="1" type="noConversion"/>
  </si>
  <si>
    <t>자동 인덱싱을 위한 값들 ▶</t>
    <phoneticPr fontId="1" type="noConversion"/>
  </si>
  <si>
    <t>#개발여부</t>
    <phoneticPr fontId="1" type="noConversion"/>
  </si>
  <si>
    <t>#이름값</t>
    <phoneticPr fontId="1" type="noConversion"/>
  </si>
  <si>
    <t>#Grade</t>
    <phoneticPr fontId="1" type="noConversion"/>
  </si>
  <si>
    <t>Index</t>
    <phoneticPr fontId="1" type="noConversion"/>
  </si>
  <si>
    <t>ApplyType</t>
    <phoneticPr fontId="1" type="noConversion"/>
  </si>
  <si>
    <t>#효과 한글</t>
    <phoneticPr fontId="1" type="noConversion"/>
  </si>
  <si>
    <t>ApplyValue</t>
    <phoneticPr fontId="1" type="noConversion"/>
  </si>
  <si>
    <t>ValueOperatorType</t>
    <phoneticPr fontId="1" type="noConversion"/>
  </si>
  <si>
    <t>ApplyPoint</t>
    <phoneticPr fontId="1" type="noConversion"/>
  </si>
  <si>
    <t>#참조 테이블</t>
    <phoneticPr fontId="1" type="noConversion"/>
  </si>
  <si>
    <t>#기본값</t>
    <phoneticPr fontId="1" type="noConversion"/>
  </si>
  <si>
    <t>#ApplyValue 수식</t>
    <phoneticPr fontId="1" type="noConversion"/>
  </si>
  <si>
    <t>#적용 후</t>
    <phoneticPr fontId="1" type="noConversion"/>
  </si>
  <si>
    <t>#효력 가치</t>
    <phoneticPr fontId="1" type="noConversion"/>
  </si>
  <si>
    <t>#총 효력가치</t>
    <phoneticPr fontId="1" type="noConversion"/>
  </si>
  <si>
    <t>#오차값</t>
    <phoneticPr fontId="1" type="noConversion"/>
  </si>
  <si>
    <t>#패러디</t>
    <phoneticPr fontId="1" type="noConversion"/>
  </si>
  <si>
    <t>#인덱스 수식용</t>
    <phoneticPr fontId="1" type="noConversion"/>
  </si>
  <si>
    <t>#이름 일치 여부</t>
    <phoneticPr fontId="1" type="noConversion"/>
  </si>
  <si>
    <t>#NameIndex</t>
    <phoneticPr fontId="1" type="noConversion"/>
  </si>
  <si>
    <t>#DescIndex</t>
    <phoneticPr fontId="1" type="noConversion"/>
  </si>
  <si>
    <t>#Name</t>
    <phoneticPr fontId="1" type="noConversion"/>
  </si>
  <si>
    <t>#Desc</t>
    <phoneticPr fontId="1" type="noConversion"/>
  </si>
  <si>
    <t>ㄱㄱ</t>
  </si>
  <si>
    <t>장난감 배트</t>
    <phoneticPr fontId="1" type="noConversion"/>
  </si>
  <si>
    <t>Weapon</t>
    <phoneticPr fontId="1" type="noConversion"/>
  </si>
  <si>
    <t>ResourceChange</t>
  </si>
  <si>
    <t>None</t>
  </si>
  <si>
    <t>Equip</t>
  </si>
  <si>
    <t>-</t>
    <phoneticPr fontId="1" type="noConversion"/>
  </si>
  <si>
    <t>무지개빛 총공격</t>
  </si>
  <si>
    <t>롤 - 룰루 맞죠?</t>
  </si>
  <si>
    <t>ChargeAtkPierce</t>
  </si>
  <si>
    <t>Hard</t>
  </si>
  <si>
    <t>ㄱㄱ</t>
    <phoneticPr fontId="1" type="noConversion"/>
  </si>
  <si>
    <t>트럼펫</t>
  </si>
  <si>
    <t>ResourceChange</t>
    <phoneticPr fontId="1" type="noConversion"/>
  </si>
  <si>
    <t>None</t>
    <phoneticPr fontId="1" type="noConversion"/>
  </si>
  <si>
    <t>AtkDmgPer</t>
    <phoneticPr fontId="1" type="noConversion"/>
  </si>
  <si>
    <t>Multiply</t>
  </si>
  <si>
    <t>신성한 종</t>
  </si>
  <si>
    <t>Normal</t>
    <phoneticPr fontId="1" type="noConversion"/>
  </si>
  <si>
    <t>MovementSpd</t>
  </si>
  <si>
    <t>Addition</t>
  </si>
  <si>
    <t>미정1</t>
  </si>
  <si>
    <t>GoldGain</t>
    <phoneticPr fontId="1" type="noConversion"/>
  </si>
  <si>
    <t>무언가 담긴병</t>
  </si>
  <si>
    <t>SwingCooldown</t>
    <phoneticPr fontId="1" type="noConversion"/>
  </si>
  <si>
    <t>아저씨의 금구슬</t>
  </si>
  <si>
    <t>ColliderRad</t>
  </si>
  <si>
    <t>작은 십자가</t>
  </si>
  <si>
    <t>ChargeTime1</t>
    <phoneticPr fontId="1" type="noConversion"/>
  </si>
  <si>
    <t>ChargeTime2</t>
    <phoneticPr fontId="1" type="noConversion"/>
  </si>
  <si>
    <t>ChargeTime3</t>
    <phoneticPr fontId="1" type="noConversion"/>
  </si>
  <si>
    <t>목없는 갑옷</t>
  </si>
  <si>
    <t>MaxHp</t>
  </si>
  <si>
    <t>미정2</t>
  </si>
  <si>
    <t>BallStackMax</t>
    <phoneticPr fontId="1" type="noConversion"/>
  </si>
  <si>
    <t>하드코딩</t>
  </si>
  <si>
    <t>Dys : 0N Mk2</t>
  </si>
  <si>
    <t>Rare</t>
    <phoneticPr fontId="1" type="noConversion"/>
  </si>
  <si>
    <t>BlackHole</t>
  </si>
  <si>
    <t>OnCharging</t>
  </si>
  <si>
    <t>다이슨 청소기</t>
  </si>
  <si>
    <t>무해한 불꽃</t>
  </si>
  <si>
    <t>MovementSpd*-0.01</t>
    <phoneticPr fontId="1" type="noConversion"/>
  </si>
  <si>
    <t>MovementSpdChanged</t>
  </si>
  <si>
    <t>롱기누스</t>
  </si>
  <si>
    <t>Addition</t>
    <phoneticPr fontId="1" type="noConversion"/>
  </si>
  <si>
    <t>석가면</t>
  </si>
  <si>
    <t>죠죠</t>
  </si>
  <si>
    <t>거인의 주먹</t>
  </si>
  <si>
    <t>MaxHp/500</t>
    <phoneticPr fontId="1" type="noConversion"/>
  </si>
  <si>
    <t>황금왕의 갑옷</t>
  </si>
  <si>
    <t>GoldGain</t>
  </si>
  <si>
    <t>페이트 - 길가메시</t>
  </si>
  <si>
    <t>복사기</t>
  </si>
  <si>
    <t>어른의 카드</t>
  </si>
  <si>
    <t>1+Gold*0.005</t>
    <phoneticPr fontId="1" type="noConversion"/>
  </si>
  <si>
    <t>GoldChanged</t>
  </si>
  <si>
    <t>블루아카이브</t>
  </si>
  <si>
    <t>회광반조</t>
  </si>
  <si>
    <t>(MaxHp-Hp)*0.5</t>
    <phoneticPr fontId="1" type="noConversion"/>
  </si>
  <si>
    <t>HpChanged</t>
  </si>
  <si>
    <t>이카루스의 날개</t>
  </si>
  <si>
    <t>Fly</t>
  </si>
  <si>
    <t>신성한 수류탄</t>
  </si>
  <si>
    <t>몬티파이튼의 성배</t>
  </si>
  <si>
    <t>슈퍼콜드</t>
  </si>
  <si>
    <t>TimeStop</t>
  </si>
  <si>
    <t>OnStop</t>
  </si>
  <si>
    <t>슈퍼 핫</t>
  </si>
  <si>
    <t>게이볼그</t>
  </si>
  <si>
    <t>GuideProjectile</t>
  </si>
  <si>
    <t>OnSwing</t>
  </si>
  <si>
    <t>불길한 깃발</t>
  </si>
  <si>
    <t>Cursed</t>
    <phoneticPr fontId="1" type="noConversion"/>
  </si>
  <si>
    <t>빗바랜 천가죽</t>
  </si>
  <si>
    <t>나자렛의 몽키스패너</t>
  </si>
  <si>
    <t>ChargeShootSpd1</t>
    <phoneticPr fontId="1" type="noConversion"/>
  </si>
  <si>
    <t>ChargeShootSpd2</t>
    <phoneticPr fontId="1" type="noConversion"/>
  </si>
  <si>
    <t>ChargeShootSpd3</t>
    <phoneticPr fontId="1" type="noConversion"/>
  </si>
  <si>
    <t>ChargeShootSpd4</t>
    <phoneticPr fontId="1" type="noConversion"/>
  </si>
  <si>
    <t>저주받은 갑옷</t>
  </si>
  <si>
    <t>MaxHp</t>
    <phoneticPr fontId="1" type="noConversion"/>
  </si>
  <si>
    <t>유리 대포</t>
  </si>
  <si>
    <t>청개구리 총</t>
  </si>
  <si>
    <t>Reverse</t>
  </si>
  <si>
    <t>007 북경특급</t>
  </si>
  <si>
    <t>불운의 황금상</t>
  </si>
  <si>
    <t>Multiply</t>
    <phoneticPr fontId="1" type="noConversion"/>
  </si>
  <si>
    <t>저주받은 테니스채</t>
  </si>
  <si>
    <t>ChargeRigidDmg1</t>
    <phoneticPr fontId="1" type="noConversion"/>
  </si>
  <si>
    <t>ChargeRigidDmg2</t>
    <phoneticPr fontId="1" type="noConversion"/>
  </si>
  <si>
    <t>ChargeRigidDmg3</t>
    <phoneticPr fontId="1" type="noConversion"/>
  </si>
  <si>
    <t>ChargeRigidDmg4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</si>
</sst>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6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3" borderId="0" xfId="0" applyFont="1" applyFill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24"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font>
        <b/>
        <strike val="0"/>
        <outline val="0"/>
        <shadow val="0"/>
        <u val="none"/>
        <vertAlign val="baseline"/>
        <sz val="11"/>
        <color rgb="FFFF0000"/>
        <name val="맑은 고딕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59759ABF-DF13-4954-9F8E-EDF639037A6D}">
      <tableStyleElement type="wholeTable" dxfId="23"/>
      <tableStyleElement type="headerRow" dxfId="22"/>
      <tableStyleElement type="firstRowStripe" dxfId="21"/>
      <tableStyleElement type="secondRowStripe" dxfId="2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224dj\Desktop\&#53580;&#51060;&#48660;\_QT_Develop_Table.xlsm" TargetMode="External"/><Relationship Id="rId1" Type="http://schemas.openxmlformats.org/officeDocument/2006/relationships/externalLinkPath" Target="_QT_Develop_Tab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시트별저장버튼"/>
      <sheetName val="아이템 밸런스 시트"/>
      <sheetName val="전투 밸런스 시트"/>
      <sheetName val="공용데이터(참고용)"/>
      <sheetName val="CharacterGameData"/>
      <sheetName val="CharacterAtkGameData"/>
      <sheetName val="ProductialMapGameData"/>
      <sheetName val="DropGameData"/>
      <sheetName val="EnemyGameData"/>
      <sheetName val="EnemyAtkGameData"/>
      <sheetName val="ShootGameData"/>
      <sheetName val="ProjectileGameData"/>
      <sheetName val="ItemGameData"/>
      <sheetName val="ItemEffectGameData"/>
      <sheetName val="ItemResourceGameData"/>
      <sheetName val="LocaleGame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CBD7CA-2006-4468-AFBF-AA920FBC0884}" name="ItemEffectTable" displayName="ItemEffectTable" ref="B2:X58" totalsRowShown="0" headerRowDxfId="19">
  <autoFilter ref="B2:X58" xr:uid="{00000000-0009-0000-0100-000001000000}"/>
  <tableColumns count="23">
    <tableColumn id="1" xr3:uid="{310424A0-2B9E-4428-9DAE-BA3E8ACB3C02}" name="#개발여부" dataDxfId="18"/>
    <tableColumn id="12" xr3:uid="{DD58073A-DA8E-4280-B8C7-6469805DE457}" name="#이름값" dataDxfId="17"/>
    <tableColumn id="4" xr3:uid="{177E4CD0-0C64-4957-9705-CE4AF4AD259C}" name="#Grade" dataDxfId="16"/>
    <tableColumn id="2" xr3:uid="{86FC4A15-79D4-4919-B708-17B57F929A47}" name="Index" dataDxfId="15">
      <calculatedColumnFormula array="1">_xlfn.IFS(ItemEffectTable[[#This Row],['#Grade]]="Weapon",6000,
ItemEffectTable[[#This Row],['#Grade]]="Normal",7000,
ItemEffectTable[[#This Row],['#Grade]]="Rare",8000,
ItemEffectTable[[#This Row],['#Grade]]="Cursed",9000)
+ COUNTIF($D$3:D3,ItemEffectTable[[#This Row],['#Grade]])
-ItemEffectTable[[#This Row],['#인덱스 수식용]]-1</calculatedColumnFormula>
    </tableColumn>
    <tableColumn id="8" xr3:uid="{48B3F952-AA6E-4636-BA27-F604CA2DAC5C}" name="ApplyType"/>
    <tableColumn id="3" xr3:uid="{AA109387-B616-4782-ADBA-B8C3CD2FF515}" name="#효과 한글" dataDxfId="14">
      <calculatedColumnFormula>INDEX([1]!스텟별가치[설명],MATCH(ItemEffectTable[[#This Row],[ApplyType]],[1]!스텟별가치[스텟],0))</calculatedColumnFormula>
    </tableColumn>
    <tableColumn id="10" xr3:uid="{E8E8DD6A-9541-489E-BC89-3CC5FDC2E685}" name="ApplyValue"/>
    <tableColumn id="9" xr3:uid="{C698EB80-1FBF-4D99-919A-AF83499CB1C7}" name="ValueOperatorType"/>
    <tableColumn id="11" xr3:uid="{87144F2C-A202-44E8-B6F5-B492567107AD}" name="ApplyPoint"/>
    <tableColumn id="20" xr3:uid="{B85D2664-74E5-4CFF-B469-8153DFBD22EA}" name="#참조 테이블" dataDxfId="13">
      <calculatedColumnFormula>INDEX([1]!스텟별가치[참조 테이블],MATCH(ItemEffectTable[[#This Row],[ApplyType]],[1]!스텟별가치[스텟],0))</calculatedColumnFormula>
    </tableColumn>
    <tableColumn id="21" xr3:uid="{D34946D1-F22F-4722-88B3-787D08BA77FD}" name="#기본값" dataDxfId="12">
      <calculatedColumnFormula array="1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calculatedColumnFormula>
    </tableColumn>
    <tableColumn id="23" xr3:uid="{84E1011D-DE50-4D18-AFCD-F8F2142A94F3}" name="#ApplyValue 수식" dataDxfId="11">
      <calculatedColumnFormula array="1">[1]!CharacterTable[MovementSpd]*0.01</calculatedColumnFormula>
    </tableColumn>
    <tableColumn id="17" xr3:uid="{DB8A3127-027E-4C26-A711-C048427B2C9C}" name="#적용 후" dataDxfId="10">
      <calculatedColumnFormula array="1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calculatedColumnFormula>
    </tableColumn>
    <tableColumn id="19" xr3:uid="{F961476F-34D8-4331-8228-98157F9AC497}" name="#효력 가치" dataDxfId="9">
      <calculatedColumnFormula array="1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calculatedColumnFormula>
    </tableColumn>
    <tableColumn id="22" xr3:uid="{730306E6-B33D-42B6-A1EB-E368DBEF4E9F}" name="#총 효력가치" dataDxfId="8">
      <calculatedColumnFormula array="1">SUM(IF($E$3:$E$58=E3,$O$3:$O$58))</calculatedColumnFormula>
    </tableColumn>
    <tableColumn id="18" xr3:uid="{D2AA907A-6CFF-4E35-932C-FB5C5EB59503}" name="#오차값" dataDxfId="7">
      <calculatedColumnFormula>INDEX([1]!표9[#Data],MATCH(ItemEffectTable[[#This Row],['#Grade]],[1]!표9[#Headers],0))-ItemEffectTable[[#This Row],['#총 효력가치]]</calculatedColumnFormula>
    </tableColumn>
    <tableColumn id="6" xr3:uid="{7AF22C5F-B4F6-4E65-9A38-3430194725D1}" name="#패러디" dataDxfId="6"/>
    <tableColumn id="14" xr3:uid="{F563D244-E9FC-407F-ACA6-70CD482139A6}" name="#인덱스 수식용" dataDxfId="5">
      <calculatedColumnFormula array="1">_xlfn.IFS(
ISTEXT(S2),0,
AND(ItemEffectTable[[#This Row],['#Grade]]=D2,ItemEffectTable[[#This Row],['#이름값]]=C2),S2+1,
ItemEffectTable[[#This Row],['#Grade]]&lt;&gt;D2,0,
ItemEffectTable[[#This Row],['#Grade]]=D2,S2
)</calculatedColumnFormula>
    </tableColumn>
    <tableColumn id="13" xr3:uid="{7AB7F366-3E6B-4045-B42D-8E8607D2CEF3}" name="#이름 일치 여부" dataDxfId="4">
      <calculatedColumnFormula>IF(ItemEffectTable[[#This Row],['#이름값]]=ItemEffectTable[[#This Row],['#Name]],"TRUE","FALSE")</calculatedColumnFormula>
    </tableColumn>
    <tableColumn id="5" xr3:uid="{3A4C0560-E1D7-4572-BF5B-E541EA6A58AC}" name="#NameIndex" dataDxfId="3">
      <calculatedColumnFormula>INDEX([1]!ItemTable[Name],MATCH(ItemEffectTable[[#This Row],[Index]],[1]!ItemTable[ItemEffectDataId],0))</calculatedColumnFormula>
    </tableColumn>
    <tableColumn id="7" xr3:uid="{BAE5922A-2BDF-4D02-98EC-2FA604C89439}" name="#DescIndex" dataDxfId="2">
      <calculatedColumnFormula>INDEX([1]!ItemTable[Desc],MATCH(ItemEffectTable[[#This Row],[Index]],[1]!ItemTable[ItemEffectDataId],0))</calculatedColumnFormula>
    </tableColumn>
    <tableColumn id="15" xr3:uid="{15F89258-04CB-450C-9E31-50B2C98B6BB2}" name="#Name" dataDxfId="1">
      <calculatedColumnFormula>INDEX([1]!LocaleTable[LocaleKR],MATCH(ItemEffectTable[[#This Row],['#NameIndex]],[1]!LocaleTable[Index],0))</calculatedColumnFormula>
    </tableColumn>
    <tableColumn id="16" xr3:uid="{789B5347-D8DF-425F-83E9-066FE5137389}" name="#Desc" dataDxfId="0">
      <calculatedColumnFormula>INDEX([1]!LocaleTable[LocaleKR],MATCH(ItemEffectTable[[#This Row],['#DescIndex]],[1]!LocaleTable[Index],0))</calculatedColumnFormula>
    </tableColumn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A043E-482A-495C-A49B-8B9B350E7607}">
  <sheetPr codeName="Sheet7">
    <tabColor theme="5" tint="0.79998168889431442"/>
  </sheetPr>
  <dimension ref="B1:X58"/>
  <sheetViews>
    <sheetView tabSelected="1" workbookViewId="0">
      <selection activeCell="C7" sqref="C7"/>
    </sheetView>
  </sheetViews>
  <sheetFormatPr defaultRowHeight="16.5"/>
  <cols>
    <col min="2" max="2" width="12.375" bestFit="1" customWidth="1"/>
    <col min="3" max="3" width="20" bestFit="1" customWidth="1"/>
    <col min="4" max="4" width="10.125" bestFit="1" customWidth="1"/>
    <col min="5" max="5" width="8.625" bestFit="1" customWidth="1"/>
    <col min="6" max="6" width="21.25" bestFit="1" customWidth="1"/>
    <col min="7" max="7" width="39.5" customWidth="1"/>
    <col min="8" max="8" width="22.5" bestFit="1" customWidth="1"/>
    <col min="9" max="9" width="21.75" bestFit="1" customWidth="1"/>
    <col min="10" max="10" width="22.875" bestFit="1" customWidth="1"/>
    <col min="11" max="11" width="17.25" customWidth="1"/>
    <col min="12" max="12" width="19.75" customWidth="1"/>
    <col min="13" max="13" width="19.75" style="1" customWidth="1"/>
    <col min="14" max="15" width="20.375" customWidth="1"/>
    <col min="16" max="18" width="17.25" customWidth="1"/>
    <col min="19" max="19" width="15.75" customWidth="1"/>
    <col min="20" max="20" width="17.875" bestFit="1" customWidth="1"/>
    <col min="21" max="21" width="15.25" bestFit="1" customWidth="1"/>
    <col min="22" max="22" width="14" bestFit="1" customWidth="1"/>
    <col min="23" max="23" width="20" bestFit="1" customWidth="1"/>
    <col min="24" max="24" width="69.75" bestFit="1" customWidth="1"/>
  </cols>
  <sheetData>
    <row r="1" spans="2:24">
      <c r="E1" t="s">
        <v>0</v>
      </c>
      <c r="F1" t="s">
        <v>1</v>
      </c>
      <c r="H1" t="s">
        <v>2</v>
      </c>
      <c r="I1" t="s">
        <v>1</v>
      </c>
      <c r="J1" t="s">
        <v>1</v>
      </c>
      <c r="K1" s="1" t="s">
        <v>3</v>
      </c>
      <c r="L1" s="1"/>
      <c r="N1" s="1"/>
      <c r="O1" s="1"/>
      <c r="S1" s="1" t="s">
        <v>4</v>
      </c>
      <c r="T1" s="1"/>
    </row>
    <row r="2" spans="2:24">
      <c r="B2" s="2" t="s">
        <v>5</v>
      </c>
      <c r="C2" s="3" t="s">
        <v>6</v>
      </c>
      <c r="D2" s="3" t="s">
        <v>7</v>
      </c>
      <c r="E2" t="s">
        <v>8</v>
      </c>
      <c r="F2" t="s">
        <v>9</v>
      </c>
      <c r="G2" s="2" t="s">
        <v>10</v>
      </c>
      <c r="H2" s="4" t="s">
        <v>11</v>
      </c>
      <c r="I2" t="s">
        <v>12</v>
      </c>
      <c r="J2" t="s">
        <v>13</v>
      </c>
      <c r="K2" s="2" t="s">
        <v>14</v>
      </c>
      <c r="L2" s="2" t="s">
        <v>15</v>
      </c>
      <c r="M2" s="2" t="s">
        <v>16</v>
      </c>
      <c r="N2" s="5" t="s">
        <v>17</v>
      </c>
      <c r="O2" s="2" t="s">
        <v>18</v>
      </c>
      <c r="P2" s="6" t="s">
        <v>19</v>
      </c>
      <c r="Q2" s="6" t="s">
        <v>20</v>
      </c>
      <c r="R2" s="3" t="s">
        <v>21</v>
      </c>
      <c r="S2" s="2" t="s">
        <v>22</v>
      </c>
      <c r="T2" s="3" t="s">
        <v>23</v>
      </c>
      <c r="U2" s="3" t="s">
        <v>24</v>
      </c>
      <c r="V2" s="3" t="s">
        <v>25</v>
      </c>
      <c r="W2" s="3" t="s">
        <v>26</v>
      </c>
      <c r="X2" s="3" t="s">
        <v>27</v>
      </c>
    </row>
    <row r="3" spans="2:24">
      <c r="B3" s="7" t="s">
        <v>28</v>
      </c>
      <c r="C3" s="7" t="s">
        <v>29</v>
      </c>
      <c r="D3" s="7" t="s">
        <v>30</v>
      </c>
      <c r="E3" cm="1">
        <f t="array" ref="E3">_xlfn.IFS(ItemEffectTable[[#This Row],['#Grade]]="Weapon",6000,
ItemEffectTable[[#This Row],['#Grade]]="Normal",7000,
ItemEffectTable[[#This Row],['#Grade]]="Rare",8000,
ItemEffectTable[[#This Row],['#Grade]]="Cursed",9000)
+ COUNTIF($D$3:D3,ItemEffectTable[[#This Row],['#Grade]])
-ItemEffectTable[[#This Row],['#인덱스 수식용]]-1</f>
        <v>6000</v>
      </c>
      <c r="F3" t="s">
        <v>31</v>
      </c>
      <c r="G3" s="8" t="str">
        <f>INDEX([1]!스텟별가치[설명],MATCH(ItemEffectTable[[#This Row],[ApplyType]],[1]!스텟별가치[스텟],0))</f>
        <v>리소스변경</v>
      </c>
      <c r="H3">
        <v>900</v>
      </c>
      <c r="I3" t="s">
        <v>32</v>
      </c>
      <c r="J3" t="s">
        <v>33</v>
      </c>
      <c r="K3" s="8" t="str">
        <f>INDEX([1]!스텟별가치[참조 테이블],MATCH(ItemEffectTable[[#This Row],[ApplyType]],[1]!스텟별가치[스텟],0))</f>
        <v>ItemResourceTable</v>
      </c>
      <c r="L3" s="8" t="str" cm="1">
        <f t="array" ref="L3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리소스변경(식별자:900)</v>
      </c>
      <c r="M3" s="9" t="s">
        <v>34</v>
      </c>
      <c r="N3" s="8" t="str" cm="1">
        <f t="array" ref="N3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O3" s="8" cm="1">
        <f t="array" ref="O3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0</v>
      </c>
      <c r="P3" s="8" cm="1">
        <f t="array" ref="P3">SUM(IF($E$3:$E$58=E3,$O$3:$O$58))</f>
        <v>0</v>
      </c>
      <c r="Q3" s="8">
        <f>INDEX([1]!표9[#Data],MATCH(ItemEffectTable[[#This Row],['#Grade]],[1]!표9[#Headers],0))-ItemEffectTable[[#This Row],['#총 효력가치]]</f>
        <v>30</v>
      </c>
      <c r="R3" s="7"/>
      <c r="S3" s="8" cm="1">
        <f t="array" ref="S3">_xlfn.IFS(
ISTEXT(S2),0,
AND(ItemEffectTable[[#This Row],['#Grade]]=D2,ItemEffectTable[[#This Row],['#이름값]]=C2),S2+1,
ItemEffectTable[[#This Row],['#Grade]]&lt;&gt;D2,0,
ItemEffectTable[[#This Row],['#Grade]]=D2,S2
)</f>
        <v>0</v>
      </c>
      <c r="T3" s="8" t="str">
        <f>IF(ItemEffectTable[[#This Row],['#이름값]]=ItemEffectTable[[#This Row],['#Name]],"TRUE","FALSE")</f>
        <v>TRUE</v>
      </c>
      <c r="U3" s="8">
        <f>INDEX([1]!ItemTable[Name],MATCH(ItemEffectTable[[#This Row],[Index]],[1]!ItemTable[ItemEffectDataId],0))</f>
        <v>11000</v>
      </c>
      <c r="V3" s="8">
        <f>INDEX([1]!ItemTable[Desc],MATCH(ItemEffectTable[[#This Row],[Index]],[1]!ItemTable[ItemEffectDataId],0))</f>
        <v>21000</v>
      </c>
      <c r="W3" s="8" t="str">
        <f>INDEX([1]!LocaleTable[LocaleKR],MATCH(ItemEffectTable[[#This Row],['#NameIndex]],[1]!LocaleTable[Index],0))</f>
        <v>장난감 배트</v>
      </c>
      <c r="X3" s="8" t="str">
        <f>INDEX([1]!LocaleTable[LocaleKR],MATCH(ItemEffectTable[[#This Row],['#DescIndex]],[1]!LocaleTable[Index],0))</f>
        <v>아무 능력이 없지만 이동할 때 뾱뾱 소리가 납니다.</v>
      </c>
    </row>
    <row r="4" spans="2:24">
      <c r="B4" s="7" t="s">
        <v>28</v>
      </c>
      <c r="C4" s="7" t="s">
        <v>35</v>
      </c>
      <c r="D4" s="7" t="s">
        <v>30</v>
      </c>
      <c r="E4" cm="1">
        <f t="array" ref="E4">_xlfn.IFS(ItemEffectTable[[#This Row],['#Grade]]="Weapon",6000,
ItemEffectTable[[#This Row],['#Grade]]="Normal",7000,
ItemEffectTable[[#This Row],['#Grade]]="Rare",8000,
ItemEffectTable[[#This Row],['#Grade]]="Cursed",9000)
+ COUNTIF($D$3:D4,ItemEffectTable[[#This Row],['#Grade]])
-ItemEffectTable[[#This Row],['#인덱스 수식용]]-1</f>
        <v>6001</v>
      </c>
      <c r="F4" t="s">
        <v>31</v>
      </c>
      <c r="G4" s="8" t="str">
        <f>INDEX([1]!스텟별가치[설명],MATCH(ItemEffectTable[[#This Row],[ApplyType]],[1]!스텟별가치[스텟],0))</f>
        <v>리소스변경</v>
      </c>
      <c r="H4">
        <v>901</v>
      </c>
      <c r="I4" t="s">
        <v>32</v>
      </c>
      <c r="J4" t="s">
        <v>33</v>
      </c>
      <c r="K4" s="8" t="str">
        <f>INDEX([1]!스텟별가치[참조 테이블],MATCH(ItemEffectTable[[#This Row],[ApplyType]],[1]!스텟별가치[스텟],0))</f>
        <v>ItemResourceTable</v>
      </c>
      <c r="L4" s="8" t="str" cm="1">
        <f t="array" ref="L4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리소스변경(식별자:901)</v>
      </c>
      <c r="M4" s="9" t="s">
        <v>34</v>
      </c>
      <c r="N4" s="8" t="str" cm="1">
        <f t="array" ref="N4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O4" s="8" cm="1">
        <f t="array" ref="O4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0</v>
      </c>
      <c r="P4" s="8" cm="1">
        <f t="array" ref="P4">SUM(IF($E$3:$E$58=E4,$O$3:$O$58))</f>
        <v>30</v>
      </c>
      <c r="Q4" s="8">
        <f>INDEX([1]!표9[#Data],MATCH(ItemEffectTable[[#This Row],['#Grade]],[1]!표9[#Headers],0))-ItemEffectTable[[#This Row],['#총 효력가치]]</f>
        <v>0</v>
      </c>
      <c r="R4" s="7" t="s">
        <v>36</v>
      </c>
      <c r="S4" s="8" cm="1">
        <f t="array" ref="S4">_xlfn.IFS(
ISTEXT(S3),0,
AND(ItemEffectTable[[#This Row],['#Grade]]=D3,ItemEffectTable[[#This Row],['#이름값]]=C3),S3+1,
ItemEffectTable[[#This Row],['#Grade]]&lt;&gt;D3,0,
ItemEffectTable[[#This Row],['#Grade]]=D3,S3
)</f>
        <v>0</v>
      </c>
      <c r="T4" s="8" t="str">
        <f>IF(ItemEffectTable[[#This Row],['#이름값]]=ItemEffectTable[[#This Row],['#Name]],"TRUE","FALSE")</f>
        <v>TRUE</v>
      </c>
      <c r="U4" s="8">
        <f>INDEX([1]!ItemTable[Name],MATCH(ItemEffectTable[[#This Row],[Index]],[1]!ItemTable[ItemEffectDataId],0))</f>
        <v>11001</v>
      </c>
      <c r="V4" s="8">
        <f>INDEX([1]!ItemTable[Desc],MATCH(ItemEffectTable[[#This Row],[Index]],[1]!ItemTable[ItemEffectDataId],0))</f>
        <v>21001</v>
      </c>
      <c r="W4" s="8" t="str">
        <f>INDEX([1]!LocaleTable[LocaleKR],MATCH(ItemEffectTable[[#This Row],['#NameIndex]],[1]!LocaleTable[Index],0))</f>
        <v>무지개빛 총공격</v>
      </c>
      <c r="X4" s="8" t="str">
        <f>INDEX([1]!LocaleTable[LocaleKR],MATCH(ItemEffectTable[[#This Row],['#DescIndex]],[1]!LocaleTable[Index],0))</f>
        <v>냥냥냥. 모든 탄환이 적을 관통합니다.</v>
      </c>
    </row>
    <row r="5" spans="2:24">
      <c r="B5" s="7" t="s">
        <v>28</v>
      </c>
      <c r="C5" s="7" t="s">
        <v>35</v>
      </c>
      <c r="D5" s="7" t="s">
        <v>30</v>
      </c>
      <c r="E5" cm="1">
        <f t="array" ref="E5">_xlfn.IFS(ItemEffectTable[[#This Row],['#Grade]]="Weapon",6000,
ItemEffectTable[[#This Row],['#Grade]]="Normal",7000,
ItemEffectTable[[#This Row],['#Grade]]="Rare",8000,
ItemEffectTable[[#This Row],['#Grade]]="Cursed",9000)
+ COUNTIF($D$3:D5,ItemEffectTable[[#This Row],['#Grade]])
-ItemEffectTable[[#This Row],['#인덱스 수식용]]-1</f>
        <v>6001</v>
      </c>
      <c r="F5" t="s">
        <v>37</v>
      </c>
      <c r="G5" s="8" t="str">
        <f>INDEX([1]!스텟별가치[설명],MATCH(ItemEffectTable[[#This Row],[ApplyType]],[1]!스텟별가치[스텟],0))</f>
        <v>차징에 따른 관통샷 변경</v>
      </c>
      <c r="H5">
        <v>15</v>
      </c>
      <c r="I5" t="s">
        <v>38</v>
      </c>
      <c r="J5" t="s">
        <v>33</v>
      </c>
      <c r="K5" s="8" t="str">
        <f>INDEX([1]!스텟별가치[참조 테이블],MATCH(ItemEffectTable[[#This Row],[ApplyType]],[1]!스텟별가치[스텟],0))</f>
        <v>CharacterAtkTable</v>
      </c>
      <c r="L5" s="8" cm="1">
        <f t="array" ref="L5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8</v>
      </c>
      <c r="M5" s="9" t="s">
        <v>34</v>
      </c>
      <c r="N5" s="8" cm="1">
        <f t="array" ref="N5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15</v>
      </c>
      <c r="O5" s="8" cm="1">
        <f t="array" ref="O5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30</v>
      </c>
      <c r="P5" s="8" cm="1">
        <f t="array" ref="P5">SUM(IF($E$3:$E$58=E5,$O$3:$O$58))</f>
        <v>30</v>
      </c>
      <c r="Q5" s="8">
        <f>INDEX([1]!표9[#Data],MATCH(ItemEffectTable[[#This Row],['#Grade]],[1]!표9[#Headers],0))-ItemEffectTable[[#This Row],['#총 효력가치]]</f>
        <v>0</v>
      </c>
      <c r="R5" s="7" t="s">
        <v>36</v>
      </c>
      <c r="S5" s="8" cm="1">
        <f t="array" ref="S5">_xlfn.IFS(
ISTEXT(S4),0,
AND(ItemEffectTable[[#This Row],['#Grade]]=D4,ItemEffectTable[[#This Row],['#이름값]]=C4),S4+1,
ItemEffectTable[[#This Row],['#Grade]]&lt;&gt;D4,0,
ItemEffectTable[[#This Row],['#Grade]]=D4,S4
)</f>
        <v>1</v>
      </c>
      <c r="T5" s="8" t="str">
        <f>IF(ItemEffectTable[[#This Row],['#이름값]]=ItemEffectTable[[#This Row],['#Name]],"TRUE","FALSE")</f>
        <v>TRUE</v>
      </c>
      <c r="U5" s="8">
        <f>INDEX([1]!ItemTable[Name],MATCH(ItemEffectTable[[#This Row],[Index]],[1]!ItemTable[ItemEffectDataId],0))</f>
        <v>11001</v>
      </c>
      <c r="V5" s="8">
        <f>INDEX([1]!ItemTable[Desc],MATCH(ItemEffectTable[[#This Row],[Index]],[1]!ItemTable[ItemEffectDataId],0))</f>
        <v>21001</v>
      </c>
      <c r="W5" s="8" t="str">
        <f>INDEX([1]!LocaleTable[LocaleKR],MATCH(ItemEffectTable[[#This Row],['#NameIndex]],[1]!LocaleTable[Index],0))</f>
        <v>무지개빛 총공격</v>
      </c>
      <c r="X5" s="8" t="str">
        <f>INDEX([1]!LocaleTable[LocaleKR],MATCH(ItemEffectTable[[#This Row],['#DescIndex]],[1]!LocaleTable[Index],0))</f>
        <v>냥냥냥. 모든 탄환이 적을 관통합니다.</v>
      </c>
    </row>
    <row r="6" spans="2:24">
      <c r="B6" s="7" t="s">
        <v>39</v>
      </c>
      <c r="C6" s="7" t="s">
        <v>40</v>
      </c>
      <c r="D6" s="7" t="s">
        <v>30</v>
      </c>
      <c r="E6" cm="1">
        <f t="array" ref="E6">_xlfn.IFS(ItemEffectTable[[#This Row],['#Grade]]="Weapon",6000,
ItemEffectTable[[#This Row],['#Grade]]="Normal",7000,
ItemEffectTable[[#This Row],['#Grade]]="Rare",8000,
ItemEffectTable[[#This Row],['#Grade]]="Cursed",9000)
+ COUNTIF($D$3:D6,ItemEffectTable[[#This Row],['#Grade]])
-ItemEffectTable[[#This Row],['#인덱스 수식용]]-1</f>
        <v>6002</v>
      </c>
      <c r="F6" t="s">
        <v>41</v>
      </c>
      <c r="G6" s="8" t="str">
        <f>INDEX([1]!스텟별가치[설명],MATCH(ItemEffectTable[[#This Row],[ApplyType]],[1]!스텟별가치[스텟],0))</f>
        <v>리소스변경</v>
      </c>
      <c r="H6">
        <v>902</v>
      </c>
      <c r="I6" t="s">
        <v>42</v>
      </c>
      <c r="J6" t="s">
        <v>33</v>
      </c>
      <c r="K6" s="8" t="str">
        <f>INDEX([1]!스텟별가치[참조 테이블],MATCH(ItemEffectTable[[#This Row],[ApplyType]],[1]!스텟별가치[스텟],0))</f>
        <v>ItemResourceTable</v>
      </c>
      <c r="L6" s="8" t="str" cm="1">
        <f t="array" ref="L6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리소스변경(식별자:902)</v>
      </c>
      <c r="M6" s="9" t="s">
        <v>34</v>
      </c>
      <c r="N6" s="8" t="str" cm="1">
        <f t="array" ref="N6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O6" s="8" cm="1">
        <f t="array" ref="O6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0</v>
      </c>
      <c r="P6" s="8" cm="1">
        <f t="array" ref="P6">SUM(IF($E$3:$E$58=E6,$O$3:$O$58))</f>
        <v>33.333333333333329</v>
      </c>
      <c r="Q6" s="8">
        <f>INDEX([1]!표9[#Data],MATCH(ItemEffectTable[[#This Row],['#Grade]],[1]!표9[#Headers],0))-ItemEffectTable[[#This Row],['#총 효력가치]]</f>
        <v>-3.3333333333333286</v>
      </c>
      <c r="R6" s="7"/>
      <c r="S6" s="8" cm="1">
        <f t="array" ref="S6">_xlfn.IFS(
ISTEXT(S5),0,
AND(ItemEffectTable[[#This Row],['#Grade]]=D5,ItemEffectTable[[#This Row],['#이름값]]=C5),S5+1,
ItemEffectTable[[#This Row],['#Grade]]&lt;&gt;D5,0,
ItemEffectTable[[#This Row],['#Grade]]=D5,S5
)</f>
        <v>1</v>
      </c>
      <c r="T6" s="8" t="str">
        <f>IF(ItemEffectTable[[#This Row],['#이름값]]=ItemEffectTable[[#This Row],['#Name]],"TRUE","FALSE")</f>
        <v>TRUE</v>
      </c>
      <c r="U6" s="8">
        <f>INDEX([1]!ItemTable[Name],MATCH(ItemEffectTable[[#This Row],[Index]],[1]!ItemTable[ItemEffectDataId],0))</f>
        <v>11002</v>
      </c>
      <c r="V6" s="8">
        <f>INDEX([1]!ItemTable[Desc],MATCH(ItemEffectTable[[#This Row],[Index]],[1]!ItemTable[ItemEffectDataId],0))</f>
        <v>21002</v>
      </c>
      <c r="W6" s="8" t="str">
        <f>INDEX([1]!LocaleTable[LocaleKR],MATCH(ItemEffectTable[[#This Row],['#NameIndex]],[1]!LocaleTable[Index],0))</f>
        <v>트럼펫</v>
      </c>
      <c r="X6" s="8" t="str">
        <f>INDEX([1]!LocaleTable[LocaleKR],MATCH(ItemEffectTable[[#This Row],['#DescIndex]],[1]!LocaleTable[Index],0))</f>
        <v>트럼펫 소리가 납니다. 공격력이 20%증가합니다.</v>
      </c>
    </row>
    <row r="7" spans="2:24">
      <c r="B7" s="7" t="s">
        <v>39</v>
      </c>
      <c r="C7" s="7" t="s">
        <v>40</v>
      </c>
      <c r="D7" s="7" t="s">
        <v>30</v>
      </c>
      <c r="E7" cm="1">
        <f t="array" ref="E7">_xlfn.IFS(ItemEffectTable[[#This Row],['#Grade]]="Weapon",6000,
ItemEffectTable[[#This Row],['#Grade]]="Normal",7000,
ItemEffectTable[[#This Row],['#Grade]]="Rare",8000,
ItemEffectTable[[#This Row],['#Grade]]="Cursed",9000)
+ COUNTIF($D$3:D7,ItemEffectTable[[#This Row],['#Grade]])
-ItemEffectTable[[#This Row],['#인덱스 수식용]]-1</f>
        <v>6002</v>
      </c>
      <c r="F7" t="s">
        <v>43</v>
      </c>
      <c r="G7" s="8" t="str">
        <f>INDEX([1]!스텟별가치[설명],MATCH(ItemEffectTable[[#This Row],[ApplyType]],[1]!스텟별가치[스텟],0))</f>
        <v>공격력변경</v>
      </c>
      <c r="H7">
        <v>1.2</v>
      </c>
      <c r="I7" t="s">
        <v>44</v>
      </c>
      <c r="J7" t="s">
        <v>33</v>
      </c>
      <c r="K7" s="8" t="str">
        <f>INDEX([1]!스텟별가치[참조 테이블],MATCH(ItemEffectTable[[#This Row],[ApplyType]],[1]!스텟별가치[스텟],0))</f>
        <v>CharacterAtkTable</v>
      </c>
      <c r="L7" s="8" cm="1">
        <f t="array" ref="L7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7" s="9" t="s">
        <v>34</v>
      </c>
      <c r="N7" s="8" cm="1">
        <f t="array" ref="N7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1.2</v>
      </c>
      <c r="O7" s="8" cm="1">
        <f t="array" ref="O7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33.333333333333329</v>
      </c>
      <c r="P7" s="8" cm="1">
        <f t="array" ref="P7">SUM(IF($E$3:$E$58=E7,$O$3:$O$58))</f>
        <v>33.333333333333329</v>
      </c>
      <c r="Q7" s="8">
        <f>INDEX([1]!표9[#Data],MATCH(ItemEffectTable[[#This Row],['#Grade]],[1]!표9[#Headers],0))-ItemEffectTable[[#This Row],['#총 효력가치]]</f>
        <v>-3.3333333333333286</v>
      </c>
      <c r="R7" s="7"/>
      <c r="S7" s="8" cm="1">
        <f t="array" ref="S7">_xlfn.IFS(
ISTEXT(S6),0,
AND(ItemEffectTable[[#This Row],['#Grade]]=D6,ItemEffectTable[[#This Row],['#이름값]]=C6),S6+1,
ItemEffectTable[[#This Row],['#Grade]]&lt;&gt;D6,0,
ItemEffectTable[[#This Row],['#Grade]]=D6,S6
)</f>
        <v>2</v>
      </c>
      <c r="T7" s="8" t="str">
        <f>IF(ItemEffectTable[[#This Row],['#이름값]]=ItemEffectTable[[#This Row],['#Name]],"TRUE","FALSE")</f>
        <v>TRUE</v>
      </c>
      <c r="U7" s="8">
        <f>INDEX([1]!ItemTable[Name],MATCH(ItemEffectTable[[#This Row],[Index]],[1]!ItemTable[ItemEffectDataId],0))</f>
        <v>11002</v>
      </c>
      <c r="V7" s="8">
        <f>INDEX([1]!ItemTable[Desc],MATCH(ItemEffectTable[[#This Row],[Index]],[1]!ItemTable[ItemEffectDataId],0))</f>
        <v>21002</v>
      </c>
      <c r="W7" s="8" t="str">
        <f>INDEX([1]!LocaleTable[LocaleKR],MATCH(ItemEffectTable[[#This Row],['#NameIndex]],[1]!LocaleTable[Index],0))</f>
        <v>트럼펫</v>
      </c>
      <c r="X7" s="8" t="str">
        <f>INDEX([1]!LocaleTable[LocaleKR],MATCH(ItemEffectTable[[#This Row],['#DescIndex]],[1]!LocaleTable[Index],0))</f>
        <v>트럼펫 소리가 납니다. 공격력이 20%증가합니다.</v>
      </c>
    </row>
    <row r="8" spans="2:24">
      <c r="B8" s="7" t="s">
        <v>28</v>
      </c>
      <c r="C8" s="7" t="s">
        <v>45</v>
      </c>
      <c r="D8" s="7" t="s">
        <v>46</v>
      </c>
      <c r="E8" cm="1">
        <f t="array" ref="E8">_xlfn.IFS(ItemEffectTable[[#This Row],['#Grade]]="Weapon",6000,
ItemEffectTable[[#This Row],['#Grade]]="Normal",7000,
ItemEffectTable[[#This Row],['#Grade]]="Rare",8000,
ItemEffectTable[[#This Row],['#Grade]]="Cursed",9000)
+ COUNTIF($D$3:D8,ItemEffectTable[[#This Row],['#Grade]])
-ItemEffectTable[[#This Row],['#인덱스 수식용]]-1</f>
        <v>7000</v>
      </c>
      <c r="F8" t="s">
        <v>47</v>
      </c>
      <c r="G8" s="8" t="str">
        <f>INDEX([1]!스텟별가치[설명],MATCH(ItemEffectTable[[#This Row],[ApplyType]],[1]!스텟별가치[스텟],0))</f>
        <v>이동속도변경</v>
      </c>
      <c r="H8">
        <v>2</v>
      </c>
      <c r="I8" t="s">
        <v>48</v>
      </c>
      <c r="J8" t="s">
        <v>33</v>
      </c>
      <c r="K8" s="8" t="str">
        <f>INDEX([1]!스텟별가치[참조 테이블],MATCH(ItemEffectTable[[#This Row],[ApplyType]],[1]!스텟별가치[스텟],0))</f>
        <v>CharacterTable</v>
      </c>
      <c r="L8" s="8" cm="1">
        <f t="array" ref="L8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300</v>
      </c>
      <c r="M8" s="9" t="s">
        <v>34</v>
      </c>
      <c r="N8" s="8" cm="1">
        <f t="array" ref="N8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302</v>
      </c>
      <c r="O8" s="8" cm="1">
        <f t="array" ref="O8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33.333333333333336</v>
      </c>
      <c r="P8" s="8" cm="1">
        <f t="array" ref="P8">SUM(IF($E$3:$E$58=E8,$O$3:$O$58))</f>
        <v>33.333333333333336</v>
      </c>
      <c r="Q8" s="8">
        <f>INDEX([1]!표9[#Data],MATCH(ItemEffectTable[[#This Row],['#Grade]],[1]!표9[#Headers],0))-ItemEffectTable[[#This Row],['#총 효력가치]]</f>
        <v>-3.3333333333333357</v>
      </c>
      <c r="R8" s="7"/>
      <c r="S8" s="8" cm="1">
        <f t="array" ref="S8">_xlfn.IFS(
ISTEXT(S7),0,
AND(ItemEffectTable[[#This Row],['#Grade]]=D7,ItemEffectTable[[#This Row],['#이름값]]=C7),S7+1,
ItemEffectTable[[#This Row],['#Grade]]&lt;&gt;D7,0,
ItemEffectTable[[#This Row],['#Grade]]=D7,S7
)</f>
        <v>0</v>
      </c>
      <c r="T8" s="8" t="str">
        <f>IF(ItemEffectTable[[#This Row],['#이름값]]=ItemEffectTable[[#This Row],['#Name]],"TRUE","FALSE")</f>
        <v>TRUE</v>
      </c>
      <c r="U8" s="8">
        <f>INDEX([1]!ItemTable[Name],MATCH(ItemEffectTable[[#This Row],[Index]],[1]!ItemTable[ItemEffectDataId],0))</f>
        <v>12000</v>
      </c>
      <c r="V8" s="8">
        <f>INDEX([1]!ItemTable[Desc],MATCH(ItemEffectTable[[#This Row],[Index]],[1]!ItemTable[ItemEffectDataId],0))</f>
        <v>22000</v>
      </c>
      <c r="W8" s="8" t="str">
        <f>INDEX([1]!LocaleTable[LocaleKR],MATCH(ItemEffectTable[[#This Row],['#NameIndex]],[1]!LocaleTable[Index],0))</f>
        <v>신성한 종</v>
      </c>
      <c r="X8" s="8" t="str">
        <f>INDEX([1]!LocaleTable[LocaleKR],MATCH(ItemEffectTable[[#This Row],['#DescIndex]],[1]!LocaleTable[Index],0))</f>
        <v>이동속도가 조금 빨라집니다.</v>
      </c>
    </row>
    <row r="9" spans="2:24">
      <c r="B9" s="7" t="s">
        <v>28</v>
      </c>
      <c r="C9" s="7" t="s">
        <v>49</v>
      </c>
      <c r="D9" s="7" t="s">
        <v>46</v>
      </c>
      <c r="E9" cm="1">
        <f t="array" ref="E9">_xlfn.IFS(ItemEffectTable[[#This Row],['#Grade]]="Weapon",6000,
ItemEffectTable[[#This Row],['#Grade]]="Normal",7000,
ItemEffectTable[[#This Row],['#Grade]]="Rare",8000,
ItemEffectTable[[#This Row],['#Grade]]="Cursed",9000)
+ COUNTIF($D$3:D9,ItemEffectTable[[#This Row],['#Grade]])
-ItemEffectTable[[#This Row],['#인덱스 수식용]]-1</f>
        <v>7001</v>
      </c>
      <c r="F9" t="s">
        <v>50</v>
      </c>
      <c r="G9" s="8" t="str">
        <f>INDEX([1]!스텟별가치[설명],MATCH(ItemEffectTable[[#This Row],[ApplyType]],[1]!스텟별가치[스텟],0))</f>
        <v>골드획득량변경</v>
      </c>
      <c r="H9">
        <v>1.3</v>
      </c>
      <c r="I9" t="s">
        <v>44</v>
      </c>
      <c r="J9" t="s">
        <v>33</v>
      </c>
      <c r="K9" s="8" t="str">
        <f>INDEX([1]!스텟별가치[참조 테이블],MATCH(ItemEffectTable[[#This Row],[ApplyType]],[1]!스텟별가치[스텟],0))</f>
        <v>CharacterTable</v>
      </c>
      <c r="L9" s="8" cm="1">
        <f t="array" ref="L9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9" s="9" t="s">
        <v>34</v>
      </c>
      <c r="N9" s="8" cm="1">
        <f t="array" ref="N9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1.3</v>
      </c>
      <c r="O9" s="8" cm="1">
        <f t="array" ref="O9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30.000000000000004</v>
      </c>
      <c r="P9" s="8" cm="1">
        <f t="array" ref="P9">SUM(IF($E$3:$E$58=E9,$O$3:$O$58))</f>
        <v>30.000000000000004</v>
      </c>
      <c r="Q9" s="8">
        <f>INDEX([1]!표9[#Data],MATCH(ItemEffectTable[[#This Row],['#Grade]],[1]!표9[#Headers],0))-ItemEffectTable[[#This Row],['#총 효력가치]]</f>
        <v>0</v>
      </c>
      <c r="R9" s="7"/>
      <c r="S9" s="8" cm="1">
        <f t="array" ref="S9">_xlfn.IFS(
ISTEXT(S8),0,
AND(ItemEffectTable[[#This Row],['#Grade]]=D8,ItemEffectTable[[#This Row],['#이름값]]=C8),S8+1,
ItemEffectTable[[#This Row],['#Grade]]&lt;&gt;D8,0,
ItemEffectTable[[#This Row],['#Grade]]=D8,S8
)</f>
        <v>0</v>
      </c>
      <c r="T9" s="8" t="str">
        <f>IF(ItemEffectTable[[#This Row],['#이름값]]=ItemEffectTable[[#This Row],['#Name]],"TRUE","FALSE")</f>
        <v>TRUE</v>
      </c>
      <c r="U9" s="8">
        <f>INDEX([1]!ItemTable[Name],MATCH(ItemEffectTable[[#This Row],[Index]],[1]!ItemTable[ItemEffectDataId],0))</f>
        <v>12001</v>
      </c>
      <c r="V9" s="8">
        <f>INDEX([1]!ItemTable[Desc],MATCH(ItemEffectTable[[#This Row],[Index]],[1]!ItemTable[ItemEffectDataId],0))</f>
        <v>22001</v>
      </c>
      <c r="W9" s="8" t="str">
        <f>INDEX([1]!LocaleTable[LocaleKR],MATCH(ItemEffectTable[[#This Row],['#NameIndex]],[1]!LocaleTable[Index],0))</f>
        <v>미정1</v>
      </c>
      <c r="X9" s="8" t="str">
        <f>INDEX([1]!LocaleTable[LocaleKR],MATCH(ItemEffectTable[[#This Row],['#DescIndex]],[1]!LocaleTable[Index],0))</f>
        <v>공격 속도 15% 상승</v>
      </c>
    </row>
    <row r="10" spans="2:24">
      <c r="B10" s="7" t="s">
        <v>28</v>
      </c>
      <c r="C10" s="7" t="s">
        <v>51</v>
      </c>
      <c r="D10" s="7" t="s">
        <v>46</v>
      </c>
      <c r="E10" cm="1">
        <f t="array" ref="E10">_xlfn.IFS(ItemEffectTable[[#This Row],['#Grade]]="Weapon",6000,
ItemEffectTable[[#This Row],['#Grade]]="Normal",7000,
ItemEffectTable[[#This Row],['#Grade]]="Rare",8000,
ItemEffectTable[[#This Row],['#Grade]]="Cursed",9000)
+ COUNTIF($D$3:D10,ItemEffectTable[[#This Row],['#Grade]])
-ItemEffectTable[[#This Row],['#인덱스 수식용]]-1</f>
        <v>7002</v>
      </c>
      <c r="F10" t="s">
        <v>52</v>
      </c>
      <c r="G10" s="8" t="str">
        <f>INDEX([1]!스텟별가치[설명],MATCH(ItemEffectTable[[#This Row],[ApplyType]],[1]!스텟별가치[스텟],0))</f>
        <v>휘두르기 재사용 시간 변경</v>
      </c>
      <c r="H10">
        <v>0.8</v>
      </c>
      <c r="I10" t="s">
        <v>44</v>
      </c>
      <c r="J10" t="s">
        <v>33</v>
      </c>
      <c r="K10" s="8" t="str">
        <f>INDEX([1]!스텟별가치[참조 테이블],MATCH(ItemEffectTable[[#This Row],[ApplyType]],[1]!스텟별가치[스텟],0))</f>
        <v>CharacterAtkTable</v>
      </c>
      <c r="L10" s="8" cm="1">
        <f t="array" ref="L10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50</v>
      </c>
      <c r="M10" s="9" t="s">
        <v>34</v>
      </c>
      <c r="N10" s="8" cm="1">
        <f t="array" ref="N10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40</v>
      </c>
      <c r="O10" s="8" cm="1">
        <f t="array" ref="O10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1500</v>
      </c>
      <c r="P10" s="8" cm="1">
        <f t="array" ref="P10">SUM(IF($E$3:$E$58=E10,$O$3:$O$58))</f>
        <v>1500</v>
      </c>
      <c r="Q10" s="8">
        <f>INDEX([1]!표9[#Data],MATCH(ItemEffectTable[[#This Row],['#Grade]],[1]!표9[#Headers],0))-ItemEffectTable[[#This Row],['#총 효력가치]]</f>
        <v>-1470</v>
      </c>
      <c r="R10" s="7"/>
      <c r="S10" s="8" cm="1">
        <f t="array" ref="S10">_xlfn.IFS(
ISTEXT(S9),0,
AND(ItemEffectTable[[#This Row],['#Grade]]=D9,ItemEffectTable[[#This Row],['#이름값]]=C9),S9+1,
ItemEffectTable[[#This Row],['#Grade]]&lt;&gt;D9,0,
ItemEffectTable[[#This Row],['#Grade]]=D9,S9
)</f>
        <v>0</v>
      </c>
      <c r="T10" s="8" t="str">
        <f>IF(ItemEffectTable[[#This Row],['#이름값]]=ItemEffectTable[[#This Row],['#Name]],"TRUE","FALSE")</f>
        <v>TRUE</v>
      </c>
      <c r="U10" s="8">
        <f>INDEX([1]!ItemTable[Name],MATCH(ItemEffectTable[[#This Row],[Index]],[1]!ItemTable[ItemEffectDataId],0))</f>
        <v>12002</v>
      </c>
      <c r="V10" s="8">
        <f>INDEX([1]!ItemTable[Desc],MATCH(ItemEffectTable[[#This Row],[Index]],[1]!ItemTable[ItemEffectDataId],0))</f>
        <v>22002</v>
      </c>
      <c r="W10" s="8" t="str">
        <f>INDEX([1]!LocaleTable[LocaleKR],MATCH(ItemEffectTable[[#This Row],['#NameIndex]],[1]!LocaleTable[Index],0))</f>
        <v>무언가 담긴병</v>
      </c>
      <c r="X10" s="8" t="str">
        <f>INDEX([1]!LocaleTable[LocaleKR],MATCH(ItemEffectTable[[#This Row],['#DescIndex]],[1]!LocaleTable[Index],0))</f>
        <v>차징 속도 20% 상승</v>
      </c>
    </row>
    <row r="11" spans="2:24">
      <c r="B11" s="7" t="s">
        <v>28</v>
      </c>
      <c r="C11" s="7" t="s">
        <v>53</v>
      </c>
      <c r="D11" s="7" t="s">
        <v>46</v>
      </c>
      <c r="E11" cm="1">
        <f t="array" ref="E11">_xlfn.IFS(ItemEffectTable[[#This Row],['#Grade]]="Weapon",6000,
ItemEffectTable[[#This Row],['#Grade]]="Normal",7000,
ItemEffectTable[[#This Row],['#Grade]]="Rare",8000,
ItemEffectTable[[#This Row],['#Grade]]="Cursed",9000)
+ COUNTIF($D$3:D11,ItemEffectTable[[#This Row],['#Grade]])
-ItemEffectTable[[#This Row],['#인덱스 수식용]]-1</f>
        <v>7003</v>
      </c>
      <c r="F11" t="s">
        <v>54</v>
      </c>
      <c r="G11" s="8" t="str">
        <f>INDEX([1]!스텟별가치[설명],MATCH(ItemEffectTable[[#This Row],[ApplyType]],[1]!스텟별가치[스텟],0))</f>
        <v>공크기변경</v>
      </c>
      <c r="H11">
        <v>1.5</v>
      </c>
      <c r="I11" t="s">
        <v>48</v>
      </c>
      <c r="J11" t="s">
        <v>33</v>
      </c>
      <c r="K11" s="8" t="str">
        <f>INDEX([1]!스텟별가치[참조 테이블],MATCH(ItemEffectTable[[#This Row],[ApplyType]],[1]!스텟별가치[스텟],0))</f>
        <v>ProjectileTable</v>
      </c>
      <c r="L11" s="8" cm="1">
        <f t="array" ref="L11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0.8</v>
      </c>
      <c r="M11" s="9" t="s">
        <v>34</v>
      </c>
      <c r="N11" s="8" cm="1">
        <f t="array" ref="N11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2.2999999999999998</v>
      </c>
      <c r="O11" s="8" cm="1">
        <f t="array" ref="O11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29.999999999999996</v>
      </c>
      <c r="P11" s="8" cm="1">
        <f t="array" ref="P11">SUM(IF($E$3:$E$58=E11,$O$3:$O$58))</f>
        <v>29.999999999999996</v>
      </c>
      <c r="Q11" s="8">
        <f>INDEX([1]!표9[#Data],MATCH(ItemEffectTable[[#This Row],['#Grade]],[1]!표9[#Headers],0))-ItemEffectTable[[#This Row],['#총 효력가치]]</f>
        <v>0</v>
      </c>
      <c r="R11" s="7"/>
      <c r="S11" s="8" cm="1">
        <f t="array" ref="S11">_xlfn.IFS(
ISTEXT(S10),0,
AND(ItemEffectTable[[#This Row],['#Grade]]=D10,ItemEffectTable[[#This Row],['#이름값]]=C10),S10+1,
ItemEffectTable[[#This Row],['#Grade]]&lt;&gt;D10,0,
ItemEffectTable[[#This Row],['#Grade]]=D10,S10
)</f>
        <v>0</v>
      </c>
      <c r="T11" s="8" t="str">
        <f>IF(ItemEffectTable[[#This Row],['#이름값]]=ItemEffectTable[[#This Row],['#Name]],"TRUE","FALSE")</f>
        <v>TRUE</v>
      </c>
      <c r="U11" s="8">
        <f>INDEX([1]!ItemTable[Name],MATCH(ItemEffectTable[[#This Row],[Index]],[1]!ItemTable[ItemEffectDataId],0))</f>
        <v>12003</v>
      </c>
      <c r="V11" s="8">
        <f>INDEX([1]!ItemTable[Desc],MATCH(ItemEffectTable[[#This Row],[Index]],[1]!ItemTable[ItemEffectDataId],0))</f>
        <v>22003</v>
      </c>
      <c r="W11" s="8" t="str">
        <f>INDEX([1]!LocaleTable[LocaleKR],MATCH(ItemEffectTable[[#This Row],['#NameIndex]],[1]!LocaleTable[Index],0))</f>
        <v>아저씨의 금구슬</v>
      </c>
      <c r="X11" s="8" t="str">
        <f>INDEX([1]!LocaleTable[LocaleKR],MATCH(ItemEffectTable[[#This Row],['#DescIndex]],[1]!LocaleTable[Index],0))</f>
        <v>공 크기가 3 커집니다.</v>
      </c>
    </row>
    <row r="12" spans="2:24">
      <c r="B12" s="7" t="s">
        <v>28</v>
      </c>
      <c r="C12" s="7" t="s">
        <v>55</v>
      </c>
      <c r="D12" s="7" t="s">
        <v>46</v>
      </c>
      <c r="E12" cm="1">
        <f t="array" ref="E12">_xlfn.IFS(ItemEffectTable[[#This Row],['#Grade]]="Weapon",6000,
ItemEffectTable[[#This Row],['#Grade]]="Normal",7000,
ItemEffectTable[[#This Row],['#Grade]]="Rare",8000,
ItemEffectTable[[#This Row],['#Grade]]="Cursed",9000)
+ COUNTIF($D$3:D12,ItemEffectTable[[#This Row],['#Grade]])
-ItemEffectTable[[#This Row],['#인덱스 수식용]]-1</f>
        <v>7004</v>
      </c>
      <c r="F12" t="s">
        <v>56</v>
      </c>
      <c r="G12" s="8" t="str">
        <f>INDEX([1]!스텟별가치[설명],MATCH(ItemEffectTable[[#This Row],[ApplyType]],[1]!스텟별가치[스텟],0))</f>
        <v>차징속도변경-1단계</v>
      </c>
      <c r="H12">
        <v>-0.2</v>
      </c>
      <c r="I12" t="s">
        <v>48</v>
      </c>
      <c r="J12" t="s">
        <v>33</v>
      </c>
      <c r="K12" s="8" t="str">
        <f>INDEX([1]!스텟별가치[참조 테이블],MATCH(ItemEffectTable[[#This Row],[ApplyType]],[1]!스텟별가치[스텟],0))</f>
        <v>CharacterAtkTable</v>
      </c>
      <c r="L12" s="8" cm="1">
        <f t="array" ref="L12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0.5</v>
      </c>
      <c r="M12" s="9" t="s">
        <v>34</v>
      </c>
      <c r="N12" s="8" cm="1">
        <f t="array" ref="N12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0.3</v>
      </c>
      <c r="O12" s="8" cm="1">
        <f t="array" ref="O12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11.111111111111114</v>
      </c>
      <c r="P12" s="8" cm="1">
        <f t="array" ref="P12">SUM(IF($E$3:$E$58=E12,$O$3:$O$58))</f>
        <v>33.333333333333336</v>
      </c>
      <c r="Q12" s="8">
        <f>INDEX([1]!표9[#Data],MATCH(ItemEffectTable[[#This Row],['#Grade]],[1]!표9[#Headers],0))-ItemEffectTable[[#This Row],['#총 효력가치]]</f>
        <v>-3.3333333333333357</v>
      </c>
      <c r="R12" s="7"/>
      <c r="S12" s="8" cm="1">
        <f t="array" ref="S12">_xlfn.IFS(
ISTEXT(S11),0,
AND(ItemEffectTable[[#This Row],['#Grade]]=D11,ItemEffectTable[[#This Row],['#이름값]]=C11),S11+1,
ItemEffectTable[[#This Row],['#Grade]]&lt;&gt;D11,0,
ItemEffectTable[[#This Row],['#Grade]]=D11,S11
)</f>
        <v>0</v>
      </c>
      <c r="T12" s="8" t="str">
        <f>IF(ItemEffectTable[[#This Row],['#이름값]]=ItemEffectTable[[#This Row],['#Name]],"TRUE","FALSE")</f>
        <v>TRUE</v>
      </c>
      <c r="U12" s="8">
        <f>INDEX([1]!ItemTable[Name],MATCH(ItemEffectTable[[#This Row],[Index]],[1]!ItemTable[ItemEffectDataId],0))</f>
        <v>12004</v>
      </c>
      <c r="V12" s="8">
        <f>INDEX([1]!ItemTable[Desc],MATCH(ItemEffectTable[[#This Row],[Index]],[1]!ItemTable[ItemEffectDataId],0))</f>
        <v>22004</v>
      </c>
      <c r="W12" s="8" t="str">
        <f>INDEX([1]!LocaleTable[LocaleKR],MATCH(ItemEffectTable[[#This Row],['#NameIndex]],[1]!LocaleTable[Index],0))</f>
        <v>작은 십자가</v>
      </c>
      <c r="X12" s="8" t="str">
        <f>INDEX([1]!LocaleTable[LocaleKR],MATCH(ItemEffectTable[[#This Row],['#DescIndex]],[1]!LocaleTable[Index],0))</f>
        <v>공격 범위가 2 증가합니다.</v>
      </c>
    </row>
    <row r="13" spans="2:24">
      <c r="B13" s="7" t="s">
        <v>28</v>
      </c>
      <c r="C13" s="7" t="s">
        <v>55</v>
      </c>
      <c r="D13" s="7" t="s">
        <v>46</v>
      </c>
      <c r="E13" cm="1">
        <f t="array" ref="E13">_xlfn.IFS(ItemEffectTable[[#This Row],['#Grade]]="Weapon",6000,
ItemEffectTable[[#This Row],['#Grade]]="Normal",7000,
ItemEffectTable[[#This Row],['#Grade]]="Rare",8000,
ItemEffectTable[[#This Row],['#Grade]]="Cursed",9000)
+ COUNTIF($D$3:D13,ItemEffectTable[[#This Row],['#Grade]])
-ItemEffectTable[[#This Row],['#인덱스 수식용]]-1</f>
        <v>7004</v>
      </c>
      <c r="F13" t="s">
        <v>57</v>
      </c>
      <c r="G13" s="8" t="str">
        <f>INDEX([1]!스텟별가치[설명],MATCH(ItemEffectTable[[#This Row],[ApplyType]],[1]!스텟별가치[스텟],0))</f>
        <v>차징속도변경-2단계</v>
      </c>
      <c r="H13">
        <v>-0.2</v>
      </c>
      <c r="I13" t="s">
        <v>48</v>
      </c>
      <c r="J13" t="s">
        <v>33</v>
      </c>
      <c r="K13" s="8" t="str">
        <f>INDEX([1]!스텟별가치[참조 테이블],MATCH(ItemEffectTable[[#This Row],[ApplyType]],[1]!스텟별가치[스텟],0))</f>
        <v>CharacterAtkTable</v>
      </c>
      <c r="L13" s="8" cm="1">
        <f t="array" ref="L13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13" s="9" t="s">
        <v>34</v>
      </c>
      <c r="N13" s="8" cm="1">
        <f t="array" ref="N13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0.8</v>
      </c>
      <c r="O13" s="8" cm="1">
        <f t="array" ref="O13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11.111111111111111</v>
      </c>
      <c r="P13" s="8" cm="1">
        <f t="array" ref="P13">SUM(IF($E$3:$E$58=E13,$O$3:$O$58))</f>
        <v>33.333333333333336</v>
      </c>
      <c r="Q13" s="8">
        <f>INDEX([1]!표9[#Data],MATCH(ItemEffectTable[[#This Row],['#Grade]],[1]!표9[#Headers],0))-ItemEffectTable[[#This Row],['#총 효력가치]]</f>
        <v>-3.3333333333333357</v>
      </c>
      <c r="R13" s="7"/>
      <c r="S13" s="8" cm="1">
        <f t="array" ref="S13">_xlfn.IFS(
ISTEXT(S12),0,
AND(ItemEffectTable[[#This Row],['#Grade]]=D12,ItemEffectTable[[#This Row],['#이름값]]=C12),S12+1,
ItemEffectTable[[#This Row],['#Grade]]&lt;&gt;D12,0,
ItemEffectTable[[#This Row],['#Grade]]=D12,S12
)</f>
        <v>1</v>
      </c>
      <c r="T13" s="8" t="str">
        <f>IF(ItemEffectTable[[#This Row],['#이름값]]=ItemEffectTable[[#This Row],['#Name]],"TRUE","FALSE")</f>
        <v>TRUE</v>
      </c>
      <c r="U13" s="8">
        <f>INDEX([1]!ItemTable[Name],MATCH(ItemEffectTable[[#This Row],[Index]],[1]!ItemTable[ItemEffectDataId],0))</f>
        <v>12004</v>
      </c>
      <c r="V13" s="8">
        <f>INDEX([1]!ItemTable[Desc],MATCH(ItemEffectTable[[#This Row],[Index]],[1]!ItemTable[ItemEffectDataId],0))</f>
        <v>22004</v>
      </c>
      <c r="W13" s="8" t="str">
        <f>INDEX([1]!LocaleTable[LocaleKR],MATCH(ItemEffectTable[[#This Row],['#NameIndex]],[1]!LocaleTable[Index],0))</f>
        <v>작은 십자가</v>
      </c>
      <c r="X13" s="8" t="str">
        <f>INDEX([1]!LocaleTable[LocaleKR],MATCH(ItemEffectTable[[#This Row],['#DescIndex]],[1]!LocaleTable[Index],0))</f>
        <v>공격 범위가 2 증가합니다.</v>
      </c>
    </row>
    <row r="14" spans="2:24">
      <c r="B14" s="7" t="s">
        <v>28</v>
      </c>
      <c r="C14" s="7" t="s">
        <v>55</v>
      </c>
      <c r="D14" s="7" t="s">
        <v>46</v>
      </c>
      <c r="E14" cm="1">
        <f t="array" ref="E14">_xlfn.IFS(ItemEffectTable[[#This Row],['#Grade]]="Weapon",6000,
ItemEffectTable[[#This Row],['#Grade]]="Normal",7000,
ItemEffectTable[[#This Row],['#Grade]]="Rare",8000,
ItemEffectTable[[#This Row],['#Grade]]="Cursed",9000)
+ COUNTIF($D$3:D14,ItemEffectTable[[#This Row],['#Grade]])
-ItemEffectTable[[#This Row],['#인덱스 수식용]]-1</f>
        <v>7004</v>
      </c>
      <c r="F14" t="s">
        <v>58</v>
      </c>
      <c r="G14" s="8" t="str">
        <f>INDEX([1]!스텟별가치[설명],MATCH(ItemEffectTable[[#This Row],[ApplyType]],[1]!스텟별가치[스텟],0))</f>
        <v>차징속도변경-3단계</v>
      </c>
      <c r="H14">
        <v>-0.2</v>
      </c>
      <c r="I14" t="s">
        <v>48</v>
      </c>
      <c r="J14" t="s">
        <v>33</v>
      </c>
      <c r="K14" s="8" t="str">
        <f>INDEX([1]!스텟별가치[참조 테이블],MATCH(ItemEffectTable[[#This Row],[ApplyType]],[1]!스텟별가치[스텟],0))</f>
        <v>CharacterAtkTable</v>
      </c>
      <c r="L14" s="8" cm="1">
        <f t="array" ref="L14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1.5</v>
      </c>
      <c r="M14" s="9" t="s">
        <v>34</v>
      </c>
      <c r="N14" s="8" cm="1">
        <f t="array" ref="N14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1.3</v>
      </c>
      <c r="O14" s="8" cm="1">
        <f t="array" ref="O14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11.111111111111111</v>
      </c>
      <c r="P14" s="8" cm="1">
        <f t="array" ref="P14">SUM(IF($E$3:$E$58=E14,$O$3:$O$58))</f>
        <v>33.333333333333336</v>
      </c>
      <c r="Q14" s="8">
        <f>INDEX([1]!표9[#Data],MATCH(ItemEffectTable[[#This Row],['#Grade]],[1]!표9[#Headers],0))-ItemEffectTable[[#This Row],['#총 효력가치]]</f>
        <v>-3.3333333333333357</v>
      </c>
      <c r="R14" s="7"/>
      <c r="S14" s="8" cm="1">
        <f t="array" ref="S14">_xlfn.IFS(
ISTEXT(S13),0,
AND(ItemEffectTable[[#This Row],['#Grade]]=D13,ItemEffectTable[[#This Row],['#이름값]]=C13),S13+1,
ItemEffectTable[[#This Row],['#Grade]]&lt;&gt;D13,0,
ItemEffectTable[[#This Row],['#Grade]]=D13,S13
)</f>
        <v>2</v>
      </c>
      <c r="T14" s="8" t="str">
        <f>IF(ItemEffectTable[[#This Row],['#이름값]]=ItemEffectTable[[#This Row],['#Name]],"TRUE","FALSE")</f>
        <v>TRUE</v>
      </c>
      <c r="U14" s="8">
        <f>INDEX([1]!ItemTable[Name],MATCH(ItemEffectTable[[#This Row],[Index]],[1]!ItemTable[ItemEffectDataId],0))</f>
        <v>12004</v>
      </c>
      <c r="V14" s="8">
        <f>INDEX([1]!ItemTable[Desc],MATCH(ItemEffectTable[[#This Row],[Index]],[1]!ItemTable[ItemEffectDataId],0))</f>
        <v>22004</v>
      </c>
      <c r="W14" s="8" t="str">
        <f>INDEX([1]!LocaleTable[LocaleKR],MATCH(ItemEffectTable[[#This Row],['#NameIndex]],[1]!LocaleTable[Index],0))</f>
        <v>작은 십자가</v>
      </c>
      <c r="X14" s="8" t="str">
        <f>INDEX([1]!LocaleTable[LocaleKR],MATCH(ItemEffectTable[[#This Row],['#DescIndex]],[1]!LocaleTable[Index],0))</f>
        <v>공격 범위가 2 증가합니다.</v>
      </c>
    </row>
    <row r="15" spans="2:24">
      <c r="B15" s="7" t="s">
        <v>28</v>
      </c>
      <c r="C15" s="7" t="s">
        <v>59</v>
      </c>
      <c r="D15" s="7" t="s">
        <v>46</v>
      </c>
      <c r="E15" cm="1">
        <f t="array" ref="E15">_xlfn.IFS(ItemEffectTable[[#This Row],['#Grade]]="Weapon",6000,
ItemEffectTable[[#This Row],['#Grade]]="Normal",7000,
ItemEffectTable[[#This Row],['#Grade]]="Rare",8000,
ItemEffectTable[[#This Row],['#Grade]]="Cursed",9000)
+ COUNTIF($D$3:D15,ItemEffectTable[[#This Row],['#Grade]])
-ItemEffectTable[[#This Row],['#인덱스 수식용]]-1</f>
        <v>7005</v>
      </c>
      <c r="F15" t="s">
        <v>60</v>
      </c>
      <c r="G15" s="8" t="str">
        <f>INDEX([1]!스텟별가치[설명],MATCH(ItemEffectTable[[#This Row],[ApplyType]],[1]!스텟별가치[스텟],0))</f>
        <v>최대체력변경</v>
      </c>
      <c r="H15">
        <v>100</v>
      </c>
      <c r="I15" t="s">
        <v>48</v>
      </c>
      <c r="J15" t="s">
        <v>33</v>
      </c>
      <c r="K15" s="8" t="str">
        <f>INDEX([1]!스텟별가치[참조 테이블],MATCH(ItemEffectTable[[#This Row],[ApplyType]],[1]!스텟별가치[스텟],0))</f>
        <v>CharacterTable</v>
      </c>
      <c r="L15" s="8" cm="1">
        <f t="array" ref="L15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150</v>
      </c>
      <c r="M15" s="9" t="s">
        <v>34</v>
      </c>
      <c r="N15" s="8" cm="1">
        <f t="array" ref="N15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250</v>
      </c>
      <c r="O15" s="8" cm="1">
        <f t="array" ref="O15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33.333333333333329</v>
      </c>
      <c r="P15" s="8" cm="1">
        <f t="array" ref="P15">SUM(IF($E$3:$E$58=E15,$O$3:$O$58))</f>
        <v>33.333333333333329</v>
      </c>
      <c r="Q15" s="8">
        <f>INDEX([1]!표9[#Data],MATCH(ItemEffectTable[[#This Row],['#Grade]],[1]!표9[#Headers],0))-ItemEffectTable[[#This Row],['#총 효력가치]]</f>
        <v>-3.3333333333333286</v>
      </c>
      <c r="R15" s="7"/>
      <c r="S15" s="8" cm="1">
        <f t="array" ref="S15">_xlfn.IFS(
ISTEXT(S14),0,
AND(ItemEffectTable[[#This Row],['#Grade]]=D14,ItemEffectTable[[#This Row],['#이름값]]=C14),S14+1,
ItemEffectTable[[#This Row],['#Grade]]&lt;&gt;D14,0,
ItemEffectTable[[#This Row],['#Grade]]=D14,S14
)</f>
        <v>2</v>
      </c>
      <c r="T15" s="8" t="str">
        <f>IF(ItemEffectTable[[#This Row],['#이름값]]=ItemEffectTable[[#This Row],['#Name]],"TRUE","FALSE")</f>
        <v>TRUE</v>
      </c>
      <c r="U15" s="8">
        <f>INDEX([1]!ItemTable[Name],MATCH(ItemEffectTable[[#This Row],[Index]],[1]!ItemTable[ItemEffectDataId],0))</f>
        <v>12005</v>
      </c>
      <c r="V15" s="8">
        <f>INDEX([1]!ItemTable[Desc],MATCH(ItemEffectTable[[#This Row],[Index]],[1]!ItemTable[ItemEffectDataId],0))</f>
        <v>22005</v>
      </c>
      <c r="W15" s="8" t="str">
        <f>INDEX([1]!LocaleTable[LocaleKR],MATCH(ItemEffectTable[[#This Row],['#NameIndex]],[1]!LocaleTable[Index],0))</f>
        <v>목없는 갑옷</v>
      </c>
      <c r="X15" s="8" t="str">
        <f>INDEX([1]!LocaleTable[LocaleKR],MATCH(ItemEffectTable[[#This Row],['#DescIndex]],[1]!LocaleTable[Index],0))</f>
        <v>[하트]가 1개 증가합니다.</v>
      </c>
    </row>
    <row r="16" spans="2:24">
      <c r="B16" s="7" t="s">
        <v>28</v>
      </c>
      <c r="C16" s="7" t="s">
        <v>61</v>
      </c>
      <c r="D16" s="7" t="s">
        <v>46</v>
      </c>
      <c r="E16" cm="1">
        <f t="array" ref="E16">_xlfn.IFS(ItemEffectTable[[#This Row],['#Grade]]="Weapon",6000,
ItemEffectTable[[#This Row],['#Grade]]="Normal",7000,
ItemEffectTable[[#This Row],['#Grade]]="Rare",8000,
ItemEffectTable[[#This Row],['#Grade]]="Cursed",9000)
+ COUNTIF($D$3:D16,ItemEffectTable[[#This Row],['#Grade]])
-ItemEffectTable[[#This Row],['#인덱스 수식용]]-1</f>
        <v>7006</v>
      </c>
      <c r="F16" t="s">
        <v>62</v>
      </c>
      <c r="G16" s="8" t="str">
        <f>INDEX([1]!스텟별가치[설명],MATCH(ItemEffectTable[[#This Row],[ApplyType]],[1]!스텟별가치[스텟],0))</f>
        <v>공최대소지개수변경</v>
      </c>
      <c r="H16">
        <v>2</v>
      </c>
      <c r="I16" t="s">
        <v>48</v>
      </c>
      <c r="J16" t="s">
        <v>33</v>
      </c>
      <c r="K16" s="8" t="str">
        <f>INDEX([1]!스텟별가치[참조 테이블],MATCH(ItemEffectTable[[#This Row],[ApplyType]],[1]!스텟별가치[스텟],0))</f>
        <v>CharacterTable</v>
      </c>
      <c r="L16" s="8" cm="1">
        <f t="array" ref="L16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16" s="9" t="s">
        <v>34</v>
      </c>
      <c r="N16" s="8" cm="1">
        <f t="array" ref="N16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3</v>
      </c>
      <c r="O16" s="8" cm="1">
        <f t="array" ref="O16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33.333333333333336</v>
      </c>
      <c r="P16" s="8" cm="1">
        <f t="array" ref="P16">SUM(IF($E$3:$E$58=E16,$O$3:$O$58))</f>
        <v>33.333333333333336</v>
      </c>
      <c r="Q16" s="8">
        <f>INDEX([1]!표9[#Data],MATCH(ItemEffectTable[[#This Row],['#Grade]],[1]!표9[#Headers],0))-ItemEffectTable[[#This Row],['#총 효력가치]]</f>
        <v>-3.3333333333333357</v>
      </c>
      <c r="R16" s="7"/>
      <c r="S16" s="8" cm="1">
        <f t="array" ref="S16">_xlfn.IFS(
ISTEXT(S15),0,
AND(ItemEffectTable[[#This Row],['#Grade]]=D15,ItemEffectTable[[#This Row],['#이름값]]=C15),S15+1,
ItemEffectTable[[#This Row],['#Grade]]&lt;&gt;D15,0,
ItemEffectTable[[#This Row],['#Grade]]=D15,S15
)</f>
        <v>2</v>
      </c>
      <c r="T16" s="8" t="str">
        <f>IF(ItemEffectTable[[#This Row],['#이름값]]=ItemEffectTable[[#This Row],['#Name]],"TRUE","FALSE")</f>
        <v>TRUE</v>
      </c>
      <c r="U16" s="8">
        <f>INDEX([1]!ItemTable[Name],MATCH(ItemEffectTable[[#This Row],[Index]],[1]!ItemTable[ItemEffectDataId],0))</f>
        <v>12006</v>
      </c>
      <c r="V16" s="8">
        <f>INDEX([1]!ItemTable[Desc],MATCH(ItemEffectTable[[#This Row],[Index]],[1]!ItemTable[ItemEffectDataId],0))</f>
        <v>22006</v>
      </c>
      <c r="W16" s="8" t="str">
        <f>INDEX([1]!LocaleTable[LocaleKR],MATCH(ItemEffectTable[[#This Row],['#NameIndex]],[1]!LocaleTable[Index],0))</f>
        <v>미정2</v>
      </c>
      <c r="X16" s="8" t="str">
        <f>INDEX([1]!LocaleTable[LocaleKR],MATCH(ItemEffectTable[[#This Row],['#DescIndex]],[1]!LocaleTable[Index],0))</f>
        <v>공 던지기 가능 개수가 1개 증가합니다.</v>
      </c>
    </row>
    <row r="17" spans="2:24">
      <c r="B17" s="7" t="s">
        <v>63</v>
      </c>
      <c r="C17" s="7" t="s">
        <v>64</v>
      </c>
      <c r="D17" s="7" t="s">
        <v>65</v>
      </c>
      <c r="E17" cm="1">
        <f t="array" ref="E17">_xlfn.IFS(ItemEffectTable[[#This Row],['#Grade]]="Weapon",6000,
ItemEffectTable[[#This Row],['#Grade]]="Normal",7000,
ItemEffectTable[[#This Row],['#Grade]]="Rare",8000,
ItemEffectTable[[#This Row],['#Grade]]="Cursed",9000)
+ COUNTIF($D$3:D17,ItemEffectTable[[#This Row],['#Grade]])
-ItemEffectTable[[#This Row],['#인덱스 수식용]]-1</f>
        <v>8000</v>
      </c>
      <c r="F17" t="s">
        <v>66</v>
      </c>
      <c r="G17" s="8" t="str">
        <f>INDEX([1]!스텟별가치[설명],MATCH(ItemEffectTable[[#This Row],[ApplyType]],[1]!스텟별가치[스텟],0))</f>
        <v>차징 중 ApplyValue반지름 주변 공을 끌어당김.</v>
      </c>
      <c r="H17">
        <v>5</v>
      </c>
      <c r="I17" t="s">
        <v>42</v>
      </c>
      <c r="J17" t="s">
        <v>67</v>
      </c>
      <c r="K17" s="8" t="str">
        <f>INDEX([1]!스텟별가치[참조 테이블],MATCH(ItemEffectTable[[#This Row],[ApplyType]],[1]!스텟별가치[스텟],0))</f>
        <v>-</v>
      </c>
      <c r="L17" s="8" t="str" cm="1">
        <f t="array" ref="L17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예외처리</v>
      </c>
      <c r="M17" s="9" t="s">
        <v>34</v>
      </c>
      <c r="N17" s="8" t="str" cm="1">
        <f t="array" ref="N17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O17" s="8" cm="1">
        <f t="array" ref="O17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50</v>
      </c>
      <c r="P17" s="8" cm="1">
        <f t="array" ref="P17">SUM(IF($E$3:$E$58=E17,$O$3:$O$58))</f>
        <v>50</v>
      </c>
      <c r="Q17" s="8">
        <f>INDEX([1]!표9[#Data],MATCH(ItemEffectTable[[#This Row],['#Grade]],[1]!표9[#Headers],0))-ItemEffectTable[[#This Row],['#총 효력가치]]</f>
        <v>0</v>
      </c>
      <c r="R17" s="7" t="s">
        <v>68</v>
      </c>
      <c r="S17" s="8" cm="1">
        <f t="array" ref="S17">_xlfn.IFS(
ISTEXT(S16),0,
AND(ItemEffectTable[[#This Row],['#Grade]]=D16,ItemEffectTable[[#This Row],['#이름값]]=C16),S16+1,
ItemEffectTable[[#This Row],['#Grade]]&lt;&gt;D16,0,
ItemEffectTable[[#This Row],['#Grade]]=D16,S16
)</f>
        <v>0</v>
      </c>
      <c r="T17" s="8" t="str">
        <f>IF(ItemEffectTable[[#This Row],['#이름값]]=ItemEffectTable[[#This Row],['#Name]],"TRUE","FALSE")</f>
        <v>TRUE</v>
      </c>
      <c r="U17" s="8">
        <f>INDEX([1]!ItemTable[Name],MATCH(ItemEffectTable[[#This Row],[Index]],[1]!ItemTable[ItemEffectDataId],0))</f>
        <v>13000</v>
      </c>
      <c r="V17" s="8">
        <f>INDEX([1]!ItemTable[Desc],MATCH(ItemEffectTable[[#This Row],[Index]],[1]!ItemTable[ItemEffectDataId],0))</f>
        <v>23000</v>
      </c>
      <c r="W17" s="8" t="str">
        <f>INDEX([1]!LocaleTable[LocaleKR],MATCH(ItemEffectTable[[#This Row],['#NameIndex]],[1]!LocaleTable[Index],0))</f>
        <v>Dys : 0N Mk2</v>
      </c>
      <c r="X17" s="8" t="str">
        <f>INDEX([1]!LocaleTable[LocaleKR],MATCH(ItemEffectTable[[#This Row],['#DescIndex]],[1]!LocaleTable[Index],0))</f>
        <v>차징중에 공을 끌어당김</v>
      </c>
    </row>
    <row r="18" spans="2:24">
      <c r="B18" s="7" t="s">
        <v>28</v>
      </c>
      <c r="C18" s="7" t="s">
        <v>69</v>
      </c>
      <c r="D18" s="7" t="s">
        <v>65</v>
      </c>
      <c r="E18" cm="1">
        <f t="array" ref="E18">_xlfn.IFS(ItemEffectTable[[#This Row],['#Grade]]="Weapon",6000,
ItemEffectTable[[#This Row],['#Grade]]="Normal",7000,
ItemEffectTable[[#This Row],['#Grade]]="Rare",8000,
ItemEffectTable[[#This Row],['#Grade]]="Cursed",9000)
+ COUNTIF($D$3:D18,ItemEffectTable[[#This Row],['#Grade]])
-ItemEffectTable[[#This Row],['#인덱스 수식용]]-1</f>
        <v>8001</v>
      </c>
      <c r="F18" t="s">
        <v>52</v>
      </c>
      <c r="G18" s="8" t="str">
        <f>INDEX([1]!스텟별가치[설명],MATCH(ItemEffectTable[[#This Row],[ApplyType]],[1]!스텟별가치[스텟],0))</f>
        <v>휘두르기 재사용 시간 변경</v>
      </c>
      <c r="H18" t="s">
        <v>70</v>
      </c>
      <c r="I18" t="s">
        <v>48</v>
      </c>
      <c r="J18" t="s">
        <v>71</v>
      </c>
      <c r="K18" s="8" t="str">
        <f>INDEX([1]!스텟별가치[참조 테이블],MATCH(ItemEffectTable[[#This Row],[ApplyType]],[1]!스텟별가치[스텟],0))</f>
        <v>CharacterAtkTable</v>
      </c>
      <c r="L18" s="8" cm="1">
        <f t="array" ref="L18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50</v>
      </c>
      <c r="M18" s="9" cm="1">
        <f t="array" ref="M18">[1]!CharacterTable[MovementSpd]*-0.05</f>
        <v>-15</v>
      </c>
      <c r="N18" s="8" cm="1">
        <f t="array" ref="N18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35</v>
      </c>
      <c r="O18" s="8" cm="1">
        <f t="array" ref="O18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2250</v>
      </c>
      <c r="P18" s="8" cm="1">
        <f t="array" ref="P18">SUM(IF($E$3:$E$58=E18,$O$3:$O$58))</f>
        <v>2250</v>
      </c>
      <c r="Q18" s="8">
        <f>INDEX([1]!표9[#Data],MATCH(ItemEffectTable[[#This Row],['#Grade]],[1]!표9[#Headers],0))-ItemEffectTable[[#This Row],['#총 효력가치]]</f>
        <v>-2200</v>
      </c>
      <c r="R18" s="7"/>
      <c r="S18" s="8" cm="1">
        <f t="array" ref="S18">_xlfn.IFS(
ISTEXT(S17),0,
AND(ItemEffectTable[[#This Row],['#Grade]]=D17,ItemEffectTable[[#This Row],['#이름값]]=C17),S17+1,
ItemEffectTable[[#This Row],['#Grade]]&lt;&gt;D17,0,
ItemEffectTable[[#This Row],['#Grade]]=D17,S17
)</f>
        <v>0</v>
      </c>
      <c r="T18" s="8" t="str">
        <f>IF(ItemEffectTable[[#This Row],['#이름값]]=ItemEffectTable[[#This Row],['#Name]],"TRUE","FALSE")</f>
        <v>TRUE</v>
      </c>
      <c r="U18" s="8">
        <f>INDEX([1]!ItemTable[Name],MATCH(ItemEffectTable[[#This Row],[Index]],[1]!ItemTable[ItemEffectDataId],0))</f>
        <v>13001</v>
      </c>
      <c r="V18" s="8">
        <f>INDEX([1]!ItemTable[Desc],MATCH(ItemEffectTable[[#This Row],[Index]],[1]!ItemTable[ItemEffectDataId],0))</f>
        <v>23001</v>
      </c>
      <c r="W18" s="8" t="str">
        <f>INDEX([1]!LocaleTable[LocaleKR],MATCH(ItemEffectTable[[#This Row],['#NameIndex]],[1]!LocaleTable[Index],0))</f>
        <v>무해한 불꽃</v>
      </c>
      <c r="X18" s="8" t="str">
        <f>INDEX([1]!LocaleTable[LocaleKR],MATCH(ItemEffectTable[[#This Row],['#DescIndex]],[1]!LocaleTable[Index],0))</f>
        <v>“실례지만 불타고 계십니다” 현재의 이동속도 비례하여 공격속도 증가</v>
      </c>
    </row>
    <row r="19" spans="2:24">
      <c r="B19" s="7" t="s">
        <v>28</v>
      </c>
      <c r="C19" s="7" t="s">
        <v>72</v>
      </c>
      <c r="D19" s="7" t="s">
        <v>65</v>
      </c>
      <c r="E19" cm="1">
        <f t="array" ref="E19">_xlfn.IFS(ItemEffectTable[[#This Row],['#Grade]]="Weapon",6000,
ItemEffectTable[[#This Row],['#Grade]]="Normal",7000,
ItemEffectTable[[#This Row],['#Grade]]="Rare",8000,
ItemEffectTable[[#This Row],['#Grade]]="Cursed",9000)
+ COUNTIF($D$3:D19,ItemEffectTable[[#This Row],['#Grade]])
-ItemEffectTable[[#This Row],['#인덱스 수식용]]-1</f>
        <v>8002</v>
      </c>
      <c r="F19" t="s">
        <v>37</v>
      </c>
      <c r="G19" s="8" t="str">
        <f>INDEX([1]!스텟별가치[설명],MATCH(ItemEffectTable[[#This Row],[ApplyType]],[1]!스텟별가치[스텟],0))</f>
        <v>차징에 따른 관통샷 변경</v>
      </c>
      <c r="H19">
        <v>15</v>
      </c>
      <c r="I19" t="s">
        <v>38</v>
      </c>
      <c r="J19" t="s">
        <v>33</v>
      </c>
      <c r="K19" s="8" t="str">
        <f>INDEX([1]!스텟별가치[참조 테이블],MATCH(ItemEffectTable[[#This Row],[ApplyType]],[1]!스텟별가치[스텟],0))</f>
        <v>CharacterAtkTable</v>
      </c>
      <c r="L19" s="8" cm="1">
        <f t="array" ref="L19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8</v>
      </c>
      <c r="M19" s="9" t="s">
        <v>34</v>
      </c>
      <c r="N19" s="8" cm="1">
        <f t="array" ref="N19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15</v>
      </c>
      <c r="O19" s="8" cm="1">
        <f t="array" ref="O19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30</v>
      </c>
      <c r="P19" s="8" cm="1">
        <f t="array" ref="P19">SUM(IF($E$3:$E$58=E19,$O$3:$O$58))</f>
        <v>50.000000000000021</v>
      </c>
      <c r="Q19" s="8">
        <f>INDEX([1]!표9[#Data],MATCH(ItemEffectTable[[#This Row],['#Grade]],[1]!표9[#Headers],0))-ItemEffectTable[[#This Row],['#총 효력가치]]</f>
        <v>0</v>
      </c>
      <c r="R19" s="7"/>
      <c r="S19" s="8" cm="1">
        <f t="array" ref="S19">_xlfn.IFS(
ISTEXT(S18),0,
AND(ItemEffectTable[[#This Row],['#Grade]]=D18,ItemEffectTable[[#This Row],['#이름값]]=C18),S18+1,
ItemEffectTable[[#This Row],['#Grade]]&lt;&gt;D18,0,
ItemEffectTable[[#This Row],['#Grade]]=D18,S18
)</f>
        <v>0</v>
      </c>
      <c r="T19" s="8" t="str">
        <f>IF(ItemEffectTable[[#This Row],['#이름값]]=ItemEffectTable[[#This Row],['#Name]],"TRUE","FALSE")</f>
        <v>TRUE</v>
      </c>
      <c r="U19" s="8">
        <f>INDEX([1]!ItemTable[Name],MATCH(ItemEffectTable[[#This Row],[Index]],[1]!ItemTable[ItemEffectDataId],0))</f>
        <v>13002</v>
      </c>
      <c r="V19" s="8">
        <f>INDEX([1]!ItemTable[Desc],MATCH(ItemEffectTable[[#This Row],[Index]],[1]!ItemTable[ItemEffectDataId],0))</f>
        <v>23002</v>
      </c>
      <c r="W19" s="8" t="str">
        <f>INDEX([1]!LocaleTable[LocaleKR],MATCH(ItemEffectTable[[#This Row],['#NameIndex]],[1]!LocaleTable[Index],0))</f>
        <v>롱기누스</v>
      </c>
      <c r="X19" s="8" t="str">
        <f>INDEX([1]!LocaleTable[LocaleKR],MATCH(ItemEffectTable[[#This Row],['#DescIndex]],[1]!LocaleTable[Index],0))</f>
        <v>[배트]로 쳐낸 공이 적을 관통합니다.</v>
      </c>
    </row>
    <row r="20" spans="2:24">
      <c r="B20" s="7" t="s">
        <v>28</v>
      </c>
      <c r="C20" s="7" t="s">
        <v>72</v>
      </c>
      <c r="D20" s="7" t="s">
        <v>65</v>
      </c>
      <c r="E20" cm="1">
        <f t="array" ref="E20">_xlfn.IFS(ItemEffectTable[[#This Row],['#Grade]]="Weapon",6000,
ItemEffectTable[[#This Row],['#Grade]]="Normal",7000,
ItemEffectTable[[#This Row],['#Grade]]="Rare",8000,
ItemEffectTable[[#This Row],['#Grade]]="Cursed",9000)
+ COUNTIF($D$3:D20,ItemEffectTable[[#This Row],['#Grade]])
-ItemEffectTable[[#This Row],['#인덱스 수식용]]-1</f>
        <v>8002</v>
      </c>
      <c r="F20" t="s">
        <v>43</v>
      </c>
      <c r="G20" s="8" t="str">
        <f>INDEX([1]!스텟별가치[설명],MATCH(ItemEffectTable[[#This Row],[ApplyType]],[1]!스텟별가치[스텟],0))</f>
        <v>공격력변경</v>
      </c>
      <c r="H20">
        <v>0.12</v>
      </c>
      <c r="I20" t="s">
        <v>73</v>
      </c>
      <c r="J20" t="s">
        <v>33</v>
      </c>
      <c r="K20" s="8" t="str">
        <f>INDEX([1]!스텟별가치[참조 테이블],MATCH(ItemEffectTable[[#This Row],[ApplyType]],[1]!스텟별가치[스텟],0))</f>
        <v>CharacterAtkTable</v>
      </c>
      <c r="L20" s="8" cm="1">
        <f t="array" ref="L20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20" s="9" t="s">
        <v>34</v>
      </c>
      <c r="N20" s="8" cm="1">
        <f t="array" ref="N20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1.1200000000000001</v>
      </c>
      <c r="O20" s="8" cm="1">
        <f t="array" ref="O20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20.000000000000021</v>
      </c>
      <c r="P20" s="8" cm="1">
        <f t="array" ref="P20">SUM(IF($E$3:$E$58=E20,$O$3:$O$58))</f>
        <v>50.000000000000021</v>
      </c>
      <c r="Q20" s="8">
        <f>INDEX([1]!표9[#Data],MATCH(ItemEffectTable[[#This Row],['#Grade]],[1]!표9[#Headers],0))-ItemEffectTable[[#This Row],['#총 효력가치]]</f>
        <v>0</v>
      </c>
      <c r="R20" s="7"/>
      <c r="S20" s="8" cm="1">
        <f t="array" ref="S20">_xlfn.IFS(
ISTEXT(S19),0,
AND(ItemEffectTable[[#This Row],['#Grade]]=D19,ItemEffectTable[[#This Row],['#이름값]]=C19),S19+1,
ItemEffectTable[[#This Row],['#Grade]]&lt;&gt;D19,0,
ItemEffectTable[[#This Row],['#Grade]]=D19,S19
)</f>
        <v>1</v>
      </c>
      <c r="T20" s="8" t="str">
        <f>IF(ItemEffectTable[[#This Row],['#이름값]]=ItemEffectTable[[#This Row],['#Name]],"TRUE","FALSE")</f>
        <v>TRUE</v>
      </c>
      <c r="U20" s="8">
        <f>INDEX([1]!ItemTable[Name],MATCH(ItemEffectTable[[#This Row],[Index]],[1]!ItemTable[ItemEffectDataId],0))</f>
        <v>13002</v>
      </c>
      <c r="V20" s="8">
        <f>INDEX([1]!ItemTable[Desc],MATCH(ItemEffectTable[[#This Row],[Index]],[1]!ItemTable[ItemEffectDataId],0))</f>
        <v>23002</v>
      </c>
      <c r="W20" s="8" t="str">
        <f>INDEX([1]!LocaleTable[LocaleKR],MATCH(ItemEffectTable[[#This Row],['#NameIndex]],[1]!LocaleTable[Index],0))</f>
        <v>롱기누스</v>
      </c>
      <c r="X20" s="8" t="str">
        <f>INDEX([1]!LocaleTable[LocaleKR],MATCH(ItemEffectTable[[#This Row],['#DescIndex]],[1]!LocaleTable[Index],0))</f>
        <v>[배트]로 쳐낸 공이 적을 관통합니다.</v>
      </c>
    </row>
    <row r="21" spans="2:24">
      <c r="B21" s="7" t="s">
        <v>28</v>
      </c>
      <c r="C21" s="7" t="s">
        <v>74</v>
      </c>
      <c r="D21" s="7" t="s">
        <v>65</v>
      </c>
      <c r="E21" cm="1">
        <f t="array" ref="E21">_xlfn.IFS(ItemEffectTable[[#This Row],['#Grade]]="Weapon",6000,
ItemEffectTable[[#This Row],['#Grade]]="Normal",7000,
ItemEffectTable[[#This Row],['#Grade]]="Rare",8000,
ItemEffectTable[[#This Row],['#Grade]]="Cursed",9000)
+ COUNTIF($D$3:D21,ItemEffectTable[[#This Row],['#Grade]])
-ItemEffectTable[[#This Row],['#인덱스 수식용]]-1</f>
        <v>8004</v>
      </c>
      <c r="F21" t="s">
        <v>60</v>
      </c>
      <c r="G21" s="8" t="str">
        <f>INDEX([1]!스텟별가치[설명],MATCH(ItemEffectTable[[#This Row],[ApplyType]],[1]!스텟별가치[스텟],0))</f>
        <v>최대체력변경</v>
      </c>
      <c r="H21">
        <v>50</v>
      </c>
      <c r="I21" t="s">
        <v>48</v>
      </c>
      <c r="J21" t="s">
        <v>33</v>
      </c>
      <c r="K21" s="8" t="str">
        <f>INDEX([1]!스텟별가치[참조 테이블],MATCH(ItemEffectTable[[#This Row],[ApplyType]],[1]!스텟별가치[스텟],0))</f>
        <v>CharacterTable</v>
      </c>
      <c r="L21" s="8" cm="1">
        <f t="array" ref="L21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150</v>
      </c>
      <c r="M21" s="9" t="s">
        <v>34</v>
      </c>
      <c r="N21" s="8" cm="1">
        <f t="array" ref="N21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200</v>
      </c>
      <c r="O21" s="8" cm="1">
        <f t="array" ref="O21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16.666666666666664</v>
      </c>
      <c r="P21" s="8" cm="1">
        <f t="array" ref="P21">SUM(IF($E$3:$E$58=E21,$O$3:$O$58))</f>
        <v>1766.6666666666667</v>
      </c>
      <c r="Q21" s="8">
        <f>INDEX([1]!표9[#Data],MATCH(ItemEffectTable[[#This Row],['#Grade]],[1]!표9[#Headers],0))-ItemEffectTable[[#This Row],['#총 효력가치]]</f>
        <v>-1716.6666666666667</v>
      </c>
      <c r="R21" s="7" t="s">
        <v>75</v>
      </c>
      <c r="S21" s="8" cm="1">
        <f t="array" ref="S21">_xlfn.IFS(
ISTEXT(S19),0,
AND(ItemEffectTable[[#This Row],['#Grade]]=D19,ItemEffectTable[[#This Row],['#이름값]]=C19),S19+1,
ItemEffectTable[[#This Row],['#Grade]]&lt;&gt;D19,0,
ItemEffectTable[[#This Row],['#Grade]]=D19,S19
)</f>
        <v>0</v>
      </c>
      <c r="T21" s="8" t="str">
        <f>IF(ItemEffectTable[[#This Row],['#이름값]]=ItemEffectTable[[#This Row],['#Name]],"TRUE","FALSE")</f>
        <v>FALSE</v>
      </c>
      <c r="U21" s="8">
        <f>INDEX([1]!ItemTable[Name],MATCH(ItemEffectTable[[#This Row],[Index]],[1]!ItemTable[ItemEffectDataId],0))</f>
        <v>13004</v>
      </c>
      <c r="V21" s="8">
        <f>INDEX([1]!ItemTable[Desc],MATCH(ItemEffectTable[[#This Row],[Index]],[1]!ItemTable[ItemEffectDataId],0))</f>
        <v>23004</v>
      </c>
      <c r="W21" s="8" t="str">
        <f>INDEX([1]!LocaleTable[LocaleKR],MATCH(ItemEffectTable[[#This Row],['#NameIndex]],[1]!LocaleTable[Index],0))</f>
        <v>거인의 주먹</v>
      </c>
      <c r="X21" s="8" t="str">
        <f>INDEX([1]!LocaleTable[LocaleKR],MATCH(ItemEffectTable[[#This Row],['#DescIndex]],[1]!LocaleTable[Index],0))</f>
        <v>최대 [하트] 1개 당 5% 만큼 피해량이 증가합니다.</v>
      </c>
    </row>
    <row r="22" spans="2:24">
      <c r="B22" s="7" t="s">
        <v>28</v>
      </c>
      <c r="C22" s="7" t="s">
        <v>74</v>
      </c>
      <c r="D22" s="7" t="s">
        <v>65</v>
      </c>
      <c r="E22" cm="1">
        <f t="array" ref="E22">_xlfn.IFS(ItemEffectTable[[#This Row],['#Grade]]="Weapon",6000,
ItemEffectTable[[#This Row],['#Grade]]="Normal",7000,
ItemEffectTable[[#This Row],['#Grade]]="Rare",8000,
ItemEffectTable[[#This Row],['#Grade]]="Cursed",9000)
+ COUNTIF($D$3:D22,ItemEffectTable[[#This Row],['#Grade]])
-ItemEffectTable[[#This Row],['#인덱스 수식용]]-1</f>
        <v>8004</v>
      </c>
      <c r="F22" t="s">
        <v>47</v>
      </c>
      <c r="G22" s="8" t="str">
        <f>INDEX([1]!스텟별가치[설명],MATCH(ItemEffectTable[[#This Row],[ApplyType]],[1]!스텟별가치[스텟],0))</f>
        <v>이동속도변경</v>
      </c>
      <c r="H22">
        <v>1.05</v>
      </c>
      <c r="I22" t="s">
        <v>44</v>
      </c>
      <c r="J22" t="s">
        <v>33</v>
      </c>
      <c r="K22" s="8" t="str">
        <f>INDEX([1]!스텟별가치[참조 테이블],MATCH(ItemEffectTable[[#This Row],[ApplyType]],[1]!스텟별가치[스텟],0))</f>
        <v>CharacterTable</v>
      </c>
      <c r="L22" s="8" cm="1">
        <f t="array" ref="L22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300</v>
      </c>
      <c r="M22" s="9" t="s">
        <v>34</v>
      </c>
      <c r="N22" s="8" cm="1">
        <f t="array" ref="N22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315</v>
      </c>
      <c r="O22" s="8" cm="1">
        <f t="array" ref="O22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250.00000000000003</v>
      </c>
      <c r="P22" s="8" cm="1">
        <f t="array" ref="P22">SUM(IF($E$3:$E$58=E22,$O$3:$O$58))</f>
        <v>1766.6666666666667</v>
      </c>
      <c r="Q22" s="8">
        <f>INDEX([1]!표9[#Data],MATCH(ItemEffectTable[[#This Row],['#Grade]],[1]!표9[#Headers],0))-ItemEffectTable[[#This Row],['#총 효력가치]]</f>
        <v>-1716.6666666666667</v>
      </c>
      <c r="R22" s="7" t="s">
        <v>75</v>
      </c>
      <c r="S22" s="8" cm="1">
        <f t="array" ref="S22">_xlfn.IFS(
ISTEXT(S21),0,
AND(ItemEffectTable[[#This Row],['#Grade]]=D21,ItemEffectTable[[#This Row],['#이름값]]=C21),S21+1,
ItemEffectTable[[#This Row],['#Grade]]&lt;&gt;D21,0,
ItemEffectTable[[#This Row],['#Grade]]=D21,S21
)</f>
        <v>1</v>
      </c>
      <c r="T22" s="8" t="str">
        <f>IF(ItemEffectTable[[#This Row],['#이름값]]=ItemEffectTable[[#This Row],['#Name]],"TRUE","FALSE")</f>
        <v>FALSE</v>
      </c>
      <c r="U22" s="8">
        <f>INDEX([1]!ItemTable[Name],MATCH(ItemEffectTable[[#This Row],[Index]],[1]!ItemTable[ItemEffectDataId],0))</f>
        <v>13004</v>
      </c>
      <c r="V22" s="8">
        <f>INDEX([1]!ItemTable[Desc],MATCH(ItemEffectTable[[#This Row],[Index]],[1]!ItemTable[ItemEffectDataId],0))</f>
        <v>23004</v>
      </c>
      <c r="W22" s="8" t="str">
        <f>INDEX([1]!LocaleTable[LocaleKR],MATCH(ItemEffectTable[[#This Row],['#NameIndex]],[1]!LocaleTable[Index],0))</f>
        <v>거인의 주먹</v>
      </c>
      <c r="X22" s="8" t="str">
        <f>INDEX([1]!LocaleTable[LocaleKR],MATCH(ItemEffectTable[[#This Row],['#DescIndex]],[1]!LocaleTable[Index],0))</f>
        <v>최대 [하트] 1개 당 5% 만큼 피해량이 증가합니다.</v>
      </c>
    </row>
    <row r="23" spans="2:24">
      <c r="B23" s="7" t="s">
        <v>28</v>
      </c>
      <c r="C23" s="7" t="s">
        <v>74</v>
      </c>
      <c r="D23" s="7" t="s">
        <v>65</v>
      </c>
      <c r="E23" cm="1">
        <f t="array" ref="E23">_xlfn.IFS(ItemEffectTable[[#This Row],['#Grade]]="Weapon",6000,
ItemEffectTable[[#This Row],['#Grade]]="Normal",7000,
ItemEffectTable[[#This Row],['#Grade]]="Rare",8000,
ItemEffectTable[[#This Row],['#Grade]]="Cursed",9000)
+ COUNTIF($D$3:D23,ItemEffectTable[[#This Row],['#Grade]])
-ItemEffectTable[[#This Row],['#인덱스 수식용]]-1</f>
        <v>8004</v>
      </c>
      <c r="F23" t="s">
        <v>52</v>
      </c>
      <c r="G23" s="8" t="str">
        <f>INDEX([1]!스텟별가치[설명],MATCH(ItemEffectTable[[#This Row],[ApplyType]],[1]!스텟별가치[스텟],0))</f>
        <v>휘두르기 재사용 시간 변경</v>
      </c>
      <c r="H23">
        <v>0.8</v>
      </c>
      <c r="I23" t="s">
        <v>44</v>
      </c>
      <c r="J23" t="s">
        <v>33</v>
      </c>
      <c r="K23" s="8" t="str">
        <f>INDEX([1]!스텟별가치[참조 테이블],MATCH(ItemEffectTable[[#This Row],[ApplyType]],[1]!스텟별가치[스텟],0))</f>
        <v>CharacterAtkTable</v>
      </c>
      <c r="L23" s="8" cm="1">
        <f t="array" ref="L23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50</v>
      </c>
      <c r="M23" s="9" t="s">
        <v>34</v>
      </c>
      <c r="N23" s="8" cm="1">
        <f t="array" ref="N23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40</v>
      </c>
      <c r="O23" s="8" cm="1">
        <f t="array" ref="O23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1500</v>
      </c>
      <c r="P23" s="8" cm="1">
        <f t="array" ref="P23">SUM(IF($E$3:$E$58=E23,$O$3:$O$58))</f>
        <v>1766.6666666666667</v>
      </c>
      <c r="Q23" s="8">
        <f>INDEX([1]!표9[#Data],MATCH(ItemEffectTable[[#This Row],['#Grade]],[1]!표9[#Headers],0))-ItemEffectTable[[#This Row],['#총 효력가치]]</f>
        <v>-1716.6666666666667</v>
      </c>
      <c r="R23" s="7" t="s">
        <v>75</v>
      </c>
      <c r="S23" s="8" cm="1">
        <f t="array" ref="S23">_xlfn.IFS(
ISTEXT(S22),0,
AND(ItemEffectTable[[#This Row],['#Grade]]=D22,ItemEffectTable[[#This Row],['#이름값]]=C22),S22+1,
ItemEffectTable[[#This Row],['#Grade]]&lt;&gt;D22,0,
ItemEffectTable[[#This Row],['#Grade]]=D22,S22
)</f>
        <v>2</v>
      </c>
      <c r="T23" s="8" t="str">
        <f>IF(ItemEffectTable[[#This Row],['#이름값]]=ItemEffectTable[[#This Row],['#Name]],"TRUE","FALSE")</f>
        <v>FALSE</v>
      </c>
      <c r="U23" s="8">
        <f>INDEX([1]!ItemTable[Name],MATCH(ItemEffectTable[[#This Row],[Index]],[1]!ItemTable[ItemEffectDataId],0))</f>
        <v>13004</v>
      </c>
      <c r="V23" s="8">
        <f>INDEX([1]!ItemTable[Desc],MATCH(ItemEffectTable[[#This Row],[Index]],[1]!ItemTable[ItemEffectDataId],0))</f>
        <v>23004</v>
      </c>
      <c r="W23" s="8" t="str">
        <f>INDEX([1]!LocaleTable[LocaleKR],MATCH(ItemEffectTable[[#This Row],['#NameIndex]],[1]!LocaleTable[Index],0))</f>
        <v>거인의 주먹</v>
      </c>
      <c r="X23" s="8" t="str">
        <f>INDEX([1]!LocaleTable[LocaleKR],MATCH(ItemEffectTable[[#This Row],['#DescIndex]],[1]!LocaleTable[Index],0))</f>
        <v>최대 [하트] 1개 당 5% 만큼 피해량이 증가합니다.</v>
      </c>
    </row>
    <row r="24" spans="2:24">
      <c r="B24" s="7" t="s">
        <v>28</v>
      </c>
      <c r="C24" s="7" t="s">
        <v>76</v>
      </c>
      <c r="D24" s="7" t="s">
        <v>65</v>
      </c>
      <c r="E24" cm="1">
        <f t="array" ref="E24">_xlfn.IFS(ItemEffectTable[[#This Row],['#Grade]]="Weapon",6000,
ItemEffectTable[[#This Row],['#Grade]]="Normal",7000,
ItemEffectTable[[#This Row],['#Grade]]="Rare",8000,
ItemEffectTable[[#This Row],['#Grade]]="Cursed",9000)
+ COUNTIF($D$3:D24,ItemEffectTable[[#This Row],['#Grade]])
-ItemEffectTable[[#This Row],['#인덱스 수식용]]-1</f>
        <v>8005</v>
      </c>
      <c r="F24" t="s">
        <v>43</v>
      </c>
      <c r="G24" s="8" t="str">
        <f>INDEX([1]!스텟별가치[설명],MATCH(ItemEffectTable[[#This Row],[ApplyType]],[1]!스텟별가치[스텟],0))</f>
        <v>공격력변경</v>
      </c>
      <c r="H24" t="s">
        <v>77</v>
      </c>
      <c r="I24" t="s">
        <v>48</v>
      </c>
      <c r="J24" t="s">
        <v>33</v>
      </c>
      <c r="K24" s="8" t="str">
        <f>INDEX([1]!스텟별가치[참조 테이블],MATCH(ItemEffectTable[[#This Row],[ApplyType]],[1]!스텟별가치[스텟],0))</f>
        <v>CharacterAtkTable</v>
      </c>
      <c r="L24" s="8" cm="1">
        <f t="array" ref="L24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24" s="9" cm="1">
        <f t="array" ref="M24">[1]!CharacterTable[MaxHP]/500</f>
        <v>0.3</v>
      </c>
      <c r="N24" s="8" cm="1">
        <f t="array" ref="N24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1.3</v>
      </c>
      <c r="O24" s="8" cm="1">
        <f t="array" ref="O24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50.000000000000014</v>
      </c>
      <c r="P24" s="8" cm="1">
        <f t="array" ref="P24">SUM(IF($E$3:$E$58=E24,$O$3:$O$58))</f>
        <v>50.000000000000014</v>
      </c>
      <c r="Q24" s="8">
        <f>INDEX([1]!표9[#Data],MATCH(ItemEffectTable[[#This Row],['#Grade]],[1]!표9[#Headers],0))-ItemEffectTable[[#This Row],['#총 효력가치]]</f>
        <v>0</v>
      </c>
      <c r="R24" s="7"/>
      <c r="S24" s="8" cm="1">
        <f t="array" ref="S24">_xlfn.IFS(
ISTEXT(S23),0,
AND(ItemEffectTable[[#This Row],['#Grade]]=D23,ItemEffectTable[[#This Row],['#이름값]]=C23),S23+1,
ItemEffectTable[[#This Row],['#Grade]]&lt;&gt;D23,0,
ItemEffectTable[[#This Row],['#Grade]]=D23,S23
)</f>
        <v>2</v>
      </c>
      <c r="T24" s="8" t="str">
        <f>IF(ItemEffectTable[[#This Row],['#이름값]]=ItemEffectTable[[#This Row],['#Name]],"TRUE","FALSE")</f>
        <v>FALSE</v>
      </c>
      <c r="U24" s="8">
        <f>INDEX([1]!ItemTable[Name],MATCH(ItemEffectTable[[#This Row],[Index]],[1]!ItemTable[ItemEffectDataId],0))</f>
        <v>13005</v>
      </c>
      <c r="V24" s="8">
        <f>INDEX([1]!ItemTable[Desc],MATCH(ItemEffectTable[[#This Row],[Index]],[1]!ItemTable[ItemEffectDataId],0))</f>
        <v>23005</v>
      </c>
      <c r="W24" s="8" t="str">
        <f>INDEX([1]!LocaleTable[LocaleKR],MATCH(ItemEffectTable[[#This Row],['#NameIndex]],[1]!LocaleTable[Index],0))</f>
        <v>황금왕의 갑옷</v>
      </c>
      <c r="X24" s="8" t="str">
        <f>INDEX([1]!LocaleTable[LocaleKR],MATCH(ItemEffectTable[[#This Row],['#DescIndex]],[1]!LocaleTable[Index],0))</f>
        <v>골드를 20%씩 더 획득합니다.</v>
      </c>
    </row>
    <row r="25" spans="2:24">
      <c r="B25" s="7" t="s">
        <v>28</v>
      </c>
      <c r="C25" s="7" t="s">
        <v>78</v>
      </c>
      <c r="D25" s="7" t="s">
        <v>65</v>
      </c>
      <c r="E25" cm="1">
        <f t="array" ref="E25">_xlfn.IFS(ItemEffectTable[[#This Row],['#Grade]]="Weapon",6000,
ItemEffectTable[[#This Row],['#Grade]]="Normal",7000,
ItemEffectTable[[#This Row],['#Grade]]="Rare",8000,
ItemEffectTable[[#This Row],['#Grade]]="Cursed",9000)
+ COUNTIF($D$3:D25,ItemEffectTable[[#This Row],['#Grade]])
-ItemEffectTable[[#This Row],['#인덱스 수식용]]-1</f>
        <v>8006</v>
      </c>
      <c r="F25" t="s">
        <v>79</v>
      </c>
      <c r="G25" s="8" t="str">
        <f>INDEX([1]!스텟별가치[설명],MATCH(ItemEffectTable[[#This Row],[ApplyType]],[1]!스텟별가치[스텟],0))</f>
        <v>골드획득량변경</v>
      </c>
      <c r="H25">
        <v>0.5</v>
      </c>
      <c r="I25" t="s">
        <v>48</v>
      </c>
      <c r="J25" t="s">
        <v>33</v>
      </c>
      <c r="K25" s="8" t="str">
        <f>INDEX([1]!스텟별가치[참조 테이블],MATCH(ItemEffectTable[[#This Row],[ApplyType]],[1]!스텟별가치[스텟],0))</f>
        <v>CharacterTable</v>
      </c>
      <c r="L25" s="8" cm="1">
        <f t="array" ref="L25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25" s="9" t="s">
        <v>34</v>
      </c>
      <c r="N25" s="8" cm="1">
        <f t="array" ref="N25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1.5</v>
      </c>
      <c r="O25" s="8" cm="1">
        <f t="array" ref="O25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50</v>
      </c>
      <c r="P25" s="8" cm="1">
        <f t="array" ref="P25">SUM(IF($E$3:$E$58=E25,$O$3:$O$58))</f>
        <v>50</v>
      </c>
      <c r="Q25" s="8">
        <f>INDEX([1]!표9[#Data],MATCH(ItemEffectTable[[#This Row],['#Grade]],[1]!표9[#Headers],0))-ItemEffectTable[[#This Row],['#총 효력가치]]</f>
        <v>0</v>
      </c>
      <c r="R25" s="7" t="s">
        <v>80</v>
      </c>
      <c r="S25" s="8" cm="1">
        <f t="array" ref="S25">_xlfn.IFS(
ISTEXT(S24),0,
AND(ItemEffectTable[[#This Row],['#Grade]]=D24,ItemEffectTable[[#This Row],['#이름값]]=C24),S24+1,
ItemEffectTable[[#This Row],['#Grade]]&lt;&gt;D24,0,
ItemEffectTable[[#This Row],['#Grade]]=D24,S24
)</f>
        <v>2</v>
      </c>
      <c r="T25" s="8" t="str">
        <f>IF(ItemEffectTable[[#This Row],['#이름값]]=ItemEffectTable[[#This Row],['#Name]],"TRUE","FALSE")</f>
        <v>FALSE</v>
      </c>
      <c r="U25" s="8">
        <f>INDEX([1]!ItemTable[Name],MATCH(ItemEffectTable[[#This Row],[Index]],[1]!ItemTable[ItemEffectDataId],0))</f>
        <v>13006</v>
      </c>
      <c r="V25" s="8">
        <f>INDEX([1]!ItemTable[Desc],MATCH(ItemEffectTable[[#This Row],[Index]],[1]!ItemTable[ItemEffectDataId],0))</f>
        <v>23006</v>
      </c>
      <c r="W25" s="8" t="str">
        <f>INDEX([1]!LocaleTable[LocaleKR],MATCH(ItemEffectTable[[#This Row],['#NameIndex]],[1]!LocaleTable[Index],0))</f>
        <v>복사기</v>
      </c>
      <c r="X25" s="8" t="str">
        <f>INDEX([1]!LocaleTable[LocaleKR],MATCH(ItemEffectTable[[#This Row],['#DescIndex]],[1]!LocaleTable[Index],0))</f>
        <v>“공이 복사가 된다고” 공 던지기 개수가 2개 증가합니다.</v>
      </c>
    </row>
    <row r="26" spans="2:24">
      <c r="B26" s="7" t="s">
        <v>28</v>
      </c>
      <c r="C26" s="7" t="s">
        <v>81</v>
      </c>
      <c r="D26" s="7" t="s">
        <v>65</v>
      </c>
      <c r="E26" cm="1">
        <f t="array" ref="E26">_xlfn.IFS(ItemEffectTable[[#This Row],['#Grade]]="Weapon",6000,
ItemEffectTable[[#This Row],['#Grade]]="Normal",7000,
ItemEffectTable[[#This Row],['#Grade]]="Rare",8000,
ItemEffectTable[[#This Row],['#Grade]]="Cursed",9000)
+ COUNTIF($D$3:D26,ItemEffectTable[[#This Row],['#Grade]])
-ItemEffectTable[[#This Row],['#인덱스 수식용]]-1</f>
        <v>8007</v>
      </c>
      <c r="F26" t="s">
        <v>62</v>
      </c>
      <c r="G26" s="8" t="str">
        <f>INDEX([1]!스텟별가치[설명],MATCH(ItemEffectTable[[#This Row],[ApplyType]],[1]!스텟별가치[스텟],0))</f>
        <v>공최대소지개수변경</v>
      </c>
      <c r="H26">
        <v>3</v>
      </c>
      <c r="I26" t="s">
        <v>48</v>
      </c>
      <c r="J26" t="s">
        <v>33</v>
      </c>
      <c r="K26" s="8" t="str">
        <f>INDEX([1]!스텟별가치[참조 테이블],MATCH(ItemEffectTable[[#This Row],[ApplyType]],[1]!스텟별가치[스텟],0))</f>
        <v>CharacterTable</v>
      </c>
      <c r="L26" s="8" cm="1">
        <f t="array" ref="L26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26" s="9" t="s">
        <v>34</v>
      </c>
      <c r="N26" s="8" cm="1">
        <f t="array" ref="N26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4</v>
      </c>
      <c r="O26" s="8" cm="1">
        <f t="array" ref="O26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50</v>
      </c>
      <c r="P26" s="8" cm="1">
        <f t="array" ref="P26">SUM(IF($E$3:$E$58=E26,$O$3:$O$58))</f>
        <v>50</v>
      </c>
      <c r="Q26" s="8">
        <f>INDEX([1]!표9[#Data],MATCH(ItemEffectTable[[#This Row],['#Grade]],[1]!표9[#Headers],0))-ItemEffectTable[[#This Row],['#총 효력가치]]</f>
        <v>0</v>
      </c>
      <c r="R26" s="7"/>
      <c r="S26" s="8" cm="1">
        <f t="array" ref="S26">_xlfn.IFS(
ISTEXT(S25),0,
AND(ItemEffectTable[[#This Row],['#Grade]]=D25,ItemEffectTable[[#This Row],['#이름값]]=C25),S25+1,
ItemEffectTable[[#This Row],['#Grade]]&lt;&gt;D25,0,
ItemEffectTable[[#This Row],['#Grade]]=D25,S25
)</f>
        <v>2</v>
      </c>
      <c r="T26" s="8" t="str">
        <f>IF(ItemEffectTable[[#This Row],['#이름값]]=ItemEffectTable[[#This Row],['#Name]],"TRUE","FALSE")</f>
        <v>FALSE</v>
      </c>
      <c r="U26" s="8">
        <f>INDEX([1]!ItemTable[Name],MATCH(ItemEffectTable[[#This Row],[Index]],[1]!ItemTable[ItemEffectDataId],0))</f>
        <v>13007</v>
      </c>
      <c r="V26" s="8">
        <f>INDEX([1]!ItemTable[Desc],MATCH(ItemEffectTable[[#This Row],[Index]],[1]!ItemTable[ItemEffectDataId],0))</f>
        <v>23007</v>
      </c>
      <c r="W26" s="8" t="str">
        <f>INDEX([1]!LocaleTable[LocaleKR],MATCH(ItemEffectTable[[#This Row],['#NameIndex]],[1]!LocaleTable[Index],0))</f>
        <v>어른의 카드</v>
      </c>
      <c r="X26" s="8" t="str">
        <f>INDEX([1]!LocaleTable[LocaleKR],MATCH(ItemEffectTable[[#This Row],['#DescIndex]],[1]!LocaleTable[Index],0))</f>
        <v>소지중인 골드의 1%만큼 데미지 상승</v>
      </c>
    </row>
    <row r="27" spans="2:24">
      <c r="B27" s="7" t="s">
        <v>28</v>
      </c>
      <c r="C27" s="7" t="s">
        <v>82</v>
      </c>
      <c r="D27" s="7" t="s">
        <v>65</v>
      </c>
      <c r="E27" cm="1">
        <f t="array" ref="E27">_xlfn.IFS(ItemEffectTable[[#This Row],['#Grade]]="Weapon",6000,
ItemEffectTable[[#This Row],['#Grade]]="Normal",7000,
ItemEffectTable[[#This Row],['#Grade]]="Rare",8000,
ItemEffectTable[[#This Row],['#Grade]]="Cursed",9000)
+ COUNTIF($D$3:D27,ItemEffectTable[[#This Row],['#Grade]])
-ItemEffectTable[[#This Row],['#인덱스 수식용]]-1</f>
        <v>8008</v>
      </c>
      <c r="F27" t="s">
        <v>43</v>
      </c>
      <c r="G27" s="8" t="str">
        <f>INDEX([1]!스텟별가치[설명],MATCH(ItemEffectTable[[#This Row],[ApplyType]],[1]!스텟별가치[스텟],0))</f>
        <v>공격력변경</v>
      </c>
      <c r="H27" t="s">
        <v>83</v>
      </c>
      <c r="I27" t="s">
        <v>44</v>
      </c>
      <c r="J27" t="s">
        <v>84</v>
      </c>
      <c r="K27" s="8" t="str">
        <f>INDEX([1]!스텟별가치[참조 테이블],MATCH(ItemEffectTable[[#This Row],[ApplyType]],[1]!스텟별가치[스텟],0))</f>
        <v>CharacterAtkTable</v>
      </c>
      <c r="L27" s="8" cm="1">
        <f t="array" ref="L27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27" s="9">
        <f>1+50*0.005</f>
        <v>1.25</v>
      </c>
      <c r="N27" s="8" cm="1">
        <f t="array" ref="N27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1.25</v>
      </c>
      <c r="O27" s="8" cm="1">
        <f t="array" ref="O27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41.666666666666671</v>
      </c>
      <c r="P27" s="8" cm="1">
        <f t="array" ref="P27">SUM(IF($E$3:$E$58=E27,$O$3:$O$58))</f>
        <v>41.666666666666671</v>
      </c>
      <c r="Q27" s="8">
        <f>INDEX([1]!표9[#Data],MATCH(ItemEffectTable[[#This Row],['#Grade]],[1]!표9[#Headers],0))-ItemEffectTable[[#This Row],['#총 효력가치]]</f>
        <v>8.3333333333333286</v>
      </c>
      <c r="R27" s="7" t="s">
        <v>85</v>
      </c>
      <c r="S27" s="8" cm="1">
        <f t="array" ref="S27">_xlfn.IFS(
ISTEXT(S26),0,
AND(ItemEffectTable[[#This Row],['#Grade]]=D26,ItemEffectTable[[#This Row],['#이름값]]=C26),S26+1,
ItemEffectTable[[#This Row],['#Grade]]&lt;&gt;D26,0,
ItemEffectTable[[#This Row],['#Grade]]=D26,S26
)</f>
        <v>2</v>
      </c>
      <c r="T27" s="8" t="str">
        <f>IF(ItemEffectTable[[#This Row],['#이름값]]=ItemEffectTable[[#This Row],['#Name]],"TRUE","FALSE")</f>
        <v>FALSE</v>
      </c>
      <c r="U27" s="8">
        <f>INDEX([1]!ItemTable[Name],MATCH(ItemEffectTable[[#This Row],[Index]],[1]!ItemTable[ItemEffectDataId],0))</f>
        <v>13008</v>
      </c>
      <c r="V27" s="8">
        <f>INDEX([1]!ItemTable[Desc],MATCH(ItemEffectTable[[#This Row],[Index]],[1]!ItemTable[ItemEffectDataId],0))</f>
        <v>23008</v>
      </c>
      <c r="W27" s="8" t="str">
        <f>INDEX([1]!LocaleTable[LocaleKR],MATCH(ItemEffectTable[[#This Row],['#NameIndex]],[1]!LocaleTable[Index],0))</f>
        <v>회광반조</v>
      </c>
      <c r="X27" s="8" t="str">
        <f>INDEX([1]!LocaleTable[LocaleKR],MATCH(ItemEffectTable[[#This Row],['#DescIndex]],[1]!LocaleTable[Index],0))</f>
        <v>빈 하트 1개당 피해량 5% 상승</v>
      </c>
    </row>
    <row r="28" spans="2:24">
      <c r="B28" s="7" t="s">
        <v>28</v>
      </c>
      <c r="C28" s="7" t="s">
        <v>86</v>
      </c>
      <c r="D28" s="7" t="s">
        <v>65</v>
      </c>
      <c r="E28" cm="1">
        <f t="array" ref="E28">_xlfn.IFS(ItemEffectTable[[#This Row],['#Grade]]="Weapon",6000,
ItemEffectTable[[#This Row],['#Grade]]="Normal",7000,
ItemEffectTable[[#This Row],['#Grade]]="Rare",8000,
ItemEffectTable[[#This Row],['#Grade]]="Cursed",9000)
+ COUNTIF($D$3:D28,ItemEffectTable[[#This Row],['#Grade]])
-ItemEffectTable[[#This Row],['#인덱스 수식용]]-1</f>
        <v>8009</v>
      </c>
      <c r="F28" t="s">
        <v>43</v>
      </c>
      <c r="G28" s="8" t="str">
        <f>INDEX([1]!스텟별가치[설명],MATCH(ItemEffectTable[[#This Row],[ApplyType]],[1]!스텟별가치[스텟],0))</f>
        <v>공격력변경</v>
      </c>
      <c r="H28" t="s">
        <v>87</v>
      </c>
      <c r="I28" t="s">
        <v>48</v>
      </c>
      <c r="J28" t="s">
        <v>88</v>
      </c>
      <c r="K28" s="8" t="str">
        <f>INDEX([1]!스텟별가치[참조 테이블],MATCH(ItemEffectTable[[#This Row],[ApplyType]],[1]!스텟별가치[스텟],0))</f>
        <v>CharacterAtkTable</v>
      </c>
      <c r="L28" s="8" cm="1">
        <f t="array" ref="L28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28" s="9" cm="1">
        <f t="array" ref="M28">([1]!CharacterTable[MaxHP]-50)/500</f>
        <v>0.2</v>
      </c>
      <c r="N28" s="8" cm="1">
        <f t="array" ref="N28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1.2</v>
      </c>
      <c r="O28" s="8" cm="1">
        <f t="array" ref="O28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33.333333333333329</v>
      </c>
      <c r="P28" s="8" cm="1">
        <f t="array" ref="P28">SUM(IF($E$3:$E$58=E28,$O$3:$O$58))</f>
        <v>33.333333333333329</v>
      </c>
      <c r="Q28" s="8">
        <f>INDEX([1]!표9[#Data],MATCH(ItemEffectTable[[#This Row],['#Grade]],[1]!표9[#Headers],0))-ItemEffectTable[[#This Row],['#총 효력가치]]</f>
        <v>16.666666666666671</v>
      </c>
      <c r="R28" s="7"/>
      <c r="S28" s="8" cm="1">
        <f t="array" ref="S28">_xlfn.IFS(
ISTEXT(S27),0,
AND(ItemEffectTable[[#This Row],['#Grade]]=D27,ItemEffectTable[[#This Row],['#이름값]]=C27),S27+1,
ItemEffectTable[[#This Row],['#Grade]]&lt;&gt;D27,0,
ItemEffectTable[[#This Row],['#Grade]]=D27,S27
)</f>
        <v>2</v>
      </c>
      <c r="T28" s="8" t="str">
        <f>IF(ItemEffectTable[[#This Row],['#이름값]]=ItemEffectTable[[#This Row],['#Name]],"TRUE","FALSE")</f>
        <v>FALSE</v>
      </c>
      <c r="U28" s="8">
        <f>INDEX([1]!ItemTable[Name],MATCH(ItemEffectTable[[#This Row],[Index]],[1]!ItemTable[ItemEffectDataId],0))</f>
        <v>13009</v>
      </c>
      <c r="V28" s="8">
        <f>INDEX([1]!ItemTable[Desc],MATCH(ItemEffectTable[[#This Row],[Index]],[1]!ItemTable[ItemEffectDataId],0))</f>
        <v>23009</v>
      </c>
      <c r="W28" s="8" t="str">
        <f>INDEX([1]!LocaleTable[LocaleKR],MATCH(ItemEffectTable[[#This Row],['#NameIndex]],[1]!LocaleTable[Index],0))</f>
        <v>이카루스의 날개</v>
      </c>
      <c r="X28" s="8" t="str">
        <f>INDEX([1]!LocaleTable[LocaleKR],MATCH(ItemEffectTable[[#This Row],['#DescIndex]],[1]!LocaleTable[Index],0))</f>
        <v>RowCollider을 무시하고 이동함.</v>
      </c>
    </row>
    <row r="29" spans="2:24">
      <c r="B29" s="7" t="s">
        <v>63</v>
      </c>
      <c r="C29" s="7" t="s">
        <v>89</v>
      </c>
      <c r="D29" s="7" t="s">
        <v>65</v>
      </c>
      <c r="E29" cm="1">
        <f t="array" ref="E29">_xlfn.IFS(ItemEffectTable[[#This Row],['#Grade]]="Weapon",6000,
ItemEffectTable[[#This Row],['#Grade]]="Normal",7000,
ItemEffectTable[[#This Row],['#Grade]]="Rare",8000,
ItemEffectTable[[#This Row],['#Grade]]="Cursed",9000)
+ COUNTIF($D$3:D29,ItemEffectTable[[#This Row],['#Grade]])
-ItemEffectTable[[#This Row],['#인덱스 수식용]]-1</f>
        <v>8010</v>
      </c>
      <c r="F29" t="s">
        <v>90</v>
      </c>
      <c r="G29" s="8" t="str">
        <f>INDEX([1]!스텟별가치[설명],MATCH(ItemEffectTable[[#This Row],[ApplyType]],[1]!스텟별가치[스텟],0))</f>
        <v>RowColider과 플레이어가 충돌하지 않음.</v>
      </c>
      <c r="H29">
        <v>0</v>
      </c>
      <c r="I29" t="s">
        <v>32</v>
      </c>
      <c r="J29" t="s">
        <v>33</v>
      </c>
      <c r="K29" s="8" t="str">
        <f>INDEX([1]!스텟별가치[참조 테이블],MATCH(ItemEffectTable[[#This Row],[ApplyType]],[1]!스텟별가치[스텟],0))</f>
        <v>-</v>
      </c>
      <c r="L29" s="8" t="str" cm="1">
        <f t="array" ref="L29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예외처리</v>
      </c>
      <c r="M29" s="9" t="s">
        <v>34</v>
      </c>
      <c r="N29" s="8" t="str" cm="1">
        <f t="array" ref="N29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O29" s="8" cm="1">
        <f t="array" ref="O29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50</v>
      </c>
      <c r="P29" s="8" cm="1">
        <f t="array" ref="P29">SUM(IF($E$3:$E$58=E29,$O$3:$O$58))</f>
        <v>50</v>
      </c>
      <c r="Q29" s="8">
        <f>INDEX([1]!표9[#Data],MATCH(ItemEffectTable[[#This Row],['#Grade]],[1]!표9[#Headers],0))-ItemEffectTable[[#This Row],['#총 효력가치]]</f>
        <v>0</v>
      </c>
      <c r="R29" s="7"/>
      <c r="S29" s="8" cm="1">
        <f t="array" ref="S29">_xlfn.IFS(
ISTEXT(S28),0,
AND(ItemEffectTable[[#This Row],['#Grade]]=D28,ItemEffectTable[[#This Row],['#이름값]]=C28),S28+1,
ItemEffectTable[[#This Row],['#Grade]]&lt;&gt;D28,0,
ItemEffectTable[[#This Row],['#Grade]]=D28,S28
)</f>
        <v>2</v>
      </c>
      <c r="T29" s="8" t="str">
        <f>IF(ItemEffectTable[[#This Row],['#이름값]]=ItemEffectTable[[#This Row],['#Name]],"TRUE","FALSE")</f>
        <v>FALSE</v>
      </c>
      <c r="U29" s="8">
        <f>INDEX([1]!ItemTable[Name],MATCH(ItemEffectTable[[#This Row],[Index]],[1]!ItemTable[ItemEffectDataId],0))</f>
        <v>13010</v>
      </c>
      <c r="V29" s="8">
        <f>INDEX([1]!ItemTable[Desc],MATCH(ItemEffectTable[[#This Row],[Index]],[1]!ItemTable[ItemEffectDataId],0))</f>
        <v>23010</v>
      </c>
      <c r="W29" s="8" t="str">
        <f>INDEX([1]!LocaleTable[LocaleKR],MATCH(ItemEffectTable[[#This Row],['#NameIndex]],[1]!LocaleTable[Index],0))</f>
        <v>신성한 수류탄</v>
      </c>
      <c r="X29" s="8" t="str">
        <f>INDEX([1]!LocaleTable[LocaleKR],MATCH(ItemEffectTable[[#This Row],['#DescIndex]],[1]!LocaleTable[Index],0))</f>
        <v>피해량이 20% 증가합니다.</v>
      </c>
    </row>
    <row r="30" spans="2:24">
      <c r="B30" s="7" t="s">
        <v>28</v>
      </c>
      <c r="C30" s="7" t="s">
        <v>91</v>
      </c>
      <c r="D30" s="7" t="s">
        <v>65</v>
      </c>
      <c r="E30" cm="1">
        <f t="array" ref="E30">_xlfn.IFS(ItemEffectTable[[#This Row],['#Grade]]="Weapon",6000,
ItemEffectTable[[#This Row],['#Grade]]="Normal",7000,
ItemEffectTable[[#This Row],['#Grade]]="Rare",8000,
ItemEffectTable[[#This Row],['#Grade]]="Cursed",9000)
+ COUNTIF($D$3:D30,ItemEffectTable[[#This Row],['#Grade]])
-ItemEffectTable[[#This Row],['#인덱스 수식용]]-1</f>
        <v>8011</v>
      </c>
      <c r="F30" t="s">
        <v>43</v>
      </c>
      <c r="G30" s="8" t="str">
        <f>INDEX([1]!스텟별가치[설명],MATCH(ItemEffectTable[[#This Row],[ApplyType]],[1]!스텟별가치[스텟],0))</f>
        <v>공격력변경</v>
      </c>
      <c r="H30">
        <v>1.3</v>
      </c>
      <c r="I30" t="s">
        <v>44</v>
      </c>
      <c r="J30" t="s">
        <v>33</v>
      </c>
      <c r="K30" s="8" t="str">
        <f>INDEX([1]!스텟별가치[참조 테이블],MATCH(ItemEffectTable[[#This Row],[ApplyType]],[1]!스텟별가치[스텟],0))</f>
        <v>CharacterAtkTable</v>
      </c>
      <c r="L30" s="8" cm="1">
        <f t="array" ref="L30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30" s="9" t="s">
        <v>34</v>
      </c>
      <c r="N30" s="8" cm="1">
        <f t="array" ref="N30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1.3</v>
      </c>
      <c r="O30" s="8" cm="1">
        <f t="array" ref="O30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50.000000000000014</v>
      </c>
      <c r="P30" s="8" cm="1">
        <f t="array" ref="P30">SUM(IF($E$3:$E$58=E30,$O$3:$O$58))</f>
        <v>50.000000000000014</v>
      </c>
      <c r="Q30" s="8">
        <f>INDEX([1]!표9[#Data],MATCH(ItemEffectTable[[#This Row],['#Grade]],[1]!표9[#Headers],0))-ItemEffectTable[[#This Row],['#총 효력가치]]</f>
        <v>0</v>
      </c>
      <c r="R30" s="7" t="s">
        <v>92</v>
      </c>
      <c r="S30" s="8" cm="1">
        <f t="array" ref="S30">_xlfn.IFS(
ISTEXT(S29),0,
AND(ItemEffectTable[[#This Row],['#Grade]]=D29,ItemEffectTable[[#This Row],['#이름값]]=C29),S29+1,
ItemEffectTable[[#This Row],['#Grade]]&lt;&gt;D29,0,
ItemEffectTable[[#This Row],['#Grade]]=D29,S29
)</f>
        <v>2</v>
      </c>
      <c r="T30" s="8" t="str">
        <f>IF(ItemEffectTable[[#This Row],['#이름값]]=ItemEffectTable[[#This Row],['#Name]],"TRUE","FALSE")</f>
        <v>FALSE</v>
      </c>
      <c r="U30" s="8">
        <f>INDEX([1]!ItemTable[Name],MATCH(ItemEffectTable[[#This Row],[Index]],[1]!ItemTable[ItemEffectDataId],0))</f>
        <v>13011</v>
      </c>
      <c r="V30" s="8">
        <f>INDEX([1]!ItemTable[Desc],MATCH(ItemEffectTable[[#This Row],[Index]],[1]!ItemTable[ItemEffectDataId],0))</f>
        <v>23011</v>
      </c>
      <c r="W30" s="8" t="str">
        <f>INDEX([1]!LocaleTable[LocaleKR],MATCH(ItemEffectTable[[#This Row],['#NameIndex]],[1]!LocaleTable[Index],0))</f>
        <v>슈퍼콜드</v>
      </c>
      <c r="X30" s="8" t="str">
        <f>INDEX([1]!LocaleTable[LocaleKR],MATCH(ItemEffectTable[[#This Row],['#DescIndex]],[1]!LocaleTable[Index],0))</f>
        <v>이동하지 않을 때 시간이 멈춤</v>
      </c>
    </row>
    <row r="31" spans="2:24">
      <c r="B31" s="7" t="s">
        <v>63</v>
      </c>
      <c r="C31" s="7" t="s">
        <v>93</v>
      </c>
      <c r="D31" s="7" t="s">
        <v>65</v>
      </c>
      <c r="E31" cm="1">
        <f t="array" ref="E31">_xlfn.IFS(ItemEffectTable[[#This Row],['#Grade]]="Weapon",6000,
ItemEffectTable[[#This Row],['#Grade]]="Normal",7000,
ItemEffectTable[[#This Row],['#Grade]]="Rare",8000,
ItemEffectTable[[#This Row],['#Grade]]="Cursed",9000)
+ COUNTIF($D$3:D31,ItemEffectTable[[#This Row],['#Grade]])
-ItemEffectTable[[#This Row],['#인덱스 수식용]]-1</f>
        <v>8012</v>
      </c>
      <c r="F31" t="s">
        <v>94</v>
      </c>
      <c r="G31" s="8" t="str">
        <f>INDEX([1]!스텟별가치[설명],MATCH(ItemEffectTable[[#This Row],[ApplyType]],[1]!스텟별가치[스텟],0))</f>
        <v>행동하지 않을 때 시간이 멈춤.</v>
      </c>
      <c r="H31">
        <v>0</v>
      </c>
      <c r="I31" t="s">
        <v>32</v>
      </c>
      <c r="J31" t="s">
        <v>95</v>
      </c>
      <c r="K31" s="8" t="str">
        <f>INDEX([1]!스텟별가치[참조 테이블],MATCH(ItemEffectTable[[#This Row],[ApplyType]],[1]!스텟별가치[스텟],0))</f>
        <v>-</v>
      </c>
      <c r="L31" s="8" t="str" cm="1">
        <f t="array" ref="L31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예외처리</v>
      </c>
      <c r="M31" s="9" t="s">
        <v>34</v>
      </c>
      <c r="N31" s="8" t="str" cm="1">
        <f t="array" ref="N31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O31" s="8" cm="1">
        <f t="array" ref="O31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50</v>
      </c>
      <c r="P31" s="8" cm="1">
        <f t="array" ref="P31">SUM(IF($E$3:$E$58=E31,$O$3:$O$58))</f>
        <v>50</v>
      </c>
      <c r="Q31" s="8">
        <f>INDEX([1]!표9[#Data],MATCH(ItemEffectTable[[#This Row],['#Grade]],[1]!표9[#Headers],0))-ItemEffectTable[[#This Row],['#총 효력가치]]</f>
        <v>0</v>
      </c>
      <c r="R31" s="7" t="s">
        <v>96</v>
      </c>
      <c r="S31" s="8" cm="1">
        <f t="array" ref="S31">_xlfn.IFS(
ISTEXT(S30),0,
AND(ItemEffectTable[[#This Row],['#Grade]]=D30,ItemEffectTable[[#This Row],['#이름값]]=C30),S30+1,
ItemEffectTable[[#This Row],['#Grade]]&lt;&gt;D30,0,
ItemEffectTable[[#This Row],['#Grade]]=D30,S30
)</f>
        <v>2</v>
      </c>
      <c r="T31" s="8" t="str">
        <f>IF(ItemEffectTable[[#This Row],['#이름값]]=ItemEffectTable[[#This Row],['#Name]],"TRUE","FALSE")</f>
        <v>FALSE</v>
      </c>
      <c r="U31" s="8">
        <f>INDEX([1]!ItemTable[Name],MATCH(ItemEffectTable[[#This Row],[Index]],[1]!ItemTable[ItemEffectDataId],0))</f>
        <v>13012</v>
      </c>
      <c r="V31" s="8">
        <f>INDEX([1]!ItemTable[Desc],MATCH(ItemEffectTable[[#This Row],[Index]],[1]!ItemTable[ItemEffectDataId],0))</f>
        <v>23012</v>
      </c>
      <c r="W31" s="8" t="str">
        <f>INDEX([1]!LocaleTable[LocaleKR],MATCH(ItemEffectTable[[#This Row],['#NameIndex]],[1]!LocaleTable[Index],0))</f>
        <v>게이볼그</v>
      </c>
      <c r="X31" s="8" t="str">
        <f>INDEX([1]!LocaleTable[LocaleKR],MATCH(ItemEffectTable[[#This Row],['#DescIndex]],[1]!LocaleTable[Index],0))</f>
        <v>공을 칠 때 자동으로 가장 가까운 적을 향해 날라감</v>
      </c>
    </row>
    <row r="32" spans="2:24">
      <c r="B32" s="7" t="s">
        <v>63</v>
      </c>
      <c r="C32" s="7" t="s">
        <v>97</v>
      </c>
      <c r="D32" s="7" t="s">
        <v>65</v>
      </c>
      <c r="E32" cm="1">
        <f t="array" ref="E32">_xlfn.IFS(ItemEffectTable[[#This Row],['#Grade]]="Weapon",6000,
ItemEffectTable[[#This Row],['#Grade]]="Normal",7000,
ItemEffectTable[[#This Row],['#Grade]]="Rare",8000,
ItemEffectTable[[#This Row],['#Grade]]="Cursed",9000)
+ COUNTIF($D$3:D32,ItemEffectTable[[#This Row],['#Grade]])
-ItemEffectTable[[#This Row],['#인덱스 수식용]]-1</f>
        <v>8013</v>
      </c>
      <c r="F32" t="s">
        <v>98</v>
      </c>
      <c r="G32" s="8" t="str">
        <f>INDEX([1]!스텟별가치[설명],MATCH(ItemEffectTable[[#This Row],[ApplyType]],[1]!스텟별가치[스텟],0))</f>
        <v>가장 가까운 적을 추격</v>
      </c>
      <c r="H32">
        <v>0</v>
      </c>
      <c r="I32" t="s">
        <v>32</v>
      </c>
      <c r="J32" t="s">
        <v>99</v>
      </c>
      <c r="K32" s="8" t="str">
        <f>INDEX([1]!스텟별가치[참조 테이블],MATCH(ItemEffectTable[[#This Row],[ApplyType]],[1]!스텟별가치[스텟],0))</f>
        <v>-</v>
      </c>
      <c r="L32" s="8" t="str" cm="1">
        <f t="array" ref="L32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예외처리</v>
      </c>
      <c r="M32" s="9" t="s">
        <v>34</v>
      </c>
      <c r="N32" s="8" t="str" cm="1">
        <f t="array" ref="N32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O32" s="8" cm="1">
        <f t="array" ref="O32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50</v>
      </c>
      <c r="P32" s="8" cm="1">
        <f t="array" ref="P32">SUM(IF($E$3:$E$58=E32,$O$3:$O$58))</f>
        <v>50</v>
      </c>
      <c r="Q32" s="8">
        <f>INDEX([1]!표9[#Data],MATCH(ItemEffectTable[[#This Row],['#Grade]],[1]!표9[#Headers],0))-ItemEffectTable[[#This Row],['#총 효력가치]]</f>
        <v>0</v>
      </c>
      <c r="R32" s="7"/>
      <c r="S32" s="8" cm="1">
        <f t="array" ref="S32">_xlfn.IFS(
ISTEXT(S31),0,
AND(ItemEffectTable[[#This Row],['#Grade]]=D31,ItemEffectTable[[#This Row],['#이름값]]=C31),S31+1,
ItemEffectTable[[#This Row],['#Grade]]&lt;&gt;D31,0,
ItemEffectTable[[#This Row],['#Grade]]=D31,S31
)</f>
        <v>2</v>
      </c>
      <c r="T32" s="8" t="e">
        <f>IF(ItemEffectTable[[#This Row],['#이름값]]=ItemEffectTable[[#This Row],['#Name]],"TRUE","FALSE")</f>
        <v>#N/A</v>
      </c>
      <c r="U32" s="8" t="e">
        <f>INDEX([1]!ItemTable[Name],MATCH(ItemEffectTable[[#This Row],[Index]],[1]!ItemTable[ItemEffectDataId],0))</f>
        <v>#N/A</v>
      </c>
      <c r="V32" s="8" t="e">
        <f>INDEX([1]!ItemTable[Desc],MATCH(ItemEffectTable[[#This Row],[Index]],[1]!ItemTable[ItemEffectDataId],0))</f>
        <v>#N/A</v>
      </c>
      <c r="W32" s="8" t="e">
        <f>INDEX([1]!LocaleTable[LocaleKR],MATCH(ItemEffectTable[[#This Row],['#NameIndex]],[1]!LocaleTable[Index],0))</f>
        <v>#N/A</v>
      </c>
      <c r="X32" s="8" t="e">
        <f>INDEX([1]!LocaleTable[LocaleKR],MATCH(ItemEffectTable[[#This Row],['#DescIndex]],[1]!LocaleTable[Index],0))</f>
        <v>#N/A</v>
      </c>
    </row>
    <row r="33" spans="2:24">
      <c r="B33" s="7" t="s">
        <v>28</v>
      </c>
      <c r="C33" s="7" t="s">
        <v>100</v>
      </c>
      <c r="D33" s="7" t="s">
        <v>101</v>
      </c>
      <c r="E33" cm="1">
        <f t="array" ref="E33">_xlfn.IFS(ItemEffectTable[[#This Row],['#Grade]]="Weapon",6000,
ItemEffectTable[[#This Row],['#Grade]]="Normal",7000,
ItemEffectTable[[#This Row],['#Grade]]="Rare",8000,
ItemEffectTable[[#This Row],['#Grade]]="Cursed",9000)
+ COUNTIF($D$3:D33,ItemEffectTable[[#This Row],['#Grade]])
-ItemEffectTable[[#This Row],['#인덱스 수식용]]-1</f>
        <v>9000</v>
      </c>
      <c r="F33" t="s">
        <v>47</v>
      </c>
      <c r="G33" s="8" t="str">
        <f>INDEX([1]!스텟별가치[설명],MATCH(ItemEffectTable[[#This Row],[ApplyType]],[1]!스텟별가치[스텟],0))</f>
        <v>이동속도변경</v>
      </c>
      <c r="H33">
        <v>0.8</v>
      </c>
      <c r="I33" t="s">
        <v>44</v>
      </c>
      <c r="J33" t="s">
        <v>33</v>
      </c>
      <c r="K33" s="8" t="str">
        <f>INDEX([1]!스텟별가치[참조 테이블],MATCH(ItemEffectTable[[#This Row],[ApplyType]],[1]!스텟별가치[스텟],0))</f>
        <v>CharacterTable</v>
      </c>
      <c r="L33" s="8" cm="1">
        <f t="array" ref="L33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300</v>
      </c>
      <c r="M33" s="9" t="s">
        <v>34</v>
      </c>
      <c r="N33" s="8" cm="1">
        <f t="array" ref="N33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240</v>
      </c>
      <c r="O33" s="8" cm="1">
        <f t="array" ref="O33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-1000.0000000000001</v>
      </c>
      <c r="P33" s="8" cm="1">
        <f t="array" ref="P33">SUM(IF($E$3:$E$58=E33,$O$3:$O$58))</f>
        <v>-933.33333333333337</v>
      </c>
      <c r="Q33" s="8">
        <f>INDEX([1]!표9[#Data],MATCH(ItemEffectTable[[#This Row],['#Grade]],[1]!표9[#Headers],0))-ItemEffectTable[[#This Row],['#총 효력가치]]</f>
        <v>983.33333333333337</v>
      </c>
      <c r="R33" s="7"/>
      <c r="S33" s="8" cm="1">
        <f t="array" ref="S33">_xlfn.IFS(
ISTEXT(S32),0,
AND(ItemEffectTable[[#This Row],['#Grade]]=D32,ItemEffectTable[[#This Row],['#이름값]]=C32),S32+1,
ItemEffectTable[[#This Row],['#Grade]]&lt;&gt;D32,0,
ItemEffectTable[[#This Row],['#Grade]]=D32,S32
)</f>
        <v>0</v>
      </c>
      <c r="T33" s="8" t="str">
        <f>IF(ItemEffectTable[[#This Row],['#이름값]]=ItemEffectTable[[#This Row],['#Name]],"TRUE","FALSE")</f>
        <v>TRUE</v>
      </c>
      <c r="U33" s="8">
        <f>INDEX([1]!ItemTable[Name],MATCH(ItemEffectTable[[#This Row],[Index]],[1]!ItemTable[ItemEffectDataId],0))</f>
        <v>14000</v>
      </c>
      <c r="V33" s="8">
        <f>INDEX([1]!ItemTable[Desc],MATCH(ItemEffectTable[[#This Row],[Index]],[1]!ItemTable[ItemEffectDataId],0))</f>
        <v>24000</v>
      </c>
      <c r="W33" s="8" t="str">
        <f>INDEX([1]!LocaleTable[LocaleKR],MATCH(ItemEffectTable[[#This Row],['#NameIndex]],[1]!LocaleTable[Index],0))</f>
        <v>불길한 깃발</v>
      </c>
      <c r="X33" s="8" t="str">
        <f>INDEX([1]!LocaleTable[LocaleKR],MATCH(ItemEffectTable[[#This Row],['#DescIndex]],[1]!LocaleTable[Index],0))</f>
        <v>이동속도가 30% 감소합니다. 차징 속도가 40% 빨라집니다.</v>
      </c>
    </row>
    <row r="34" spans="2:24">
      <c r="B34" s="7" t="s">
        <v>28</v>
      </c>
      <c r="C34" s="7" t="s">
        <v>100</v>
      </c>
      <c r="D34" s="7" t="s">
        <v>101</v>
      </c>
      <c r="E34" cm="1">
        <f t="array" ref="E34">_xlfn.IFS(ItemEffectTable[[#This Row],['#Grade]]="Weapon",6000,
ItemEffectTable[[#This Row],['#Grade]]="Normal",7000,
ItemEffectTable[[#This Row],['#Grade]]="Rare",8000,
ItemEffectTable[[#This Row],['#Grade]]="Cursed",9000)
+ COUNTIF($D$3:D34,ItemEffectTable[[#This Row],['#Grade]])
-ItemEffectTable[[#This Row],['#인덱스 수식용]]-1</f>
        <v>9000</v>
      </c>
      <c r="F34" t="s">
        <v>56</v>
      </c>
      <c r="G34" s="8" t="str">
        <f>INDEX([1]!스텟별가치[설명],MATCH(ItemEffectTable[[#This Row],[ApplyType]],[1]!스텟별가치[스텟],0))</f>
        <v>차징속도변경-1단계</v>
      </c>
      <c r="H34">
        <v>0.6</v>
      </c>
      <c r="I34" t="s">
        <v>44</v>
      </c>
      <c r="J34" t="s">
        <v>33</v>
      </c>
      <c r="K34" s="8" t="str">
        <f>INDEX([1]!스텟별가치[참조 테이블],MATCH(ItemEffectTable[[#This Row],[ApplyType]],[1]!스텟별가치[스텟],0))</f>
        <v>CharacterAtkTable</v>
      </c>
      <c r="L34" s="8" cm="1">
        <f t="array" ref="L34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0.5</v>
      </c>
      <c r="M34" s="9" t="s">
        <v>34</v>
      </c>
      <c r="N34" s="8" cm="1">
        <f t="array" ref="N34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0.3</v>
      </c>
      <c r="O34" s="8" cm="1">
        <f t="array" ref="O34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11.111111111111114</v>
      </c>
      <c r="P34" s="8" cm="1">
        <f t="array" ref="P34">SUM(IF($E$3:$E$58=E34,$O$3:$O$58))</f>
        <v>-933.33333333333337</v>
      </c>
      <c r="Q34" s="8">
        <f>INDEX([1]!표9[#Data],MATCH(ItemEffectTable[[#This Row],['#Grade]],[1]!표9[#Headers],0))-ItemEffectTable[[#This Row],['#총 효력가치]]</f>
        <v>983.33333333333337</v>
      </c>
      <c r="R34" s="7"/>
      <c r="S34" s="8" cm="1">
        <f t="array" ref="S34">_xlfn.IFS(
ISTEXT(S33),0,
AND(ItemEffectTable[[#This Row],['#Grade]]=D33,ItemEffectTable[[#This Row],['#이름값]]=C33),S33+1,
ItemEffectTable[[#This Row],['#Grade]]&lt;&gt;D33,0,
ItemEffectTable[[#This Row],['#Grade]]=D33,S33
)</f>
        <v>1</v>
      </c>
      <c r="T34" s="8" t="str">
        <f>IF(ItemEffectTable[[#This Row],['#이름값]]=ItemEffectTable[[#This Row],['#Name]],"TRUE","FALSE")</f>
        <v>TRUE</v>
      </c>
      <c r="U34" s="8">
        <f>INDEX([1]!ItemTable[Name],MATCH(ItemEffectTable[[#This Row],[Index]],[1]!ItemTable[ItemEffectDataId],0))</f>
        <v>14000</v>
      </c>
      <c r="V34" s="8">
        <f>INDEX([1]!ItemTable[Desc],MATCH(ItemEffectTable[[#This Row],[Index]],[1]!ItemTable[ItemEffectDataId],0))</f>
        <v>24000</v>
      </c>
      <c r="W34" s="8" t="str">
        <f>INDEX([1]!LocaleTable[LocaleKR],MATCH(ItemEffectTable[[#This Row],['#NameIndex]],[1]!LocaleTable[Index],0))</f>
        <v>불길한 깃발</v>
      </c>
      <c r="X34" s="8" t="str">
        <f>INDEX([1]!LocaleTable[LocaleKR],MATCH(ItemEffectTable[[#This Row],['#DescIndex]],[1]!LocaleTable[Index],0))</f>
        <v>이동속도가 30% 감소합니다. 차징 속도가 40% 빨라집니다.</v>
      </c>
    </row>
    <row r="35" spans="2:24">
      <c r="B35" s="7" t="s">
        <v>28</v>
      </c>
      <c r="C35" s="7" t="s">
        <v>100</v>
      </c>
      <c r="D35" s="7" t="s">
        <v>101</v>
      </c>
      <c r="E35" cm="1">
        <f t="array" ref="E35">_xlfn.IFS(ItemEffectTable[[#This Row],['#Grade]]="Weapon",6000,
ItemEffectTable[[#This Row],['#Grade]]="Normal",7000,
ItemEffectTable[[#This Row],['#Grade]]="Rare",8000,
ItemEffectTable[[#This Row],['#Grade]]="Cursed",9000)
+ COUNTIF($D$3:D35,ItemEffectTable[[#This Row],['#Grade]])
-ItemEffectTable[[#This Row],['#인덱스 수식용]]-1</f>
        <v>9000</v>
      </c>
      <c r="F35" t="s">
        <v>57</v>
      </c>
      <c r="G35" s="8" t="str">
        <f>INDEX([1]!스텟별가치[설명],MATCH(ItemEffectTable[[#This Row],[ApplyType]],[1]!스텟별가치[스텟],0))</f>
        <v>차징속도변경-2단계</v>
      </c>
      <c r="H35">
        <v>0.6</v>
      </c>
      <c r="I35" t="s">
        <v>44</v>
      </c>
      <c r="J35" t="s">
        <v>33</v>
      </c>
      <c r="K35" s="8" t="str">
        <f>INDEX([1]!스텟별가치[참조 테이블],MATCH(ItemEffectTable[[#This Row],[ApplyType]],[1]!스텟별가치[스텟],0))</f>
        <v>CharacterAtkTable</v>
      </c>
      <c r="L35" s="8" cm="1">
        <f t="array" ref="L35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35" s="9" t="s">
        <v>34</v>
      </c>
      <c r="N35" s="8" cm="1">
        <f t="array" ref="N35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0.6</v>
      </c>
      <c r="O35" s="8" cm="1">
        <f t="array" ref="O35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22.222222222222229</v>
      </c>
      <c r="P35" s="8" cm="1">
        <f t="array" ref="P35">SUM(IF($E$3:$E$58=E35,$O$3:$O$58))</f>
        <v>-933.33333333333337</v>
      </c>
      <c r="Q35" s="8">
        <f>INDEX([1]!표9[#Data],MATCH(ItemEffectTable[[#This Row],['#Grade]],[1]!표9[#Headers],0))-ItemEffectTable[[#This Row],['#총 효력가치]]</f>
        <v>983.33333333333337</v>
      </c>
      <c r="R35" s="7"/>
      <c r="S35" s="8" cm="1">
        <f t="array" ref="S35">_xlfn.IFS(
ISTEXT(S34),0,
AND(ItemEffectTable[[#This Row],['#Grade]]=D34,ItemEffectTable[[#This Row],['#이름값]]=C34),S34+1,
ItemEffectTable[[#This Row],['#Grade]]&lt;&gt;D34,0,
ItemEffectTable[[#This Row],['#Grade]]=D34,S34
)</f>
        <v>2</v>
      </c>
      <c r="T35" s="8" t="str">
        <f>IF(ItemEffectTable[[#This Row],['#이름값]]=ItemEffectTable[[#This Row],['#Name]],"TRUE","FALSE")</f>
        <v>TRUE</v>
      </c>
      <c r="U35" s="8">
        <f>INDEX([1]!ItemTable[Name],MATCH(ItemEffectTable[[#This Row],[Index]],[1]!ItemTable[ItemEffectDataId],0))</f>
        <v>14000</v>
      </c>
      <c r="V35" s="8">
        <f>INDEX([1]!ItemTable[Desc],MATCH(ItemEffectTable[[#This Row],[Index]],[1]!ItemTable[ItemEffectDataId],0))</f>
        <v>24000</v>
      </c>
      <c r="W35" s="8" t="str">
        <f>INDEX([1]!LocaleTable[LocaleKR],MATCH(ItemEffectTable[[#This Row],['#NameIndex]],[1]!LocaleTable[Index],0))</f>
        <v>불길한 깃발</v>
      </c>
      <c r="X35" s="8" t="str">
        <f>INDEX([1]!LocaleTable[LocaleKR],MATCH(ItemEffectTable[[#This Row],['#DescIndex]],[1]!LocaleTable[Index],0))</f>
        <v>이동속도가 30% 감소합니다. 차징 속도가 40% 빨라집니다.</v>
      </c>
    </row>
    <row r="36" spans="2:24">
      <c r="B36" s="7" t="s">
        <v>28</v>
      </c>
      <c r="C36" s="7" t="s">
        <v>100</v>
      </c>
      <c r="D36" s="7" t="s">
        <v>101</v>
      </c>
      <c r="E36" cm="1">
        <f t="array" ref="E36">_xlfn.IFS(ItemEffectTable[[#This Row],['#Grade]]="Weapon",6000,
ItemEffectTable[[#This Row],['#Grade]]="Normal",7000,
ItemEffectTable[[#This Row],['#Grade]]="Rare",8000,
ItemEffectTable[[#This Row],['#Grade]]="Cursed",9000)
+ COUNTIF($D$3:D36,ItemEffectTable[[#This Row],['#Grade]])
-ItemEffectTable[[#This Row],['#인덱스 수식용]]-1</f>
        <v>9000</v>
      </c>
      <c r="F36" t="s">
        <v>58</v>
      </c>
      <c r="G36" s="8" t="str">
        <f>INDEX([1]!스텟별가치[설명],MATCH(ItemEffectTable[[#This Row],[ApplyType]],[1]!스텟별가치[스텟],0))</f>
        <v>차징속도변경-3단계</v>
      </c>
      <c r="H36">
        <v>0.6</v>
      </c>
      <c r="I36" t="s">
        <v>44</v>
      </c>
      <c r="J36" t="s">
        <v>33</v>
      </c>
      <c r="K36" s="8" t="str">
        <f>INDEX([1]!스텟별가치[참조 테이블],MATCH(ItemEffectTable[[#This Row],[ApplyType]],[1]!스텟별가치[스텟],0))</f>
        <v>CharacterAtkTable</v>
      </c>
      <c r="L36" s="8" cm="1">
        <f t="array" ref="L36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1.5</v>
      </c>
      <c r="M36" s="9" t="s">
        <v>34</v>
      </c>
      <c r="N36" s="8" cm="1">
        <f t="array" ref="N36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0.89999999999999991</v>
      </c>
      <c r="O36" s="8" cm="1">
        <f t="array" ref="O36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33.333333333333343</v>
      </c>
      <c r="P36" s="8" cm="1">
        <f t="array" ref="P36">SUM(IF($E$3:$E$58=E36,$O$3:$O$58))</f>
        <v>-933.33333333333337</v>
      </c>
      <c r="Q36" s="8">
        <f>INDEX([1]!표9[#Data],MATCH(ItemEffectTable[[#This Row],['#Grade]],[1]!표9[#Headers],0))-ItemEffectTable[[#This Row],['#총 효력가치]]</f>
        <v>983.33333333333337</v>
      </c>
      <c r="R36" s="7"/>
      <c r="S36" s="8" cm="1">
        <f t="array" ref="S36">_xlfn.IFS(
ISTEXT(S35),0,
AND(ItemEffectTable[[#This Row],['#Grade]]=D35,ItemEffectTable[[#This Row],['#이름값]]=C35),S35+1,
ItemEffectTable[[#This Row],['#Grade]]&lt;&gt;D35,0,
ItemEffectTable[[#This Row],['#Grade]]=D35,S35
)</f>
        <v>3</v>
      </c>
      <c r="T36" s="8" t="str">
        <f>IF(ItemEffectTable[[#This Row],['#이름값]]=ItemEffectTable[[#This Row],['#Name]],"TRUE","FALSE")</f>
        <v>TRUE</v>
      </c>
      <c r="U36" s="8">
        <f>INDEX([1]!ItemTable[Name],MATCH(ItemEffectTable[[#This Row],[Index]],[1]!ItemTable[ItemEffectDataId],0))</f>
        <v>14000</v>
      </c>
      <c r="V36" s="8">
        <f>INDEX([1]!ItemTable[Desc],MATCH(ItemEffectTable[[#This Row],[Index]],[1]!ItemTable[ItemEffectDataId],0))</f>
        <v>24000</v>
      </c>
      <c r="W36" s="8" t="str">
        <f>INDEX([1]!LocaleTable[LocaleKR],MATCH(ItemEffectTable[[#This Row],['#NameIndex]],[1]!LocaleTable[Index],0))</f>
        <v>불길한 깃발</v>
      </c>
      <c r="X36" s="8" t="str">
        <f>INDEX([1]!LocaleTable[LocaleKR],MATCH(ItemEffectTable[[#This Row],['#DescIndex]],[1]!LocaleTable[Index],0))</f>
        <v>이동속도가 30% 감소합니다. 차징 속도가 40% 빨라집니다.</v>
      </c>
    </row>
    <row r="37" spans="2:24">
      <c r="B37" s="7" t="s">
        <v>28</v>
      </c>
      <c r="C37" s="7" t="s">
        <v>102</v>
      </c>
      <c r="D37" s="7" t="s">
        <v>101</v>
      </c>
      <c r="E37" cm="1">
        <f t="array" ref="E37">_xlfn.IFS(ItemEffectTable[[#This Row],['#Grade]]="Weapon",6000,
ItemEffectTable[[#This Row],['#Grade]]="Normal",7000,
ItemEffectTable[[#This Row],['#Grade]]="Rare",8000,
ItemEffectTable[[#This Row],['#Grade]]="Cursed",9000)
+ COUNTIF($D$3:D37,ItemEffectTable[[#This Row],['#Grade]])
-ItemEffectTable[[#This Row],['#인덱스 수식용]]-1</f>
        <v>9001</v>
      </c>
      <c r="F37" t="s">
        <v>47</v>
      </c>
      <c r="G37" s="8" t="str">
        <f>INDEX([1]!스텟별가치[설명],MATCH(ItemEffectTable[[#This Row],[ApplyType]],[1]!스텟별가치[스텟],0))</f>
        <v>이동속도변경</v>
      </c>
      <c r="H37">
        <v>1.9</v>
      </c>
      <c r="I37" t="s">
        <v>44</v>
      </c>
      <c r="J37" t="s">
        <v>33</v>
      </c>
      <c r="K37" s="8" t="str">
        <f>INDEX([1]!스텟별가치[참조 테이블],MATCH(ItemEffectTable[[#This Row],[ApplyType]],[1]!스텟별가치[스텟],0))</f>
        <v>CharacterTable</v>
      </c>
      <c r="L37" s="8" cm="1">
        <f t="array" ref="L37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300</v>
      </c>
      <c r="M37" s="9" t="s">
        <v>34</v>
      </c>
      <c r="N37" s="8" cm="1">
        <f t="array" ref="N37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570</v>
      </c>
      <c r="O37" s="8" cm="1">
        <f t="array" ref="O37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4500</v>
      </c>
      <c r="P37" s="8" cm="1">
        <f t="array" ref="P37">SUM(IF($E$3:$E$58=E37,$O$3:$O$58))</f>
        <v>4466.666666666667</v>
      </c>
      <c r="Q37" s="8">
        <f>INDEX([1]!표9[#Data],MATCH(ItemEffectTable[[#This Row],['#Grade]],[1]!표9[#Headers],0))-ItemEffectTable[[#This Row],['#총 효력가치]]</f>
        <v>-4416.666666666667</v>
      </c>
      <c r="R37" s="7"/>
      <c r="S37" s="8" cm="1">
        <f t="array" ref="S37">_xlfn.IFS(
ISTEXT(S36),0,
AND(ItemEffectTable[[#This Row],['#Grade]]=D36,ItemEffectTable[[#This Row],['#이름값]]=C36),S36+1,
ItemEffectTable[[#This Row],['#Grade]]&lt;&gt;D36,0,
ItemEffectTable[[#This Row],['#Grade]]=D36,S36
)</f>
        <v>3</v>
      </c>
      <c r="T37" s="8" t="str">
        <f>IF(ItemEffectTable[[#This Row],['#이름값]]=ItemEffectTable[[#This Row],['#Name]],"TRUE","FALSE")</f>
        <v>TRUE</v>
      </c>
      <c r="U37" s="8">
        <f>INDEX([1]!ItemTable[Name],MATCH(ItemEffectTable[[#This Row],[Index]],[1]!ItemTable[ItemEffectDataId],0))</f>
        <v>14001</v>
      </c>
      <c r="V37" s="8">
        <f>INDEX([1]!ItemTable[Desc],MATCH(ItemEffectTable[[#This Row],[Index]],[1]!ItemTable[ItemEffectDataId],0))</f>
        <v>24001</v>
      </c>
      <c r="W37" s="8" t="str">
        <f>INDEX([1]!LocaleTable[LocaleKR],MATCH(ItemEffectTable[[#This Row],['#NameIndex]],[1]!LocaleTable[Index],0))</f>
        <v>빗바랜 천가죽</v>
      </c>
      <c r="X37" s="8" t="str">
        <f>INDEX([1]!LocaleTable[LocaleKR],MATCH(ItemEffectTable[[#This Row],['#DescIndex]],[1]!LocaleTable[Index],0))</f>
        <v>이동속도가 20% 감소합니다. 피해량이 20% 감소합니다.</v>
      </c>
    </row>
    <row r="38" spans="2:24">
      <c r="B38" s="7" t="s">
        <v>28</v>
      </c>
      <c r="C38" s="7" t="s">
        <v>102</v>
      </c>
      <c r="D38" s="7" t="s">
        <v>101</v>
      </c>
      <c r="E38" cm="1">
        <f t="array" ref="E38">_xlfn.IFS(ItemEffectTable[[#This Row],['#Grade]]="Weapon",6000,
ItemEffectTable[[#This Row],['#Grade]]="Normal",7000,
ItemEffectTable[[#This Row],['#Grade]]="Rare",8000,
ItemEffectTable[[#This Row],['#Grade]]="Cursed",9000)
+ COUNTIF($D$3:D38,ItemEffectTable[[#This Row],['#Grade]])
-ItemEffectTable[[#This Row],['#인덱스 수식용]]-1</f>
        <v>9001</v>
      </c>
      <c r="F38" t="s">
        <v>43</v>
      </c>
      <c r="G38" s="8" t="str">
        <f>INDEX([1]!스텟별가치[설명],MATCH(ItemEffectTable[[#This Row],[ApplyType]],[1]!스텟별가치[스텟],0))</f>
        <v>공격력변경</v>
      </c>
      <c r="H38">
        <v>0.8</v>
      </c>
      <c r="I38" t="s">
        <v>44</v>
      </c>
      <c r="J38" t="s">
        <v>33</v>
      </c>
      <c r="K38" s="8" t="str">
        <f>INDEX([1]!스텟별가치[참조 테이블],MATCH(ItemEffectTable[[#This Row],[ApplyType]],[1]!스텟별가치[스텟],0))</f>
        <v>CharacterAtkTable</v>
      </c>
      <c r="L38" s="8" cm="1">
        <f t="array" ref="L38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38" s="9" t="s">
        <v>34</v>
      </c>
      <c r="N38" s="8" cm="1">
        <f t="array" ref="N38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0.8</v>
      </c>
      <c r="O38" s="8" cm="1">
        <f t="array" ref="O38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-33.333333333333329</v>
      </c>
      <c r="P38" s="8" cm="1">
        <f t="array" ref="P38">SUM(IF($E$3:$E$58=E38,$O$3:$O$58))</f>
        <v>4466.666666666667</v>
      </c>
      <c r="Q38" s="8">
        <f>INDEX([1]!표9[#Data],MATCH(ItemEffectTable[[#This Row],['#Grade]],[1]!표9[#Headers],0))-ItemEffectTable[[#This Row],['#총 효력가치]]</f>
        <v>-4416.666666666667</v>
      </c>
      <c r="R38" s="7"/>
      <c r="S38" s="8" cm="1">
        <f t="array" ref="S38">_xlfn.IFS(
ISTEXT(S37),0,
AND(ItemEffectTable[[#This Row],['#Grade]]=D37,ItemEffectTable[[#This Row],['#이름값]]=C37),S37+1,
ItemEffectTable[[#This Row],['#Grade]]&lt;&gt;D37,0,
ItemEffectTable[[#This Row],['#Grade]]=D37,S37
)</f>
        <v>4</v>
      </c>
      <c r="T38" s="8" t="str">
        <f>IF(ItemEffectTable[[#This Row],['#이름값]]=ItemEffectTable[[#This Row],['#Name]],"TRUE","FALSE")</f>
        <v>TRUE</v>
      </c>
      <c r="U38" s="8">
        <f>INDEX([1]!ItemTable[Name],MATCH(ItemEffectTable[[#This Row],[Index]],[1]!ItemTable[ItemEffectDataId],0))</f>
        <v>14001</v>
      </c>
      <c r="V38" s="8">
        <f>INDEX([1]!ItemTable[Desc],MATCH(ItemEffectTable[[#This Row],[Index]],[1]!ItemTable[ItemEffectDataId],0))</f>
        <v>24001</v>
      </c>
      <c r="W38" s="8" t="str">
        <f>INDEX([1]!LocaleTable[LocaleKR],MATCH(ItemEffectTable[[#This Row],['#NameIndex]],[1]!LocaleTable[Index],0))</f>
        <v>빗바랜 천가죽</v>
      </c>
      <c r="X38" s="8" t="str">
        <f>INDEX([1]!LocaleTable[LocaleKR],MATCH(ItemEffectTable[[#This Row],['#DescIndex]],[1]!LocaleTable[Index],0))</f>
        <v>이동속도가 20% 감소합니다. 피해량이 20% 감소합니다.</v>
      </c>
    </row>
    <row r="39" spans="2:24">
      <c r="B39" s="7" t="s">
        <v>28</v>
      </c>
      <c r="C39" s="7" t="s">
        <v>103</v>
      </c>
      <c r="D39" s="7" t="s">
        <v>101</v>
      </c>
      <c r="E39" cm="1">
        <f t="array" ref="E39">_xlfn.IFS(ItemEffectTable[[#This Row],['#Grade]]="Weapon",6000,
ItemEffectTable[[#This Row],['#Grade]]="Normal",7000,
ItemEffectTable[[#This Row],['#Grade]]="Rare",8000,
ItemEffectTable[[#This Row],['#Grade]]="Cursed",9000)
+ COUNTIF($D$3:D39,ItemEffectTable[[#This Row],['#Grade]])
-ItemEffectTable[[#This Row],['#인덱스 수식용]]-1</f>
        <v>9002</v>
      </c>
      <c r="F39" t="s">
        <v>56</v>
      </c>
      <c r="G39" s="8" t="str">
        <f>INDEX([1]!스텟별가치[설명],MATCH(ItemEffectTable[[#This Row],[ApplyType]],[1]!스텟별가치[스텟],0))</f>
        <v>차징속도변경-1단계</v>
      </c>
      <c r="H39">
        <v>1.4</v>
      </c>
      <c r="I39" t="s">
        <v>44</v>
      </c>
      <c r="J39" t="s">
        <v>33</v>
      </c>
      <c r="K39" s="8" t="str">
        <f>INDEX([1]!스텟별가치[참조 테이블],MATCH(ItemEffectTable[[#This Row],[ApplyType]],[1]!스텟별가치[스텟],0))</f>
        <v>CharacterAtkTable</v>
      </c>
      <c r="L39" s="8" cm="1">
        <f t="array" ref="L39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0.5</v>
      </c>
      <c r="M39" s="9" t="s">
        <v>34</v>
      </c>
      <c r="N39" s="8" cm="1">
        <f t="array" ref="N39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0.7</v>
      </c>
      <c r="O39" s="8" cm="1">
        <f t="array" ref="O39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-11.111111111111111</v>
      </c>
      <c r="P39" s="8" cm="1">
        <f t="array" ref="P39">SUM(IF($E$3:$E$58=E39,$O$3:$O$58))</f>
        <v>53.333333333333343</v>
      </c>
      <c r="Q39" s="8">
        <f>INDEX([1]!표9[#Data],MATCH(ItemEffectTable[[#This Row],['#Grade]],[1]!표9[#Headers],0))-ItemEffectTable[[#This Row],['#총 효력가치]]</f>
        <v>-3.3333333333333428</v>
      </c>
      <c r="R39" s="7"/>
      <c r="S39" s="8" cm="1">
        <f t="array" ref="S39">_xlfn.IFS(
ISTEXT(S38),0,
AND(ItemEffectTable[[#This Row],['#Grade]]=D38,ItemEffectTable[[#This Row],['#이름값]]=C38),S38+1,
ItemEffectTable[[#This Row],['#Grade]]&lt;&gt;D38,0,
ItemEffectTable[[#This Row],['#Grade]]=D38,S38
)</f>
        <v>4</v>
      </c>
      <c r="T39" s="8" t="str">
        <f>IF(ItemEffectTable[[#This Row],['#이름값]]=ItemEffectTable[[#This Row],['#Name]],"TRUE","FALSE")</f>
        <v>TRUE</v>
      </c>
      <c r="U39" s="8">
        <f>INDEX([1]!ItemTable[Name],MATCH(ItemEffectTable[[#This Row],[Index]],[1]!ItemTable[ItemEffectDataId],0))</f>
        <v>14002</v>
      </c>
      <c r="V39" s="8">
        <f>INDEX([1]!ItemTable[Desc],MATCH(ItemEffectTable[[#This Row],[Index]],[1]!ItemTable[ItemEffectDataId],0))</f>
        <v>24002</v>
      </c>
      <c r="W39" s="8" t="str">
        <f>INDEX([1]!LocaleTable[LocaleKR],MATCH(ItemEffectTable[[#This Row],['#NameIndex]],[1]!LocaleTable[Index],0))</f>
        <v>나자렛의 몽키스패너</v>
      </c>
      <c r="X39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0" spans="2:24">
      <c r="B40" s="7" t="s">
        <v>28</v>
      </c>
      <c r="C40" s="7" t="s">
        <v>103</v>
      </c>
      <c r="D40" s="7" t="s">
        <v>101</v>
      </c>
      <c r="E40" cm="1">
        <f t="array" ref="E40">_xlfn.IFS(ItemEffectTable[[#This Row],['#Grade]]="Weapon",6000,
ItemEffectTable[[#This Row],['#Grade]]="Normal",7000,
ItemEffectTable[[#This Row],['#Grade]]="Rare",8000,
ItemEffectTable[[#This Row],['#Grade]]="Cursed",9000)
+ COUNTIF($D$3:D40,ItemEffectTable[[#This Row],['#Grade]])
-ItemEffectTable[[#This Row],['#인덱스 수식용]]-1</f>
        <v>9002</v>
      </c>
      <c r="F40" t="s">
        <v>57</v>
      </c>
      <c r="G40" s="8" t="str">
        <f>INDEX([1]!스텟별가치[설명],MATCH(ItemEffectTable[[#This Row],[ApplyType]],[1]!스텟별가치[스텟],0))</f>
        <v>차징속도변경-2단계</v>
      </c>
      <c r="H40">
        <v>1.4</v>
      </c>
      <c r="I40" t="s">
        <v>44</v>
      </c>
      <c r="J40" t="s">
        <v>33</v>
      </c>
      <c r="K40" s="8" t="str">
        <f>INDEX([1]!스텟별가치[참조 테이블],MATCH(ItemEffectTable[[#This Row],[ApplyType]],[1]!스텟별가치[스텟],0))</f>
        <v>CharacterAtkTable</v>
      </c>
      <c r="L40" s="8" cm="1">
        <f t="array" ref="L40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40" s="9" t="s">
        <v>34</v>
      </c>
      <c r="N40" s="8" cm="1">
        <f t="array" ref="N40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1.4</v>
      </c>
      <c r="O40" s="8" cm="1">
        <f t="array" ref="O40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-22.222222222222221</v>
      </c>
      <c r="P40" s="8" cm="1">
        <f t="array" ref="P40">SUM(IF($E$3:$E$58=E40,$O$3:$O$58))</f>
        <v>53.333333333333343</v>
      </c>
      <c r="Q40" s="8">
        <f>INDEX([1]!표9[#Data],MATCH(ItemEffectTable[[#This Row],['#Grade]],[1]!표9[#Headers],0))-ItemEffectTable[[#This Row],['#총 효력가치]]</f>
        <v>-3.3333333333333428</v>
      </c>
      <c r="R40" s="7"/>
      <c r="S40" s="8" cm="1">
        <f t="array" ref="S40">_xlfn.IFS(
ISTEXT(S39),0,
AND(ItemEffectTable[[#This Row],['#Grade]]=D39,ItemEffectTable[[#This Row],['#이름값]]=C39),S39+1,
ItemEffectTable[[#This Row],['#Grade]]&lt;&gt;D39,0,
ItemEffectTable[[#This Row],['#Grade]]=D39,S39
)</f>
        <v>5</v>
      </c>
      <c r="T40" s="8" t="str">
        <f>IF(ItemEffectTable[[#This Row],['#이름값]]=ItemEffectTable[[#This Row],['#Name]],"TRUE","FALSE")</f>
        <v>TRUE</v>
      </c>
      <c r="U40" s="8">
        <f>INDEX([1]!ItemTable[Name],MATCH(ItemEffectTable[[#This Row],[Index]],[1]!ItemTable[ItemEffectDataId],0))</f>
        <v>14002</v>
      </c>
      <c r="V40" s="8">
        <f>INDEX([1]!ItemTable[Desc],MATCH(ItemEffectTable[[#This Row],[Index]],[1]!ItemTable[ItemEffectDataId],0))</f>
        <v>24002</v>
      </c>
      <c r="W40" s="8" t="str">
        <f>INDEX([1]!LocaleTable[LocaleKR],MATCH(ItemEffectTable[[#This Row],['#NameIndex]],[1]!LocaleTable[Index],0))</f>
        <v>나자렛의 몽키스패너</v>
      </c>
      <c r="X40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1" spans="2:24">
      <c r="B41" s="7" t="s">
        <v>28</v>
      </c>
      <c r="C41" s="7" t="s">
        <v>103</v>
      </c>
      <c r="D41" s="7" t="s">
        <v>101</v>
      </c>
      <c r="E41" cm="1">
        <f t="array" ref="E41">_xlfn.IFS(ItemEffectTable[[#This Row],['#Grade]]="Weapon",6000,
ItemEffectTable[[#This Row],['#Grade]]="Normal",7000,
ItemEffectTable[[#This Row],['#Grade]]="Rare",8000,
ItemEffectTable[[#This Row],['#Grade]]="Cursed",9000)
+ COUNTIF($D$3:D41,ItemEffectTable[[#This Row],['#Grade]])
-ItemEffectTable[[#This Row],['#인덱스 수식용]]-1</f>
        <v>9002</v>
      </c>
      <c r="F41" t="s">
        <v>58</v>
      </c>
      <c r="G41" s="8" t="str">
        <f>INDEX([1]!스텟별가치[설명],MATCH(ItemEffectTable[[#This Row],[ApplyType]],[1]!스텟별가치[스텟],0))</f>
        <v>차징속도변경-3단계</v>
      </c>
      <c r="H41">
        <v>1.4</v>
      </c>
      <c r="I41" t="s">
        <v>44</v>
      </c>
      <c r="J41" t="s">
        <v>33</v>
      </c>
      <c r="K41" s="8" t="str">
        <f>INDEX([1]!스텟별가치[참조 테이블],MATCH(ItemEffectTable[[#This Row],[ApplyType]],[1]!스텟별가치[스텟],0))</f>
        <v>CharacterAtkTable</v>
      </c>
      <c r="L41" s="8" cm="1">
        <f t="array" ref="L41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1.5</v>
      </c>
      <c r="M41" s="9" t="s">
        <v>34</v>
      </c>
      <c r="N41" s="8" cm="1">
        <f t="array" ref="N41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2.0999999999999996</v>
      </c>
      <c r="O41" s="8" cm="1">
        <f t="array" ref="O41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-33.333333333333321</v>
      </c>
      <c r="P41" s="8" cm="1">
        <f t="array" ref="P41">SUM(IF($E$3:$E$58=E41,$O$3:$O$58))</f>
        <v>53.333333333333343</v>
      </c>
      <c r="Q41" s="8">
        <f>INDEX([1]!표9[#Data],MATCH(ItemEffectTable[[#This Row],['#Grade]],[1]!표9[#Headers],0))-ItemEffectTable[[#This Row],['#총 효력가치]]</f>
        <v>-3.3333333333333428</v>
      </c>
      <c r="R41" s="7"/>
      <c r="S41" s="8" cm="1">
        <f t="array" ref="S41">_xlfn.IFS(
ISTEXT(S40),0,
AND(ItemEffectTable[[#This Row],['#Grade]]=D40,ItemEffectTable[[#This Row],['#이름값]]=C40),S40+1,
ItemEffectTable[[#This Row],['#Grade]]&lt;&gt;D40,0,
ItemEffectTable[[#This Row],['#Grade]]=D40,S40
)</f>
        <v>6</v>
      </c>
      <c r="T41" s="8" t="str">
        <f>IF(ItemEffectTable[[#This Row],['#이름값]]=ItemEffectTable[[#This Row],['#Name]],"TRUE","FALSE")</f>
        <v>TRUE</v>
      </c>
      <c r="U41" s="8">
        <f>INDEX([1]!ItemTable[Name],MATCH(ItemEffectTable[[#This Row],[Index]],[1]!ItemTable[ItemEffectDataId],0))</f>
        <v>14002</v>
      </c>
      <c r="V41" s="8">
        <f>INDEX([1]!ItemTable[Desc],MATCH(ItemEffectTable[[#This Row],[Index]],[1]!ItemTable[ItemEffectDataId],0))</f>
        <v>24002</v>
      </c>
      <c r="W41" s="8" t="str">
        <f>INDEX([1]!LocaleTable[LocaleKR],MATCH(ItemEffectTable[[#This Row],['#NameIndex]],[1]!LocaleTable[Index],0))</f>
        <v>나자렛의 몽키스패너</v>
      </c>
      <c r="X41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2" spans="2:24">
      <c r="B42" s="7" t="s">
        <v>28</v>
      </c>
      <c r="C42" s="7" t="s">
        <v>103</v>
      </c>
      <c r="D42" s="7" t="s">
        <v>101</v>
      </c>
      <c r="E42" cm="1">
        <f t="array" ref="E42">_xlfn.IFS(ItemEffectTable[[#This Row],['#Grade]]="Weapon",6000,
ItemEffectTable[[#This Row],['#Grade]]="Normal",7000,
ItemEffectTable[[#This Row],['#Grade]]="Rare",8000,
ItemEffectTable[[#This Row],['#Grade]]="Cursed",9000)
+ COUNTIF($D$3:D42,ItemEffectTable[[#This Row],['#Grade]])
-ItemEffectTable[[#This Row],['#인덱스 수식용]]-1</f>
        <v>9002</v>
      </c>
      <c r="F42" s="10" t="s">
        <v>104</v>
      </c>
      <c r="G42" s="8" t="str">
        <f>INDEX([1]!스텟별가치[설명],MATCH(ItemEffectTable[[#This Row],[ApplyType]],[1]!스텟별가치[스텟],0))</f>
        <v>튕겨내기탄환속도변경-미차징</v>
      </c>
      <c r="H42">
        <v>2</v>
      </c>
      <c r="I42" t="s">
        <v>44</v>
      </c>
      <c r="J42" t="s">
        <v>33</v>
      </c>
      <c r="K42" s="8" t="str">
        <f>INDEX([1]!스텟별가치[참조 테이블],MATCH(ItemEffectTable[[#This Row],[ApplyType]],[1]!스텟별가치[스텟],0))</f>
        <v>CharacterAtkTable</v>
      </c>
      <c r="L42" s="8" cm="1">
        <f t="array" ref="L42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30</v>
      </c>
      <c r="M42" s="9" t="s">
        <v>34</v>
      </c>
      <c r="N42" s="8" cm="1">
        <f t="array" ref="N42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60</v>
      </c>
      <c r="O42" s="8" cm="1">
        <f t="array" ref="O42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15</v>
      </c>
      <c r="P42" s="8" cm="1">
        <f t="array" ref="P42">SUM(IF($E$3:$E$58=E42,$O$3:$O$58))</f>
        <v>53.333333333333343</v>
      </c>
      <c r="Q42" s="8">
        <f>INDEX([1]!표9[#Data],MATCH(ItemEffectTable[[#This Row],['#Grade]],[1]!표9[#Headers],0))-ItemEffectTable[[#This Row],['#총 효력가치]]</f>
        <v>-3.3333333333333428</v>
      </c>
      <c r="R42" s="7"/>
      <c r="S42" s="8" cm="1">
        <f t="array" ref="S42">_xlfn.IFS(
ISTEXT(S41),0,
AND(ItemEffectTable[[#This Row],['#Grade]]=D41,ItemEffectTable[[#This Row],['#이름값]]=C41),S41+1,
ItemEffectTable[[#This Row],['#Grade]]&lt;&gt;D41,0,
ItemEffectTable[[#This Row],['#Grade]]=D41,S41
)</f>
        <v>7</v>
      </c>
      <c r="T42" s="8" t="str">
        <f>IF(ItemEffectTable[[#This Row],['#이름값]]=ItemEffectTable[[#This Row],['#Name]],"TRUE","FALSE")</f>
        <v>TRUE</v>
      </c>
      <c r="U42" s="8">
        <f>INDEX([1]!ItemTable[Name],MATCH(ItemEffectTable[[#This Row],[Index]],[1]!ItemTable[ItemEffectDataId],0))</f>
        <v>14002</v>
      </c>
      <c r="V42" s="8">
        <f>INDEX([1]!ItemTable[Desc],MATCH(ItemEffectTable[[#This Row],[Index]],[1]!ItemTable[ItemEffectDataId],0))</f>
        <v>24002</v>
      </c>
      <c r="W42" s="8" t="str">
        <f>INDEX([1]!LocaleTable[LocaleKR],MATCH(ItemEffectTable[[#This Row],['#NameIndex]],[1]!LocaleTable[Index],0))</f>
        <v>나자렛의 몽키스패너</v>
      </c>
      <c r="X42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3" spans="2:24">
      <c r="B43" s="7" t="s">
        <v>28</v>
      </c>
      <c r="C43" s="7" t="s">
        <v>103</v>
      </c>
      <c r="D43" s="7" t="s">
        <v>101</v>
      </c>
      <c r="E43" cm="1">
        <f t="array" ref="E43">_xlfn.IFS(ItemEffectTable[[#This Row],['#Grade]]="Weapon",6000,
ItemEffectTable[[#This Row],['#Grade]]="Normal",7000,
ItemEffectTable[[#This Row],['#Grade]]="Rare",8000,
ItemEffectTable[[#This Row],['#Grade]]="Cursed",9000)
+ COUNTIF($D$3:D43,ItemEffectTable[[#This Row],['#Grade]])
-ItemEffectTable[[#This Row],['#인덱스 수식용]]-1</f>
        <v>9002</v>
      </c>
      <c r="F43" t="s">
        <v>105</v>
      </c>
      <c r="G43" s="8" t="str">
        <f>INDEX([1]!스텟별가치[설명],MATCH(ItemEffectTable[[#This Row],[ApplyType]],[1]!스텟별가치[스텟],0))</f>
        <v>튕겨내기탄환속도변경-1단계</v>
      </c>
      <c r="H43">
        <v>2</v>
      </c>
      <c r="I43" t="s">
        <v>44</v>
      </c>
      <c r="J43" t="s">
        <v>33</v>
      </c>
      <c r="K43" s="8" t="str">
        <f>INDEX([1]!스텟별가치[참조 테이블],MATCH(ItemEffectTable[[#This Row],[ApplyType]],[1]!스텟별가치[스텟],0))</f>
        <v>CharacterAtkTable</v>
      </c>
      <c r="L43" s="8" cm="1">
        <f t="array" ref="L43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50</v>
      </c>
      <c r="M43" s="9" t="s">
        <v>34</v>
      </c>
      <c r="N43" s="8" cm="1">
        <f t="array" ref="N43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100</v>
      </c>
      <c r="O43" s="8" cm="1">
        <f t="array" ref="O43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25</v>
      </c>
      <c r="P43" s="8" cm="1">
        <f t="array" ref="P43">SUM(IF($E$3:$E$58=E43,$O$3:$O$58))</f>
        <v>53.333333333333343</v>
      </c>
      <c r="Q43" s="8">
        <f>INDEX([1]!표9[#Data],MATCH(ItemEffectTable[[#This Row],['#Grade]],[1]!표9[#Headers],0))-ItemEffectTable[[#This Row],['#총 효력가치]]</f>
        <v>-3.3333333333333428</v>
      </c>
      <c r="R43" s="7"/>
      <c r="S43" s="8" cm="1">
        <f t="array" ref="S43">_xlfn.IFS(
ISTEXT(S42),0,
AND(ItemEffectTable[[#This Row],['#Grade]]=D42,ItemEffectTable[[#This Row],['#이름값]]=C42),S42+1,
ItemEffectTable[[#This Row],['#Grade]]&lt;&gt;D42,0,
ItemEffectTable[[#This Row],['#Grade]]=D42,S42
)</f>
        <v>8</v>
      </c>
      <c r="T43" s="8" t="str">
        <f>IF(ItemEffectTable[[#This Row],['#이름값]]=ItemEffectTable[[#This Row],['#Name]],"TRUE","FALSE")</f>
        <v>TRUE</v>
      </c>
      <c r="U43" s="8">
        <f>INDEX([1]!ItemTable[Name],MATCH(ItemEffectTable[[#This Row],[Index]],[1]!ItemTable[ItemEffectDataId],0))</f>
        <v>14002</v>
      </c>
      <c r="V43" s="8">
        <f>INDEX([1]!ItemTable[Desc],MATCH(ItemEffectTable[[#This Row],[Index]],[1]!ItemTable[ItemEffectDataId],0))</f>
        <v>24002</v>
      </c>
      <c r="W43" s="8" t="str">
        <f>INDEX([1]!LocaleTable[LocaleKR],MATCH(ItemEffectTable[[#This Row],['#NameIndex]],[1]!LocaleTable[Index],0))</f>
        <v>나자렛의 몽키스패너</v>
      </c>
      <c r="X43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4" spans="2:24">
      <c r="B44" s="7" t="s">
        <v>28</v>
      </c>
      <c r="C44" s="7" t="s">
        <v>103</v>
      </c>
      <c r="D44" s="7" t="s">
        <v>101</v>
      </c>
      <c r="E44" cm="1">
        <f t="array" ref="E44">_xlfn.IFS(ItemEffectTable[[#This Row],['#Grade]]="Weapon",6000,
ItemEffectTable[[#This Row],['#Grade]]="Normal",7000,
ItemEffectTable[[#This Row],['#Grade]]="Rare",8000,
ItemEffectTable[[#This Row],['#Grade]]="Cursed",9000)
+ COUNTIF($D$3:D44,ItemEffectTable[[#This Row],['#Grade]])
-ItemEffectTable[[#This Row],['#인덱스 수식용]]-1</f>
        <v>9002</v>
      </c>
      <c r="F44" t="s">
        <v>106</v>
      </c>
      <c r="G44" s="8" t="str">
        <f>INDEX([1]!스텟별가치[설명],MATCH(ItemEffectTable[[#This Row],[ApplyType]],[1]!스텟별가치[스텟],0))</f>
        <v>튕겨내기탄환속도변경-2단계</v>
      </c>
      <c r="H44">
        <v>2</v>
      </c>
      <c r="I44" t="s">
        <v>44</v>
      </c>
      <c r="J44" t="s">
        <v>33</v>
      </c>
      <c r="K44" s="8" t="str">
        <f>INDEX([1]!스텟별가치[참조 테이블],MATCH(ItemEffectTable[[#This Row],[ApplyType]],[1]!스텟별가치[스텟],0))</f>
        <v>CharacterAtkTable</v>
      </c>
      <c r="L44" s="8" cm="1">
        <f t="array" ref="L44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70</v>
      </c>
      <c r="M44" s="9" t="s">
        <v>34</v>
      </c>
      <c r="N44" s="8" cm="1">
        <f t="array" ref="N44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140</v>
      </c>
      <c r="O44" s="8" cm="1">
        <f t="array" ref="O44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35</v>
      </c>
      <c r="P44" s="8" cm="1">
        <f t="array" ref="P44">SUM(IF($E$3:$E$58=E44,$O$3:$O$58))</f>
        <v>53.333333333333343</v>
      </c>
      <c r="Q44" s="8">
        <f>INDEX([1]!표9[#Data],MATCH(ItemEffectTable[[#This Row],['#Grade]],[1]!표9[#Headers],0))-ItemEffectTable[[#This Row],['#총 효력가치]]</f>
        <v>-3.3333333333333428</v>
      </c>
      <c r="R44" s="7"/>
      <c r="S44" s="8" cm="1">
        <f t="array" ref="S44">_xlfn.IFS(
ISTEXT(S43),0,
AND(ItemEffectTable[[#This Row],['#Grade]]=D43,ItemEffectTable[[#This Row],['#이름값]]=C43),S43+1,
ItemEffectTable[[#This Row],['#Grade]]&lt;&gt;D43,0,
ItemEffectTable[[#This Row],['#Grade]]=D43,S43
)</f>
        <v>9</v>
      </c>
      <c r="T44" s="8" t="str">
        <f>IF(ItemEffectTable[[#This Row],['#이름값]]=ItemEffectTable[[#This Row],['#Name]],"TRUE","FALSE")</f>
        <v>TRUE</v>
      </c>
      <c r="U44" s="8">
        <f>INDEX([1]!ItemTable[Name],MATCH(ItemEffectTable[[#This Row],[Index]],[1]!ItemTable[ItemEffectDataId],0))</f>
        <v>14002</v>
      </c>
      <c r="V44" s="8">
        <f>INDEX([1]!ItemTable[Desc],MATCH(ItemEffectTable[[#This Row],[Index]],[1]!ItemTable[ItemEffectDataId],0))</f>
        <v>24002</v>
      </c>
      <c r="W44" s="8" t="str">
        <f>INDEX([1]!LocaleTable[LocaleKR],MATCH(ItemEffectTable[[#This Row],['#NameIndex]],[1]!LocaleTable[Index],0))</f>
        <v>나자렛의 몽키스패너</v>
      </c>
      <c r="X44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5" spans="2:24">
      <c r="B45" s="7" t="s">
        <v>28</v>
      </c>
      <c r="C45" s="7" t="s">
        <v>103</v>
      </c>
      <c r="D45" s="7" t="s">
        <v>101</v>
      </c>
      <c r="E45" cm="1">
        <f t="array" ref="E45">_xlfn.IFS(ItemEffectTable[[#This Row],['#Grade]]="Weapon",6000,
ItemEffectTable[[#This Row],['#Grade]]="Normal",7000,
ItemEffectTable[[#This Row],['#Grade]]="Rare",8000,
ItemEffectTable[[#This Row],['#Grade]]="Cursed",9000)
+ COUNTIF($D$3:D45,ItemEffectTable[[#This Row],['#Grade]])
-ItemEffectTable[[#This Row],['#인덱스 수식용]]-1</f>
        <v>9002</v>
      </c>
      <c r="F45" t="s">
        <v>107</v>
      </c>
      <c r="G45" s="8" t="str">
        <f>INDEX([1]!스텟별가치[설명],MATCH(ItemEffectTable[[#This Row],[ApplyType]],[1]!스텟별가치[스텟],0))</f>
        <v>튕겨내기탄환속도변경-3단계</v>
      </c>
      <c r="H45">
        <v>2</v>
      </c>
      <c r="I45" t="s">
        <v>44</v>
      </c>
      <c r="J45" t="s">
        <v>33</v>
      </c>
      <c r="K45" s="8" t="str">
        <f>INDEX([1]!스텟별가치[참조 테이블],MATCH(ItemEffectTable[[#This Row],[ApplyType]],[1]!스텟별가치[스텟],0))</f>
        <v>CharacterAtkTable</v>
      </c>
      <c r="L45" s="8" cm="1">
        <f t="array" ref="L45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90</v>
      </c>
      <c r="M45" s="9" t="s">
        <v>34</v>
      </c>
      <c r="N45" s="8" cm="1">
        <f t="array" ref="N45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180</v>
      </c>
      <c r="O45" s="8" cm="1">
        <f t="array" ref="O45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45</v>
      </c>
      <c r="P45" s="8" cm="1">
        <f t="array" ref="P45">SUM(IF($E$3:$E$58=E45,$O$3:$O$58))</f>
        <v>53.333333333333343</v>
      </c>
      <c r="Q45" s="8">
        <f>INDEX([1]!표9[#Data],MATCH(ItemEffectTable[[#This Row],['#Grade]],[1]!표9[#Headers],0))-ItemEffectTable[[#This Row],['#총 효력가치]]</f>
        <v>-3.3333333333333428</v>
      </c>
      <c r="R45" s="7"/>
      <c r="S45" s="8" cm="1">
        <f t="array" ref="S45">_xlfn.IFS(
ISTEXT(S44),0,
AND(ItemEffectTable[[#This Row],['#Grade]]=D44,ItemEffectTable[[#This Row],['#이름값]]=C44),S44+1,
ItemEffectTable[[#This Row],['#Grade]]&lt;&gt;D44,0,
ItemEffectTable[[#This Row],['#Grade]]=D44,S44
)</f>
        <v>10</v>
      </c>
      <c r="T45" s="8" t="str">
        <f>IF(ItemEffectTable[[#This Row],['#이름값]]=ItemEffectTable[[#This Row],['#Name]],"TRUE","FALSE")</f>
        <v>TRUE</v>
      </c>
      <c r="U45" s="8">
        <f>INDEX([1]!ItemTable[Name],MATCH(ItemEffectTable[[#This Row],[Index]],[1]!ItemTable[ItemEffectDataId],0))</f>
        <v>14002</v>
      </c>
      <c r="V45" s="8">
        <f>INDEX([1]!ItemTable[Desc],MATCH(ItemEffectTable[[#This Row],[Index]],[1]!ItemTable[ItemEffectDataId],0))</f>
        <v>24002</v>
      </c>
      <c r="W45" s="8" t="str">
        <f>INDEX([1]!LocaleTable[LocaleKR],MATCH(ItemEffectTable[[#This Row],['#NameIndex]],[1]!LocaleTable[Index],0))</f>
        <v>나자렛의 몽키스패너</v>
      </c>
      <c r="X45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6" spans="2:24">
      <c r="B46" s="7" t="s">
        <v>28</v>
      </c>
      <c r="C46" s="7" t="s">
        <v>108</v>
      </c>
      <c r="D46" s="7" t="s">
        <v>101</v>
      </c>
      <c r="E46" cm="1">
        <f t="array" ref="E46">_xlfn.IFS(ItemEffectTable[[#This Row],['#Grade]]="Weapon",6000,
ItemEffectTable[[#This Row],['#Grade]]="Normal",7000,
ItemEffectTable[[#This Row],['#Grade]]="Rare",8000,
ItemEffectTable[[#This Row],['#Grade]]="Cursed",9000)
+ COUNTIF($D$3:D46,ItemEffectTable[[#This Row],['#Grade]])
-ItemEffectTable[[#This Row],['#인덱스 수식용]]-1</f>
        <v>9003</v>
      </c>
      <c r="F46" t="s">
        <v>109</v>
      </c>
      <c r="G46" s="8" t="str">
        <f>INDEX([1]!스텟별가치[설명],MATCH(ItemEffectTable[[#This Row],[ApplyType]],[1]!스텟별가치[스텟],0))</f>
        <v>최대체력변경</v>
      </c>
      <c r="H46">
        <v>3</v>
      </c>
      <c r="I46" t="s">
        <v>44</v>
      </c>
      <c r="J46" t="s">
        <v>33</v>
      </c>
      <c r="K46" s="8" t="str">
        <f>INDEX([1]!스텟별가치[참조 테이블],MATCH(ItemEffectTable[[#This Row],[ApplyType]],[1]!스텟별가치[스텟],0))</f>
        <v>CharacterTable</v>
      </c>
      <c r="L46" s="8" cm="1">
        <f t="array" ref="L46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150</v>
      </c>
      <c r="M46" s="9" t="s">
        <v>34</v>
      </c>
      <c r="N46" s="8" cm="1">
        <f t="array" ref="N46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450</v>
      </c>
      <c r="O46" s="8" cm="1">
        <f t="array" ref="O46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100</v>
      </c>
      <c r="P46" s="8" cm="1">
        <f t="array" ref="P46">SUM(IF($E$3:$E$58=E46,$O$3:$O$58))</f>
        <v>-2400</v>
      </c>
      <c r="Q46" s="8">
        <f>INDEX([1]!표9[#Data],MATCH(ItemEffectTable[[#This Row],['#Grade]],[1]!표9[#Headers],0))-ItemEffectTable[[#This Row],['#총 효력가치]]</f>
        <v>2450</v>
      </c>
      <c r="R46" s="7"/>
      <c r="S46" s="8" cm="1">
        <f t="array" ref="S46">_xlfn.IFS(
ISTEXT(S45),0,
AND(ItemEffectTable[[#This Row],['#Grade]]=D45,ItemEffectTable[[#This Row],['#이름값]]=C45),S45+1,
ItemEffectTable[[#This Row],['#Grade]]&lt;&gt;D45,0,
ItemEffectTable[[#This Row],['#Grade]]=D45,S45
)</f>
        <v>10</v>
      </c>
      <c r="T46" s="8" t="str">
        <f>IF(ItemEffectTable[[#This Row],['#이름값]]=ItemEffectTable[[#This Row],['#Name]],"TRUE","FALSE")</f>
        <v>TRUE</v>
      </c>
      <c r="U46" s="8">
        <f>INDEX([1]!ItemTable[Name],MATCH(ItemEffectTable[[#This Row],[Index]],[1]!ItemTable[ItemEffectDataId],0))</f>
        <v>14003</v>
      </c>
      <c r="V46" s="8">
        <f>INDEX([1]!ItemTable[Desc],MATCH(ItemEffectTable[[#This Row],[Index]],[1]!ItemTable[ItemEffectDataId],0))</f>
        <v>24003</v>
      </c>
      <c r="W46" s="8" t="str">
        <f>INDEX([1]!LocaleTable[LocaleKR],MATCH(ItemEffectTable[[#This Row],['#NameIndex]],[1]!LocaleTable[Index],0))</f>
        <v>저주받은 갑옷</v>
      </c>
      <c r="X46" s="8" t="str">
        <f>INDEX([1]!LocaleTable[LocaleKR],MATCH(ItemEffectTable[[#This Row],['#DescIndex]],[1]!LocaleTable[Index],0))</f>
        <v>[하트]가 3개 증가, 이동속도가 40% 느려집니다.</v>
      </c>
    </row>
    <row r="47" spans="2:24">
      <c r="B47" s="7" t="s">
        <v>28</v>
      </c>
      <c r="C47" s="7" t="s">
        <v>108</v>
      </c>
      <c r="D47" s="7" t="s">
        <v>101</v>
      </c>
      <c r="E47" cm="1">
        <f t="array" ref="E47">_xlfn.IFS(ItemEffectTable[[#This Row],['#Grade]]="Weapon",6000,
ItemEffectTable[[#This Row],['#Grade]]="Normal",7000,
ItemEffectTable[[#This Row],['#Grade]]="Rare",8000,
ItemEffectTable[[#This Row],['#Grade]]="Cursed",9000)
+ COUNTIF($D$3:D47,ItemEffectTable[[#This Row],['#Grade]])
-ItemEffectTable[[#This Row],['#인덱스 수식용]]-1</f>
        <v>9003</v>
      </c>
      <c r="F47" t="s">
        <v>47</v>
      </c>
      <c r="G47" s="8" t="str">
        <f>INDEX([1]!스텟별가치[설명],MATCH(ItemEffectTable[[#This Row],[ApplyType]],[1]!스텟별가치[스텟],0))</f>
        <v>이동속도변경</v>
      </c>
      <c r="H47">
        <v>0.5</v>
      </c>
      <c r="I47" t="s">
        <v>44</v>
      </c>
      <c r="J47" t="s">
        <v>33</v>
      </c>
      <c r="K47" s="8" t="str">
        <f>INDEX([1]!스텟별가치[참조 테이블],MATCH(ItemEffectTable[[#This Row],[ApplyType]],[1]!스텟별가치[스텟],0))</f>
        <v>CharacterTable</v>
      </c>
      <c r="L47" s="8" cm="1">
        <f t="array" ref="L47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300</v>
      </c>
      <c r="M47" s="9" t="s">
        <v>34</v>
      </c>
      <c r="N47" s="8" cm="1">
        <f t="array" ref="N47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150</v>
      </c>
      <c r="O47" s="8" cm="1">
        <f t="array" ref="O47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-2500</v>
      </c>
      <c r="P47" s="8" cm="1">
        <f t="array" ref="P47">SUM(IF($E$3:$E$58=E47,$O$3:$O$58))</f>
        <v>-2400</v>
      </c>
      <c r="Q47" s="8">
        <f>INDEX([1]!표9[#Data],MATCH(ItemEffectTable[[#This Row],['#Grade]],[1]!표9[#Headers],0))-ItemEffectTable[[#This Row],['#총 효력가치]]</f>
        <v>2450</v>
      </c>
      <c r="R47" s="7"/>
      <c r="S47" s="8" cm="1">
        <f t="array" ref="S47">_xlfn.IFS(
ISTEXT(S46),0,
AND(ItemEffectTable[[#This Row],['#Grade]]=D46,ItemEffectTable[[#This Row],['#이름값]]=C46),S46+1,
ItemEffectTable[[#This Row],['#Grade]]&lt;&gt;D46,0,
ItemEffectTable[[#This Row],['#Grade]]=D46,S46
)</f>
        <v>11</v>
      </c>
      <c r="T47" s="8" t="str">
        <f>IF(ItemEffectTable[[#This Row],['#이름값]]=ItemEffectTable[[#This Row],['#Name]],"TRUE","FALSE")</f>
        <v>TRUE</v>
      </c>
      <c r="U47" s="8">
        <f>INDEX([1]!ItemTable[Name],MATCH(ItemEffectTable[[#This Row],[Index]],[1]!ItemTable[ItemEffectDataId],0))</f>
        <v>14003</v>
      </c>
      <c r="V47" s="8">
        <f>INDEX([1]!ItemTable[Desc],MATCH(ItemEffectTable[[#This Row],[Index]],[1]!ItemTable[ItemEffectDataId],0))</f>
        <v>24003</v>
      </c>
      <c r="W47" s="8" t="str">
        <f>INDEX([1]!LocaleTable[LocaleKR],MATCH(ItemEffectTable[[#This Row],['#NameIndex]],[1]!LocaleTable[Index],0))</f>
        <v>저주받은 갑옷</v>
      </c>
      <c r="X47" s="8" t="str">
        <f>INDEX([1]!LocaleTable[LocaleKR],MATCH(ItemEffectTable[[#This Row],['#DescIndex]],[1]!LocaleTable[Index],0))</f>
        <v>[하트]가 3개 증가, 이동속도가 40% 느려집니다.</v>
      </c>
    </row>
    <row r="48" spans="2:24">
      <c r="B48" s="7" t="s">
        <v>28</v>
      </c>
      <c r="C48" s="7" t="s">
        <v>110</v>
      </c>
      <c r="D48" s="7" t="s">
        <v>101</v>
      </c>
      <c r="E48" cm="1">
        <f t="array" ref="E48">_xlfn.IFS(ItemEffectTable[[#This Row],['#Grade]]="Weapon",6000,
ItemEffectTable[[#This Row],['#Grade]]="Normal",7000,
ItemEffectTable[[#This Row],['#Grade]]="Rare",8000,
ItemEffectTable[[#This Row],['#Grade]]="Cursed",9000)
+ COUNTIF($D$3:D48,ItemEffectTable[[#This Row],['#Grade]])
-ItemEffectTable[[#This Row],['#인덱스 수식용]]-1</f>
        <v>9004</v>
      </c>
      <c r="F48" t="s">
        <v>43</v>
      </c>
      <c r="G48" s="8" t="str">
        <f>INDEX([1]!스텟별가치[설명],MATCH(ItemEffectTable[[#This Row],[ApplyType]],[1]!스텟별가치[스텟],0))</f>
        <v>공격력변경</v>
      </c>
      <c r="H48">
        <v>1.6</v>
      </c>
      <c r="I48" t="s">
        <v>44</v>
      </c>
      <c r="J48" t="s">
        <v>33</v>
      </c>
      <c r="K48" s="8" t="str">
        <f>INDEX([1]!스텟별가치[참조 테이블],MATCH(ItemEffectTable[[#This Row],[ApplyType]],[1]!스텟별가치[스텟],0))</f>
        <v>CharacterAtkTable</v>
      </c>
      <c r="L48" s="8" cm="1">
        <f t="array" ref="L48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48" s="9" t="s">
        <v>34</v>
      </c>
      <c r="N48" s="8" cm="1">
        <f t="array" ref="N48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1.6</v>
      </c>
      <c r="O48" s="8" cm="1">
        <f t="array" ref="O48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100.00000000000003</v>
      </c>
      <c r="P48" s="8" cm="1">
        <f t="array" ref="P48">SUM(IF($E$3:$E$58=E48,$O$3:$O$58))</f>
        <v>50.000000000000028</v>
      </c>
      <c r="Q48" s="8">
        <f>INDEX([1]!표9[#Data],MATCH(ItemEffectTable[[#This Row],['#Grade]],[1]!표9[#Headers],0))-ItemEffectTable[[#This Row],['#총 효력가치]]</f>
        <v>0</v>
      </c>
      <c r="R48" s="7"/>
      <c r="S48" s="8" cm="1">
        <f t="array" ref="S48">_xlfn.IFS(
ISTEXT(S47),0,
AND(ItemEffectTable[[#This Row],['#Grade]]=D47,ItemEffectTable[[#This Row],['#이름값]]=C47),S47+1,
ItemEffectTable[[#This Row],['#Grade]]&lt;&gt;D47,0,
ItemEffectTable[[#This Row],['#Grade]]=D47,S47
)</f>
        <v>11</v>
      </c>
      <c r="T48" s="8" t="str">
        <f>IF(ItemEffectTable[[#This Row],['#이름값]]=ItemEffectTable[[#This Row],['#Name]],"TRUE","FALSE")</f>
        <v>TRUE</v>
      </c>
      <c r="U48" s="8">
        <f>INDEX([1]!ItemTable[Name],MATCH(ItemEffectTable[[#This Row],[Index]],[1]!ItemTable[ItemEffectDataId],0))</f>
        <v>14004</v>
      </c>
      <c r="V48" s="8">
        <f>INDEX([1]!ItemTable[Desc],MATCH(ItemEffectTable[[#This Row],[Index]],[1]!ItemTable[ItemEffectDataId],0))</f>
        <v>24004</v>
      </c>
      <c r="W48" s="8" t="str">
        <f>INDEX([1]!LocaleTable[LocaleKR],MATCH(ItemEffectTable[[#This Row],['#NameIndex]],[1]!LocaleTable[Index],0))</f>
        <v>유리 대포</v>
      </c>
      <c r="X48" s="8" t="str">
        <f>INDEX([1]!LocaleTable[LocaleKR],MATCH(ItemEffectTable[[#This Row],['#DescIndex]],[1]!LocaleTable[Index],0))</f>
        <v>[하트]가 3개 감소, 피해량이 35% 증가합니다.</v>
      </c>
    </row>
    <row r="49" spans="2:24">
      <c r="B49" s="7" t="s">
        <v>28</v>
      </c>
      <c r="C49" s="7" t="s">
        <v>110</v>
      </c>
      <c r="D49" s="7" t="s">
        <v>101</v>
      </c>
      <c r="E49" cm="1">
        <f t="array" ref="E49">_xlfn.IFS(ItemEffectTable[[#This Row],['#Grade]]="Weapon",6000,
ItemEffectTable[[#This Row],['#Grade]]="Normal",7000,
ItemEffectTable[[#This Row],['#Grade]]="Rare",8000,
ItemEffectTable[[#This Row],['#Grade]]="Cursed",9000)
+ COUNTIF($D$3:D49,ItemEffectTable[[#This Row],['#Grade]])
-ItemEffectTable[[#This Row],['#인덱스 수식용]]-1</f>
        <v>9004</v>
      </c>
      <c r="F49" t="s">
        <v>60</v>
      </c>
      <c r="G49" s="8" t="str">
        <f>INDEX([1]!스텟별가치[설명],MATCH(ItemEffectTable[[#This Row],[ApplyType]],[1]!스텟별가치[스텟],0))</f>
        <v>최대체력변경</v>
      </c>
      <c r="H49">
        <v>-150</v>
      </c>
      <c r="I49" t="s">
        <v>48</v>
      </c>
      <c r="J49" t="s">
        <v>33</v>
      </c>
      <c r="K49" s="8" t="str">
        <f>INDEX([1]!스텟별가치[참조 테이블],MATCH(ItemEffectTable[[#This Row],[ApplyType]],[1]!스텟별가치[스텟],0))</f>
        <v>CharacterTable</v>
      </c>
      <c r="L49" s="8" cm="1">
        <f t="array" ref="L49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150</v>
      </c>
      <c r="M49" s="9" t="s">
        <v>34</v>
      </c>
      <c r="N49" s="8" cm="1">
        <f t="array" ref="N49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</v>
      </c>
      <c r="O49" s="8" cm="1">
        <f t="array" ref="O49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-50</v>
      </c>
      <c r="P49" s="8" cm="1">
        <f t="array" ref="P49">SUM(IF($E$3:$E$58=E49,$O$3:$O$58))</f>
        <v>50.000000000000028</v>
      </c>
      <c r="Q49" s="8">
        <f>INDEX([1]!표9[#Data],MATCH(ItemEffectTable[[#This Row],['#Grade]],[1]!표9[#Headers],0))-ItemEffectTable[[#This Row],['#총 효력가치]]</f>
        <v>0</v>
      </c>
      <c r="R49" s="7"/>
      <c r="S49" s="8" cm="1">
        <f t="array" ref="S49">_xlfn.IFS(
ISTEXT(S48),0,
AND(ItemEffectTable[[#This Row],['#Grade]]=D48,ItemEffectTable[[#This Row],['#이름값]]=C48),S48+1,
ItemEffectTable[[#This Row],['#Grade]]&lt;&gt;D48,0,
ItemEffectTable[[#This Row],['#Grade]]=D48,S48
)</f>
        <v>12</v>
      </c>
      <c r="T49" s="8" t="str">
        <f>IF(ItemEffectTable[[#This Row],['#이름값]]=ItemEffectTable[[#This Row],['#Name]],"TRUE","FALSE")</f>
        <v>TRUE</v>
      </c>
      <c r="U49" s="8">
        <f>INDEX([1]!ItemTable[Name],MATCH(ItemEffectTable[[#This Row],[Index]],[1]!ItemTable[ItemEffectDataId],0))</f>
        <v>14004</v>
      </c>
      <c r="V49" s="8">
        <f>INDEX([1]!ItemTable[Desc],MATCH(ItemEffectTable[[#This Row],[Index]],[1]!ItemTable[ItemEffectDataId],0))</f>
        <v>24004</v>
      </c>
      <c r="W49" s="8" t="str">
        <f>INDEX([1]!LocaleTable[LocaleKR],MATCH(ItemEffectTable[[#This Row],['#NameIndex]],[1]!LocaleTable[Index],0))</f>
        <v>유리 대포</v>
      </c>
      <c r="X49" s="8" t="str">
        <f>INDEX([1]!LocaleTable[LocaleKR],MATCH(ItemEffectTable[[#This Row],['#DescIndex]],[1]!LocaleTable[Index],0))</f>
        <v>[하트]가 3개 감소, 피해량이 35% 증가합니다.</v>
      </c>
    </row>
    <row r="50" spans="2:24">
      <c r="B50" s="7" t="s">
        <v>63</v>
      </c>
      <c r="C50" s="7" t="s">
        <v>111</v>
      </c>
      <c r="D50" s="7" t="s">
        <v>101</v>
      </c>
      <c r="E50" cm="1">
        <f t="array" ref="E50">_xlfn.IFS(ItemEffectTable[[#This Row],['#Grade]]="Weapon",6000,
ItemEffectTable[[#This Row],['#Grade]]="Normal",7000,
ItemEffectTable[[#This Row],['#Grade]]="Rare",8000,
ItemEffectTable[[#This Row],['#Grade]]="Cursed",9000)
+ COUNTIF($D$3:D50,ItemEffectTable[[#This Row],['#Grade]])
-ItemEffectTable[[#This Row],['#인덱스 수식용]]-1</f>
        <v>9005</v>
      </c>
      <c r="F50" t="s">
        <v>112</v>
      </c>
      <c r="G50" s="8" t="str">
        <f>INDEX([1]!스텟별가치[설명],MATCH(ItemEffectTable[[#This Row],[ApplyType]],[1]!스텟별가치[스텟],0))</f>
        <v>공격 방향이 반대 방향이 됨.</v>
      </c>
      <c r="H50">
        <v>180</v>
      </c>
      <c r="I50" t="s">
        <v>42</v>
      </c>
      <c r="J50" t="s">
        <v>99</v>
      </c>
      <c r="K50" s="8" t="str">
        <f>INDEX([1]!스텟별가치[참조 테이블],MATCH(ItemEffectTable[[#This Row],[ApplyType]],[1]!스텟별가치[스텟],0))</f>
        <v>-</v>
      </c>
      <c r="L50" s="8" t="str" cm="1">
        <f t="array" ref="L50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예외처리</v>
      </c>
      <c r="M50" s="9" t="s">
        <v>34</v>
      </c>
      <c r="N50" s="8" t="str" cm="1">
        <f t="array" ref="N50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O50" s="8" cm="1">
        <f t="array" ref="O50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-25</v>
      </c>
      <c r="P50" s="8" cm="1">
        <f t="array" ref="P50">SUM(IF($E$3:$E$58=E50,$O$3:$O$58))</f>
        <v>50</v>
      </c>
      <c r="Q50" s="8">
        <f>INDEX([1]!표9[#Data],MATCH(ItemEffectTable[[#This Row],['#Grade]],[1]!표9[#Headers],0))-ItemEffectTable[[#This Row],['#총 효력가치]]</f>
        <v>0</v>
      </c>
      <c r="R50" s="7" t="s">
        <v>113</v>
      </c>
      <c r="S50" s="8" cm="1">
        <f t="array" ref="S50">_xlfn.IFS(
ISTEXT(S49),0,
AND(ItemEffectTable[[#This Row],['#Grade]]=D49,ItemEffectTable[[#This Row],['#이름값]]=C49),S49+1,
ItemEffectTable[[#This Row],['#Grade]]&lt;&gt;D49,0,
ItemEffectTable[[#This Row],['#Grade]]=D49,S49
)</f>
        <v>12</v>
      </c>
      <c r="T50" s="8" t="str">
        <f>IF(ItemEffectTable[[#This Row],['#이름값]]=ItemEffectTable[[#This Row],['#Name]],"TRUE","FALSE")</f>
        <v>TRUE</v>
      </c>
      <c r="U50" s="8">
        <f>INDEX([1]!ItemTable[Name],MATCH(ItemEffectTable[[#This Row],[Index]],[1]!ItemTable[ItemEffectDataId],0))</f>
        <v>14005</v>
      </c>
      <c r="V50" s="8">
        <f>INDEX([1]!ItemTable[Desc],MATCH(ItemEffectTable[[#This Row],[Index]],[1]!ItemTable[ItemEffectDataId],0))</f>
        <v>24005</v>
      </c>
      <c r="W50" s="8" t="str">
        <f>INDEX([1]!LocaleTable[LocaleKR],MATCH(ItemEffectTable[[#This Row],['#NameIndex]],[1]!LocaleTable[Index],0))</f>
        <v>청개구리 총</v>
      </c>
      <c r="X50" s="8" t="str">
        <f>INDEX([1]!LocaleTable[LocaleKR],MATCH(ItemEffectTable[[#This Row],['#DescIndex]],[1]!LocaleTable[Index],0))</f>
        <v>공격을 반대로 합니다. 대신 피해량이 25% 증가합니다.</v>
      </c>
    </row>
    <row r="51" spans="2:24">
      <c r="B51" s="7" t="s">
        <v>28</v>
      </c>
      <c r="C51" s="7" t="s">
        <v>111</v>
      </c>
      <c r="D51" s="7" t="s">
        <v>101</v>
      </c>
      <c r="E51" cm="1">
        <f t="array" ref="E51">_xlfn.IFS(ItemEffectTable[[#This Row],['#Grade]]="Weapon",6000,
ItemEffectTable[[#This Row],['#Grade]]="Normal",7000,
ItemEffectTable[[#This Row],['#Grade]]="Rare",8000,
ItemEffectTable[[#This Row],['#Grade]]="Cursed",9000)
+ COUNTIF($D$3:D51,ItemEffectTable[[#This Row],['#Grade]])
-ItemEffectTable[[#This Row],['#인덱스 수식용]]-1</f>
        <v>9005</v>
      </c>
      <c r="F51" t="s">
        <v>43</v>
      </c>
      <c r="G51" s="8" t="str">
        <f>INDEX([1]!스텟별가치[설명],MATCH(ItemEffectTable[[#This Row],[ApplyType]],[1]!스텟별가치[스텟],0))</f>
        <v>공격력변경</v>
      </c>
      <c r="H51">
        <v>0.45</v>
      </c>
      <c r="I51" t="s">
        <v>48</v>
      </c>
      <c r="J51" t="s">
        <v>33</v>
      </c>
      <c r="K51" s="8" t="str">
        <f>INDEX([1]!스텟별가치[참조 테이블],MATCH(ItemEffectTable[[#This Row],[ApplyType]],[1]!스텟별가치[스텟],0))</f>
        <v>CharacterAtkTable</v>
      </c>
      <c r="L51" s="8" cm="1">
        <f t="array" ref="L51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51" s="9" t="s">
        <v>34</v>
      </c>
      <c r="N51" s="8" cm="1">
        <f t="array" ref="N51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1.45</v>
      </c>
      <c r="O51" s="8" cm="1">
        <f t="array" ref="O51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75</v>
      </c>
      <c r="P51" s="8" cm="1">
        <f t="array" ref="P51">SUM(IF($E$3:$E$58=E51,$O$3:$O$58))</f>
        <v>50</v>
      </c>
      <c r="Q51" s="8">
        <f>INDEX([1]!표9[#Data],MATCH(ItemEffectTable[[#This Row],['#Grade]],[1]!표9[#Headers],0))-ItemEffectTable[[#This Row],['#총 효력가치]]</f>
        <v>0</v>
      </c>
      <c r="R51" s="7" t="s">
        <v>113</v>
      </c>
      <c r="S51" s="8" cm="1">
        <f t="array" ref="S51">_xlfn.IFS(
ISTEXT(S50),0,
AND(ItemEffectTable[[#This Row],['#Grade]]=D50,ItemEffectTable[[#This Row],['#이름값]]=C50),S50+1,
ItemEffectTable[[#This Row],['#Grade]]&lt;&gt;D50,0,
ItemEffectTable[[#This Row],['#Grade]]=D50,S50
)</f>
        <v>13</v>
      </c>
      <c r="T51" s="8" t="str">
        <f>IF(ItemEffectTable[[#This Row],['#이름값]]=ItemEffectTable[[#This Row],['#Name]],"TRUE","FALSE")</f>
        <v>TRUE</v>
      </c>
      <c r="U51" s="8">
        <f>INDEX([1]!ItemTable[Name],MATCH(ItemEffectTable[[#This Row],[Index]],[1]!ItemTable[ItemEffectDataId],0))</f>
        <v>14005</v>
      </c>
      <c r="V51" s="8">
        <f>INDEX([1]!ItemTable[Desc],MATCH(ItemEffectTable[[#This Row],[Index]],[1]!ItemTable[ItemEffectDataId],0))</f>
        <v>24005</v>
      </c>
      <c r="W51" s="8" t="str">
        <f>INDEX([1]!LocaleTable[LocaleKR],MATCH(ItemEffectTable[[#This Row],['#NameIndex]],[1]!LocaleTable[Index],0))</f>
        <v>청개구리 총</v>
      </c>
      <c r="X51" s="8" t="str">
        <f>INDEX([1]!LocaleTable[LocaleKR],MATCH(ItemEffectTable[[#This Row],['#DescIndex]],[1]!LocaleTable[Index],0))</f>
        <v>공격을 반대로 합니다. 대신 피해량이 25% 증가합니다.</v>
      </c>
    </row>
    <row r="52" spans="2:24">
      <c r="B52" s="7" t="s">
        <v>28</v>
      </c>
      <c r="C52" s="7" t="s">
        <v>114</v>
      </c>
      <c r="D52" s="7" t="s">
        <v>101</v>
      </c>
      <c r="E52" cm="1">
        <f t="array" ref="E52">_xlfn.IFS(ItemEffectTable[[#This Row],['#Grade]]="Weapon",6000,
ItemEffectTable[[#This Row],['#Grade]]="Normal",7000,
ItemEffectTable[[#This Row],['#Grade]]="Rare",8000,
ItemEffectTable[[#This Row],['#Grade]]="Cursed",9000)
+ COUNTIF($D$3:D52,ItemEffectTable[[#This Row],['#Grade]])
-ItemEffectTable[[#This Row],['#인덱스 수식용]]-1</f>
        <v>9006</v>
      </c>
      <c r="F52" t="s">
        <v>79</v>
      </c>
      <c r="G52" s="8" t="str">
        <f>INDEX([1]!스텟별가치[설명],MATCH(ItemEffectTable[[#This Row],[ApplyType]],[1]!스텟별가치[스텟],0))</f>
        <v>골드획득량변경</v>
      </c>
      <c r="H52">
        <v>0</v>
      </c>
      <c r="I52" t="s">
        <v>115</v>
      </c>
      <c r="J52" t="s">
        <v>33</v>
      </c>
      <c r="K52" s="8" t="str">
        <f>INDEX([1]!스텟별가치[참조 테이블],MATCH(ItemEffectTable[[#This Row],[ApplyType]],[1]!스텟별가치[스텟],0))</f>
        <v>CharacterTable</v>
      </c>
      <c r="L52" s="8" cm="1">
        <f t="array" ref="L52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52" s="9" t="s">
        <v>34</v>
      </c>
      <c r="N52" s="8" cm="1">
        <f t="array" ref="N52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</v>
      </c>
      <c r="O52" s="8" cm="1">
        <f t="array" ref="O52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-100</v>
      </c>
      <c r="P52" s="8" cm="1">
        <f t="array" ref="P52">SUM(IF($E$3:$E$58=E52,$O$3:$O$58))</f>
        <v>50</v>
      </c>
      <c r="Q52" s="8">
        <f>INDEX([1]!표9[#Data],MATCH(ItemEffectTable[[#This Row],['#Grade]],[1]!표9[#Headers],0))-ItemEffectTable[[#This Row],['#총 효력가치]]</f>
        <v>0</v>
      </c>
      <c r="R52" s="7"/>
      <c r="S52" s="8" cm="1">
        <f t="array" ref="S52">_xlfn.IFS(
ISTEXT(S51),0,
AND(ItemEffectTable[[#This Row],['#Grade]]=D51,ItemEffectTable[[#This Row],['#이름값]]=C51),S51+1,
ItemEffectTable[[#This Row],['#Grade]]&lt;&gt;D51,0,
ItemEffectTable[[#This Row],['#Grade]]=D51,S51
)</f>
        <v>13</v>
      </c>
      <c r="T52" s="8" t="str">
        <f>IF(ItemEffectTable[[#This Row],['#이름값]]=ItemEffectTable[[#This Row],['#Name]],"TRUE","FALSE")</f>
        <v>TRUE</v>
      </c>
      <c r="U52" s="8">
        <f>INDEX([1]!ItemTable[Name],MATCH(ItemEffectTable[[#This Row],[Index]],[1]!ItemTable[ItemEffectDataId],0))</f>
        <v>14006</v>
      </c>
      <c r="V52" s="8">
        <f>INDEX([1]!ItemTable[Desc],MATCH(ItemEffectTable[[#This Row],[Index]],[1]!ItemTable[ItemEffectDataId],0))</f>
        <v>24006</v>
      </c>
      <c r="W52" s="8" t="str">
        <f>INDEX([1]!LocaleTable[LocaleKR],MATCH(ItemEffectTable[[#This Row],['#NameIndex]],[1]!LocaleTable[Index],0))</f>
        <v>불운의 황금상</v>
      </c>
      <c r="X52" s="8" t="str">
        <f>INDEX([1]!LocaleTable[LocaleKR],MATCH(ItemEffectTable[[#This Row],['#DescIndex]],[1]!LocaleTable[Index],0))</f>
        <v>더 이상 골드를 획득할 수 없습니다. 데미지가 30% 상승합니다.</v>
      </c>
    </row>
    <row r="53" spans="2:24">
      <c r="B53" s="7" t="s">
        <v>28</v>
      </c>
      <c r="C53" s="7" t="s">
        <v>114</v>
      </c>
      <c r="D53" s="7" t="s">
        <v>101</v>
      </c>
      <c r="E53" cm="1">
        <f t="array" ref="E53">_xlfn.IFS(ItemEffectTable[[#This Row],['#Grade]]="Weapon",6000,
ItemEffectTable[[#This Row],['#Grade]]="Normal",7000,
ItemEffectTable[[#This Row],['#Grade]]="Rare",8000,
ItemEffectTable[[#This Row],['#Grade]]="Cursed",9000)
+ COUNTIF($D$3:D53,ItemEffectTable[[#This Row],['#Grade]])
-ItemEffectTable[[#This Row],['#인덱스 수식용]]-1</f>
        <v>9006</v>
      </c>
      <c r="F53" t="s">
        <v>43</v>
      </c>
      <c r="G53" s="8" t="str">
        <f>INDEX([1]!스텟별가치[설명],MATCH(ItemEffectTable[[#This Row],[ApplyType]],[1]!스텟별가치[스텟],0))</f>
        <v>공격력변경</v>
      </c>
      <c r="H53">
        <v>1.9</v>
      </c>
      <c r="I53" t="s">
        <v>115</v>
      </c>
      <c r="J53" t="s">
        <v>33</v>
      </c>
      <c r="K53" s="8" t="str">
        <f>INDEX([1]!스텟별가치[참조 테이블],MATCH(ItemEffectTable[[#This Row],[ApplyType]],[1]!스텟별가치[스텟],0))</f>
        <v>CharacterAtkTable</v>
      </c>
      <c r="L53" s="8" cm="1">
        <f t="array" ref="L53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53" s="9" t="s">
        <v>34</v>
      </c>
      <c r="N53" s="8" cm="1">
        <f t="array" ref="N53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1.9</v>
      </c>
      <c r="O53" s="8" cm="1">
        <f t="array" ref="O53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150</v>
      </c>
      <c r="P53" s="8" cm="1">
        <f t="array" ref="P53">SUM(IF($E$3:$E$58=E53,$O$3:$O$58))</f>
        <v>50</v>
      </c>
      <c r="Q53" s="8">
        <f>INDEX([1]!표9[#Data],MATCH(ItemEffectTable[[#This Row],['#Grade]],[1]!표9[#Headers],0))-ItemEffectTable[[#This Row],['#총 효력가치]]</f>
        <v>0</v>
      </c>
      <c r="R53" s="7"/>
      <c r="S53" s="8" cm="1">
        <f t="array" ref="S53">_xlfn.IFS(
ISTEXT(S52),0,
AND(ItemEffectTable[[#This Row],['#Grade]]=D52,ItemEffectTable[[#This Row],['#이름값]]=C52),S52+1,
ItemEffectTable[[#This Row],['#Grade]]&lt;&gt;D52,0,
ItemEffectTable[[#This Row],['#Grade]]=D52,S52
)</f>
        <v>14</v>
      </c>
      <c r="T53" s="8" t="str">
        <f>IF(ItemEffectTable[[#This Row],['#이름값]]=ItemEffectTable[[#This Row],['#Name]],"TRUE","FALSE")</f>
        <v>TRUE</v>
      </c>
      <c r="U53" s="8">
        <f>INDEX([1]!ItemTable[Name],MATCH(ItemEffectTable[[#This Row],[Index]],[1]!ItemTable[ItemEffectDataId],0))</f>
        <v>14006</v>
      </c>
      <c r="V53" s="8">
        <f>INDEX([1]!ItemTable[Desc],MATCH(ItemEffectTable[[#This Row],[Index]],[1]!ItemTable[ItemEffectDataId],0))</f>
        <v>24006</v>
      </c>
      <c r="W53" s="8" t="str">
        <f>INDEX([1]!LocaleTable[LocaleKR],MATCH(ItemEffectTable[[#This Row],['#NameIndex]],[1]!LocaleTable[Index],0))</f>
        <v>불운의 황금상</v>
      </c>
      <c r="X53" s="8" t="str">
        <f>INDEX([1]!LocaleTable[LocaleKR],MATCH(ItemEffectTable[[#This Row],['#DescIndex]],[1]!LocaleTable[Index],0))</f>
        <v>더 이상 골드를 획득할 수 없습니다. 데미지가 30% 상승합니다.</v>
      </c>
    </row>
    <row r="54" spans="2:24">
      <c r="B54" s="7" t="s">
        <v>28</v>
      </c>
      <c r="C54" s="7" t="s">
        <v>116</v>
      </c>
      <c r="D54" s="7" t="s">
        <v>101</v>
      </c>
      <c r="E54" cm="1">
        <f t="array" ref="E54">_xlfn.IFS(ItemEffectTable[[#This Row],['#Grade]]="Weapon",6000,
ItemEffectTable[[#This Row],['#Grade]]="Normal",7000,
ItemEffectTable[[#This Row],['#Grade]]="Rare",8000,
ItemEffectTable[[#This Row],['#Grade]]="Cursed",9000)
+ COUNTIF($D$3:D54,ItemEffectTable[[#This Row],['#Grade]])
-ItemEffectTable[[#This Row],['#인덱스 수식용]]-1</f>
        <v>9007</v>
      </c>
      <c r="F54" t="s">
        <v>62</v>
      </c>
      <c r="G54" s="8" t="str">
        <f>INDEX([1]!스텟별가치[설명],MATCH(ItemEffectTable[[#This Row],[ApplyType]],[1]!스텟별가치[스텟],0))</f>
        <v>공최대소지개수변경</v>
      </c>
      <c r="H54">
        <v>-3</v>
      </c>
      <c r="I54" t="s">
        <v>48</v>
      </c>
      <c r="J54" t="s">
        <v>33</v>
      </c>
      <c r="K54" s="8" t="str">
        <f>INDEX([1]!스텟별가치[참조 테이블],MATCH(ItemEffectTable[[#This Row],[ApplyType]],[1]!스텟별가치[스텟],0))</f>
        <v>CharacterTable</v>
      </c>
      <c r="L54" s="8" cm="1">
        <f t="array" ref="L54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54" s="9" t="s">
        <v>34</v>
      </c>
      <c r="N54" s="8" cm="1">
        <f t="array" ref="N54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-2</v>
      </c>
      <c r="O54" s="8" cm="1">
        <f t="array" ref="O54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-50</v>
      </c>
      <c r="P54" s="8" cm="1">
        <f t="array" ref="P54">SUM(IF($E$3:$E$58=E54,$O$3:$O$58))</f>
        <v>50.499999999999979</v>
      </c>
      <c r="Q54" s="8">
        <f>INDEX([1]!표9[#Data],MATCH(ItemEffectTable[[#This Row],['#Grade]],[1]!표9[#Headers],0))-ItemEffectTable[[#This Row],['#총 효력가치]]</f>
        <v>-0.49999999999997868</v>
      </c>
      <c r="R54" s="7"/>
      <c r="S54" s="8" cm="1">
        <f t="array" ref="S54">_xlfn.IFS(
ISTEXT(S53),0,
AND(ItemEffectTable[[#This Row],['#Grade]]=D53,ItemEffectTable[[#This Row],['#이름값]]=C53),S53+1,
ItemEffectTable[[#This Row],['#Grade]]&lt;&gt;D53,0,
ItemEffectTable[[#This Row],['#Grade]]=D53,S53
)</f>
        <v>14</v>
      </c>
      <c r="T54" s="8" t="str">
        <f>IF(ItemEffectTable[[#This Row],['#이름값]]=ItemEffectTable[[#This Row],['#Name]],"TRUE","FALSE")</f>
        <v>TRUE</v>
      </c>
      <c r="U54" s="8">
        <f>INDEX([1]!ItemTable[Name],MATCH(ItemEffectTable[[#This Row],[Index]],[1]!ItemTable[ItemEffectDataId],0))</f>
        <v>14007</v>
      </c>
      <c r="V54" s="8">
        <f>INDEX([1]!ItemTable[Desc],MATCH(ItemEffectTable[[#This Row],[Index]],[1]!ItemTable[ItemEffectDataId],0))</f>
        <v>24007</v>
      </c>
      <c r="W54" s="8" t="str">
        <f>INDEX([1]!LocaleTable[LocaleKR],MATCH(ItemEffectTable[[#This Row],['#NameIndex]],[1]!LocaleTable[Index],0))</f>
        <v>저주받은 테니스채</v>
      </c>
      <c r="X54" s="8" t="str">
        <f>INDEX([1]!LocaleTable[LocaleKR],MATCH(ItemEffectTable[[#This Row],['#DescIndex]],[1]!LocaleTable[Index],0))</f>
        <v>공 던지기 개수 3개 감소. 직접 공격 데미지가 450% 상승합니다.</v>
      </c>
    </row>
    <row r="55" spans="2:24">
      <c r="B55" s="7" t="s">
        <v>28</v>
      </c>
      <c r="C55" s="7" t="s">
        <v>116</v>
      </c>
      <c r="D55" s="7" t="s">
        <v>101</v>
      </c>
      <c r="E55" cm="1">
        <f t="array" ref="E55">_xlfn.IFS(ItemEffectTable[[#This Row],['#Grade]]="Weapon",6000,
ItemEffectTable[[#This Row],['#Grade]]="Normal",7000,
ItemEffectTable[[#This Row],['#Grade]]="Rare",8000,
ItemEffectTable[[#This Row],['#Grade]]="Cursed",9000)
+ COUNTIF($D$3:D55,ItemEffectTable[[#This Row],['#Grade]])
-ItemEffectTable[[#This Row],['#인덱스 수식용]]-1</f>
        <v>9007</v>
      </c>
      <c r="F55" t="s">
        <v>117</v>
      </c>
      <c r="G55" s="8" t="str">
        <f>INDEX([1]!스텟별가치[설명],MATCH(ItemEffectTable[[#This Row],[ApplyType]],[1]!스텟별가치[스텟],0))</f>
        <v>직접공격피해량-미차징</v>
      </c>
      <c r="H55">
        <v>1.67</v>
      </c>
      <c r="I55" t="s">
        <v>44</v>
      </c>
      <c r="J55" t="s">
        <v>33</v>
      </c>
      <c r="K55" s="8" t="str">
        <f>INDEX([1]!스텟별가치[참조 테이블],MATCH(ItemEffectTable[[#This Row],[ApplyType]],[1]!스텟별가치[스텟],0))</f>
        <v>CharacterAtkTable</v>
      </c>
      <c r="L55" s="8" cm="1">
        <f t="array" ref="L55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10</v>
      </c>
      <c r="M55" s="9" t="s">
        <v>34</v>
      </c>
      <c r="N55" s="8" cm="1">
        <f t="array" ref="N55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16.7</v>
      </c>
      <c r="O55" s="8" cm="1">
        <f t="array" ref="O55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13.399999999999999</v>
      </c>
      <c r="P55" s="8" cm="1">
        <f t="array" ref="P55">SUM(IF($E$3:$E$58=E55,$O$3:$O$58))</f>
        <v>50.499999999999979</v>
      </c>
      <c r="Q55" s="8">
        <f>INDEX([1]!표9[#Data],MATCH(ItemEffectTable[[#This Row],['#Grade]],[1]!표9[#Headers],0))-ItemEffectTable[[#This Row],['#총 효력가치]]</f>
        <v>-0.49999999999997868</v>
      </c>
      <c r="R55" s="7"/>
      <c r="S55" s="8" cm="1">
        <f t="array" ref="S55">_xlfn.IFS(
ISTEXT(S54),0,
AND(ItemEffectTable[[#This Row],['#Grade]]=D54,ItemEffectTable[[#This Row],['#이름값]]=C54),S54+1,
ItemEffectTable[[#This Row],['#Grade]]&lt;&gt;D54,0,
ItemEffectTable[[#This Row],['#Grade]]=D54,S54
)</f>
        <v>15</v>
      </c>
      <c r="T55" s="8" t="str">
        <f>IF(ItemEffectTable[[#This Row],['#이름값]]=ItemEffectTable[[#This Row],['#Name]],"TRUE","FALSE")</f>
        <v>TRUE</v>
      </c>
      <c r="U55" s="8">
        <f>INDEX([1]!ItemTable[Name],MATCH(ItemEffectTable[[#This Row],[Index]],[1]!ItemTable[ItemEffectDataId],0))</f>
        <v>14007</v>
      </c>
      <c r="V55" s="8">
        <f>INDEX([1]!ItemTable[Desc],MATCH(ItemEffectTable[[#This Row],[Index]],[1]!ItemTable[ItemEffectDataId],0))</f>
        <v>24007</v>
      </c>
      <c r="W55" s="8" t="str">
        <f>INDEX([1]!LocaleTable[LocaleKR],MATCH(ItemEffectTable[[#This Row],['#NameIndex]],[1]!LocaleTable[Index],0))</f>
        <v>저주받은 테니스채</v>
      </c>
      <c r="X55" s="8" t="str">
        <f>INDEX([1]!LocaleTable[LocaleKR],MATCH(ItemEffectTable[[#This Row],['#DescIndex]],[1]!LocaleTable[Index],0))</f>
        <v>공 던지기 개수 3개 감소. 직접 공격 데미지가 450% 상승합니다.</v>
      </c>
    </row>
    <row r="56" spans="2:24">
      <c r="B56" s="7" t="s">
        <v>28</v>
      </c>
      <c r="C56" s="7" t="s">
        <v>116</v>
      </c>
      <c r="D56" s="7" t="s">
        <v>101</v>
      </c>
      <c r="E56" cm="1">
        <f t="array" ref="E56">_xlfn.IFS(ItemEffectTable[[#This Row],['#Grade]]="Weapon",6000,
ItemEffectTable[[#This Row],['#Grade]]="Normal",7000,
ItemEffectTable[[#This Row],['#Grade]]="Rare",8000,
ItemEffectTable[[#This Row],['#Grade]]="Cursed",9000)
+ COUNTIF($D$3:D56,ItemEffectTable[[#This Row],['#Grade]])
-ItemEffectTable[[#This Row],['#인덱스 수식용]]-1</f>
        <v>9007</v>
      </c>
      <c r="F56" t="s">
        <v>118</v>
      </c>
      <c r="G56" s="8" t="str">
        <f>INDEX([1]!스텟별가치[설명],MATCH(ItemEffectTable[[#This Row],[ApplyType]],[1]!스텟별가치[스텟],0))</f>
        <v>직접공격피해량-1단계</v>
      </c>
      <c r="H56">
        <v>1.67</v>
      </c>
      <c r="I56" t="s">
        <v>44</v>
      </c>
      <c r="J56" t="s">
        <v>33</v>
      </c>
      <c r="K56" s="8" t="str">
        <f>INDEX([1]!스텟별가치[참조 테이블],MATCH(ItemEffectTable[[#This Row],[ApplyType]],[1]!스텟별가치[스텟],0))</f>
        <v>CharacterAtkTable</v>
      </c>
      <c r="L56" s="8" cm="1">
        <f t="array" ref="L56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15</v>
      </c>
      <c r="M56" s="9" t="s">
        <v>34</v>
      </c>
      <c r="N56" s="8" cm="1">
        <f t="array" ref="N56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25.049999999999997</v>
      </c>
      <c r="O56" s="8" cm="1">
        <f t="array" ref="O56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20.099999999999994</v>
      </c>
      <c r="P56" s="8" cm="1">
        <f t="array" ref="P56">SUM(IF($E$3:$E$58=E56,$O$3:$O$58))</f>
        <v>50.499999999999979</v>
      </c>
      <c r="Q56" s="8">
        <f>INDEX([1]!표9[#Data],MATCH(ItemEffectTable[[#This Row],['#Grade]],[1]!표9[#Headers],0))-ItemEffectTable[[#This Row],['#총 효력가치]]</f>
        <v>-0.49999999999997868</v>
      </c>
      <c r="R56" s="7"/>
      <c r="S56" s="8" cm="1">
        <f t="array" ref="S56">_xlfn.IFS(
ISTEXT(S55),0,
AND(ItemEffectTable[[#This Row],['#Grade]]=D55,ItemEffectTable[[#This Row],['#이름값]]=C55),S55+1,
ItemEffectTable[[#This Row],['#Grade]]&lt;&gt;D55,0,
ItemEffectTable[[#This Row],['#Grade]]=D55,S55
)</f>
        <v>16</v>
      </c>
      <c r="T56" s="8" t="str">
        <f>IF(ItemEffectTable[[#This Row],['#이름값]]=ItemEffectTable[[#This Row],['#Name]],"TRUE","FALSE")</f>
        <v>TRUE</v>
      </c>
      <c r="U56" s="8">
        <f>INDEX([1]!ItemTable[Name],MATCH(ItemEffectTable[[#This Row],[Index]],[1]!ItemTable[ItemEffectDataId],0))</f>
        <v>14007</v>
      </c>
      <c r="V56" s="8">
        <f>INDEX([1]!ItemTable[Desc],MATCH(ItemEffectTable[[#This Row],[Index]],[1]!ItemTable[ItemEffectDataId],0))</f>
        <v>24007</v>
      </c>
      <c r="W56" s="8" t="str">
        <f>INDEX([1]!LocaleTable[LocaleKR],MATCH(ItemEffectTable[[#This Row],['#NameIndex]],[1]!LocaleTable[Index],0))</f>
        <v>저주받은 테니스채</v>
      </c>
      <c r="X56" s="8" t="str">
        <f>INDEX([1]!LocaleTable[LocaleKR],MATCH(ItemEffectTable[[#This Row],['#DescIndex]],[1]!LocaleTable[Index],0))</f>
        <v>공 던지기 개수 3개 감소. 직접 공격 데미지가 450% 상승합니다.</v>
      </c>
    </row>
    <row r="57" spans="2:24">
      <c r="B57" s="7" t="s">
        <v>28</v>
      </c>
      <c r="C57" s="7" t="s">
        <v>116</v>
      </c>
      <c r="D57" s="7" t="s">
        <v>101</v>
      </c>
      <c r="E57" cm="1">
        <f t="array" ref="E57">_xlfn.IFS(ItemEffectTable[[#This Row],['#Grade]]="Weapon",6000,
ItemEffectTable[[#This Row],['#Grade]]="Normal",7000,
ItemEffectTable[[#This Row],['#Grade]]="Rare",8000,
ItemEffectTable[[#This Row],['#Grade]]="Cursed",9000)
+ COUNTIF($D$3:D57,ItemEffectTable[[#This Row],['#Grade]])
-ItemEffectTable[[#This Row],['#인덱스 수식용]]-1</f>
        <v>9007</v>
      </c>
      <c r="F57" t="s">
        <v>119</v>
      </c>
      <c r="G57" s="8" t="str">
        <f>INDEX([1]!스텟별가치[설명],MATCH(ItemEffectTable[[#This Row],[ApplyType]],[1]!스텟별가치[스텟],0))</f>
        <v>직접공격피해량-2단계</v>
      </c>
      <c r="H57">
        <v>1.67</v>
      </c>
      <c r="I57" t="s">
        <v>44</v>
      </c>
      <c r="J57" t="s">
        <v>33</v>
      </c>
      <c r="K57" s="8" t="str">
        <f>INDEX([1]!스텟별가치[참조 테이블],MATCH(ItemEffectTable[[#This Row],[ApplyType]],[1]!스텟별가치[스텟],0))</f>
        <v>CharacterAtkTable</v>
      </c>
      <c r="L57" s="8" cm="1">
        <f t="array" ref="L57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20</v>
      </c>
      <c r="M57" s="9" t="s">
        <v>34</v>
      </c>
      <c r="N57" s="8" cm="1">
        <f t="array" ref="N57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33.4</v>
      </c>
      <c r="O57" s="8" cm="1">
        <f t="array" ref="O57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26.799999999999997</v>
      </c>
      <c r="P57" s="8" cm="1">
        <f t="array" ref="P57">SUM(IF($E$3:$E$58=E57,$O$3:$O$58))</f>
        <v>50.499999999999979</v>
      </c>
      <c r="Q57" s="8">
        <f>INDEX([1]!표9[#Data],MATCH(ItemEffectTable[[#This Row],['#Grade]],[1]!표9[#Headers],0))-ItemEffectTable[[#This Row],['#총 효력가치]]</f>
        <v>-0.49999999999997868</v>
      </c>
      <c r="R57" s="7"/>
      <c r="S57" s="8" cm="1">
        <f t="array" ref="S57">_xlfn.IFS(
ISTEXT(S56),0,
AND(ItemEffectTable[[#This Row],['#Grade]]=D56,ItemEffectTable[[#This Row],['#이름값]]=C56),S56+1,
ItemEffectTable[[#This Row],['#Grade]]&lt;&gt;D56,0,
ItemEffectTable[[#This Row],['#Grade]]=D56,S56
)</f>
        <v>17</v>
      </c>
      <c r="T57" s="8" t="str">
        <f>IF(ItemEffectTable[[#This Row],['#이름값]]=ItemEffectTable[[#This Row],['#Name]],"TRUE","FALSE")</f>
        <v>TRUE</v>
      </c>
      <c r="U57" s="8">
        <f>INDEX([1]!ItemTable[Name],MATCH(ItemEffectTable[[#This Row],[Index]],[1]!ItemTable[ItemEffectDataId],0))</f>
        <v>14007</v>
      </c>
      <c r="V57" s="8">
        <f>INDEX([1]!ItemTable[Desc],MATCH(ItemEffectTable[[#This Row],[Index]],[1]!ItemTable[ItemEffectDataId],0))</f>
        <v>24007</v>
      </c>
      <c r="W57" s="8" t="str">
        <f>INDEX([1]!LocaleTable[LocaleKR],MATCH(ItemEffectTable[[#This Row],['#NameIndex]],[1]!LocaleTable[Index],0))</f>
        <v>저주받은 테니스채</v>
      </c>
      <c r="X57" s="8" t="str">
        <f>INDEX([1]!LocaleTable[LocaleKR],MATCH(ItemEffectTable[[#This Row],['#DescIndex]],[1]!LocaleTable[Index],0))</f>
        <v>공 던지기 개수 3개 감소. 직접 공격 데미지가 450% 상승합니다.</v>
      </c>
    </row>
    <row r="58" spans="2:24">
      <c r="B58" s="7" t="s">
        <v>28</v>
      </c>
      <c r="C58" s="7" t="s">
        <v>116</v>
      </c>
      <c r="D58" s="7" t="s">
        <v>101</v>
      </c>
      <c r="E58" cm="1">
        <f t="array" ref="E58">_xlfn.IFS(ItemEffectTable[[#This Row],['#Grade]]="Weapon",6000,
ItemEffectTable[[#This Row],['#Grade]]="Normal",7000,
ItemEffectTable[[#This Row],['#Grade]]="Rare",8000,
ItemEffectTable[[#This Row],['#Grade]]="Cursed",9000)
+ COUNTIF($D$3:D58,ItemEffectTable[[#This Row],['#Grade]])
-ItemEffectTable[[#This Row],['#인덱스 수식용]]-1</f>
        <v>9007</v>
      </c>
      <c r="F58" t="s">
        <v>120</v>
      </c>
      <c r="G58" s="8" t="str">
        <f>INDEX([1]!스텟별가치[설명],MATCH(ItemEffectTable[[#This Row],[ApplyType]],[1]!스텟별가치[스텟],0))</f>
        <v>직접공격피해량-3단계</v>
      </c>
      <c r="H58">
        <v>1.67</v>
      </c>
      <c r="I58" t="s">
        <v>44</v>
      </c>
      <c r="J58" t="s">
        <v>33</v>
      </c>
      <c r="K58" s="8" t="str">
        <f>INDEX([1]!스텟별가치[참조 테이블],MATCH(ItemEffectTable[[#This Row],[ApplyType]],[1]!스텟별가치[스텟],0))</f>
        <v>CharacterAtkTable</v>
      </c>
      <c r="L58" s="8" cm="1">
        <f t="array" ref="L58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30</v>
      </c>
      <c r="M58" s="9" t="s">
        <v>34</v>
      </c>
      <c r="N58" s="8" cm="1">
        <f t="array" ref="N58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50.099999999999994</v>
      </c>
      <c r="O58" s="8" cm="1">
        <f t="array" ref="O58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40.199999999999989</v>
      </c>
      <c r="P58" s="8" cm="1">
        <f t="array" ref="P58">SUM(IF($E$3:$E$58=E58,$O$3:$O$58))</f>
        <v>50.499999999999979</v>
      </c>
      <c r="Q58" s="8">
        <f>INDEX([1]!표9[#Data],MATCH(ItemEffectTable[[#This Row],['#Grade]],[1]!표9[#Headers],0))-ItemEffectTable[[#This Row],['#총 효력가치]]</f>
        <v>-0.49999999999997868</v>
      </c>
      <c r="R58" s="7"/>
      <c r="S58" s="8" cm="1">
        <f t="array" ref="S58">_xlfn.IFS(
ISTEXT(S57),0,
AND(ItemEffectTable[[#This Row],['#Grade]]=D57,ItemEffectTable[[#This Row],['#이름값]]=C57),S57+1,
ItemEffectTable[[#This Row],['#Grade]]&lt;&gt;D57,0,
ItemEffectTable[[#This Row],['#Grade]]=D57,S57
)</f>
        <v>18</v>
      </c>
      <c r="T58" s="8" t="str">
        <f>IF(ItemEffectTable[[#This Row],['#이름값]]=ItemEffectTable[[#This Row],['#Name]],"TRUE","FALSE")</f>
        <v>TRUE</v>
      </c>
      <c r="U58" s="8">
        <f>INDEX([1]!ItemTable[Name],MATCH(ItemEffectTable[[#This Row],[Index]],[1]!ItemTable[ItemEffectDataId],0))</f>
        <v>14007</v>
      </c>
      <c r="V58" s="8">
        <f>INDEX([1]!ItemTable[Desc],MATCH(ItemEffectTable[[#This Row],[Index]],[1]!ItemTable[ItemEffectDataId],0))</f>
        <v>24007</v>
      </c>
      <c r="W58" s="8" t="str">
        <f>INDEX([1]!LocaleTable[LocaleKR],MATCH(ItemEffectTable[[#This Row],['#NameIndex]],[1]!LocaleTable[Index],0))</f>
        <v>저주받은 테니스채</v>
      </c>
      <c r="X58" s="8" t="str">
        <f>INDEX([1]!LocaleTable[LocaleKR],MATCH(ItemEffectTable[[#This Row],['#DescIndex]],[1]!LocaleTable[Index],0))</f>
        <v>공 던지기 개수 3개 감소. 직접 공격 데미지가 450% 상승합니다.</v>
      </c>
    </row>
  </sheetData>
  <phoneticPr fontId="1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ItemEffectGameData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2023-04-17T16:45:36Z</dcterms:created>
  <dcterms:modified xsi:type="dcterms:W3CDTF">2023-04-17T16:45:37Z</dcterms:modified>
</cp:coreProperties>
</file>