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2702260-D5C8-42E7-A475-A668C5C0846D}" xr6:coauthVersionLast="47" xr6:coauthVersionMax="47" xr10:uidLastSave="{00000000-0000-0000-0000-000000000000}"/>
  <bookViews>
    <workbookView xWindow="-28920" yWindow="-120" windowWidth="29040" windowHeight="15840" xr2:uid="{916D35A9-C37D-4587-8C09-D79BBF42AF21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7" i="1" l="1"/>
  <c r="G57" i="1"/>
  <c r="K56" i="1"/>
  <c r="G56" i="1"/>
  <c r="K55" i="1"/>
  <c r="G55" i="1"/>
  <c r="K54" i="1"/>
  <c r="G54" i="1"/>
  <c r="K53" i="1"/>
  <c r="G53" i="1"/>
  <c r="K52" i="1"/>
  <c r="G52" i="1"/>
  <c r="K51" i="1"/>
  <c r="G51" i="1"/>
  <c r="K50" i="1"/>
  <c r="G50" i="1"/>
  <c r="K49" i="1"/>
  <c r="G49" i="1"/>
  <c r="K48" i="1"/>
  <c r="G48" i="1"/>
  <c r="K47" i="1"/>
  <c r="G47" i="1"/>
  <c r="K46" i="1"/>
  <c r="G46" i="1"/>
  <c r="K45" i="1"/>
  <c r="G45" i="1"/>
  <c r="K44" i="1"/>
  <c r="G44" i="1"/>
  <c r="K43" i="1"/>
  <c r="G43" i="1"/>
  <c r="K42" i="1"/>
  <c r="G42" i="1"/>
  <c r="K41" i="1"/>
  <c r="G41" i="1"/>
  <c r="K40" i="1"/>
  <c r="G40" i="1"/>
  <c r="K39" i="1"/>
  <c r="G39" i="1"/>
  <c r="K38" i="1"/>
  <c r="G38" i="1"/>
  <c r="K37" i="1"/>
  <c r="G37" i="1"/>
  <c r="K36" i="1"/>
  <c r="G36" i="1"/>
  <c r="K35" i="1"/>
  <c r="G35" i="1"/>
  <c r="K34" i="1"/>
  <c r="G34" i="1"/>
  <c r="K33" i="1"/>
  <c r="G33" i="1"/>
  <c r="K32" i="1"/>
  <c r="G32" i="1"/>
  <c r="K31" i="1"/>
  <c r="G31" i="1"/>
  <c r="K30" i="1"/>
  <c r="G30" i="1"/>
  <c r="K29" i="1"/>
  <c r="G29" i="1"/>
  <c r="K28" i="1"/>
  <c r="G28" i="1"/>
  <c r="K27" i="1"/>
  <c r="G27" i="1"/>
  <c r="K26" i="1"/>
  <c r="G26" i="1"/>
  <c r="K25" i="1"/>
  <c r="G25" i="1"/>
  <c r="K24" i="1"/>
  <c r="G24" i="1"/>
  <c r="K23" i="1"/>
  <c r="G23" i="1"/>
  <c r="K22" i="1"/>
  <c r="G22" i="1"/>
  <c r="K21" i="1"/>
  <c r="G21" i="1"/>
  <c r="K20" i="1"/>
  <c r="G20" i="1"/>
  <c r="K19" i="1"/>
  <c r="G19" i="1"/>
  <c r="K18" i="1"/>
  <c r="G18" i="1"/>
  <c r="K17" i="1"/>
  <c r="G17" i="1"/>
  <c r="K16" i="1"/>
  <c r="G16" i="1"/>
  <c r="K15" i="1"/>
  <c r="G15" i="1"/>
  <c r="K14" i="1"/>
  <c r="G14" i="1"/>
  <c r="K13" i="1"/>
  <c r="G13" i="1"/>
  <c r="K12" i="1"/>
  <c r="G12" i="1"/>
  <c r="K11" i="1"/>
  <c r="G11" i="1"/>
  <c r="K10" i="1"/>
  <c r="G10" i="1"/>
  <c r="K9" i="1"/>
  <c r="G9" i="1"/>
  <c r="K8" i="1"/>
  <c r="G8" i="1"/>
  <c r="K7" i="1"/>
  <c r="G7" i="1"/>
  <c r="K6" i="1"/>
  <c r="G6" i="1"/>
  <c r="K5" i="1"/>
  <c r="G5" i="1"/>
  <c r="K4" i="1"/>
  <c r="G4" i="1"/>
  <c r="O3" i="1" a="1"/>
  <c r="O3" i="1" s="1"/>
  <c r="K3" i="1"/>
  <c r="G3" i="1"/>
  <c r="O4" i="1" l="1" a="1"/>
  <c r="O4" i="1" s="1"/>
  <c r="E3" i="1" a="1"/>
  <c r="E3" i="1" s="1"/>
  <c r="R3" i="1" l="1"/>
  <c r="T3" i="1" s="1"/>
  <c r="Q3" i="1"/>
  <c r="S3" i="1" s="1"/>
  <c r="P3" i="1" s="1"/>
  <c r="O5" i="1" a="1"/>
  <c r="O5" i="1" s="1"/>
  <c r="E4" i="1" a="1"/>
  <c r="E4" i="1" s="1"/>
  <c r="Q4" i="1" l="1"/>
  <c r="S4" i="1" s="1"/>
  <c r="P4" i="1" s="1"/>
  <c r="R4" i="1"/>
  <c r="T4" i="1" s="1"/>
  <c r="O6" i="1" a="1"/>
  <c r="O6" i="1" s="1"/>
  <c r="E5" i="1" a="1"/>
  <c r="E5" i="1" s="1"/>
  <c r="R5" i="1" l="1"/>
  <c r="T5" i="1" s="1"/>
  <c r="Q5" i="1"/>
  <c r="S5" i="1" s="1"/>
  <c r="P5" i="1" s="1"/>
  <c r="E6" i="1" a="1"/>
  <c r="E6" i="1" s="1"/>
  <c r="O7" i="1" a="1"/>
  <c r="O7" i="1" s="1"/>
  <c r="O8" i="1" l="1" a="1"/>
  <c r="O8" i="1" s="1"/>
  <c r="E7" i="1" a="1"/>
  <c r="E7" i="1" s="1"/>
  <c r="Q6" i="1"/>
  <c r="S6" i="1" s="1"/>
  <c r="P6" i="1" s="1"/>
  <c r="R6" i="1"/>
  <c r="T6" i="1" s="1"/>
  <c r="R7" i="1" l="1"/>
  <c r="T7" i="1" s="1"/>
  <c r="Q7" i="1"/>
  <c r="S7" i="1" s="1"/>
  <c r="P7" i="1" s="1"/>
  <c r="O9" i="1" a="1"/>
  <c r="O9" i="1" s="1"/>
  <c r="E8" i="1" a="1"/>
  <c r="E8" i="1" s="1"/>
  <c r="R8" i="1" l="1"/>
  <c r="T8" i="1" s="1"/>
  <c r="Q8" i="1"/>
  <c r="S8" i="1" s="1"/>
  <c r="P8" i="1" s="1"/>
  <c r="O10" i="1" a="1"/>
  <c r="O10" i="1" s="1"/>
  <c r="E9" i="1" a="1"/>
  <c r="E9" i="1" s="1"/>
  <c r="R9" i="1" l="1"/>
  <c r="T9" i="1" s="1"/>
  <c r="Q9" i="1"/>
  <c r="S9" i="1" s="1"/>
  <c r="P9" i="1" s="1"/>
  <c r="O11" i="1" a="1"/>
  <c r="O11" i="1" s="1"/>
  <c r="E10" i="1" a="1"/>
  <c r="E10" i="1" s="1"/>
  <c r="Q10" i="1" l="1"/>
  <c r="S10" i="1" s="1"/>
  <c r="P10" i="1" s="1"/>
  <c r="R10" i="1"/>
  <c r="T10" i="1" s="1"/>
  <c r="O12" i="1" a="1"/>
  <c r="O12" i="1" s="1"/>
  <c r="E11" i="1" a="1"/>
  <c r="E11" i="1" s="1"/>
  <c r="Q11" i="1" l="1"/>
  <c r="S11" i="1" s="1"/>
  <c r="P11" i="1" s="1"/>
  <c r="R11" i="1"/>
  <c r="T11" i="1" s="1"/>
  <c r="E12" i="1" a="1"/>
  <c r="E12" i="1" s="1"/>
  <c r="O13" i="1" a="1"/>
  <c r="O13" i="1" s="1"/>
  <c r="E13" i="1" l="1" a="1"/>
  <c r="E13" i="1" s="1"/>
  <c r="O14" i="1" a="1"/>
  <c r="O14" i="1" s="1"/>
  <c r="R12" i="1"/>
  <c r="T12" i="1" s="1"/>
  <c r="Q12" i="1"/>
  <c r="S12" i="1" s="1"/>
  <c r="P12" i="1" s="1"/>
  <c r="O15" i="1" l="1" a="1"/>
  <c r="O15" i="1" s="1"/>
  <c r="E14" i="1" a="1"/>
  <c r="E14" i="1" s="1"/>
  <c r="R13" i="1"/>
  <c r="T13" i="1" s="1"/>
  <c r="Q13" i="1"/>
  <c r="S13" i="1" s="1"/>
  <c r="P13" i="1" s="1"/>
  <c r="R14" i="1" l="1"/>
  <c r="T14" i="1" s="1"/>
  <c r="Q14" i="1"/>
  <c r="S14" i="1" s="1"/>
  <c r="P14" i="1" s="1"/>
  <c r="O16" i="1" a="1"/>
  <c r="O16" i="1" s="1"/>
  <c r="E15" i="1" a="1"/>
  <c r="E15" i="1" s="1"/>
  <c r="Q15" i="1" l="1"/>
  <c r="S15" i="1" s="1"/>
  <c r="P15" i="1" s="1"/>
  <c r="R15" i="1"/>
  <c r="T15" i="1" s="1"/>
  <c r="O17" i="1" a="1"/>
  <c r="O17" i="1" s="1"/>
  <c r="E16" i="1" a="1"/>
  <c r="E16" i="1" s="1"/>
  <c r="R16" i="1" l="1"/>
  <c r="T16" i="1" s="1"/>
  <c r="Q16" i="1"/>
  <c r="S16" i="1" s="1"/>
  <c r="P16" i="1" s="1"/>
  <c r="O18" i="1" a="1"/>
  <c r="O18" i="1" s="1"/>
  <c r="E17" i="1" a="1"/>
  <c r="E17" i="1" s="1"/>
  <c r="R17" i="1" l="1"/>
  <c r="T17" i="1" s="1"/>
  <c r="Q17" i="1"/>
  <c r="S17" i="1" s="1"/>
  <c r="P17" i="1" s="1"/>
  <c r="O19" i="1" a="1"/>
  <c r="O19" i="1" s="1"/>
  <c r="E18" i="1" a="1"/>
  <c r="E18" i="1" s="1"/>
  <c r="Q18" i="1" l="1"/>
  <c r="S18" i="1" s="1"/>
  <c r="P18" i="1" s="1"/>
  <c r="R18" i="1"/>
  <c r="T18" i="1" s="1"/>
  <c r="O20" i="1" a="1"/>
  <c r="O20" i="1" s="1"/>
  <c r="E19" i="1" a="1"/>
  <c r="E19" i="1" s="1"/>
  <c r="R19" i="1" l="1"/>
  <c r="T19" i="1" s="1"/>
  <c r="Q19" i="1"/>
  <c r="S19" i="1" s="1"/>
  <c r="P19" i="1" s="1"/>
  <c r="O21" i="1" a="1"/>
  <c r="O21" i="1" s="1"/>
  <c r="E20" i="1" a="1"/>
  <c r="E20" i="1" s="1"/>
  <c r="R20" i="1" l="1"/>
  <c r="T20" i="1" s="1"/>
  <c r="Q20" i="1"/>
  <c r="S20" i="1" s="1"/>
  <c r="P20" i="1" s="1"/>
  <c r="O22" i="1" a="1"/>
  <c r="O22" i="1" s="1"/>
  <c r="E21" i="1" a="1"/>
  <c r="E21" i="1" s="1"/>
  <c r="R21" i="1" l="1"/>
  <c r="T21" i="1" s="1"/>
  <c r="Q21" i="1"/>
  <c r="S21" i="1" s="1"/>
  <c r="P21" i="1" s="1"/>
  <c r="O23" i="1" a="1"/>
  <c r="O23" i="1" s="1"/>
  <c r="E22" i="1" a="1"/>
  <c r="E22" i="1" s="1"/>
  <c r="Q22" i="1" l="1"/>
  <c r="S22" i="1" s="1"/>
  <c r="P22" i="1" s="1"/>
  <c r="R22" i="1"/>
  <c r="T22" i="1" s="1"/>
  <c r="O24" i="1" a="1"/>
  <c r="O24" i="1" s="1"/>
  <c r="E23" i="1" a="1"/>
  <c r="E23" i="1" s="1"/>
  <c r="Q23" i="1" l="1"/>
  <c r="S23" i="1" s="1"/>
  <c r="P23" i="1" s="1"/>
  <c r="R23" i="1"/>
  <c r="T23" i="1" s="1"/>
  <c r="E24" i="1" a="1"/>
  <c r="E24" i="1" s="1"/>
  <c r="O25" i="1" a="1"/>
  <c r="O25" i="1" s="1"/>
  <c r="E25" i="1" l="1" a="1"/>
  <c r="E25" i="1" s="1"/>
  <c r="O26" i="1" a="1"/>
  <c r="O26" i="1" s="1"/>
  <c r="R24" i="1"/>
  <c r="T24" i="1" s="1"/>
  <c r="Q24" i="1"/>
  <c r="S24" i="1" s="1"/>
  <c r="P24" i="1" s="1"/>
  <c r="E26" i="1" l="1" a="1"/>
  <c r="E26" i="1" s="1"/>
  <c r="O27" i="1" a="1"/>
  <c r="O27" i="1" s="1"/>
  <c r="R25" i="1"/>
  <c r="T25" i="1" s="1"/>
  <c r="Q25" i="1"/>
  <c r="S25" i="1" s="1"/>
  <c r="P25" i="1" s="1"/>
  <c r="O28" i="1" l="1" a="1"/>
  <c r="O28" i="1" s="1"/>
  <c r="E27" i="1" a="1"/>
  <c r="E27" i="1" s="1"/>
  <c r="R26" i="1"/>
  <c r="T26" i="1" s="1"/>
  <c r="Q26" i="1"/>
  <c r="S26" i="1" s="1"/>
  <c r="P26" i="1" s="1"/>
  <c r="R27" i="1" l="1"/>
  <c r="T27" i="1" s="1"/>
  <c r="Q27" i="1"/>
  <c r="S27" i="1" s="1"/>
  <c r="P27" i="1" s="1"/>
  <c r="O29" i="1" a="1"/>
  <c r="O29" i="1" s="1"/>
  <c r="E28" i="1" a="1"/>
  <c r="E28" i="1" s="1"/>
  <c r="R28" i="1" l="1"/>
  <c r="T28" i="1" s="1"/>
  <c r="Q28" i="1"/>
  <c r="S28" i="1" s="1"/>
  <c r="P28" i="1" s="1"/>
  <c r="O30" i="1" a="1"/>
  <c r="O30" i="1" s="1"/>
  <c r="E29" i="1" a="1"/>
  <c r="E29" i="1" s="1"/>
  <c r="R29" i="1" l="1"/>
  <c r="T29" i="1" s="1"/>
  <c r="Q29" i="1"/>
  <c r="S29" i="1" s="1"/>
  <c r="P29" i="1" s="1"/>
  <c r="O31" i="1" a="1"/>
  <c r="O31" i="1" s="1"/>
  <c r="E30" i="1" a="1"/>
  <c r="E30" i="1" s="1"/>
  <c r="Q30" i="1" l="1"/>
  <c r="S30" i="1" s="1"/>
  <c r="P30" i="1" s="1"/>
  <c r="R30" i="1"/>
  <c r="T30" i="1" s="1"/>
  <c r="O32" i="1" a="1"/>
  <c r="O32" i="1" s="1"/>
  <c r="E31" i="1" a="1"/>
  <c r="E31" i="1" s="1"/>
  <c r="Q31" i="1" l="1"/>
  <c r="S31" i="1" s="1"/>
  <c r="P31" i="1" s="1"/>
  <c r="R31" i="1"/>
  <c r="T31" i="1" s="1"/>
  <c r="O33" i="1" a="1"/>
  <c r="O33" i="1" s="1"/>
  <c r="E32" i="1" a="1"/>
  <c r="E32" i="1" s="1"/>
  <c r="R32" i="1" l="1"/>
  <c r="T32" i="1" s="1"/>
  <c r="Q32" i="1"/>
  <c r="S32" i="1" s="1"/>
  <c r="P32" i="1" s="1"/>
  <c r="O34" i="1" a="1"/>
  <c r="O34" i="1" s="1"/>
  <c r="E33" i="1" a="1"/>
  <c r="E33" i="1" s="1"/>
  <c r="R33" i="1" l="1"/>
  <c r="T33" i="1" s="1"/>
  <c r="Q33" i="1"/>
  <c r="S33" i="1" s="1"/>
  <c r="P33" i="1" s="1"/>
  <c r="O35" i="1" a="1"/>
  <c r="O35" i="1" s="1"/>
  <c r="E34" i="1" a="1"/>
  <c r="E34" i="1" s="1"/>
  <c r="R34" i="1" l="1"/>
  <c r="T34" i="1" s="1"/>
  <c r="Q34" i="1"/>
  <c r="S34" i="1" s="1"/>
  <c r="P34" i="1" s="1"/>
  <c r="E35" i="1" a="1"/>
  <c r="E35" i="1" s="1"/>
  <c r="O36" i="1" a="1"/>
  <c r="O36" i="1" s="1"/>
  <c r="E36" i="1" l="1" a="1"/>
  <c r="E36" i="1" s="1"/>
  <c r="O37" i="1" a="1"/>
  <c r="O37" i="1" s="1"/>
  <c r="R35" i="1"/>
  <c r="T35" i="1" s="1"/>
  <c r="Q35" i="1"/>
  <c r="S35" i="1" s="1"/>
  <c r="P35" i="1" s="1"/>
  <c r="E37" i="1" l="1" a="1"/>
  <c r="E37" i="1" s="1"/>
  <c r="O38" i="1" a="1"/>
  <c r="O38" i="1" s="1"/>
  <c r="R36" i="1"/>
  <c r="T36" i="1" s="1"/>
  <c r="Q36" i="1"/>
  <c r="S36" i="1" s="1"/>
  <c r="P36" i="1" s="1"/>
  <c r="O39" i="1" l="1" a="1"/>
  <c r="O39" i="1" s="1"/>
  <c r="E38" i="1" a="1"/>
  <c r="E38" i="1" s="1"/>
  <c r="R37" i="1"/>
  <c r="T37" i="1" s="1"/>
  <c r="Q37" i="1"/>
  <c r="S37" i="1" s="1"/>
  <c r="P37" i="1" s="1"/>
  <c r="Q38" i="1" l="1"/>
  <c r="S38" i="1" s="1"/>
  <c r="P38" i="1" s="1"/>
  <c r="R38" i="1"/>
  <c r="T38" i="1" s="1"/>
  <c r="O40" i="1" a="1"/>
  <c r="O40" i="1" s="1"/>
  <c r="E39" i="1" a="1"/>
  <c r="E39" i="1" s="1"/>
  <c r="O41" i="1" l="1" a="1"/>
  <c r="O41" i="1" s="1"/>
  <c r="E40" i="1" a="1"/>
  <c r="E40" i="1" s="1"/>
  <c r="R39" i="1"/>
  <c r="T39" i="1" s="1"/>
  <c r="Q39" i="1"/>
  <c r="S39" i="1" s="1"/>
  <c r="P39" i="1" s="1"/>
  <c r="Q40" i="1" l="1"/>
  <c r="S40" i="1" s="1"/>
  <c r="P40" i="1" s="1"/>
  <c r="R40" i="1"/>
  <c r="T40" i="1" s="1"/>
  <c r="O42" i="1" a="1"/>
  <c r="O42" i="1" s="1"/>
  <c r="E41" i="1" a="1"/>
  <c r="E41" i="1" s="1"/>
  <c r="R41" i="1" l="1"/>
  <c r="T41" i="1" s="1"/>
  <c r="Q41" i="1"/>
  <c r="S41" i="1" s="1"/>
  <c r="P41" i="1" s="1"/>
  <c r="O43" i="1" a="1"/>
  <c r="O43" i="1" s="1"/>
  <c r="E42" i="1" a="1"/>
  <c r="E42" i="1" s="1"/>
  <c r="Q42" i="1" l="1"/>
  <c r="S42" i="1" s="1"/>
  <c r="P42" i="1" s="1"/>
  <c r="R42" i="1"/>
  <c r="T42" i="1" s="1"/>
  <c r="O44" i="1" a="1"/>
  <c r="O44" i="1" s="1"/>
  <c r="E43" i="1" a="1"/>
  <c r="E43" i="1" s="1"/>
  <c r="R43" i="1" l="1"/>
  <c r="T43" i="1" s="1"/>
  <c r="Q43" i="1"/>
  <c r="S43" i="1" s="1"/>
  <c r="P43" i="1" s="1"/>
  <c r="O45" i="1" a="1"/>
  <c r="O45" i="1" s="1"/>
  <c r="E44" i="1" a="1"/>
  <c r="E44" i="1" s="1"/>
  <c r="R44" i="1" l="1"/>
  <c r="T44" i="1" s="1"/>
  <c r="Q44" i="1"/>
  <c r="S44" i="1" s="1"/>
  <c r="P44" i="1" s="1"/>
  <c r="O46" i="1" a="1"/>
  <c r="O46" i="1" s="1"/>
  <c r="E45" i="1" a="1"/>
  <c r="E45" i="1" s="1"/>
  <c r="R45" i="1" l="1"/>
  <c r="T45" i="1" s="1"/>
  <c r="Q45" i="1"/>
  <c r="S45" i="1" s="1"/>
  <c r="P45" i="1" s="1"/>
  <c r="O47" i="1" a="1"/>
  <c r="O47" i="1" s="1"/>
  <c r="E46" i="1" a="1"/>
  <c r="E46" i="1" s="1"/>
  <c r="R46" i="1" l="1"/>
  <c r="T46" i="1" s="1"/>
  <c r="Q46" i="1"/>
  <c r="S46" i="1" s="1"/>
  <c r="P46" i="1" s="1"/>
  <c r="E47" i="1" a="1"/>
  <c r="E47" i="1" s="1"/>
  <c r="O48" i="1" a="1"/>
  <c r="O48" i="1" s="1"/>
  <c r="E48" i="1" l="1" a="1"/>
  <c r="E48" i="1" s="1"/>
  <c r="O49" i="1" a="1"/>
  <c r="O49" i="1" s="1"/>
  <c r="R47" i="1"/>
  <c r="T47" i="1" s="1"/>
  <c r="Q47" i="1"/>
  <c r="S47" i="1" s="1"/>
  <c r="P47" i="1" s="1"/>
  <c r="E49" i="1" l="1" a="1"/>
  <c r="E49" i="1" s="1"/>
  <c r="O50" i="1" a="1"/>
  <c r="O50" i="1" s="1"/>
  <c r="R48" i="1"/>
  <c r="T48" i="1" s="1"/>
  <c r="Q48" i="1"/>
  <c r="S48" i="1" s="1"/>
  <c r="P48" i="1" s="1"/>
  <c r="O51" i="1" l="1" a="1"/>
  <c r="O51" i="1" s="1"/>
  <c r="E50" i="1" a="1"/>
  <c r="E50" i="1" s="1"/>
  <c r="R49" i="1"/>
  <c r="T49" i="1" s="1"/>
  <c r="Q49" i="1"/>
  <c r="S49" i="1" s="1"/>
  <c r="P49" i="1" s="1"/>
  <c r="Q50" i="1" l="1"/>
  <c r="S50" i="1" s="1"/>
  <c r="P50" i="1" s="1"/>
  <c r="R50" i="1"/>
  <c r="T50" i="1" s="1"/>
  <c r="O52" i="1" a="1"/>
  <c r="O52" i="1" s="1"/>
  <c r="E51" i="1" a="1"/>
  <c r="E51" i="1" s="1"/>
  <c r="R51" i="1" l="1"/>
  <c r="T51" i="1" s="1"/>
  <c r="Q51" i="1"/>
  <c r="S51" i="1" s="1"/>
  <c r="P51" i="1" s="1"/>
  <c r="O53" i="1" a="1"/>
  <c r="O53" i="1" s="1"/>
  <c r="E52" i="1" a="1"/>
  <c r="E52" i="1" s="1"/>
  <c r="R52" i="1" l="1"/>
  <c r="T52" i="1" s="1"/>
  <c r="Q52" i="1"/>
  <c r="S52" i="1" s="1"/>
  <c r="P52" i="1" s="1"/>
  <c r="O54" i="1" a="1"/>
  <c r="O54" i="1" s="1"/>
  <c r="E53" i="1" a="1"/>
  <c r="E53" i="1" s="1"/>
  <c r="R53" i="1" l="1"/>
  <c r="T53" i="1" s="1"/>
  <c r="Q53" i="1"/>
  <c r="S53" i="1" s="1"/>
  <c r="P53" i="1" s="1"/>
  <c r="O55" i="1" a="1"/>
  <c r="O55" i="1" s="1"/>
  <c r="E54" i="1" a="1"/>
  <c r="E54" i="1" s="1"/>
  <c r="Q54" i="1" l="1"/>
  <c r="S54" i="1" s="1"/>
  <c r="P54" i="1" s="1"/>
  <c r="R54" i="1"/>
  <c r="T54" i="1" s="1"/>
  <c r="O56" i="1" a="1"/>
  <c r="O56" i="1" s="1"/>
  <c r="E55" i="1" a="1"/>
  <c r="E55" i="1" s="1"/>
  <c r="R55" i="1" l="1"/>
  <c r="T55" i="1" s="1"/>
  <c r="Q55" i="1"/>
  <c r="S55" i="1" s="1"/>
  <c r="P55" i="1" s="1"/>
  <c r="O57" i="1" a="1"/>
  <c r="O57" i="1" s="1"/>
  <c r="E57" i="1" s="1" a="1"/>
  <c r="E57" i="1" s="1"/>
  <c r="E56" i="1" a="1"/>
  <c r="E56" i="1" s="1"/>
  <c r="R56" i="1" l="1"/>
  <c r="T56" i="1" s="1"/>
  <c r="Q56" i="1"/>
  <c r="S56" i="1" s="1"/>
  <c r="P56" i="1" s="1"/>
  <c r="R57" i="1"/>
  <c r="T57" i="1" s="1"/>
  <c r="Q57" i="1"/>
  <c r="S57" i="1" s="1"/>
  <c r="P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<sst xmlns="http://schemas.openxmlformats.org/spreadsheetml/2006/main" count="376" uniqueCount="115">
  <si>
    <t>#</t>
    <phoneticPr fontId="1" type="noConversion"/>
  </si>
  <si>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</si>
  <si>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</si>
  <si>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</si>
  <si>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</si>
  <si>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</si>
  <si>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</si>
  <si>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</si>
  <si>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</si>
  <si>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</si>
  <si>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</si>
  <si>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</si>
  <si>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</si>
  <si>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</si>
  <si>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</si>
  <si>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#효력 가치</t>
    <phoneticPr fontId="1" type="noConversion"/>
  </si>
  <si>
    <t>#효력 예외처리</t>
    <phoneticPr fontId="1" type="noConversion"/>
  </si>
  <si>
    <t>#아이템 총 효력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</si>
  <si>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</si>
  <si>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</si>
  <si>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</si>
  <si>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</si>
  <si>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</si>
  <si>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</si>
  <si>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</si>
  <si>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</si>
  <si>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</si>
  <si>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</si>
  <si>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</si>
  <si>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</si>
  <si>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</si>
  <si>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</si>
  <si>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</si>
  <si>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</si>
  <si>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</si>
  <si>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</si>
  <si>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</si>
  <si>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</si>
  <si>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</si>
  <si>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DmgPer</t>
    <phoneticPr fontId="1" type="noConversion"/>
  </si>
  <si>
    <t>Addition</t>
  </si>
  <si>
    <t>신성한 종</t>
  </si>
  <si>
    <t>Normal</t>
    <phoneticPr fontId="1" type="noConversion"/>
  </si>
  <si>
    <t>MovementSpd</t>
  </si>
  <si>
    <t>미정1</t>
  </si>
  <si>
    <t>GoldGain</t>
    <phoneticPr fontId="1" type="noConversion"/>
  </si>
  <si>
    <t>Multiply</t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</si>
  <si>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</si>
  <si>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</si>
  <si>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</si>
  <si>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</si>
  <si>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</si>
  <si>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</si>
  <si>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</si>
  <si>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</si>
  <si>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</si>
  <si>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</si>
  <si>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</si>
  <si>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BallStackValue</t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</si>
  <si>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</si>
  <si>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</si>
  <si>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</si>
  <si>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</si>
  <si>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</si>
  <si>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</si>
  <si>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</si>
  <si>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MovementSpd*-0.0005</t>
    <phoneticPr fontId="1" type="noConversion"/>
  </si>
  <si>
    <t>MovementSpdChanged</t>
  </si>
  <si>
    <t>롱기누스</t>
  </si>
  <si>
    <t>석가면</t>
  </si>
  <si>
    <t>죠죠</t>
  </si>
  <si>
    <t>거인의 주먹</t>
  </si>
  <si>
    <t>1+MaxHp*0.05</t>
  </si>
  <si>
    <t>황금왕의 갑옷</t>
  </si>
  <si>
    <t>GoldGain</t>
  </si>
  <si>
    <t>페이트 - 길가메시</t>
  </si>
  <si>
    <t>복사기</t>
  </si>
  <si>
    <t>어른의 카드</t>
  </si>
  <si>
    <t>1+Gold*0.01</t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</si>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</sst>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0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F3C968F-DF5E-431E-B26B-D46EC0E393B2}">
      <tableStyleElement type="wholeTable" dxfId="19"/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QT_Develop_Table.xlsm" TargetMode="External"/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630C1-A2D8-4DA7-8CA2-F51857BE41DB}" name="ItemEffectTable" displayName="ItemEffectTable" ref="B2:T57" totalsRowShown="0" headerRowDxfId="15">
  <autoFilter ref="B2:T57" xr:uid="{00000000-0009-0000-0100-000001000000}"/>
  <tableColumns count="19">
    <tableColumn id="1" xr3:uid="{9452FDC8-0EBC-4727-8E1D-CA4A5626A7DF}" name="#개발여부" dataDxfId="14"/>
    <tableColumn id="12" xr3:uid="{A1DA4F73-FE30-4ABE-AF1A-A2BBE5D529E8}" name="#이름값" dataDxfId="13"/>
    <tableColumn id="4" xr3:uid="{567D1A5C-14AD-491C-9D79-B06C9840FA5A}" name="#Grade" dataDxfId="12"/>
    <tableColumn id="2" xr3:uid="{95BD3FB8-8A34-40F1-8376-1EA72D7F7B5E}" name="Index" dataDxfId="11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7FBD6FCD-5906-4BB9-A54E-1B63A426D377}" name="ApplyType"/>
    <tableColumn id="3" xr3:uid="{2974A0AA-6330-4C62-8833-4FB450EA6CCA}" name="#효과 한글" dataDxfId="10">
      <calculatedColumnFormula>INDEX([1]!스텟별가치[설명],MATCH(ItemEffectTable[[#This Row],[ApplyType]],[1]!스텟별가치[스텟],0))</calculatedColumnFormula>
    </tableColumn>
    <tableColumn id="10" xr3:uid="{6CD20B44-3CE5-4296-90CE-A240C889463C}" name="ApplyValue"/>
    <tableColumn id="9" xr3:uid="{827B2B20-5B54-4718-9C32-52F26DE0A74D}" name="ValueOperatorType"/>
    <tableColumn id="11" xr3:uid="{3D126C7E-F196-4D44-A5E1-A350616ADFCD}" name="ApplyPoint"/>
    <tableColumn id="17" xr3:uid="{30318590-3825-4978-9597-33C0A78DA53A}" name="#효력 가치" dataDxfId="9">
      <calculatedColumnFormula>INDEX([1]!스텟별가치[Value 1당 가치],MATCH(ItemEffectTable[[#This Row],[ApplyType]],[1]!스텟별가치[스텟],0))*ItemEffectTable[[#This Row],[ApplyValue]]</calculatedColumnFormula>
    </tableColumn>
    <tableColumn id="19" xr3:uid="{DF13C0A4-815F-42B0-9718-85A47253753E}" name="#효력 예외처리" dataDxfId="8"/>
    <tableColumn id="18" xr3:uid="{231E5D63-63F2-4194-80AA-6A52E2B63B03}" name="#아이템 총 효력" dataDxfId="7"/>
    <tableColumn id="6" xr3:uid="{B8756A40-EE1B-45C3-BA69-332667F943A6}" name="#패러디" dataDxfId="6"/>
    <tableColumn id="14" xr3:uid="{42443C62-3B6B-41F7-A8A2-E9F08BFF3A21}" name="#인덱스 수식용" dataDxfId="5">
      <calculatedColumnFormula array="1">_xlfn.IFS(
ISTEXT(O2),0,
AND(ItemEffectTable[[#This Row],['#Grade]]=D2,ItemEffectTable[[#This Row],['#이름값]]=C2),O2+1,
ItemEffectTable[[#This Row],['#Grade]]&lt;&gt;D2,0,
ItemEffectTable[[#This Row],['#Grade]]=D2,O2
)</calculatedColumnFormula>
    </tableColumn>
    <tableColumn id="13" xr3:uid="{B5742DE6-3A49-49E0-BCF9-D1D854AE6286}" name="#이름 일치 여부" dataDxfId="4">
      <calculatedColumnFormula>IF(ItemEffectTable[[#This Row],['#이름값]]=ItemEffectTable[[#This Row],['#Name]],"TRUE","FALSE")</calculatedColumnFormula>
    </tableColumn>
    <tableColumn id="5" xr3:uid="{F3461899-04D5-4F44-8AD2-EB1B0CD5AEAE}" name="#NameIndex" dataDxfId="3">
      <calculatedColumnFormula>INDEX([1]!ItemTable[Name],MATCH(ItemEffectTable[[#This Row],[Index]],[1]!ItemTable[ItemEffectDataId],0))</calculatedColumnFormula>
    </tableColumn>
    <tableColumn id="7" xr3:uid="{8F05C7C4-36FD-4944-A6CD-88E7083F7402}" name="#DescIndex" dataDxfId="2">
      <calculatedColumnFormula>INDEX([1]!ItemTable[Desc],MATCH(ItemEffectTable[[#This Row],[Index]],[1]!ItemTable[ItemEffectDataId],0))</calculatedColumnFormula>
    </tableColumn>
    <tableColumn id="15" xr3:uid="{F9C2852A-7B58-41FC-9CE5-B5489ED2BAA8}" name="#Name" dataDxfId="1">
      <calculatedColumnFormula>INDEX([1]!StringTable[LocaleKR],MATCH(ItemEffectTable[[#This Row],['#NameIndex]],[1]!StringTable[Index],0))</calculatedColumnFormula>
    </tableColumn>
    <tableColumn id="16" xr3:uid="{0958A69B-9B2C-4F05-AEF9-5E9431F21B91}" name="#Desc" dataDxfId="0">
      <calculatedColumnFormula>INDEX([1]!StringTable[LocaleKR],MATCH(ItemEffectTable[[#This Row],['#DescIndex]],[1]!StringTable[Index],0))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671C-94EF-4AB9-92BE-61088E4E092A}">
  <sheetPr codeName="Sheet7">
    <tabColor theme="5" tint="0.79998168889431442"/>
  </sheetPr>
  <dimension ref="B1:T57"/>
  <sheetViews>
    <sheetView tabSelected="1" topLeftCell="D1" workbookViewId="0">
      <selection activeCell="O9" sqref="O9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28.375" bestFit="1" customWidth="1"/>
    <col min="8" max="8" width="22.5" bestFit="1" customWidth="1"/>
    <col min="9" max="9" width="21.75" bestFit="1" customWidth="1"/>
    <col min="10" max="10" width="22.875" bestFit="1" customWidth="1"/>
    <col min="11" max="14" width="17.25" customWidth="1"/>
    <col min="15" max="16" width="17.875" bestFit="1" customWidth="1"/>
    <col min="17" max="17" width="15.25" bestFit="1" customWidth="1"/>
    <col min="18" max="18" width="14" bestFit="1" customWidth="1"/>
    <col min="19" max="19" width="20" bestFit="1" customWidth="1"/>
    <col min="20" max="20" width="60" customWidth="1"/>
  </cols>
  <sheetData>
    <row r="1" spans="2:20"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0</v>
      </c>
      <c r="H1" t="s">
        <v>3</v>
      </c>
      <c r="I1" t="s">
        <v>2</v>
      </c>
      <c r="J1" t="s">
        <v>2</v>
      </c>
      <c r="K1" s="1" t="s">
        <v>4</v>
      </c>
      <c r="O1" s="1" t="s">
        <v>5</v>
      </c>
      <c r="P1" s="1"/>
    </row>
    <row r="2" spans="2:20">
      <c r="B2" s="2" t="s">
        <v>6</v>
      </c>
      <c r="C2" s="3" t="s">
        <v>7</v>
      </c>
      <c r="D2" s="3" t="s">
        <v>8</v>
      </c>
      <c r="E2" t="s">
        <v>9</v>
      </c>
      <c r="F2" t="s">
        <v>10</v>
      </c>
      <c r="G2" s="2" t="s">
        <v>11</v>
      </c>
      <c r="H2" s="4" t="s">
        <v>12</v>
      </c>
      <c r="I2" t="s">
        <v>13</v>
      </c>
      <c r="J2" t="s">
        <v>14</v>
      </c>
      <c r="K2" s="2" t="s">
        <v>15</v>
      </c>
      <c r="L2" s="2" t="s">
        <v>16</v>
      </c>
      <c r="M2" s="2" t="s">
        <v>17</v>
      </c>
      <c r="N2" s="3" t="s">
        <v>18</v>
      </c>
      <c r="O2" s="2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</row>
    <row r="3" spans="2:20">
      <c r="B3" s="5" t="s">
        <v>25</v>
      </c>
      <c r="C3" s="5" t="s">
        <v>26</v>
      </c>
      <c r="D3" s="5" t="s">
        <v>27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28</v>
      </c>
      <c r="G3" s="6" t="str">
        <f>INDEX([1]!스텟별가치[설명],MATCH(ItemEffectTable[[#This Row],[ApplyType]],[1]!스텟별가치[스텟],0))</f>
        <v>리소스변경</v>
      </c>
      <c r="H3">
        <v>900</v>
      </c>
      <c r="I3" t="s">
        <v>29</v>
      </c>
      <c r="J3" t="s">
        <v>30</v>
      </c>
      <c r="K3" s="6">
        <f>INDEX([1]!스텟별가치[Value 1당 가치],MATCH(ItemEffectTable[[#This Row],[ApplyType]],[1]!스텟별가치[스텟],0))*ItemEffectTable[[#This Row],[ApplyValue]]</f>
        <v>0</v>
      </c>
      <c r="L3" s="6"/>
      <c r="M3" s="6"/>
      <c r="N3" s="5"/>
      <c r="O3" s="6" cm="1">
        <f t="array" ref="O3">_xlfn.IFS(
ISTEXT(O2),0,
AND(ItemEffectTable[[#This Row],['#Grade]]=D2,ItemEffectTable[[#This Row],['#이름값]]=C2),O2+1,
ItemEffectTable[[#This Row],['#Grade]]&lt;&gt;D2,0,
ItemEffectTable[[#This Row],['#Grade]]=D2,O2
)</f>
        <v>0</v>
      </c>
      <c r="P3" s="6" t="str">
        <f>IF(ItemEffectTable[[#This Row],['#이름값]]=ItemEffectTable[[#This Row],['#Name]],"TRUE","FALSE")</f>
        <v>TRUE</v>
      </c>
      <c r="Q3" s="6">
        <f>INDEX([1]!ItemTable[Name],MATCH(ItemEffectTable[[#This Row],[Index]],[1]!ItemTable[ItemEffectDataId],0))</f>
        <v>11000</v>
      </c>
      <c r="R3" s="6">
        <f>INDEX([1]!ItemTable[Desc],MATCH(ItemEffectTable[[#This Row],[Index]],[1]!ItemTable[ItemEffectDataId],0))</f>
        <v>21000</v>
      </c>
      <c r="S3" s="6" t="str">
        <f>INDEX([1]!StringTable[LocaleKR],MATCH(ItemEffectTable[[#This Row],['#NameIndex]],[1]!StringTable[Index],0))</f>
        <v>장난감 배트</v>
      </c>
      <c r="T3" s="6" t="str">
        <f>INDEX([1]!StringTable[LocaleKR],MATCH(ItemEffectTable[[#This Row],['#DescIndex]],[1]!StringTable[Index],0))</f>
        <v>아무 능력이 없지만 이동할 때 뾱뾱 소리가 납니다.</v>
      </c>
    </row>
    <row r="4" spans="2:20">
      <c r="B4" s="5" t="s">
        <v>25</v>
      </c>
      <c r="C4" s="5" t="s">
        <v>31</v>
      </c>
      <c r="D4" s="5" t="s">
        <v>27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28</v>
      </c>
      <c r="G4" s="6" t="str">
        <f>INDEX([1]!스텟별가치[설명],MATCH(ItemEffectTable[[#This Row],[ApplyType]],[1]!스텟별가치[스텟],0))</f>
        <v>리소스변경</v>
      </c>
      <c r="H4">
        <v>901</v>
      </c>
      <c r="I4" t="s">
        <v>29</v>
      </c>
      <c r="J4" t="s">
        <v>30</v>
      </c>
      <c r="K4" s="6">
        <f>INDEX([1]!스텟별가치[Value 1당 가치],MATCH(ItemEffectTable[[#This Row],[ApplyType]],[1]!스텟별가치[스텟],0))*ItemEffectTable[[#This Row],[ApplyValue]]</f>
        <v>0</v>
      </c>
      <c r="L4" s="6"/>
      <c r="M4" s="6"/>
      <c r="N4" s="5" t="s">
        <v>32</v>
      </c>
      <c r="O4" s="6" cm="1">
        <f t="array" ref="O4">_xlfn.IFS(
ISTEXT(O3),0,
AND(ItemEffectTable[[#This Row],['#Grade]]=D3,ItemEffectTable[[#This Row],['#이름값]]=C3),O3+1,
ItemEffectTable[[#This Row],['#Grade]]&lt;&gt;D3,0,
ItemEffectTable[[#This Row],['#Grade]]=D3,O3
)</f>
        <v>0</v>
      </c>
      <c r="P4" s="6" t="str">
        <f>IF(ItemEffectTable[[#This Row],['#이름값]]=ItemEffectTable[[#This Row],['#Name]],"TRUE","FALSE")</f>
        <v>TRUE</v>
      </c>
      <c r="Q4" s="6">
        <f>INDEX([1]!ItemTable[Name],MATCH(ItemEffectTable[[#This Row],[Index]],[1]!ItemTable[ItemEffectDataId],0))</f>
        <v>11001</v>
      </c>
      <c r="R4" s="6">
        <f>INDEX([1]!ItemTable[Desc],MATCH(ItemEffectTable[[#This Row],[Index]],[1]!ItemTable[ItemEffectDataId],0))</f>
        <v>21001</v>
      </c>
      <c r="S4" s="6" t="str">
        <f>INDEX([1]!StringTable[LocaleKR],MATCH(ItemEffectTable[[#This Row],['#NameIndex]],[1]!StringTable[Index],0))</f>
        <v>무지개빛 총공격</v>
      </c>
      <c r="T4" s="6" t="str">
        <f>INDEX([1]!StringTable[LocaleKR],MATCH(ItemEffectTable[[#This Row],['#DescIndex]],[1]!StringTable[Index],0))</f>
        <v>냥냥냥. 모든 탄환이 적을 관통합니다.</v>
      </c>
    </row>
    <row r="5" spans="2:20">
      <c r="B5" s="5" t="s">
        <v>25</v>
      </c>
      <c r="C5" s="5" t="s">
        <v>31</v>
      </c>
      <c r="D5" s="5" t="s">
        <v>27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33</v>
      </c>
      <c r="G5" s="6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34</v>
      </c>
      <c r="J5" t="s">
        <v>30</v>
      </c>
      <c r="K5" s="6">
        <f>INDEX([1]!스텟별가치[Value 1당 가치],MATCH(ItemEffectTable[[#This Row],[ApplyType]],[1]!스텟별가치[스텟],0))*ItemEffectTable[[#This Row],[ApplyValue]]</f>
        <v>15</v>
      </c>
      <c r="L5" s="6"/>
      <c r="M5" s="6"/>
      <c r="N5" s="5" t="s">
        <v>32</v>
      </c>
      <c r="O5" s="6" cm="1">
        <f t="array" ref="O5">_xlfn.IFS(
ISTEXT(O4),0,
AND(ItemEffectTable[[#This Row],['#Grade]]=D4,ItemEffectTable[[#This Row],['#이름값]]=C4),O4+1,
ItemEffectTable[[#This Row],['#Grade]]&lt;&gt;D4,0,
ItemEffectTable[[#This Row],['#Grade]]=D4,O4
)</f>
        <v>1</v>
      </c>
      <c r="P5" s="6" t="str">
        <f>IF(ItemEffectTable[[#This Row],['#이름값]]=ItemEffectTable[[#This Row],['#Name]],"TRUE","FALSE")</f>
        <v>TRUE</v>
      </c>
      <c r="Q5" s="6">
        <f>INDEX([1]!ItemTable[Name],MATCH(ItemEffectTable[[#This Row],[Index]],[1]!ItemTable[ItemEffectDataId],0))</f>
        <v>11001</v>
      </c>
      <c r="R5" s="6">
        <f>INDEX([1]!ItemTable[Desc],MATCH(ItemEffectTable[[#This Row],[Index]],[1]!ItemTable[ItemEffectDataId],0))</f>
        <v>21001</v>
      </c>
      <c r="S5" s="6" t="str">
        <f>INDEX([1]!StringTable[LocaleKR],MATCH(ItemEffectTable[[#This Row],['#NameIndex]],[1]!StringTable[Index],0))</f>
        <v>무지개빛 총공격</v>
      </c>
      <c r="T5" s="6" t="str">
        <f>INDEX([1]!StringTable[LocaleKR],MATCH(ItemEffectTable[[#This Row],['#DescIndex]],[1]!StringTable[Index],0))</f>
        <v>냥냥냥. 모든 탄환이 적을 관통합니다.</v>
      </c>
    </row>
    <row r="6" spans="2:20">
      <c r="B6" s="5" t="s">
        <v>35</v>
      </c>
      <c r="C6" s="5" t="s">
        <v>36</v>
      </c>
      <c r="D6" s="5" t="s">
        <v>27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37</v>
      </c>
      <c r="G6" s="6" t="str">
        <f>INDEX([1]!스텟별가치[설명],MATCH(ItemEffectTable[[#This Row],[ApplyType]],[1]!스텟별가치[스텟],0))</f>
        <v>리소스변경</v>
      </c>
      <c r="H6">
        <v>902</v>
      </c>
      <c r="I6" t="s">
        <v>38</v>
      </c>
      <c r="J6" t="s">
        <v>30</v>
      </c>
      <c r="K6" s="6">
        <f>INDEX([1]!스텟별가치[Value 1당 가치],MATCH(ItemEffectTable[[#This Row],[ApplyType]],[1]!스텟별가치[스텟],0))*ItemEffectTable[[#This Row],[ApplyValue]]</f>
        <v>0</v>
      </c>
      <c r="L6" s="6"/>
      <c r="M6" s="6"/>
      <c r="N6" s="5"/>
      <c r="O6" s="6" cm="1">
        <f t="array" ref="O6">_xlfn.IFS(
ISTEXT(O5),0,
AND(ItemEffectTable[[#This Row],['#Grade]]=D5,ItemEffectTable[[#This Row],['#이름값]]=C5),O5+1,
ItemEffectTable[[#This Row],['#Grade]]&lt;&gt;D5,0,
ItemEffectTable[[#This Row],['#Grade]]=D5,O5
)</f>
        <v>1</v>
      </c>
      <c r="P6" s="6" t="str">
        <f>IF(ItemEffectTable[[#This Row],['#이름값]]=ItemEffectTable[[#This Row],['#Name]],"TRUE","FALSE")</f>
        <v>TRUE</v>
      </c>
      <c r="Q6" s="6">
        <f>INDEX([1]!ItemTable[Name],MATCH(ItemEffectTable[[#This Row],[Index]],[1]!ItemTable[ItemEffectDataId],0))</f>
        <v>11002</v>
      </c>
      <c r="R6" s="6">
        <f>INDEX([1]!ItemTable[Desc],MATCH(ItemEffectTable[[#This Row],[Index]],[1]!ItemTable[ItemEffectDataId],0))</f>
        <v>21002</v>
      </c>
      <c r="S6" s="6" t="str">
        <f>INDEX([1]!StringTable[LocaleKR],MATCH(ItemEffectTable[[#This Row],['#NameIndex]],[1]!StringTable[Index],0))</f>
        <v>트럼펫</v>
      </c>
      <c r="T6" s="6" t="str">
        <f>INDEX([1]!StringTable[LocaleKR],MATCH(ItemEffectTable[[#This Row],['#DescIndex]],[1]!StringTable[Index],0))</f>
        <v>트럼펫 소리가 납니다. 공격력이 20%증가합니다.</v>
      </c>
    </row>
    <row r="7" spans="2:20">
      <c r="B7" s="5" t="s">
        <v>35</v>
      </c>
      <c r="C7" s="5" t="s">
        <v>36</v>
      </c>
      <c r="D7" s="5" t="s">
        <v>27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39</v>
      </c>
      <c r="G7" s="6" t="str">
        <f>INDEX([1]!스텟별가치[설명],MATCH(ItemEffectTable[[#This Row],[ApplyType]],[1]!스텟별가치[스텟],0))</f>
        <v>공격력변경</v>
      </c>
      <c r="H7">
        <v>1.2</v>
      </c>
      <c r="I7" t="s">
        <v>40</v>
      </c>
      <c r="J7" t="s">
        <v>30</v>
      </c>
      <c r="K7" s="6">
        <f>INDEX([1]!스텟별가치[Value 1당 가치],MATCH(ItemEffectTable[[#This Row],[ApplyType]],[1]!스텟별가치[스텟],0))*ItemEffectTable[[#This Row],[ApplyValue]]</f>
        <v>1.2</v>
      </c>
      <c r="L7" s="6"/>
      <c r="M7" s="6"/>
      <c r="N7" s="5"/>
      <c r="O7" s="6" cm="1">
        <f t="array" ref="O7">_xlfn.IFS(
ISTEXT(O6),0,
AND(ItemEffectTable[[#This Row],['#Grade]]=D6,ItemEffectTable[[#This Row],['#이름값]]=C6),O6+1,
ItemEffectTable[[#This Row],['#Grade]]&lt;&gt;D6,0,
ItemEffectTable[[#This Row],['#Grade]]=D6,O6
)</f>
        <v>2</v>
      </c>
      <c r="P7" s="6" t="str">
        <f>IF(ItemEffectTable[[#This Row],['#이름값]]=ItemEffectTable[[#This Row],['#Name]],"TRUE","FALSE")</f>
        <v>TRUE</v>
      </c>
      <c r="Q7" s="6">
        <f>INDEX([1]!ItemTable[Name],MATCH(ItemEffectTable[[#This Row],[Index]],[1]!ItemTable[ItemEffectDataId],0))</f>
        <v>11002</v>
      </c>
      <c r="R7" s="6">
        <f>INDEX([1]!ItemTable[Desc],MATCH(ItemEffectTable[[#This Row],[Index]],[1]!ItemTable[ItemEffectDataId],0))</f>
        <v>21002</v>
      </c>
      <c r="S7" s="6" t="str">
        <f>INDEX([1]!StringTable[LocaleKR],MATCH(ItemEffectTable[[#This Row],['#NameIndex]],[1]!StringTable[Index],0))</f>
        <v>트럼펫</v>
      </c>
      <c r="T7" s="6" t="str">
        <f>INDEX([1]!StringTable[LocaleKR],MATCH(ItemEffectTable[[#This Row],['#DescIndex]],[1]!StringTable[Index],0))</f>
        <v>트럼펫 소리가 납니다. 공격력이 20%증가합니다.</v>
      </c>
    </row>
    <row r="8" spans="2:20">
      <c r="B8" s="5" t="s">
        <v>25</v>
      </c>
      <c r="C8" s="5" t="s">
        <v>41</v>
      </c>
      <c r="D8" s="5" t="s">
        <v>42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43</v>
      </c>
      <c r="G8" s="6" t="str">
        <f>INDEX([1]!스텟별가치[설명],MATCH(ItemEffectTable[[#This Row],[ApplyType]],[1]!스텟별가치[스텟],0))</f>
        <v>이동속도변경</v>
      </c>
      <c r="H8">
        <v>50</v>
      </c>
      <c r="I8" t="s">
        <v>40</v>
      </c>
      <c r="J8" t="s">
        <v>30</v>
      </c>
      <c r="K8" s="6">
        <f>INDEX([1]!스텟별가치[Value 1당 가치],MATCH(ItemEffectTable[[#This Row],[ApplyType]],[1]!스텟별가치[스텟],0))*ItemEffectTable[[#This Row],[ApplyValue]]</f>
        <v>50</v>
      </c>
      <c r="L8" s="6"/>
      <c r="M8" s="6"/>
      <c r="N8" s="5"/>
      <c r="O8" s="6" cm="1">
        <f t="array" ref="O8">_xlfn.IFS(
ISTEXT(O7),0,
AND(ItemEffectTable[[#This Row],['#Grade]]=D7,ItemEffectTable[[#This Row],['#이름값]]=C7),O7+1,
ItemEffectTable[[#This Row],['#Grade]]&lt;&gt;D7,0,
ItemEffectTable[[#This Row],['#Grade]]=D7,O7
)</f>
        <v>0</v>
      </c>
      <c r="P8" s="6" t="str">
        <f>IF(ItemEffectTable[[#This Row],['#이름값]]=ItemEffectTable[[#This Row],['#Name]],"TRUE","FALSE")</f>
        <v>TRUE</v>
      </c>
      <c r="Q8" s="6">
        <f>INDEX([1]!ItemTable[Name],MATCH(ItemEffectTable[[#This Row],[Index]],[1]!ItemTable[ItemEffectDataId],0))</f>
        <v>12000</v>
      </c>
      <c r="R8" s="6">
        <f>INDEX([1]!ItemTable[Desc],MATCH(ItemEffectTable[[#This Row],[Index]],[1]!ItemTable[ItemEffectDataId],0))</f>
        <v>22000</v>
      </c>
      <c r="S8" s="6" t="str">
        <f>INDEX([1]!StringTable[LocaleKR],MATCH(ItemEffectTable[[#This Row],['#NameIndex]],[1]!StringTable[Index],0))</f>
        <v>신성한 종</v>
      </c>
      <c r="T8" s="6" t="str">
        <f>INDEX([1]!StringTable[LocaleKR],MATCH(ItemEffectTable[[#This Row],['#DescIndex]],[1]!StringTable[Index],0))</f>
        <v>이동속도가 조금 빨라집니다.</v>
      </c>
    </row>
    <row r="9" spans="2:20">
      <c r="B9" s="5" t="s">
        <v>25</v>
      </c>
      <c r="C9" s="5" t="s">
        <v>44</v>
      </c>
      <c r="D9" s="5" t="s">
        <v>42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45</v>
      </c>
      <c r="G9" s="6" t="str">
        <f>INDEX([1]!스텟별가치[설명],MATCH(ItemEffectTable[[#This Row],[ApplyType]],[1]!스텟별가치[스텟],0))</f>
        <v>골드획득량변경</v>
      </c>
      <c r="H9">
        <v>1.1000000000000001</v>
      </c>
      <c r="I9" t="s">
        <v>46</v>
      </c>
      <c r="J9" t="s">
        <v>30</v>
      </c>
      <c r="K9" s="6">
        <f>INDEX([1]!스텟별가치[Value 1당 가치],MATCH(ItemEffectTable[[#This Row],[ApplyType]],[1]!스텟별가치[스텟],0))*ItemEffectTable[[#This Row],[ApplyValue]]</f>
        <v>1.1000000000000001</v>
      </c>
      <c r="L9" s="6"/>
      <c r="M9" s="6"/>
      <c r="N9" s="5"/>
      <c r="O9" s="6" cm="1">
        <f t="array" ref="O9">_xlfn.IFS(
ISTEXT(O8),0,
AND(ItemEffectTable[[#This Row],['#Grade]]=D8,ItemEffectTable[[#This Row],['#이름값]]=C8),O8+1,
ItemEffectTable[[#This Row],['#Grade]]&lt;&gt;D8,0,
ItemEffectTable[[#This Row],['#Grade]]=D8,O8
)</f>
        <v>0</v>
      </c>
      <c r="P9" s="6" t="str">
        <f>IF(ItemEffectTable[[#This Row],['#이름값]]=ItemEffectTable[[#This Row],['#Name]],"TRUE","FALSE")</f>
        <v>TRUE</v>
      </c>
      <c r="Q9" s="6">
        <f>INDEX([1]!ItemTable[Name],MATCH(ItemEffectTable[[#This Row],[Index]],[1]!ItemTable[ItemEffectDataId],0))</f>
        <v>12001</v>
      </c>
      <c r="R9" s="6">
        <f>INDEX([1]!ItemTable[Desc],MATCH(ItemEffectTable[[#This Row],[Index]],[1]!ItemTable[ItemEffectDataId],0))</f>
        <v>22001</v>
      </c>
      <c r="S9" s="6" t="str">
        <f>INDEX([1]!StringTable[LocaleKR],MATCH(ItemEffectTable[[#This Row],['#NameIndex]],[1]!StringTable[Index],0))</f>
        <v>미정1</v>
      </c>
      <c r="T9" s="6" t="str">
        <f>INDEX([1]!StringTable[LocaleKR],MATCH(ItemEffectTable[[#This Row],['#DescIndex]],[1]!StringTable[Index],0))</f>
        <v>공격 속도 15% 상승</v>
      </c>
    </row>
    <row r="10" spans="2:20">
      <c r="B10" s="5" t="s">
        <v>25</v>
      </c>
      <c r="C10" s="5" t="s">
        <v>47</v>
      </c>
      <c r="D10" s="5" t="s">
        <v>42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48</v>
      </c>
      <c r="G10" s="6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46</v>
      </c>
      <c r="J10" t="s">
        <v>30</v>
      </c>
      <c r="K10" s="6">
        <f>INDEX([1]!스텟별가치[Value 1당 가치],MATCH(ItemEffectTable[[#This Row],[ApplyType]],[1]!스텟별가치[스텟],0))*ItemEffectTable[[#This Row],[ApplyValue]]</f>
        <v>0.8</v>
      </c>
      <c r="L10" s="6"/>
      <c r="M10" s="6"/>
      <c r="N10" s="5"/>
      <c r="O10" s="6" cm="1">
        <f t="array" ref="O10">_xlfn.IFS(
ISTEXT(O9),0,
AND(ItemEffectTable[[#This Row],['#Grade]]=D9,ItemEffectTable[[#This Row],['#이름값]]=C9),O9+1,
ItemEffectTable[[#This Row],['#Grade]]&lt;&gt;D9,0,
ItemEffectTable[[#This Row],['#Grade]]=D9,O9
)</f>
        <v>0</v>
      </c>
      <c r="P10" s="6" t="str">
        <f>IF(ItemEffectTable[[#This Row],['#이름값]]=ItemEffectTable[[#This Row],['#Name]],"TRUE","FALSE")</f>
        <v>TRUE</v>
      </c>
      <c r="Q10" s="6">
        <f>INDEX([1]!ItemTable[Name],MATCH(ItemEffectTable[[#This Row],[Index]],[1]!ItemTable[ItemEffectDataId],0))</f>
        <v>12002</v>
      </c>
      <c r="R10" s="6">
        <f>INDEX([1]!ItemTable[Desc],MATCH(ItemEffectTable[[#This Row],[Index]],[1]!ItemTable[ItemEffectDataId],0))</f>
        <v>22002</v>
      </c>
      <c r="S10" s="6" t="str">
        <f>INDEX([1]!StringTable[LocaleKR],MATCH(ItemEffectTable[[#This Row],['#NameIndex]],[1]!StringTable[Index],0))</f>
        <v>무언가 담긴병</v>
      </c>
      <c r="T10" s="6" t="str">
        <f>INDEX([1]!StringTable[LocaleKR],MATCH(ItemEffectTable[[#This Row],['#DescIndex]],[1]!StringTable[Index],0))</f>
        <v>차징 속도 20% 상승</v>
      </c>
    </row>
    <row r="11" spans="2:20">
      <c r="B11" s="5" t="s">
        <v>25</v>
      </c>
      <c r="C11" s="5" t="s">
        <v>49</v>
      </c>
      <c r="D11" s="5" t="s">
        <v>42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50</v>
      </c>
      <c r="G11" s="6" t="str">
        <f>INDEX([1]!스텟별가치[설명],MATCH(ItemEffectTable[[#This Row],[ApplyType]],[1]!스텟별가치[스텟],0))</f>
        <v>공크기변경</v>
      </c>
      <c r="H11">
        <v>3</v>
      </c>
      <c r="I11" t="s">
        <v>40</v>
      </c>
      <c r="J11" t="s">
        <v>30</v>
      </c>
      <c r="K11" s="6">
        <f>INDEX([1]!스텟별가치[Value 1당 가치],MATCH(ItemEffectTable[[#This Row],[ApplyType]],[1]!스텟별가치[스텟],0))*ItemEffectTable[[#This Row],[ApplyValue]]</f>
        <v>3</v>
      </c>
      <c r="L11" s="6"/>
      <c r="M11" s="6"/>
      <c r="N11" s="5"/>
      <c r="O11" s="6" cm="1">
        <f t="array" ref="O11">_xlfn.IFS(
ISTEXT(O10),0,
AND(ItemEffectTable[[#This Row],['#Grade]]=D10,ItemEffectTable[[#This Row],['#이름값]]=C10),O10+1,
ItemEffectTable[[#This Row],['#Grade]]&lt;&gt;D10,0,
ItemEffectTable[[#This Row],['#Grade]]=D10,O10
)</f>
        <v>0</v>
      </c>
      <c r="P11" s="6" t="str">
        <f>IF(ItemEffectTable[[#This Row],['#이름값]]=ItemEffectTable[[#This Row],['#Name]],"TRUE","FALSE")</f>
        <v>TRUE</v>
      </c>
      <c r="Q11" s="6">
        <f>INDEX([1]!ItemTable[Name],MATCH(ItemEffectTable[[#This Row],[Index]],[1]!ItemTable[ItemEffectDataId],0))</f>
        <v>12003</v>
      </c>
      <c r="R11" s="6">
        <f>INDEX([1]!ItemTable[Desc],MATCH(ItemEffectTable[[#This Row],[Index]],[1]!ItemTable[ItemEffectDataId],0))</f>
        <v>22003</v>
      </c>
      <c r="S11" s="6" t="str">
        <f>INDEX([1]!StringTable[LocaleKR],MATCH(ItemEffectTable[[#This Row],['#NameIndex]],[1]!StringTable[Index],0))</f>
        <v>아저씨의 금구슬</v>
      </c>
      <c r="T11" s="6" t="str">
        <f>INDEX([1]!StringTable[LocaleKR],MATCH(ItemEffectTable[[#This Row],['#DescIndex]],[1]!StringTable[Index],0))</f>
        <v>공 크기가 3 커집니다.</v>
      </c>
    </row>
    <row r="12" spans="2:20">
      <c r="B12" s="5" t="s">
        <v>25</v>
      </c>
      <c r="C12" s="5" t="s">
        <v>51</v>
      </c>
      <c r="D12" s="5" t="s">
        <v>42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52</v>
      </c>
      <c r="G12" s="6" t="str">
        <f>INDEX([1]!스텟별가치[설명],MATCH(ItemEffectTable[[#This Row],[ApplyType]],[1]!스텟별가치[스텟],0))</f>
        <v>차징속도변경-1단계</v>
      </c>
      <c r="H12">
        <v>-0.1</v>
      </c>
      <c r="I12" t="s">
        <v>46</v>
      </c>
      <c r="J12" t="s">
        <v>30</v>
      </c>
      <c r="K12" s="6">
        <f>INDEX([1]!스텟별가치[Value 1당 가치],MATCH(ItemEffectTable[[#This Row],[ApplyType]],[1]!스텟별가치[스텟],0))*ItemEffectTable[[#This Row],[ApplyValue]]</f>
        <v>-0.1</v>
      </c>
      <c r="L12" s="6"/>
      <c r="M12" s="6"/>
      <c r="N12" s="5"/>
      <c r="O12" s="6" cm="1">
        <f t="array" ref="O12">_xlfn.IFS(
ISTEXT(O11),0,
AND(ItemEffectTable[[#This Row],['#Grade]]=D11,ItemEffectTable[[#This Row],['#이름값]]=C11),O11+1,
ItemEffectTable[[#This Row],['#Grade]]&lt;&gt;D11,0,
ItemEffectTable[[#This Row],['#Grade]]=D11,O11
)</f>
        <v>0</v>
      </c>
      <c r="P12" s="6" t="str">
        <f>IF(ItemEffectTable[[#This Row],['#이름값]]=ItemEffectTable[[#This Row],['#Name]],"TRUE","FALSE")</f>
        <v>TRUE</v>
      </c>
      <c r="Q12" s="6">
        <f>INDEX([1]!ItemTable[Name],MATCH(ItemEffectTable[[#This Row],[Index]],[1]!ItemTable[ItemEffectDataId],0))</f>
        <v>12004</v>
      </c>
      <c r="R12" s="6">
        <f>INDEX([1]!ItemTable[Desc],MATCH(ItemEffectTable[[#This Row],[Index]],[1]!ItemTable[ItemEffectDataId],0))</f>
        <v>22004</v>
      </c>
      <c r="S12" s="6" t="str">
        <f>INDEX([1]!StringTable[LocaleKR],MATCH(ItemEffectTable[[#This Row],['#NameIndex]],[1]!StringTable[Index],0))</f>
        <v>작은 십자가</v>
      </c>
      <c r="T12" s="6" t="str">
        <f>INDEX([1]!StringTable[LocaleKR],MATCH(ItemEffectTable[[#This Row],['#DescIndex]],[1]!StringTable[Index],0))</f>
        <v>공격 범위가 2 증가합니다.</v>
      </c>
    </row>
    <row r="13" spans="2:20">
      <c r="B13" s="5" t="s">
        <v>25</v>
      </c>
      <c r="C13" s="5" t="s">
        <v>51</v>
      </c>
      <c r="D13" s="5" t="s">
        <v>42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53</v>
      </c>
      <c r="G13" s="6" t="str">
        <f>INDEX([1]!스텟별가치[설명],MATCH(ItemEffectTable[[#This Row],[ApplyType]],[1]!스텟별가치[스텟],0))</f>
        <v>차징속도변경-2단계</v>
      </c>
      <c r="H13">
        <v>-0.1</v>
      </c>
      <c r="I13" t="s">
        <v>46</v>
      </c>
      <c r="J13" t="s">
        <v>30</v>
      </c>
      <c r="K13" s="6">
        <f>INDEX([1]!스텟별가치[Value 1당 가치],MATCH(ItemEffectTable[[#This Row],[ApplyType]],[1]!스텟별가치[스텟],0))*ItemEffectTable[[#This Row],[ApplyValue]]</f>
        <v>-0.1</v>
      </c>
      <c r="L13" s="6"/>
      <c r="M13" s="6"/>
      <c r="N13" s="5"/>
      <c r="O13" s="6" cm="1">
        <f t="array" ref="O13">_xlfn.IFS(
ISTEXT(O12),0,
AND(ItemEffectTable[[#This Row],['#Grade]]=D12,ItemEffectTable[[#This Row],['#이름값]]=C12),O12+1,
ItemEffectTable[[#This Row],['#Grade]]&lt;&gt;D12,0,
ItemEffectTable[[#This Row],['#Grade]]=D12,O12
)</f>
        <v>1</v>
      </c>
      <c r="P13" s="6" t="str">
        <f>IF(ItemEffectTable[[#This Row],['#이름값]]=ItemEffectTable[[#This Row],['#Name]],"TRUE","FALSE")</f>
        <v>TRUE</v>
      </c>
      <c r="Q13" s="6">
        <f>INDEX([1]!ItemTable[Name],MATCH(ItemEffectTable[[#This Row],[Index]],[1]!ItemTable[ItemEffectDataId],0))</f>
        <v>12004</v>
      </c>
      <c r="R13" s="6">
        <f>INDEX([1]!ItemTable[Desc],MATCH(ItemEffectTable[[#This Row],[Index]],[1]!ItemTable[ItemEffectDataId],0))</f>
        <v>22004</v>
      </c>
      <c r="S13" s="6" t="str">
        <f>INDEX([1]!StringTable[LocaleKR],MATCH(ItemEffectTable[[#This Row],['#NameIndex]],[1]!StringTable[Index],0))</f>
        <v>작은 십자가</v>
      </c>
      <c r="T13" s="6" t="str">
        <f>INDEX([1]!StringTable[LocaleKR],MATCH(ItemEffectTable[[#This Row],['#DescIndex]],[1]!StringTable[Index],0))</f>
        <v>공격 범위가 2 증가합니다.</v>
      </c>
    </row>
    <row r="14" spans="2:20">
      <c r="B14" s="5" t="s">
        <v>25</v>
      </c>
      <c r="C14" s="5" t="s">
        <v>51</v>
      </c>
      <c r="D14" s="5" t="s">
        <v>42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54</v>
      </c>
      <c r="G14" s="6" t="str">
        <f>INDEX([1]!스텟별가치[설명],MATCH(ItemEffectTable[[#This Row],[ApplyType]],[1]!스텟별가치[스텟],0))</f>
        <v>차징속도변경-3단계</v>
      </c>
      <c r="H14">
        <v>-0.1</v>
      </c>
      <c r="I14" t="s">
        <v>46</v>
      </c>
      <c r="J14" t="s">
        <v>30</v>
      </c>
      <c r="K14" s="6">
        <f>INDEX([1]!스텟별가치[Value 1당 가치],MATCH(ItemEffectTable[[#This Row],[ApplyType]],[1]!스텟별가치[스텟],0))*ItemEffectTable[[#This Row],[ApplyValue]]</f>
        <v>-0.1</v>
      </c>
      <c r="L14" s="6"/>
      <c r="M14" s="6"/>
      <c r="N14" s="5"/>
      <c r="O14" s="6" cm="1">
        <f t="array" ref="O14">_xlfn.IFS(
ISTEXT(O13),0,
AND(ItemEffectTable[[#This Row],['#Grade]]=D13,ItemEffectTable[[#This Row],['#이름값]]=C13),O13+1,
ItemEffectTable[[#This Row],['#Grade]]&lt;&gt;D13,0,
ItemEffectTable[[#This Row],['#Grade]]=D13,O13
)</f>
        <v>2</v>
      </c>
      <c r="P14" s="6" t="str">
        <f>IF(ItemEffectTable[[#This Row],['#이름값]]=ItemEffectTable[[#This Row],['#Name]],"TRUE","FALSE")</f>
        <v>TRUE</v>
      </c>
      <c r="Q14" s="6">
        <f>INDEX([1]!ItemTable[Name],MATCH(ItemEffectTable[[#This Row],[Index]],[1]!ItemTable[ItemEffectDataId],0))</f>
        <v>12004</v>
      </c>
      <c r="R14" s="6">
        <f>INDEX([1]!ItemTable[Desc],MATCH(ItemEffectTable[[#This Row],[Index]],[1]!ItemTable[ItemEffectDataId],0))</f>
        <v>22004</v>
      </c>
      <c r="S14" s="6" t="str">
        <f>INDEX([1]!StringTable[LocaleKR],MATCH(ItemEffectTable[[#This Row],['#NameIndex]],[1]!StringTable[Index],0))</f>
        <v>작은 십자가</v>
      </c>
      <c r="T14" s="6" t="str">
        <f>INDEX([1]!StringTable[LocaleKR],MATCH(ItemEffectTable[[#This Row],['#DescIndex]],[1]!StringTable[Index],0))</f>
        <v>공격 범위가 2 증가합니다.</v>
      </c>
    </row>
    <row r="15" spans="2:20">
      <c r="B15" s="5" t="s">
        <v>25</v>
      </c>
      <c r="C15" s="5" t="s">
        <v>55</v>
      </c>
      <c r="D15" s="5" t="s">
        <v>42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56</v>
      </c>
      <c r="G15" s="6" t="str">
        <f>INDEX([1]!스텟별가치[설명],MATCH(ItemEffectTable[[#This Row],[ApplyType]],[1]!스텟별가치[스텟],0))</f>
        <v>최대체력변경</v>
      </c>
      <c r="H15">
        <v>1</v>
      </c>
      <c r="I15" t="s">
        <v>40</v>
      </c>
      <c r="J15" t="s">
        <v>30</v>
      </c>
      <c r="K15" s="6">
        <f>INDEX([1]!스텟별가치[Value 1당 가치],MATCH(ItemEffectTable[[#This Row],[ApplyType]],[1]!스텟별가치[스텟],0))*ItemEffectTable[[#This Row],[ApplyValue]]</f>
        <v>1</v>
      </c>
      <c r="L15" s="6"/>
      <c r="M15" s="6"/>
      <c r="N15" s="5"/>
      <c r="O15" s="6" cm="1">
        <f t="array" ref="O15">_xlfn.IFS(
ISTEXT(O14),0,
AND(ItemEffectTable[[#This Row],['#Grade]]=D14,ItemEffectTable[[#This Row],['#이름값]]=C14),O14+1,
ItemEffectTable[[#This Row],['#Grade]]&lt;&gt;D14,0,
ItemEffectTable[[#This Row],['#Grade]]=D14,O14
)</f>
        <v>2</v>
      </c>
      <c r="P15" s="6" t="str">
        <f>IF(ItemEffectTable[[#This Row],['#이름값]]=ItemEffectTable[[#This Row],['#Name]],"TRUE","FALSE")</f>
        <v>TRUE</v>
      </c>
      <c r="Q15" s="6">
        <f>INDEX([1]!ItemTable[Name],MATCH(ItemEffectTable[[#This Row],[Index]],[1]!ItemTable[ItemEffectDataId],0))</f>
        <v>12005</v>
      </c>
      <c r="R15" s="6">
        <f>INDEX([1]!ItemTable[Desc],MATCH(ItemEffectTable[[#This Row],[Index]],[1]!ItemTable[ItemEffectDataId],0))</f>
        <v>22005</v>
      </c>
      <c r="S15" s="6" t="str">
        <f>INDEX([1]!StringTable[LocaleKR],MATCH(ItemEffectTable[[#This Row],['#NameIndex]],[1]!StringTable[Index],0))</f>
        <v>목없는 갑옷</v>
      </c>
      <c r="T15" s="6" t="str">
        <f>INDEX([1]!StringTable[LocaleKR],MATCH(ItemEffectTable[[#This Row],['#DescIndex]],[1]!StringTable[Index],0))</f>
        <v>[하트]가 1개 증가합니다.</v>
      </c>
    </row>
    <row r="16" spans="2:20">
      <c r="B16" s="5" t="s">
        <v>25</v>
      </c>
      <c r="C16" s="5" t="s">
        <v>57</v>
      </c>
      <c r="D16" s="5" t="s">
        <v>42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58</v>
      </c>
      <c r="G16" s="6" t="str">
        <f>INDEX([1]!스텟별가치[설명],MATCH(ItemEffectTable[[#This Row],[ApplyType]],[1]!스텟별가치[스텟],0))</f>
        <v>공최대소지개수변경</v>
      </c>
      <c r="H16">
        <v>1</v>
      </c>
      <c r="I16" t="s">
        <v>40</v>
      </c>
      <c r="J16" t="s">
        <v>30</v>
      </c>
      <c r="K16" s="6">
        <f>INDEX([1]!스텟별가치[Value 1당 가치],MATCH(ItemEffectTable[[#This Row],[ApplyType]],[1]!스텟별가치[스텟],0))*ItemEffectTable[[#This Row],[ApplyValue]]</f>
        <v>1</v>
      </c>
      <c r="L16" s="6"/>
      <c r="M16" s="6"/>
      <c r="N16" s="5"/>
      <c r="O16" s="6" cm="1">
        <f t="array" ref="O16">_xlfn.IFS(
ISTEXT(O15),0,
AND(ItemEffectTable[[#This Row],['#Grade]]=D15,ItemEffectTable[[#This Row],['#이름값]]=C15),O15+1,
ItemEffectTable[[#This Row],['#Grade]]&lt;&gt;D15,0,
ItemEffectTable[[#This Row],['#Grade]]=D15,O15
)</f>
        <v>2</v>
      </c>
      <c r="P16" s="6" t="str">
        <f>IF(ItemEffectTable[[#This Row],['#이름값]]=ItemEffectTable[[#This Row],['#Name]],"TRUE","FALSE")</f>
        <v>TRUE</v>
      </c>
      <c r="Q16" s="6">
        <f>INDEX([1]!ItemTable[Name],MATCH(ItemEffectTable[[#This Row],[Index]],[1]!ItemTable[ItemEffectDataId],0))</f>
        <v>12006</v>
      </c>
      <c r="R16" s="6">
        <f>INDEX([1]!ItemTable[Desc],MATCH(ItemEffectTable[[#This Row],[Index]],[1]!ItemTable[ItemEffectDataId],0))</f>
        <v>22006</v>
      </c>
      <c r="S16" s="6" t="str">
        <f>INDEX([1]!StringTable[LocaleKR],MATCH(ItemEffectTable[[#This Row],['#NameIndex]],[1]!StringTable[Index],0))</f>
        <v>미정2</v>
      </c>
      <c r="T16" s="6" t="str">
        <f>INDEX([1]!StringTable[LocaleKR],MATCH(ItemEffectTable[[#This Row],['#DescIndex]],[1]!StringTable[Index],0))</f>
        <v>공 던지기 가능 개수가 1개 증가합니다.</v>
      </c>
    </row>
    <row r="17" spans="2:20">
      <c r="B17" s="5" t="s">
        <v>59</v>
      </c>
      <c r="C17" s="5" t="s">
        <v>60</v>
      </c>
      <c r="D17" s="5" t="s">
        <v>61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62</v>
      </c>
      <c r="G17" s="6" t="str">
        <f>INDEX([1]!스텟별가치[설명],MATCH(ItemEffectTable[[#This Row],[ApplyType]],[1]!스텟별가치[스텟],0))</f>
        <v>차징중공끌어당김</v>
      </c>
      <c r="H17">
        <v>5</v>
      </c>
      <c r="I17" t="s">
        <v>38</v>
      </c>
      <c r="J17" t="s">
        <v>63</v>
      </c>
      <c r="K17" s="6">
        <f>INDEX([1]!스텟별가치[Value 1당 가치],MATCH(ItemEffectTable[[#This Row],[ApplyType]],[1]!스텟별가치[스텟],0))*ItemEffectTable[[#This Row],[ApplyValue]]</f>
        <v>5</v>
      </c>
      <c r="L17" s="6"/>
      <c r="M17" s="6"/>
      <c r="N17" s="5" t="s">
        <v>64</v>
      </c>
      <c r="O17" s="6" cm="1">
        <f t="array" ref="O17">_xlfn.IFS(
ISTEXT(O16),0,
AND(ItemEffectTable[[#This Row],['#Grade]]=D16,ItemEffectTable[[#This Row],['#이름값]]=C16),O16+1,
ItemEffectTable[[#This Row],['#Grade]]&lt;&gt;D16,0,
ItemEffectTable[[#This Row],['#Grade]]=D16,O16
)</f>
        <v>0</v>
      </c>
      <c r="P17" s="6" t="str">
        <f>IF(ItemEffectTable[[#This Row],['#이름값]]=ItemEffectTable[[#This Row],['#Name]],"TRUE","FALSE")</f>
        <v>TRUE</v>
      </c>
      <c r="Q17" s="6">
        <f>INDEX([1]!ItemTable[Name],MATCH(ItemEffectTable[[#This Row],[Index]],[1]!ItemTable[ItemEffectDataId],0))</f>
        <v>13000</v>
      </c>
      <c r="R17" s="6">
        <f>INDEX([1]!ItemTable[Desc],MATCH(ItemEffectTable[[#This Row],[Index]],[1]!ItemTable[ItemEffectDataId],0))</f>
        <v>23000</v>
      </c>
      <c r="S17" s="6" t="str">
        <f>INDEX([1]!StringTable[LocaleKR],MATCH(ItemEffectTable[[#This Row],['#NameIndex]],[1]!StringTable[Index],0))</f>
        <v>Dys : 0N Mk2</v>
      </c>
      <c r="T17" s="6" t="str">
        <f>INDEX([1]!StringTable[LocaleKR],MATCH(ItemEffectTable[[#This Row],['#DescIndex]],[1]!StringTable[Index],0))</f>
        <v>차징중에 공을 끌어당김</v>
      </c>
    </row>
    <row r="18" spans="2:20">
      <c r="B18" s="5" t="s">
        <v>25</v>
      </c>
      <c r="C18" s="5" t="s">
        <v>65</v>
      </c>
      <c r="D18" s="5" t="s">
        <v>61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48</v>
      </c>
      <c r="G18" s="6" t="str">
        <f>INDEX([1]!스텟별가치[설명],MATCH(ItemEffectTable[[#This Row],[ApplyType]],[1]!스텟별가치[스텟],0))</f>
        <v>휘두르기 재사용 시간 변경</v>
      </c>
      <c r="H18" t="s">
        <v>66</v>
      </c>
      <c r="I18" t="s">
        <v>40</v>
      </c>
      <c r="J18" t="s">
        <v>67</v>
      </c>
      <c r="K18" s="6" t="e">
        <f>INDEX([1]!스텟별가치[Value 1당 가치],MATCH(ItemEffectTable[[#This Row],[ApplyType]],[1]!스텟별가치[스텟],0))*ItemEffectTable[[#This Row],[ApplyValue]]</f>
        <v>#VALUE!</v>
      </c>
      <c r="L18" s="6"/>
      <c r="M18" s="6"/>
      <c r="N18" s="5"/>
      <c r="O18" s="6" cm="1">
        <f t="array" ref="O18">_xlfn.IFS(
ISTEXT(O17),0,
AND(ItemEffectTable[[#This Row],['#Grade]]=D17,ItemEffectTable[[#This Row],['#이름값]]=C17),O17+1,
ItemEffectTable[[#This Row],['#Grade]]&lt;&gt;D17,0,
ItemEffectTable[[#This Row],['#Grade]]=D17,O17
)</f>
        <v>0</v>
      </c>
      <c r="P18" s="6" t="str">
        <f>IF(ItemEffectTable[[#This Row],['#이름값]]=ItemEffectTable[[#This Row],['#Name]],"TRUE","FALSE")</f>
        <v>TRUE</v>
      </c>
      <c r="Q18" s="6">
        <f>INDEX([1]!ItemTable[Name],MATCH(ItemEffectTable[[#This Row],[Index]],[1]!ItemTable[ItemEffectDataId],0))</f>
        <v>13001</v>
      </c>
      <c r="R18" s="6">
        <f>INDEX([1]!ItemTable[Desc],MATCH(ItemEffectTable[[#This Row],[Index]],[1]!ItemTable[ItemEffectDataId],0))</f>
        <v>23001</v>
      </c>
      <c r="S18" s="6" t="str">
        <f>INDEX([1]!StringTable[LocaleKR],MATCH(ItemEffectTable[[#This Row],['#NameIndex]],[1]!StringTable[Index],0))</f>
        <v>무해한 불꽃</v>
      </c>
      <c r="T18" s="6" t="str">
        <f>INDEX([1]!StringTable[LocaleKR],MATCH(ItemEffectTable[[#This Row],['#DescIndex]],[1]!StringTable[Index],0))</f>
        <v>“실례지만 불타고 계십니다” 현재의 이동속도 비례하여 공격속도 증가</v>
      </c>
    </row>
    <row r="19" spans="2:20">
      <c r="B19" s="5" t="s">
        <v>25</v>
      </c>
      <c r="C19" s="5" t="s">
        <v>68</v>
      </c>
      <c r="D19" s="5" t="s">
        <v>61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33</v>
      </c>
      <c r="G19" s="6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34</v>
      </c>
      <c r="J19" t="s">
        <v>30</v>
      </c>
      <c r="K19" s="6">
        <f>INDEX([1]!스텟별가치[Value 1당 가치],MATCH(ItemEffectTable[[#This Row],[ApplyType]],[1]!스텟별가치[스텟],0))*ItemEffectTable[[#This Row],[ApplyValue]]</f>
        <v>15</v>
      </c>
      <c r="L19" s="6"/>
      <c r="M19" s="6"/>
      <c r="N19" s="5"/>
      <c r="O19" s="6" cm="1">
        <f t="array" ref="O19">_xlfn.IFS(
ISTEXT(O18),0,
AND(ItemEffectTable[[#This Row],['#Grade]]=D18,ItemEffectTable[[#This Row],['#이름값]]=C18),O18+1,
ItemEffectTable[[#This Row],['#Grade]]&lt;&gt;D18,0,
ItemEffectTable[[#This Row],['#Grade]]=D18,O18
)</f>
        <v>0</v>
      </c>
      <c r="P19" s="6" t="str">
        <f>IF(ItemEffectTable[[#This Row],['#이름값]]=ItemEffectTable[[#This Row],['#Name]],"TRUE","FALSE")</f>
        <v>TRUE</v>
      </c>
      <c r="Q19" s="6">
        <f>INDEX([1]!ItemTable[Name],MATCH(ItemEffectTable[[#This Row],[Index]],[1]!ItemTable[ItemEffectDataId],0))</f>
        <v>13002</v>
      </c>
      <c r="R19" s="6">
        <f>INDEX([1]!ItemTable[Desc],MATCH(ItemEffectTable[[#This Row],[Index]],[1]!ItemTable[ItemEffectDataId],0))</f>
        <v>23002</v>
      </c>
      <c r="S19" s="6" t="str">
        <f>INDEX([1]!StringTable[LocaleKR],MATCH(ItemEffectTable[[#This Row],['#NameIndex]],[1]!StringTable[Index],0))</f>
        <v>롱기누스</v>
      </c>
      <c r="T19" s="6" t="str">
        <f>INDEX([1]!StringTable[LocaleKR],MATCH(ItemEffectTable[[#This Row],['#DescIndex]],[1]!StringTable[Index],0))</f>
        <v>[배트]로 쳐낸 공이 적을 관통합니다.</v>
      </c>
    </row>
    <row r="20" spans="2:20">
      <c r="B20" s="5" t="s">
        <v>25</v>
      </c>
      <c r="C20" s="5" t="s">
        <v>69</v>
      </c>
      <c r="D20" s="5" t="s">
        <v>61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8003</v>
      </c>
      <c r="F20" t="s">
        <v>56</v>
      </c>
      <c r="G20" s="6" t="str">
        <f>INDEX([1]!스텟별가치[설명],MATCH(ItemEffectTable[[#This Row],[ApplyType]],[1]!스텟별가치[스텟],0))</f>
        <v>최대체력변경</v>
      </c>
      <c r="H20">
        <v>1</v>
      </c>
      <c r="I20" t="s">
        <v>40</v>
      </c>
      <c r="J20" t="s">
        <v>30</v>
      </c>
      <c r="K20" s="6">
        <f>INDEX([1]!스텟별가치[Value 1당 가치],MATCH(ItemEffectTable[[#This Row],[ApplyType]],[1]!스텟별가치[스텟],0))*ItemEffectTable[[#This Row],[ApplyValue]]</f>
        <v>1</v>
      </c>
      <c r="L20" s="6"/>
      <c r="M20" s="6"/>
      <c r="N20" s="5" t="s">
        <v>70</v>
      </c>
      <c r="O20" s="6" cm="1">
        <f t="array" ref="O20">_xlfn.IFS(
ISTEXT(O19),0,
AND(ItemEffectTable[[#This Row],['#Grade]]=D19,ItemEffectTable[[#This Row],['#이름값]]=C19),O19+1,
ItemEffectTable[[#This Row],['#Grade]]&lt;&gt;D19,0,
ItemEffectTable[[#This Row],['#Grade]]=D19,O19
)</f>
        <v>0</v>
      </c>
      <c r="P20" s="6" t="str">
        <f>IF(ItemEffectTable[[#This Row],['#이름값]]=ItemEffectTable[[#This Row],['#Name]],"TRUE","FALSE")</f>
        <v>TRUE</v>
      </c>
      <c r="Q20" s="6">
        <f>INDEX([1]!ItemTable[Name],MATCH(ItemEffectTable[[#This Row],[Index]],[1]!ItemTable[ItemEffectDataId],0))</f>
        <v>13003</v>
      </c>
      <c r="R20" s="6">
        <f>INDEX([1]!ItemTable[Desc],MATCH(ItemEffectTable[[#This Row],[Index]],[1]!ItemTable[ItemEffectDataId],0))</f>
        <v>23003</v>
      </c>
      <c r="S20" s="6" t="str">
        <f>INDEX([1]!StringTable[LocaleKR],MATCH(ItemEffectTable[[#This Row],['#NameIndex]],[1]!StringTable[Index],0))</f>
        <v>석가면</v>
      </c>
      <c r="T20" s="6" t="str">
        <f>INDEX([1]!StringTable[LocaleKR],MATCH(ItemEffectTable[[#This Row],['#DescIndex]],[1]!StringTable[Index],0))</f>
        <v>[하트]가 1개 증가합니다. 이동속도, 공격속도가 10% 빨라집니다.</v>
      </c>
    </row>
    <row r="21" spans="2:20">
      <c r="B21" s="5" t="s">
        <v>25</v>
      </c>
      <c r="C21" s="5" t="s">
        <v>69</v>
      </c>
      <c r="D21" s="5" t="s">
        <v>61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8003</v>
      </c>
      <c r="F21" t="s">
        <v>43</v>
      </c>
      <c r="G21" s="6" t="str">
        <f>INDEX([1]!스텟별가치[설명],MATCH(ItemEffectTable[[#This Row],[ApplyType]],[1]!스텟별가치[스텟],0))</f>
        <v>이동속도변경</v>
      </c>
      <c r="H21">
        <v>0.9</v>
      </c>
      <c r="I21" t="s">
        <v>46</v>
      </c>
      <c r="J21" t="s">
        <v>30</v>
      </c>
      <c r="K21" s="6">
        <f>INDEX([1]!스텟별가치[Value 1당 가치],MATCH(ItemEffectTable[[#This Row],[ApplyType]],[1]!스텟별가치[스텟],0))*ItemEffectTable[[#This Row],[ApplyValue]]</f>
        <v>0.9</v>
      </c>
      <c r="L21" s="6"/>
      <c r="M21" s="6"/>
      <c r="N21" s="5" t="s">
        <v>70</v>
      </c>
      <c r="O21" s="6" cm="1">
        <f t="array" ref="O21">_xlfn.IFS(
ISTEXT(O20),0,
AND(ItemEffectTable[[#This Row],['#Grade]]=D20,ItemEffectTable[[#This Row],['#이름값]]=C20),O20+1,
ItemEffectTable[[#This Row],['#Grade]]&lt;&gt;D20,0,
ItemEffectTable[[#This Row],['#Grade]]=D20,O20
)</f>
        <v>1</v>
      </c>
      <c r="P21" s="6" t="str">
        <f>IF(ItemEffectTable[[#This Row],['#이름값]]=ItemEffectTable[[#This Row],['#Name]],"TRUE","FALSE")</f>
        <v>TRUE</v>
      </c>
      <c r="Q21" s="6">
        <f>INDEX([1]!ItemTable[Name],MATCH(ItemEffectTable[[#This Row],[Index]],[1]!ItemTable[ItemEffectDataId],0))</f>
        <v>13003</v>
      </c>
      <c r="R21" s="6">
        <f>INDEX([1]!ItemTable[Desc],MATCH(ItemEffectTable[[#This Row],[Index]],[1]!ItemTable[ItemEffectDataId],0))</f>
        <v>23003</v>
      </c>
      <c r="S21" s="6" t="str">
        <f>INDEX([1]!StringTable[LocaleKR],MATCH(ItemEffectTable[[#This Row],['#NameIndex]],[1]!StringTable[Index],0))</f>
        <v>석가면</v>
      </c>
      <c r="T21" s="6" t="str">
        <f>INDEX([1]!StringTable[LocaleKR],MATCH(ItemEffectTable[[#This Row],['#DescIndex]],[1]!StringTable[Index],0))</f>
        <v>[하트]가 1개 증가합니다. 이동속도, 공격속도가 10% 빨라집니다.</v>
      </c>
    </row>
    <row r="22" spans="2:20">
      <c r="B22" s="5" t="s">
        <v>25</v>
      </c>
      <c r="C22" s="5" t="s">
        <v>69</v>
      </c>
      <c r="D22" s="5" t="s">
        <v>61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8003</v>
      </c>
      <c r="F22" t="s">
        <v>48</v>
      </c>
      <c r="G22" s="6" t="str">
        <f>INDEX([1]!스텟별가치[설명],MATCH(ItemEffectTable[[#This Row],[ApplyType]],[1]!스텟별가치[스텟],0))</f>
        <v>휘두르기 재사용 시간 변경</v>
      </c>
      <c r="H22">
        <v>0.9</v>
      </c>
      <c r="I22" t="s">
        <v>46</v>
      </c>
      <c r="J22" t="s">
        <v>30</v>
      </c>
      <c r="K22" s="6">
        <f>INDEX([1]!스텟별가치[Value 1당 가치],MATCH(ItemEffectTable[[#This Row],[ApplyType]],[1]!스텟별가치[스텟],0))*ItemEffectTable[[#This Row],[ApplyValue]]</f>
        <v>0.9</v>
      </c>
      <c r="L22" s="6"/>
      <c r="M22" s="6"/>
      <c r="N22" s="5" t="s">
        <v>70</v>
      </c>
      <c r="O22" s="6" cm="1">
        <f t="array" ref="O22">_xlfn.IFS(
ISTEXT(O21),0,
AND(ItemEffectTable[[#This Row],['#Grade]]=D21,ItemEffectTable[[#This Row],['#이름값]]=C21),O21+1,
ItemEffectTable[[#This Row],['#Grade]]&lt;&gt;D21,0,
ItemEffectTable[[#This Row],['#Grade]]=D21,O21
)</f>
        <v>2</v>
      </c>
      <c r="P22" s="6" t="str">
        <f>IF(ItemEffectTable[[#This Row],['#이름값]]=ItemEffectTable[[#This Row],['#Name]],"TRUE","FALSE")</f>
        <v>TRUE</v>
      </c>
      <c r="Q22" s="6">
        <f>INDEX([1]!ItemTable[Name],MATCH(ItemEffectTable[[#This Row],[Index]],[1]!ItemTable[ItemEffectDataId],0))</f>
        <v>13003</v>
      </c>
      <c r="R22" s="6">
        <f>INDEX([1]!ItemTable[Desc],MATCH(ItemEffectTable[[#This Row],[Index]],[1]!ItemTable[ItemEffectDataId],0))</f>
        <v>23003</v>
      </c>
      <c r="S22" s="6" t="str">
        <f>INDEX([1]!StringTable[LocaleKR],MATCH(ItemEffectTable[[#This Row],['#NameIndex]],[1]!StringTable[Index],0))</f>
        <v>석가면</v>
      </c>
      <c r="T22" s="6" t="str">
        <f>INDEX([1]!StringTable[LocaleKR],MATCH(ItemEffectTable[[#This Row],['#DescIndex]],[1]!StringTable[Index],0))</f>
        <v>[하트]가 1개 증가합니다. 이동속도, 공격속도가 10% 빨라집니다.</v>
      </c>
    </row>
    <row r="23" spans="2:20">
      <c r="B23" s="5" t="s">
        <v>25</v>
      </c>
      <c r="C23" s="5" t="s">
        <v>71</v>
      </c>
      <c r="D23" s="5" t="s">
        <v>61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39</v>
      </c>
      <c r="G23" s="6" t="str">
        <f>INDEX([1]!스텟별가치[설명],MATCH(ItemEffectTable[[#This Row],[ApplyType]],[1]!스텟별가치[스텟],0))</f>
        <v>공격력변경</v>
      </c>
      <c r="H23" t="s">
        <v>72</v>
      </c>
      <c r="I23" t="s">
        <v>40</v>
      </c>
      <c r="J23" t="s">
        <v>30</v>
      </c>
      <c r="K23" s="6" t="e">
        <f>INDEX([1]!스텟별가치[Value 1당 가치],MATCH(ItemEffectTable[[#This Row],[ApplyType]],[1]!스텟별가치[스텟],0))*ItemEffectTable[[#This Row],[ApplyValue]]</f>
        <v>#VALUE!</v>
      </c>
      <c r="L23" s="6"/>
      <c r="M23" s="6"/>
      <c r="N23" s="5"/>
      <c r="O23" s="6" cm="1">
        <f t="array" ref="O23">_xlfn.IFS(
ISTEXT(O22),0,
AND(ItemEffectTable[[#This Row],['#Grade]]=D22,ItemEffectTable[[#This Row],['#이름값]]=C22),O22+1,
ItemEffectTable[[#This Row],['#Grade]]&lt;&gt;D22,0,
ItemEffectTable[[#This Row],['#Grade]]=D22,O22
)</f>
        <v>2</v>
      </c>
      <c r="P23" s="6" t="str">
        <f>IF(ItemEffectTable[[#This Row],['#이름값]]=ItemEffectTable[[#This Row],['#Name]],"TRUE","FALSE")</f>
        <v>TRUE</v>
      </c>
      <c r="Q23" s="6">
        <f>INDEX([1]!ItemTable[Name],MATCH(ItemEffectTable[[#This Row],[Index]],[1]!ItemTable[ItemEffectDataId],0))</f>
        <v>13004</v>
      </c>
      <c r="R23" s="6">
        <f>INDEX([1]!ItemTable[Desc],MATCH(ItemEffectTable[[#This Row],[Index]],[1]!ItemTable[ItemEffectDataId],0))</f>
        <v>23004</v>
      </c>
      <c r="S23" s="6" t="str">
        <f>INDEX([1]!StringTable[LocaleKR],MATCH(ItemEffectTable[[#This Row],['#NameIndex]],[1]!StringTable[Index],0))</f>
        <v>거인의 주먹</v>
      </c>
      <c r="T23" s="6" t="str">
        <f>INDEX([1]!StringTable[LocaleKR],MATCH(ItemEffectTable[[#This Row],['#DescIndex]],[1]!StringTable[Index],0))</f>
        <v>최대 [하트] 1개 당 5% 만큼 피해량이 증가합니다.</v>
      </c>
    </row>
    <row r="24" spans="2:20">
      <c r="B24" s="5" t="s">
        <v>25</v>
      </c>
      <c r="C24" s="5" t="s">
        <v>73</v>
      </c>
      <c r="D24" s="5" t="s">
        <v>61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74</v>
      </c>
      <c r="G24" s="6" t="str">
        <f>INDEX([1]!스텟별가치[설명],MATCH(ItemEffectTable[[#This Row],[ApplyType]],[1]!스텟별가치[스텟],0))</f>
        <v>골드획득량변경</v>
      </c>
      <c r="H24">
        <v>1.2</v>
      </c>
      <c r="I24" t="s">
        <v>40</v>
      </c>
      <c r="J24" t="s">
        <v>30</v>
      </c>
      <c r="K24" s="6">
        <f>INDEX([1]!스텟별가치[Value 1당 가치],MATCH(ItemEffectTable[[#This Row],[ApplyType]],[1]!스텟별가치[스텟],0))*ItemEffectTable[[#This Row],[ApplyValue]]</f>
        <v>1.2</v>
      </c>
      <c r="L24" s="6"/>
      <c r="M24" s="6"/>
      <c r="N24" s="5" t="s">
        <v>75</v>
      </c>
      <c r="O24" s="6" cm="1">
        <f t="array" ref="O24">_xlfn.IFS(
ISTEXT(O23),0,
AND(ItemEffectTable[[#This Row],['#Grade]]=D23,ItemEffectTable[[#This Row],['#이름값]]=C23),O23+1,
ItemEffectTable[[#This Row],['#Grade]]&lt;&gt;D23,0,
ItemEffectTable[[#This Row],['#Grade]]=D23,O23
)</f>
        <v>2</v>
      </c>
      <c r="P24" s="6" t="str">
        <f>IF(ItemEffectTable[[#This Row],['#이름값]]=ItemEffectTable[[#This Row],['#Name]],"TRUE","FALSE")</f>
        <v>TRUE</v>
      </c>
      <c r="Q24" s="6">
        <f>INDEX([1]!ItemTable[Name],MATCH(ItemEffectTable[[#This Row],[Index]],[1]!ItemTable[ItemEffectDataId],0))</f>
        <v>13005</v>
      </c>
      <c r="R24" s="6">
        <f>INDEX([1]!ItemTable[Desc],MATCH(ItemEffectTable[[#This Row],[Index]],[1]!ItemTable[ItemEffectDataId],0))</f>
        <v>23005</v>
      </c>
      <c r="S24" s="6" t="str">
        <f>INDEX([1]!StringTable[LocaleKR],MATCH(ItemEffectTable[[#This Row],['#NameIndex]],[1]!StringTable[Index],0))</f>
        <v>황금왕의 갑옷</v>
      </c>
      <c r="T24" s="6" t="str">
        <f>INDEX([1]!StringTable[LocaleKR],MATCH(ItemEffectTable[[#This Row],['#DescIndex]],[1]!StringTable[Index],0))</f>
        <v>골드를 20%씩 더 획득합니다.</v>
      </c>
    </row>
    <row r="25" spans="2:20">
      <c r="B25" s="5" t="s">
        <v>25</v>
      </c>
      <c r="C25" s="5" t="s">
        <v>76</v>
      </c>
      <c r="D25" s="5" t="s">
        <v>61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58</v>
      </c>
      <c r="G25" s="6" t="str">
        <f>INDEX([1]!스텟별가치[설명],MATCH(ItemEffectTable[[#This Row],[ApplyType]],[1]!스텟별가치[스텟],0))</f>
        <v>공최대소지개수변경</v>
      </c>
      <c r="H25">
        <v>1</v>
      </c>
      <c r="I25" t="s">
        <v>40</v>
      </c>
      <c r="J25" t="s">
        <v>30</v>
      </c>
      <c r="K25" s="6">
        <f>INDEX([1]!스텟별가치[Value 1당 가치],MATCH(ItemEffectTable[[#This Row],[ApplyType]],[1]!스텟별가치[스텟],0))*ItemEffectTable[[#This Row],[ApplyValue]]</f>
        <v>1</v>
      </c>
      <c r="L25" s="6"/>
      <c r="M25" s="6"/>
      <c r="N25" s="5"/>
      <c r="O25" s="6" cm="1">
        <f t="array" ref="O25">_xlfn.IFS(
ISTEXT(O24),0,
AND(ItemEffectTable[[#This Row],['#Grade]]=D24,ItemEffectTable[[#This Row],['#이름값]]=C24),O24+1,
ItemEffectTable[[#This Row],['#Grade]]&lt;&gt;D24,0,
ItemEffectTable[[#This Row],['#Grade]]=D24,O24
)</f>
        <v>2</v>
      </c>
      <c r="P25" s="6" t="str">
        <f>IF(ItemEffectTable[[#This Row],['#이름값]]=ItemEffectTable[[#This Row],['#Name]],"TRUE","FALSE")</f>
        <v>TRUE</v>
      </c>
      <c r="Q25" s="6">
        <f>INDEX([1]!ItemTable[Name],MATCH(ItemEffectTable[[#This Row],[Index]],[1]!ItemTable[ItemEffectDataId],0))</f>
        <v>13006</v>
      </c>
      <c r="R25" s="6">
        <f>INDEX([1]!ItemTable[Desc],MATCH(ItemEffectTable[[#This Row],[Index]],[1]!ItemTable[ItemEffectDataId],0))</f>
        <v>23006</v>
      </c>
      <c r="S25" s="6" t="str">
        <f>INDEX([1]!StringTable[LocaleKR],MATCH(ItemEffectTable[[#This Row],['#NameIndex]],[1]!StringTable[Index],0))</f>
        <v>복사기</v>
      </c>
      <c r="T25" s="6" t="str">
        <f>INDEX([1]!StringTable[LocaleKR],MATCH(ItemEffectTable[[#This Row],['#DescIndex]],[1]!StringTable[Index],0))</f>
        <v>“공이 복사가 된다고” 공 던지기 개수가 2개 증가합니다.</v>
      </c>
    </row>
    <row r="26" spans="2:20">
      <c r="B26" s="5" t="s">
        <v>25</v>
      </c>
      <c r="C26" s="5" t="s">
        <v>77</v>
      </c>
      <c r="D26" s="5" t="s">
        <v>61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39</v>
      </c>
      <c r="G26" s="6" t="str">
        <f>INDEX([1]!스텟별가치[설명],MATCH(ItemEffectTable[[#This Row],[ApplyType]],[1]!스텟별가치[스텟],0))</f>
        <v>공격력변경</v>
      </c>
      <c r="H26" t="s">
        <v>78</v>
      </c>
      <c r="I26" t="s">
        <v>40</v>
      </c>
      <c r="J26" t="s">
        <v>79</v>
      </c>
      <c r="K26" s="6" t="e">
        <f>INDEX([1]!스텟별가치[Value 1당 가치],MATCH(ItemEffectTable[[#This Row],[ApplyType]],[1]!스텟별가치[스텟],0))*ItemEffectTable[[#This Row],[ApplyValue]]</f>
        <v>#VALUE!</v>
      </c>
      <c r="L26" s="6"/>
      <c r="M26" s="6"/>
      <c r="N26" s="5" t="s">
        <v>80</v>
      </c>
      <c r="O26" s="6" cm="1">
        <f t="array" ref="O26">_xlfn.IFS(
ISTEXT(O25),0,
AND(ItemEffectTable[[#This Row],['#Grade]]=D25,ItemEffectTable[[#This Row],['#이름값]]=C25),O25+1,
ItemEffectTable[[#This Row],['#Grade]]&lt;&gt;D25,0,
ItemEffectTable[[#This Row],['#Grade]]=D25,O25
)</f>
        <v>2</v>
      </c>
      <c r="P26" s="6" t="str">
        <f>IF(ItemEffectTable[[#This Row],['#이름값]]=ItemEffectTable[[#This Row],['#Name]],"TRUE","FALSE")</f>
        <v>TRUE</v>
      </c>
      <c r="Q26" s="6">
        <f>INDEX([1]!ItemTable[Name],MATCH(ItemEffectTable[[#This Row],[Index]],[1]!ItemTable[ItemEffectDataId],0))</f>
        <v>13007</v>
      </c>
      <c r="R26" s="6">
        <f>INDEX([1]!ItemTable[Desc],MATCH(ItemEffectTable[[#This Row],[Index]],[1]!ItemTable[ItemEffectDataId],0))</f>
        <v>23007</v>
      </c>
      <c r="S26" s="6" t="str">
        <f>INDEX([1]!StringTable[LocaleKR],MATCH(ItemEffectTable[[#This Row],['#NameIndex]],[1]!StringTable[Index],0))</f>
        <v>어른의 카드</v>
      </c>
      <c r="T26" s="6" t="str">
        <f>INDEX([1]!StringTable[LocaleKR],MATCH(ItemEffectTable[[#This Row],['#DescIndex]],[1]!StringTable[Index],0))</f>
        <v>소지중인 골드의 1%만큼 데미지 상승</v>
      </c>
    </row>
    <row r="27" spans="2:20">
      <c r="B27" s="5" t="s">
        <v>25</v>
      </c>
      <c r="C27" s="5" t="s">
        <v>81</v>
      </c>
      <c r="D27" s="5" t="s">
        <v>61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39</v>
      </c>
      <c r="G27" s="6" t="str">
        <f>INDEX([1]!스텟별가치[설명],MATCH(ItemEffectTable[[#This Row],[ApplyType]],[1]!스텟별가치[스텟],0))</f>
        <v>공격력변경</v>
      </c>
      <c r="H27" t="s">
        <v>82</v>
      </c>
      <c r="I27" t="s">
        <v>40</v>
      </c>
      <c r="J27" t="s">
        <v>83</v>
      </c>
      <c r="K27" s="6" t="e">
        <f>INDEX([1]!스텟별가치[Value 1당 가치],MATCH(ItemEffectTable[[#This Row],[ApplyType]],[1]!스텟별가치[스텟],0))*ItemEffectTable[[#This Row],[ApplyValue]]</f>
        <v>#VALUE!</v>
      </c>
      <c r="L27" s="6"/>
      <c r="M27" s="6"/>
      <c r="N27" s="5"/>
      <c r="O27" s="6" cm="1">
        <f t="array" ref="O27">_xlfn.IFS(
ISTEXT(O26),0,
AND(ItemEffectTable[[#This Row],['#Grade]]=D26,ItemEffectTable[[#This Row],['#이름값]]=C26),O26+1,
ItemEffectTable[[#This Row],['#Grade]]&lt;&gt;D26,0,
ItemEffectTable[[#This Row],['#Grade]]=D26,O26
)</f>
        <v>2</v>
      </c>
      <c r="P27" s="6" t="str">
        <f>IF(ItemEffectTable[[#This Row],['#이름값]]=ItemEffectTable[[#This Row],['#Name]],"TRUE","FALSE")</f>
        <v>TRUE</v>
      </c>
      <c r="Q27" s="6">
        <f>INDEX([1]!ItemTable[Name],MATCH(ItemEffectTable[[#This Row],[Index]],[1]!ItemTable[ItemEffectDataId],0))</f>
        <v>13008</v>
      </c>
      <c r="R27" s="6">
        <f>INDEX([1]!ItemTable[Desc],MATCH(ItemEffectTable[[#This Row],[Index]],[1]!ItemTable[ItemEffectDataId],0))</f>
        <v>23008</v>
      </c>
      <c r="S27" s="6" t="str">
        <f>INDEX([1]!StringTable[LocaleKR],MATCH(ItemEffectTable[[#This Row],['#NameIndex]],[1]!StringTable[Index],0))</f>
        <v>회광반조</v>
      </c>
      <c r="T27" s="6" t="str">
        <f>INDEX([1]!StringTable[LocaleKR],MATCH(ItemEffectTable[[#This Row],['#DescIndex]],[1]!StringTable[Index],0))</f>
        <v>빈 하트 1개당 피해량 5% 상승</v>
      </c>
    </row>
    <row r="28" spans="2:20">
      <c r="B28" s="5" t="s">
        <v>59</v>
      </c>
      <c r="C28" s="5" t="s">
        <v>84</v>
      </c>
      <c r="D28" s="5" t="s">
        <v>61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85</v>
      </c>
      <c r="G28" s="6" t="str">
        <f>INDEX([1]!스텟별가치[설명],MATCH(ItemEffectTable[[#This Row],[ApplyType]],[1]!스텟별가치[스텟],0))</f>
        <v>비행가능</v>
      </c>
      <c r="H28">
        <v>0</v>
      </c>
      <c r="I28" t="s">
        <v>29</v>
      </c>
      <c r="J28" t="s">
        <v>30</v>
      </c>
      <c r="K28" s="6">
        <f>INDEX([1]!스텟별가치[Value 1당 가치],MATCH(ItemEffectTable[[#This Row],[ApplyType]],[1]!스텟별가치[스텟],0))*ItemEffectTable[[#This Row],[ApplyValue]]</f>
        <v>0</v>
      </c>
      <c r="L28" s="6"/>
      <c r="M28" s="6"/>
      <c r="N28" s="5"/>
      <c r="O28" s="6" cm="1">
        <f t="array" ref="O28">_xlfn.IFS(
ISTEXT(O27),0,
AND(ItemEffectTable[[#This Row],['#Grade]]=D27,ItemEffectTable[[#This Row],['#이름값]]=C27),O27+1,
ItemEffectTable[[#This Row],['#Grade]]&lt;&gt;D27,0,
ItemEffectTable[[#This Row],['#Grade]]=D27,O27
)</f>
        <v>2</v>
      </c>
      <c r="P28" s="6" t="str">
        <f>IF(ItemEffectTable[[#This Row],['#이름값]]=ItemEffectTable[[#This Row],['#Name]],"TRUE","FALSE")</f>
        <v>TRUE</v>
      </c>
      <c r="Q28" s="6">
        <f>INDEX([1]!ItemTable[Name],MATCH(ItemEffectTable[[#This Row],[Index]],[1]!ItemTable[ItemEffectDataId],0))</f>
        <v>13009</v>
      </c>
      <c r="R28" s="6">
        <f>INDEX([1]!ItemTable[Desc],MATCH(ItemEffectTable[[#This Row],[Index]],[1]!ItemTable[ItemEffectDataId],0))</f>
        <v>23009</v>
      </c>
      <c r="S28" s="6" t="str">
        <f>INDEX([1]!StringTable[LocaleKR],MATCH(ItemEffectTable[[#This Row],['#NameIndex]],[1]!StringTable[Index],0))</f>
        <v>이카루스의 날개</v>
      </c>
      <c r="T28" s="6" t="str">
        <f>INDEX([1]!StringTable[LocaleKR],MATCH(ItemEffectTable[[#This Row],['#DescIndex]],[1]!StringTable[Index],0))</f>
        <v>RowCollider을 무시하고 이동함.</v>
      </c>
    </row>
    <row r="29" spans="2:20">
      <c r="B29" s="5" t="s">
        <v>25</v>
      </c>
      <c r="C29" s="5" t="s">
        <v>86</v>
      </c>
      <c r="D29" s="5" t="s">
        <v>61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39</v>
      </c>
      <c r="G29" s="6" t="str">
        <f>INDEX([1]!스텟별가치[설명],MATCH(ItemEffectTable[[#This Row],[ApplyType]],[1]!스텟별가치[스텟],0))</f>
        <v>공격력변경</v>
      </c>
      <c r="H29">
        <v>1.2</v>
      </c>
      <c r="I29" t="s">
        <v>46</v>
      </c>
      <c r="J29" t="s">
        <v>30</v>
      </c>
      <c r="K29" s="6">
        <f>INDEX([1]!스텟별가치[Value 1당 가치],MATCH(ItemEffectTable[[#This Row],[ApplyType]],[1]!스텟별가치[스텟],0))*ItemEffectTable[[#This Row],[ApplyValue]]</f>
        <v>1.2</v>
      </c>
      <c r="L29" s="6"/>
      <c r="M29" s="6"/>
      <c r="N29" s="5" t="s">
        <v>87</v>
      </c>
      <c r="O29" s="6" cm="1">
        <f t="array" ref="O29">_xlfn.IFS(
ISTEXT(O28),0,
AND(ItemEffectTable[[#This Row],['#Grade]]=D28,ItemEffectTable[[#This Row],['#이름값]]=C28),O28+1,
ItemEffectTable[[#This Row],['#Grade]]&lt;&gt;D28,0,
ItemEffectTable[[#This Row],['#Grade]]=D28,O28
)</f>
        <v>2</v>
      </c>
      <c r="P29" s="6" t="str">
        <f>IF(ItemEffectTable[[#This Row],['#이름값]]=ItemEffectTable[[#This Row],['#Name]],"TRUE","FALSE")</f>
        <v>TRUE</v>
      </c>
      <c r="Q29" s="6">
        <f>INDEX([1]!ItemTable[Name],MATCH(ItemEffectTable[[#This Row],[Index]],[1]!ItemTable[ItemEffectDataId],0))</f>
        <v>13010</v>
      </c>
      <c r="R29" s="6">
        <f>INDEX([1]!ItemTable[Desc],MATCH(ItemEffectTable[[#This Row],[Index]],[1]!ItemTable[ItemEffectDataId],0))</f>
        <v>23010</v>
      </c>
      <c r="S29" s="6" t="str">
        <f>INDEX([1]!StringTable[LocaleKR],MATCH(ItemEffectTable[[#This Row],['#NameIndex]],[1]!StringTable[Index],0))</f>
        <v>신성한 수류탄</v>
      </c>
      <c r="T29" s="6" t="str">
        <f>INDEX([1]!StringTable[LocaleKR],MATCH(ItemEffectTable[[#This Row],['#DescIndex]],[1]!StringTable[Index],0))</f>
        <v>피해량이 20% 증가합니다.</v>
      </c>
    </row>
    <row r="30" spans="2:20">
      <c r="B30" s="5" t="s">
        <v>59</v>
      </c>
      <c r="C30" s="5" t="s">
        <v>88</v>
      </c>
      <c r="D30" s="5" t="s">
        <v>61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89</v>
      </c>
      <c r="G30" s="6" t="str">
        <f>INDEX([1]!스텟별가치[설명],MATCH(ItemEffectTable[[#This Row],[ApplyType]],[1]!스텟별가치[스텟],0))</f>
        <v>미행동중시간정지</v>
      </c>
      <c r="H30">
        <v>0</v>
      </c>
      <c r="I30" t="s">
        <v>29</v>
      </c>
      <c r="J30" t="s">
        <v>90</v>
      </c>
      <c r="K30" s="6">
        <f>INDEX([1]!스텟별가치[Value 1당 가치],MATCH(ItemEffectTable[[#This Row],[ApplyType]],[1]!스텟별가치[스텟],0))*ItemEffectTable[[#This Row],[ApplyValue]]</f>
        <v>0</v>
      </c>
      <c r="L30" s="6"/>
      <c r="M30" s="6"/>
      <c r="N30" s="5" t="s">
        <v>91</v>
      </c>
      <c r="O30" s="6" cm="1">
        <f t="array" ref="O30">_xlfn.IFS(
ISTEXT(O29),0,
AND(ItemEffectTable[[#This Row],['#Grade]]=D29,ItemEffectTable[[#This Row],['#이름값]]=C29),O29+1,
ItemEffectTable[[#This Row],['#Grade]]&lt;&gt;D29,0,
ItemEffectTable[[#This Row],['#Grade]]=D29,O29
)</f>
        <v>2</v>
      </c>
      <c r="P30" s="6" t="str">
        <f>IF(ItemEffectTable[[#This Row],['#이름값]]=ItemEffectTable[[#This Row],['#Name]],"TRUE","FALSE")</f>
        <v>TRUE</v>
      </c>
      <c r="Q30" s="6">
        <f>INDEX([1]!ItemTable[Name],MATCH(ItemEffectTable[[#This Row],[Index]],[1]!ItemTable[ItemEffectDataId],0))</f>
        <v>13011</v>
      </c>
      <c r="R30" s="6">
        <f>INDEX([1]!ItemTable[Desc],MATCH(ItemEffectTable[[#This Row],[Index]],[1]!ItemTable[ItemEffectDataId],0))</f>
        <v>23011</v>
      </c>
      <c r="S30" s="6" t="str">
        <f>INDEX([1]!StringTable[LocaleKR],MATCH(ItemEffectTable[[#This Row],['#NameIndex]],[1]!StringTable[Index],0))</f>
        <v>슈퍼콜드</v>
      </c>
      <c r="T30" s="6" t="str">
        <f>INDEX([1]!StringTable[LocaleKR],MATCH(ItemEffectTable[[#This Row],['#DescIndex]],[1]!StringTable[Index],0))</f>
        <v>이동하지 않을 때 시간이 멈춤</v>
      </c>
    </row>
    <row r="31" spans="2:20">
      <c r="B31" s="5" t="s">
        <v>59</v>
      </c>
      <c r="C31" s="5" t="s">
        <v>92</v>
      </c>
      <c r="D31" s="5" t="s">
        <v>61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93</v>
      </c>
      <c r="G31" s="6" t="str">
        <f>INDEX([1]!스텟별가치[설명],MATCH(ItemEffectTable[[#This Row],[ApplyType]],[1]!스텟별가치[스텟],0))</f>
        <v>투사체가유도탄이됨</v>
      </c>
      <c r="H31">
        <v>0</v>
      </c>
      <c r="I31" t="s">
        <v>29</v>
      </c>
      <c r="J31" t="s">
        <v>94</v>
      </c>
      <c r="K31" s="6">
        <f>INDEX([1]!스텟별가치[Value 1당 가치],MATCH(ItemEffectTable[[#This Row],[ApplyType]],[1]!스텟별가치[스텟],0))*ItemEffectTable[[#This Row],[ApplyValue]]</f>
        <v>0</v>
      </c>
      <c r="L31" s="6"/>
      <c r="M31" s="6"/>
      <c r="N31" s="5"/>
      <c r="O31" s="6" cm="1">
        <f t="array" ref="O31">_xlfn.IFS(
ISTEXT(O30),0,
AND(ItemEffectTable[[#This Row],['#Grade]]=D30,ItemEffectTable[[#This Row],['#이름값]]=C30),O30+1,
ItemEffectTable[[#This Row],['#Grade]]&lt;&gt;D30,0,
ItemEffectTable[[#This Row],['#Grade]]=D30,O30
)</f>
        <v>2</v>
      </c>
      <c r="P31" s="6" t="str">
        <f>IF(ItemEffectTable[[#This Row],['#이름값]]=ItemEffectTable[[#This Row],['#Name]],"TRUE","FALSE")</f>
        <v>TRUE</v>
      </c>
      <c r="Q31" s="6">
        <f>INDEX([1]!ItemTable[Name],MATCH(ItemEffectTable[[#This Row],[Index]],[1]!ItemTable[ItemEffectDataId],0))</f>
        <v>13012</v>
      </c>
      <c r="R31" s="6">
        <f>INDEX([1]!ItemTable[Desc],MATCH(ItemEffectTable[[#This Row],[Index]],[1]!ItemTable[ItemEffectDataId],0))</f>
        <v>23012</v>
      </c>
      <c r="S31" s="6" t="str">
        <f>INDEX([1]!StringTable[LocaleKR],MATCH(ItemEffectTable[[#This Row],['#NameIndex]],[1]!StringTable[Index],0))</f>
        <v>게이볼그</v>
      </c>
      <c r="T31" s="6" t="str">
        <f>INDEX([1]!StringTable[LocaleKR],MATCH(ItemEffectTable[[#This Row],['#DescIndex]],[1]!StringTable[Index],0))</f>
        <v>공을 칠 때 자동으로 가장 가까운 적을 향해 날라감</v>
      </c>
    </row>
    <row r="32" spans="2:20">
      <c r="B32" s="5" t="s">
        <v>25</v>
      </c>
      <c r="C32" s="5" t="s">
        <v>95</v>
      </c>
      <c r="D32" s="5" t="s">
        <v>96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9000</v>
      </c>
      <c r="F32" t="s">
        <v>43</v>
      </c>
      <c r="G32" s="6" t="str">
        <f>INDEX([1]!스텟별가치[설명],MATCH(ItemEffectTable[[#This Row],[ApplyType]],[1]!스텟별가치[스텟],0))</f>
        <v>이동속도변경</v>
      </c>
      <c r="H32">
        <v>-0.7</v>
      </c>
      <c r="I32" t="s">
        <v>46</v>
      </c>
      <c r="J32" t="s">
        <v>30</v>
      </c>
      <c r="K32" s="6">
        <f>INDEX([1]!스텟별가치[Value 1당 가치],MATCH(ItemEffectTable[[#This Row],[ApplyType]],[1]!스텟별가치[스텟],0))*ItemEffectTable[[#This Row],[ApplyValue]]</f>
        <v>-0.7</v>
      </c>
      <c r="L32" s="6"/>
      <c r="M32" s="6"/>
      <c r="N32" s="5"/>
      <c r="O32" s="6" cm="1">
        <f t="array" ref="O32">_xlfn.IFS(
ISTEXT(O31),0,
AND(ItemEffectTable[[#This Row],['#Grade]]=D31,ItemEffectTable[[#This Row],['#이름값]]=C31),O31+1,
ItemEffectTable[[#This Row],['#Grade]]&lt;&gt;D31,0,
ItemEffectTable[[#This Row],['#Grade]]=D31,O31
)</f>
        <v>0</v>
      </c>
      <c r="P32" s="6" t="str">
        <f>IF(ItemEffectTable[[#This Row],['#이름값]]=ItemEffectTable[[#This Row],['#Name]],"TRUE","FALSE")</f>
        <v>TRUE</v>
      </c>
      <c r="Q32" s="6">
        <f>INDEX([1]!ItemTable[Name],MATCH(ItemEffectTable[[#This Row],[Index]],[1]!ItemTable[ItemEffectDataId],0))</f>
        <v>14000</v>
      </c>
      <c r="R32" s="6">
        <f>INDEX([1]!ItemTable[Desc],MATCH(ItemEffectTable[[#This Row],[Index]],[1]!ItemTable[ItemEffectDataId],0))</f>
        <v>24000</v>
      </c>
      <c r="S32" s="6" t="str">
        <f>INDEX([1]!StringTable[LocaleKR],MATCH(ItemEffectTable[[#This Row],['#NameIndex]],[1]!StringTable[Index],0))</f>
        <v>불길한 깃발</v>
      </c>
      <c r="T32" s="6" t="str">
        <f>INDEX([1]!StringTable[LocaleKR],MATCH(ItemEffectTable[[#This Row],['#DescIndex]],[1]!StringTable[Index],0))</f>
        <v>이동속도가 30% 감소합니다. 차징 속도가 40% 빨라집니다.</v>
      </c>
    </row>
    <row r="33" spans="2:20">
      <c r="B33" s="5" t="s">
        <v>25</v>
      </c>
      <c r="C33" s="5" t="s">
        <v>95</v>
      </c>
      <c r="D33" s="5" t="s">
        <v>96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52</v>
      </c>
      <c r="G33" s="6" t="str">
        <f>INDEX([1]!스텟별가치[설명],MATCH(ItemEffectTable[[#This Row],[ApplyType]],[1]!스텟별가치[스텟],0))</f>
        <v>차징속도변경-1단계</v>
      </c>
      <c r="H33">
        <v>-0.6</v>
      </c>
      <c r="I33" t="s">
        <v>46</v>
      </c>
      <c r="J33" t="s">
        <v>30</v>
      </c>
      <c r="K33" s="6">
        <f>INDEX([1]!스텟별가치[Value 1당 가치],MATCH(ItemEffectTable[[#This Row],[ApplyType]],[1]!스텟별가치[스텟],0))*ItemEffectTable[[#This Row],[ApplyValue]]</f>
        <v>-0.6</v>
      </c>
      <c r="L33" s="6"/>
      <c r="M33" s="6"/>
      <c r="N33" s="5"/>
      <c r="O33" s="6" cm="1">
        <f t="array" ref="O33">_xlfn.IFS(
ISTEXT(O32),0,
AND(ItemEffectTable[[#This Row],['#Grade]]=D32,ItemEffectTable[[#This Row],['#이름값]]=C32),O32+1,
ItemEffectTable[[#This Row],['#Grade]]&lt;&gt;D32,0,
ItemEffectTable[[#This Row],['#Grade]]=D32,O32
)</f>
        <v>1</v>
      </c>
      <c r="P33" s="6" t="str">
        <f>IF(ItemEffectTable[[#This Row],['#이름값]]=ItemEffectTable[[#This Row],['#Name]],"TRUE","FALSE")</f>
        <v>TRUE</v>
      </c>
      <c r="Q33" s="6">
        <f>INDEX([1]!ItemTable[Name],MATCH(ItemEffectTable[[#This Row],[Index]],[1]!ItemTable[ItemEffectDataId],0))</f>
        <v>14000</v>
      </c>
      <c r="R33" s="6">
        <f>INDEX([1]!ItemTable[Desc],MATCH(ItemEffectTable[[#This Row],[Index]],[1]!ItemTable[ItemEffectDataId],0))</f>
        <v>24000</v>
      </c>
      <c r="S33" s="6" t="str">
        <f>INDEX([1]!StringTable[LocaleKR],MATCH(ItemEffectTable[[#This Row],['#NameIndex]],[1]!StringTable[Index],0))</f>
        <v>불길한 깃발</v>
      </c>
      <c r="T33" s="6" t="str">
        <f>INDEX([1]!StringTable[LocaleKR],MATCH(ItemEffectTable[[#This Row],['#DescIndex]],[1]!StringTable[Index],0))</f>
        <v>이동속도가 30% 감소합니다. 차징 속도가 40% 빨라집니다.</v>
      </c>
    </row>
    <row r="34" spans="2:20">
      <c r="B34" s="5" t="s">
        <v>25</v>
      </c>
      <c r="C34" s="5" t="s">
        <v>95</v>
      </c>
      <c r="D34" s="5" t="s">
        <v>96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53</v>
      </c>
      <c r="G34" s="6" t="str">
        <f>INDEX([1]!스텟별가치[설명],MATCH(ItemEffectTable[[#This Row],[ApplyType]],[1]!스텟별가치[스텟],0))</f>
        <v>차징속도변경-2단계</v>
      </c>
      <c r="H34">
        <v>-0.6</v>
      </c>
      <c r="I34" t="s">
        <v>46</v>
      </c>
      <c r="J34" t="s">
        <v>30</v>
      </c>
      <c r="K34" s="6">
        <f>INDEX([1]!스텟별가치[Value 1당 가치],MATCH(ItemEffectTable[[#This Row],[ApplyType]],[1]!스텟별가치[스텟],0))*ItemEffectTable[[#This Row],[ApplyValue]]</f>
        <v>-0.6</v>
      </c>
      <c r="L34" s="6"/>
      <c r="M34" s="6"/>
      <c r="N34" s="5"/>
      <c r="O34" s="6" cm="1">
        <f t="array" ref="O34">_xlfn.IFS(
ISTEXT(O33),0,
AND(ItemEffectTable[[#This Row],['#Grade]]=D33,ItemEffectTable[[#This Row],['#이름값]]=C33),O33+1,
ItemEffectTable[[#This Row],['#Grade]]&lt;&gt;D33,0,
ItemEffectTable[[#This Row],['#Grade]]=D33,O33
)</f>
        <v>2</v>
      </c>
      <c r="P34" s="6" t="str">
        <f>IF(ItemEffectTable[[#This Row],['#이름값]]=ItemEffectTable[[#This Row],['#Name]],"TRUE","FALSE")</f>
        <v>TRUE</v>
      </c>
      <c r="Q34" s="6">
        <f>INDEX([1]!ItemTable[Name],MATCH(ItemEffectTable[[#This Row],[Index]],[1]!ItemTable[ItemEffectDataId],0))</f>
        <v>14000</v>
      </c>
      <c r="R34" s="6">
        <f>INDEX([1]!ItemTable[Desc],MATCH(ItemEffectTable[[#This Row],[Index]],[1]!ItemTable[ItemEffectDataId],0))</f>
        <v>24000</v>
      </c>
      <c r="S34" s="6" t="str">
        <f>INDEX([1]!StringTable[LocaleKR],MATCH(ItemEffectTable[[#This Row],['#NameIndex]],[1]!StringTable[Index],0))</f>
        <v>불길한 깃발</v>
      </c>
      <c r="T34" s="6" t="str">
        <f>INDEX([1]!StringTable[LocaleKR],MATCH(ItemEffectTable[[#This Row],['#DescIndex]],[1]!StringTable[Index],0))</f>
        <v>이동속도가 30% 감소합니다. 차징 속도가 40% 빨라집니다.</v>
      </c>
    </row>
    <row r="35" spans="2:20">
      <c r="B35" s="5" t="s">
        <v>25</v>
      </c>
      <c r="C35" s="5" t="s">
        <v>95</v>
      </c>
      <c r="D35" s="5" t="s">
        <v>96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54</v>
      </c>
      <c r="G35" s="6" t="str">
        <f>INDEX([1]!스텟별가치[설명],MATCH(ItemEffectTable[[#This Row],[ApplyType]],[1]!스텟별가치[스텟],0))</f>
        <v>차징속도변경-3단계</v>
      </c>
      <c r="H35">
        <v>-0.6</v>
      </c>
      <c r="I35" t="s">
        <v>46</v>
      </c>
      <c r="J35" t="s">
        <v>30</v>
      </c>
      <c r="K35" s="6">
        <f>INDEX([1]!스텟별가치[Value 1당 가치],MATCH(ItemEffectTable[[#This Row],[ApplyType]],[1]!스텟별가치[스텟],0))*ItemEffectTable[[#This Row],[ApplyValue]]</f>
        <v>-0.6</v>
      </c>
      <c r="L35" s="6"/>
      <c r="M35" s="6"/>
      <c r="N35" s="5"/>
      <c r="O35" s="6" cm="1">
        <f t="array" ref="O35">_xlfn.IFS(
ISTEXT(O34),0,
AND(ItemEffectTable[[#This Row],['#Grade]]=D34,ItemEffectTable[[#This Row],['#이름값]]=C34),O34+1,
ItemEffectTable[[#This Row],['#Grade]]&lt;&gt;D34,0,
ItemEffectTable[[#This Row],['#Grade]]=D34,O34
)</f>
        <v>3</v>
      </c>
      <c r="P35" s="6" t="str">
        <f>IF(ItemEffectTable[[#This Row],['#이름값]]=ItemEffectTable[[#This Row],['#Name]],"TRUE","FALSE")</f>
        <v>TRUE</v>
      </c>
      <c r="Q35" s="6">
        <f>INDEX([1]!ItemTable[Name],MATCH(ItemEffectTable[[#This Row],[Index]],[1]!ItemTable[ItemEffectDataId],0))</f>
        <v>14000</v>
      </c>
      <c r="R35" s="6">
        <f>INDEX([1]!ItemTable[Desc],MATCH(ItemEffectTable[[#This Row],[Index]],[1]!ItemTable[ItemEffectDataId],0))</f>
        <v>24000</v>
      </c>
      <c r="S35" s="6" t="str">
        <f>INDEX([1]!StringTable[LocaleKR],MATCH(ItemEffectTable[[#This Row],['#NameIndex]],[1]!StringTable[Index],0))</f>
        <v>불길한 깃발</v>
      </c>
      <c r="T35" s="6" t="str">
        <f>INDEX([1]!StringTable[LocaleKR],MATCH(ItemEffectTable[[#This Row],['#DescIndex]],[1]!StringTable[Index],0))</f>
        <v>이동속도가 30% 감소합니다. 차징 속도가 40% 빨라집니다.</v>
      </c>
    </row>
    <row r="36" spans="2:20">
      <c r="B36" s="5" t="s">
        <v>25</v>
      </c>
      <c r="C36" s="5" t="s">
        <v>97</v>
      </c>
      <c r="D36" s="5" t="s">
        <v>96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9001</v>
      </c>
      <c r="F36" t="s">
        <v>43</v>
      </c>
      <c r="G36" s="6" t="str">
        <f>INDEX([1]!스텟별가치[설명],MATCH(ItemEffectTable[[#This Row],[ApplyType]],[1]!스텟별가치[스텟],0))</f>
        <v>이동속도변경</v>
      </c>
      <c r="H36">
        <v>1.4</v>
      </c>
      <c r="I36" t="s">
        <v>46</v>
      </c>
      <c r="J36" t="s">
        <v>30</v>
      </c>
      <c r="K36" s="6">
        <f>INDEX([1]!스텟별가치[Value 1당 가치],MATCH(ItemEffectTable[[#This Row],[ApplyType]],[1]!스텟별가치[스텟],0))*ItemEffectTable[[#This Row],[ApplyValue]]</f>
        <v>1.4</v>
      </c>
      <c r="L36" s="6"/>
      <c r="M36" s="6"/>
      <c r="N36" s="5"/>
      <c r="O36" s="6" cm="1">
        <f t="array" ref="O36">_xlfn.IFS(
ISTEXT(O35),0,
AND(ItemEffectTable[[#This Row],['#Grade]]=D35,ItemEffectTable[[#This Row],['#이름값]]=C35),O35+1,
ItemEffectTable[[#This Row],['#Grade]]&lt;&gt;D35,0,
ItemEffectTable[[#This Row],['#Grade]]=D35,O35
)</f>
        <v>3</v>
      </c>
      <c r="P36" s="6" t="str">
        <f>IF(ItemEffectTable[[#This Row],['#이름값]]=ItemEffectTable[[#This Row],['#Name]],"TRUE","FALSE")</f>
        <v>TRUE</v>
      </c>
      <c r="Q36" s="6">
        <f>INDEX([1]!ItemTable[Name],MATCH(ItemEffectTable[[#This Row],[Index]],[1]!ItemTable[ItemEffectDataId],0))</f>
        <v>14001</v>
      </c>
      <c r="R36" s="6">
        <f>INDEX([1]!ItemTable[Desc],MATCH(ItemEffectTable[[#This Row],[Index]],[1]!ItemTable[ItemEffectDataId],0))</f>
        <v>24001</v>
      </c>
      <c r="S36" s="6" t="str">
        <f>INDEX([1]!StringTable[LocaleKR],MATCH(ItemEffectTable[[#This Row],['#NameIndex]],[1]!StringTable[Index],0))</f>
        <v>빗바랜 천가죽</v>
      </c>
      <c r="T36" s="6" t="str">
        <f>INDEX([1]!StringTable[LocaleKR],MATCH(ItemEffectTable[[#This Row],['#DescIndex]],[1]!StringTable[Index],0))</f>
        <v>이동속도가 20% 감소합니다. 피해량이 20% 감소합니다.</v>
      </c>
    </row>
    <row r="37" spans="2:20">
      <c r="B37" s="5" t="s">
        <v>25</v>
      </c>
      <c r="C37" s="5" t="s">
        <v>97</v>
      </c>
      <c r="D37" s="5" t="s">
        <v>96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39</v>
      </c>
      <c r="G37" s="6" t="str">
        <f>INDEX([1]!스텟별가치[설명],MATCH(ItemEffectTable[[#This Row],[ApplyType]],[1]!스텟별가치[스텟],0))</f>
        <v>공격력변경</v>
      </c>
      <c r="H37">
        <v>-0.2</v>
      </c>
      <c r="I37" t="s">
        <v>40</v>
      </c>
      <c r="J37" t="s">
        <v>30</v>
      </c>
      <c r="K37" s="6">
        <f>INDEX([1]!스텟별가치[Value 1당 가치],MATCH(ItemEffectTable[[#This Row],[ApplyType]],[1]!스텟별가치[스텟],0))*ItemEffectTable[[#This Row],[ApplyValue]]</f>
        <v>-0.2</v>
      </c>
      <c r="L37" s="6"/>
      <c r="M37" s="6"/>
      <c r="N37" s="5"/>
      <c r="O37" s="6" cm="1">
        <f t="array" ref="O37">_xlfn.IFS(
ISTEXT(O36),0,
AND(ItemEffectTable[[#This Row],['#Grade]]=D36,ItemEffectTable[[#This Row],['#이름값]]=C36),O36+1,
ItemEffectTable[[#This Row],['#Grade]]&lt;&gt;D36,0,
ItemEffectTable[[#This Row],['#Grade]]=D36,O36
)</f>
        <v>4</v>
      </c>
      <c r="P37" s="6" t="str">
        <f>IF(ItemEffectTable[[#This Row],['#이름값]]=ItemEffectTable[[#This Row],['#Name]],"TRUE","FALSE")</f>
        <v>TRUE</v>
      </c>
      <c r="Q37" s="6">
        <f>INDEX([1]!ItemTable[Name],MATCH(ItemEffectTable[[#This Row],[Index]],[1]!ItemTable[ItemEffectDataId],0))</f>
        <v>14001</v>
      </c>
      <c r="R37" s="6">
        <f>INDEX([1]!ItemTable[Desc],MATCH(ItemEffectTable[[#This Row],[Index]],[1]!ItemTable[ItemEffectDataId],0))</f>
        <v>24001</v>
      </c>
      <c r="S37" s="6" t="str">
        <f>INDEX([1]!StringTable[LocaleKR],MATCH(ItemEffectTable[[#This Row],['#NameIndex]],[1]!StringTable[Index],0))</f>
        <v>빗바랜 천가죽</v>
      </c>
      <c r="T37" s="6" t="str">
        <f>INDEX([1]!StringTable[LocaleKR],MATCH(ItemEffectTable[[#This Row],['#DescIndex]],[1]!StringTable[Index],0))</f>
        <v>이동속도가 20% 감소합니다. 피해량이 20% 감소합니다.</v>
      </c>
    </row>
    <row r="38" spans="2:20">
      <c r="B38" s="5" t="s">
        <v>25</v>
      </c>
      <c r="C38" s="5" t="s">
        <v>98</v>
      </c>
      <c r="D38" s="5" t="s">
        <v>96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9002</v>
      </c>
      <c r="F38" t="s">
        <v>52</v>
      </c>
      <c r="G38" s="6" t="str">
        <f>INDEX([1]!스텟별가치[설명],MATCH(ItemEffectTable[[#This Row],[ApplyType]],[1]!스텟별가치[스텟],0))</f>
        <v>차징속도변경-1단계</v>
      </c>
      <c r="H38">
        <v>0.6</v>
      </c>
      <c r="I38" t="s">
        <v>46</v>
      </c>
      <c r="J38" t="s">
        <v>30</v>
      </c>
      <c r="K38" s="6">
        <f>INDEX([1]!스텟별가치[Value 1당 가치],MATCH(ItemEffectTable[[#This Row],[ApplyType]],[1]!스텟별가치[스텟],0))*ItemEffectTable[[#This Row],[ApplyValue]]</f>
        <v>0.6</v>
      </c>
      <c r="L38" s="6"/>
      <c r="M38" s="6"/>
      <c r="N38" s="5"/>
      <c r="O38" s="6" cm="1">
        <f t="array" ref="O38">_xlfn.IFS(
ISTEXT(O37),0,
AND(ItemEffectTable[[#This Row],['#Grade]]=D37,ItemEffectTable[[#This Row],['#이름값]]=C37),O37+1,
ItemEffectTable[[#This Row],['#Grade]]&lt;&gt;D37,0,
ItemEffectTable[[#This Row],['#Grade]]=D37,O37
)</f>
        <v>4</v>
      </c>
      <c r="P38" s="6" t="str">
        <f>IF(ItemEffectTable[[#This Row],['#이름값]]=ItemEffectTable[[#This Row],['#Name]],"TRUE","FALSE")</f>
        <v>TRUE</v>
      </c>
      <c r="Q38" s="6">
        <f>INDEX([1]!ItemTable[Name],MATCH(ItemEffectTable[[#This Row],[Index]],[1]!ItemTable[ItemEffectDataId],0))</f>
        <v>14002</v>
      </c>
      <c r="R38" s="6">
        <f>INDEX([1]!ItemTable[Desc],MATCH(ItemEffectTable[[#This Row],[Index]],[1]!ItemTable[ItemEffectDataId],0))</f>
        <v>24002</v>
      </c>
      <c r="S38" s="6" t="str">
        <f>INDEX([1]!StringTable[LocaleKR],MATCH(ItemEffectTable[[#This Row],['#NameIndex]],[1]!StringTable[Index],0))</f>
        <v>나자렛의 몽키스패너</v>
      </c>
      <c r="T38" s="6" t="str">
        <f>INDEX([1]!StringTable[LocaleKR],MATCH(ItemEffectTable[[#This Row],['#DescIndex]],[1]!StringTable[Index],0))</f>
        <v>차징 속도가 40% 느려집니다. 대신 공을 튕겨내는 속도가 30% 상승합니다.</v>
      </c>
    </row>
    <row r="39" spans="2:20">
      <c r="B39" s="5" t="s">
        <v>25</v>
      </c>
      <c r="C39" s="5" t="s">
        <v>98</v>
      </c>
      <c r="D39" s="5" t="s">
        <v>96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53</v>
      </c>
      <c r="G39" s="6" t="str">
        <f>INDEX([1]!스텟별가치[설명],MATCH(ItemEffectTable[[#This Row],[ApplyType]],[1]!스텟별가치[스텟],0))</f>
        <v>차징속도변경-2단계</v>
      </c>
      <c r="H39">
        <v>0.6</v>
      </c>
      <c r="I39" t="s">
        <v>46</v>
      </c>
      <c r="J39" t="s">
        <v>30</v>
      </c>
      <c r="K39" s="6">
        <f>INDEX([1]!스텟별가치[Value 1당 가치],MATCH(ItemEffectTable[[#This Row],[ApplyType]],[1]!스텟별가치[스텟],0))*ItemEffectTable[[#This Row],[ApplyValue]]</f>
        <v>0.6</v>
      </c>
      <c r="L39" s="6"/>
      <c r="M39" s="6"/>
      <c r="N39" s="5"/>
      <c r="O39" s="6" cm="1">
        <f t="array" ref="O39">_xlfn.IFS(
ISTEXT(O38),0,
AND(ItemEffectTable[[#This Row],['#Grade]]=D38,ItemEffectTable[[#This Row],['#이름값]]=C38),O38+1,
ItemEffectTable[[#This Row],['#Grade]]&lt;&gt;D38,0,
ItemEffectTable[[#This Row],['#Grade]]=D38,O38
)</f>
        <v>5</v>
      </c>
      <c r="P39" s="6" t="str">
        <f>IF(ItemEffectTable[[#This Row],['#이름값]]=ItemEffectTable[[#This Row],['#Name]],"TRUE","FALSE")</f>
        <v>TRUE</v>
      </c>
      <c r="Q39" s="6">
        <f>INDEX([1]!ItemTable[Name],MATCH(ItemEffectTable[[#This Row],[Index]],[1]!ItemTable[ItemEffectDataId],0))</f>
        <v>14002</v>
      </c>
      <c r="R39" s="6">
        <f>INDEX([1]!ItemTable[Desc],MATCH(ItemEffectTable[[#This Row],[Index]],[1]!ItemTable[ItemEffectDataId],0))</f>
        <v>24002</v>
      </c>
      <c r="S39" s="6" t="str">
        <f>INDEX([1]!StringTable[LocaleKR],MATCH(ItemEffectTable[[#This Row],['#NameIndex]],[1]!StringTable[Index],0))</f>
        <v>나자렛의 몽키스패너</v>
      </c>
      <c r="T39" s="6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0" spans="2:20">
      <c r="B40" s="5" t="s">
        <v>25</v>
      </c>
      <c r="C40" s="5" t="s">
        <v>98</v>
      </c>
      <c r="D40" s="5" t="s">
        <v>96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54</v>
      </c>
      <c r="G40" s="6" t="str">
        <f>INDEX([1]!스텟별가치[설명],MATCH(ItemEffectTable[[#This Row],[ApplyType]],[1]!스텟별가치[스텟],0))</f>
        <v>차징속도변경-3단계</v>
      </c>
      <c r="H40">
        <v>0.6</v>
      </c>
      <c r="I40" t="s">
        <v>46</v>
      </c>
      <c r="J40" t="s">
        <v>30</v>
      </c>
      <c r="K40" s="6">
        <f>INDEX([1]!스텟별가치[Value 1당 가치],MATCH(ItemEffectTable[[#This Row],[ApplyType]],[1]!스텟별가치[스텟],0))*ItemEffectTable[[#This Row],[ApplyValue]]</f>
        <v>0.6</v>
      </c>
      <c r="L40" s="6"/>
      <c r="M40" s="6"/>
      <c r="N40" s="5"/>
      <c r="O40" s="6" cm="1">
        <f t="array" ref="O40">_xlfn.IFS(
ISTEXT(O39),0,
AND(ItemEffectTable[[#This Row],['#Grade]]=D39,ItemEffectTable[[#This Row],['#이름값]]=C39),O39+1,
ItemEffectTable[[#This Row],['#Grade]]&lt;&gt;D39,0,
ItemEffectTable[[#This Row],['#Grade]]=D39,O39
)</f>
        <v>6</v>
      </c>
      <c r="P40" s="6" t="str">
        <f>IF(ItemEffectTable[[#This Row],['#이름값]]=ItemEffectTable[[#This Row],['#Name]],"TRUE","FALSE")</f>
        <v>TRUE</v>
      </c>
      <c r="Q40" s="6">
        <f>INDEX([1]!ItemTable[Name],MATCH(ItemEffectTable[[#This Row],[Index]],[1]!ItemTable[ItemEffectDataId],0))</f>
        <v>14002</v>
      </c>
      <c r="R40" s="6">
        <f>INDEX([1]!ItemTable[Desc],MATCH(ItemEffectTable[[#This Row],[Index]],[1]!ItemTable[ItemEffectDataId],0))</f>
        <v>24002</v>
      </c>
      <c r="S40" s="6" t="str">
        <f>INDEX([1]!StringTable[LocaleKR],MATCH(ItemEffectTable[[#This Row],['#NameIndex]],[1]!StringTable[Index],0))</f>
        <v>나자렛의 몽키스패너</v>
      </c>
      <c r="T40" s="6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1" spans="2:20">
      <c r="B41" s="5" t="s">
        <v>25</v>
      </c>
      <c r="C41" s="5" t="s">
        <v>98</v>
      </c>
      <c r="D41" s="5" t="s">
        <v>96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s="7" t="s">
        <v>99</v>
      </c>
      <c r="G41" s="6" t="str">
        <f>INDEX([1]!스텟별가치[설명],MATCH(ItemEffectTable[[#This Row],[ApplyType]],[1]!스텟별가치[스텟],0))</f>
        <v>튕겨내기탄환속도변경-미차징</v>
      </c>
      <c r="H41">
        <v>1.3</v>
      </c>
      <c r="I41" t="s">
        <v>46</v>
      </c>
      <c r="J41" t="s">
        <v>30</v>
      </c>
      <c r="K41" s="6">
        <f>INDEX([1]!스텟별가치[Value 1당 가치],MATCH(ItemEffectTable[[#This Row],[ApplyType]],[1]!스텟별가치[스텟],0))*ItemEffectTable[[#This Row],[ApplyValue]]</f>
        <v>1.3</v>
      </c>
      <c r="L41" s="6"/>
      <c r="M41" s="6"/>
      <c r="N41" s="5"/>
      <c r="O41" s="6" cm="1">
        <f t="array" ref="O41">_xlfn.IFS(
ISTEXT(O40),0,
AND(ItemEffectTable[[#This Row],['#Grade]]=D40,ItemEffectTable[[#This Row],['#이름값]]=C40),O40+1,
ItemEffectTable[[#This Row],['#Grade]]&lt;&gt;D40,0,
ItemEffectTable[[#This Row],['#Grade]]=D40,O40
)</f>
        <v>7</v>
      </c>
      <c r="P41" s="6" t="str">
        <f>IF(ItemEffectTable[[#This Row],['#이름값]]=ItemEffectTable[[#This Row],['#Name]],"TRUE","FALSE")</f>
        <v>TRUE</v>
      </c>
      <c r="Q41" s="6">
        <f>INDEX([1]!ItemTable[Name],MATCH(ItemEffectTable[[#This Row],[Index]],[1]!ItemTable[ItemEffectDataId],0))</f>
        <v>14002</v>
      </c>
      <c r="R41" s="6">
        <f>INDEX([1]!ItemTable[Desc],MATCH(ItemEffectTable[[#This Row],[Index]],[1]!ItemTable[ItemEffectDataId],0))</f>
        <v>24002</v>
      </c>
      <c r="S41" s="6" t="str">
        <f>INDEX([1]!StringTable[LocaleKR],MATCH(ItemEffectTable[[#This Row],['#NameIndex]],[1]!StringTable[Index],0))</f>
        <v>나자렛의 몽키스패너</v>
      </c>
      <c r="T41" s="6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2" spans="2:20">
      <c r="B42" s="5" t="s">
        <v>25</v>
      </c>
      <c r="C42" s="5" t="s">
        <v>98</v>
      </c>
      <c r="D42" s="5" t="s">
        <v>96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t="s">
        <v>100</v>
      </c>
      <c r="G42" s="6" t="str">
        <f>INDEX([1]!스텟별가치[설명],MATCH(ItemEffectTable[[#This Row],[ApplyType]],[1]!스텟별가치[스텟],0))</f>
        <v>튕겨내기탄환속도변경-1단계</v>
      </c>
      <c r="H42">
        <v>1.3</v>
      </c>
      <c r="I42" t="s">
        <v>46</v>
      </c>
      <c r="J42" t="s">
        <v>30</v>
      </c>
      <c r="K42" s="6">
        <f>INDEX([1]!스텟별가치[Value 1당 가치],MATCH(ItemEffectTable[[#This Row],[ApplyType]],[1]!스텟별가치[스텟],0))*ItemEffectTable[[#This Row],[ApplyValue]]</f>
        <v>1.3</v>
      </c>
      <c r="L42" s="6"/>
      <c r="M42" s="6"/>
      <c r="N42" s="5"/>
      <c r="O42" s="6" cm="1">
        <f t="array" ref="O42">_xlfn.IFS(
ISTEXT(O41),0,
AND(ItemEffectTable[[#This Row],['#Grade]]=D41,ItemEffectTable[[#This Row],['#이름값]]=C41),O41+1,
ItemEffectTable[[#This Row],['#Grade]]&lt;&gt;D41,0,
ItemEffectTable[[#This Row],['#Grade]]=D41,O41
)</f>
        <v>8</v>
      </c>
      <c r="P42" s="6" t="str">
        <f>IF(ItemEffectTable[[#This Row],['#이름값]]=ItemEffectTable[[#This Row],['#Name]],"TRUE","FALSE")</f>
        <v>TRUE</v>
      </c>
      <c r="Q42" s="6">
        <f>INDEX([1]!ItemTable[Name],MATCH(ItemEffectTable[[#This Row],[Index]],[1]!ItemTable[ItemEffectDataId],0))</f>
        <v>14002</v>
      </c>
      <c r="R42" s="6">
        <f>INDEX([1]!ItemTable[Desc],MATCH(ItemEffectTable[[#This Row],[Index]],[1]!ItemTable[ItemEffectDataId],0))</f>
        <v>24002</v>
      </c>
      <c r="S42" s="6" t="str">
        <f>INDEX([1]!StringTable[LocaleKR],MATCH(ItemEffectTable[[#This Row],['#NameIndex]],[1]!StringTable[Index],0))</f>
        <v>나자렛의 몽키스패너</v>
      </c>
      <c r="T42" s="6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3" spans="2:20">
      <c r="B43" s="5" t="s">
        <v>25</v>
      </c>
      <c r="C43" s="5" t="s">
        <v>98</v>
      </c>
      <c r="D43" s="5" t="s">
        <v>96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101</v>
      </c>
      <c r="G43" s="6" t="str">
        <f>INDEX([1]!스텟별가치[설명],MATCH(ItemEffectTable[[#This Row],[ApplyType]],[1]!스텟별가치[스텟],0))</f>
        <v>튕겨내기탄환속도변경-2단계</v>
      </c>
      <c r="H43">
        <v>1.3</v>
      </c>
      <c r="I43" t="s">
        <v>46</v>
      </c>
      <c r="J43" t="s">
        <v>30</v>
      </c>
      <c r="K43" s="6">
        <f>INDEX([1]!스텟별가치[Value 1당 가치],MATCH(ItemEffectTable[[#This Row],[ApplyType]],[1]!스텟별가치[스텟],0))*ItemEffectTable[[#This Row],[ApplyValue]]</f>
        <v>1.3</v>
      </c>
      <c r="L43" s="6"/>
      <c r="M43" s="6"/>
      <c r="N43" s="5"/>
      <c r="O43" s="6" cm="1">
        <f t="array" ref="O43">_xlfn.IFS(
ISTEXT(O42),0,
AND(ItemEffectTable[[#This Row],['#Grade]]=D42,ItemEffectTable[[#This Row],['#이름값]]=C42),O42+1,
ItemEffectTable[[#This Row],['#Grade]]&lt;&gt;D42,0,
ItemEffectTable[[#This Row],['#Grade]]=D42,O42
)</f>
        <v>9</v>
      </c>
      <c r="P43" s="6" t="str">
        <f>IF(ItemEffectTable[[#This Row],['#이름값]]=ItemEffectTable[[#This Row],['#Name]],"TRUE","FALSE")</f>
        <v>TRUE</v>
      </c>
      <c r="Q43" s="6">
        <f>INDEX([1]!ItemTable[Name],MATCH(ItemEffectTable[[#This Row],[Index]],[1]!ItemTable[ItemEffectDataId],0))</f>
        <v>14002</v>
      </c>
      <c r="R43" s="6">
        <f>INDEX([1]!ItemTable[Desc],MATCH(ItemEffectTable[[#This Row],[Index]],[1]!ItemTable[ItemEffectDataId],0))</f>
        <v>24002</v>
      </c>
      <c r="S43" s="6" t="str">
        <f>INDEX([1]!StringTable[LocaleKR],MATCH(ItemEffectTable[[#This Row],['#NameIndex]],[1]!StringTable[Index],0))</f>
        <v>나자렛의 몽키스패너</v>
      </c>
      <c r="T43" s="6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4" spans="2:20">
      <c r="B44" s="5" t="s">
        <v>25</v>
      </c>
      <c r="C44" s="5" t="s">
        <v>98</v>
      </c>
      <c r="D44" s="5" t="s">
        <v>96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102</v>
      </c>
      <c r="G44" s="6" t="str">
        <f>INDEX([1]!스텟별가치[설명],MATCH(ItemEffectTable[[#This Row],[ApplyType]],[1]!스텟별가치[스텟],0))</f>
        <v>튕겨내기탄환속도변경-3단계</v>
      </c>
      <c r="H44">
        <v>1.3</v>
      </c>
      <c r="I44" t="s">
        <v>46</v>
      </c>
      <c r="J44" t="s">
        <v>30</v>
      </c>
      <c r="K44" s="6">
        <f>INDEX([1]!스텟별가치[Value 1당 가치],MATCH(ItemEffectTable[[#This Row],[ApplyType]],[1]!스텟별가치[스텟],0))*ItemEffectTable[[#This Row],[ApplyValue]]</f>
        <v>1.3</v>
      </c>
      <c r="L44" s="6"/>
      <c r="M44" s="6"/>
      <c r="N44" s="5"/>
      <c r="O44" s="6" cm="1">
        <f t="array" ref="O44">_xlfn.IFS(
ISTEXT(O43),0,
AND(ItemEffectTable[[#This Row],['#Grade]]=D43,ItemEffectTable[[#This Row],['#이름값]]=C43),O43+1,
ItemEffectTable[[#This Row],['#Grade]]&lt;&gt;D43,0,
ItemEffectTable[[#This Row],['#Grade]]=D43,O43
)</f>
        <v>10</v>
      </c>
      <c r="P44" s="6" t="str">
        <f>IF(ItemEffectTable[[#This Row],['#이름값]]=ItemEffectTable[[#This Row],['#Name]],"TRUE","FALSE")</f>
        <v>TRUE</v>
      </c>
      <c r="Q44" s="6">
        <f>INDEX([1]!ItemTable[Name],MATCH(ItemEffectTable[[#This Row],[Index]],[1]!ItemTable[ItemEffectDataId],0))</f>
        <v>14002</v>
      </c>
      <c r="R44" s="6">
        <f>INDEX([1]!ItemTable[Desc],MATCH(ItemEffectTable[[#This Row],[Index]],[1]!ItemTable[ItemEffectDataId],0))</f>
        <v>24002</v>
      </c>
      <c r="S44" s="6" t="str">
        <f>INDEX([1]!StringTable[LocaleKR],MATCH(ItemEffectTable[[#This Row],['#NameIndex]],[1]!StringTable[Index],0))</f>
        <v>나자렛의 몽키스패너</v>
      </c>
      <c r="T44" s="6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5" spans="2:20">
      <c r="B45" s="5" t="s">
        <v>25</v>
      </c>
      <c r="C45" s="5" t="s">
        <v>103</v>
      </c>
      <c r="D45" s="5" t="s">
        <v>96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9003</v>
      </c>
      <c r="F45" t="s">
        <v>104</v>
      </c>
      <c r="G45" s="6" t="str">
        <f>INDEX([1]!스텟별가치[설명],MATCH(ItemEffectTable[[#This Row],[ApplyType]],[1]!스텟별가치[스텟],0))</f>
        <v>최대체력변경</v>
      </c>
      <c r="H45">
        <v>3</v>
      </c>
      <c r="I45" t="s">
        <v>46</v>
      </c>
      <c r="J45" t="s">
        <v>30</v>
      </c>
      <c r="K45" s="6">
        <f>INDEX([1]!스텟별가치[Value 1당 가치],MATCH(ItemEffectTable[[#This Row],[ApplyType]],[1]!스텟별가치[스텟],0))*ItemEffectTable[[#This Row],[ApplyValue]]</f>
        <v>3</v>
      </c>
      <c r="L45" s="6"/>
      <c r="M45" s="6"/>
      <c r="N45" s="5"/>
      <c r="O45" s="6" cm="1">
        <f t="array" ref="O45">_xlfn.IFS(
ISTEXT(O44),0,
AND(ItemEffectTable[[#This Row],['#Grade]]=D44,ItemEffectTable[[#This Row],['#이름값]]=C44),O44+1,
ItemEffectTable[[#This Row],['#Grade]]&lt;&gt;D44,0,
ItemEffectTable[[#This Row],['#Grade]]=D44,O44
)</f>
        <v>10</v>
      </c>
      <c r="P45" s="6" t="str">
        <f>IF(ItemEffectTable[[#This Row],['#이름값]]=ItemEffectTable[[#This Row],['#Name]],"TRUE","FALSE")</f>
        <v>TRUE</v>
      </c>
      <c r="Q45" s="6">
        <f>INDEX([1]!ItemTable[Name],MATCH(ItemEffectTable[[#This Row],[Index]],[1]!ItemTable[ItemEffectDataId],0))</f>
        <v>14003</v>
      </c>
      <c r="R45" s="6">
        <f>INDEX([1]!ItemTable[Desc],MATCH(ItemEffectTable[[#This Row],[Index]],[1]!ItemTable[ItemEffectDataId],0))</f>
        <v>24003</v>
      </c>
      <c r="S45" s="6" t="str">
        <f>INDEX([1]!StringTable[LocaleKR],MATCH(ItemEffectTable[[#This Row],['#NameIndex]],[1]!StringTable[Index],0))</f>
        <v>저주받은 갑옷</v>
      </c>
      <c r="T45" s="6" t="str">
        <f>INDEX([1]!StringTable[LocaleKR],MATCH(ItemEffectTable[[#This Row],['#DescIndex]],[1]!StringTable[Index],0))</f>
        <v>[하트]가 3개 증가, 이동속도가 40% 느려집니다.</v>
      </c>
    </row>
    <row r="46" spans="2:20">
      <c r="B46" s="5" t="s">
        <v>25</v>
      </c>
      <c r="C46" s="5" t="s">
        <v>103</v>
      </c>
      <c r="D46" s="5" t="s">
        <v>96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43</v>
      </c>
      <c r="G46" s="6" t="str">
        <f>INDEX([1]!스텟별가치[설명],MATCH(ItemEffectTable[[#This Row],[ApplyType]],[1]!스텟별가치[스텟],0))</f>
        <v>이동속도변경</v>
      </c>
      <c r="H46">
        <v>0.6</v>
      </c>
      <c r="I46" t="s">
        <v>46</v>
      </c>
      <c r="J46" t="s">
        <v>30</v>
      </c>
      <c r="K46" s="6">
        <f>INDEX([1]!스텟별가치[Value 1당 가치],MATCH(ItemEffectTable[[#This Row],[ApplyType]],[1]!스텟별가치[스텟],0))*ItemEffectTable[[#This Row],[ApplyValue]]</f>
        <v>0.6</v>
      </c>
      <c r="L46" s="6"/>
      <c r="M46" s="6"/>
      <c r="N46" s="5"/>
      <c r="O46" s="6" cm="1">
        <f t="array" ref="O46">_xlfn.IFS(
ISTEXT(O45),0,
AND(ItemEffectTable[[#This Row],['#Grade]]=D45,ItemEffectTable[[#This Row],['#이름값]]=C45),O45+1,
ItemEffectTable[[#This Row],['#Grade]]&lt;&gt;D45,0,
ItemEffectTable[[#This Row],['#Grade]]=D45,O45
)</f>
        <v>11</v>
      </c>
      <c r="P46" s="6" t="str">
        <f>IF(ItemEffectTable[[#This Row],['#이름값]]=ItemEffectTable[[#This Row],['#Name]],"TRUE","FALSE")</f>
        <v>TRUE</v>
      </c>
      <c r="Q46" s="6">
        <f>INDEX([1]!ItemTable[Name],MATCH(ItemEffectTable[[#This Row],[Index]],[1]!ItemTable[ItemEffectDataId],0))</f>
        <v>14003</v>
      </c>
      <c r="R46" s="6">
        <f>INDEX([1]!ItemTable[Desc],MATCH(ItemEffectTable[[#This Row],[Index]],[1]!ItemTable[ItemEffectDataId],0))</f>
        <v>24003</v>
      </c>
      <c r="S46" s="6" t="str">
        <f>INDEX([1]!StringTable[LocaleKR],MATCH(ItemEffectTable[[#This Row],['#NameIndex]],[1]!StringTable[Index],0))</f>
        <v>저주받은 갑옷</v>
      </c>
      <c r="T46" s="6" t="str">
        <f>INDEX([1]!StringTable[LocaleKR],MATCH(ItemEffectTable[[#This Row],['#DescIndex]],[1]!StringTable[Index],0))</f>
        <v>[하트]가 3개 증가, 이동속도가 40% 느려집니다.</v>
      </c>
    </row>
    <row r="47" spans="2:20">
      <c r="B47" s="5" t="s">
        <v>25</v>
      </c>
      <c r="C47" s="5" t="s">
        <v>105</v>
      </c>
      <c r="D47" s="5" t="s">
        <v>96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9004</v>
      </c>
      <c r="F47" t="s">
        <v>39</v>
      </c>
      <c r="G47" s="6" t="str">
        <f>INDEX([1]!스텟별가치[설명],MATCH(ItemEffectTable[[#This Row],[ApplyType]],[1]!스텟별가치[스텟],0))</f>
        <v>공격력변경</v>
      </c>
      <c r="H47">
        <v>1.35</v>
      </c>
      <c r="I47" t="s">
        <v>46</v>
      </c>
      <c r="J47" t="s">
        <v>30</v>
      </c>
      <c r="K47" s="6">
        <f>INDEX([1]!스텟별가치[Value 1당 가치],MATCH(ItemEffectTable[[#This Row],[ApplyType]],[1]!스텟별가치[스텟],0))*ItemEffectTable[[#This Row],[ApplyValue]]</f>
        <v>1.35</v>
      </c>
      <c r="L47" s="6"/>
      <c r="M47" s="6"/>
      <c r="N47" s="5"/>
      <c r="O47" s="6" cm="1">
        <f t="array" ref="O47">_xlfn.IFS(
ISTEXT(O46),0,
AND(ItemEffectTable[[#This Row],['#Grade]]=D46,ItemEffectTable[[#This Row],['#이름값]]=C46),O46+1,
ItemEffectTable[[#This Row],['#Grade]]&lt;&gt;D46,0,
ItemEffectTable[[#This Row],['#Grade]]=D46,O46
)</f>
        <v>11</v>
      </c>
      <c r="P47" s="6" t="str">
        <f>IF(ItemEffectTable[[#This Row],['#이름값]]=ItemEffectTable[[#This Row],['#Name]],"TRUE","FALSE")</f>
        <v>TRUE</v>
      </c>
      <c r="Q47" s="6">
        <f>INDEX([1]!ItemTable[Name],MATCH(ItemEffectTable[[#This Row],[Index]],[1]!ItemTable[ItemEffectDataId],0))</f>
        <v>14004</v>
      </c>
      <c r="R47" s="6">
        <f>INDEX([1]!ItemTable[Desc],MATCH(ItemEffectTable[[#This Row],[Index]],[1]!ItemTable[ItemEffectDataId],0))</f>
        <v>24004</v>
      </c>
      <c r="S47" s="6" t="str">
        <f>INDEX([1]!StringTable[LocaleKR],MATCH(ItemEffectTable[[#This Row],['#NameIndex]],[1]!StringTable[Index],0))</f>
        <v>유리 대포</v>
      </c>
      <c r="T47" s="6" t="str">
        <f>INDEX([1]!StringTable[LocaleKR],MATCH(ItemEffectTable[[#This Row],['#DescIndex]],[1]!StringTable[Index],0))</f>
        <v>[하트]가 3개 감소, 피해량이 35% 증가합니다.</v>
      </c>
    </row>
    <row r="48" spans="2:20">
      <c r="B48" s="5" t="s">
        <v>25</v>
      </c>
      <c r="C48" s="5" t="s">
        <v>105</v>
      </c>
      <c r="D48" s="5" t="s">
        <v>96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56</v>
      </c>
      <c r="G48" s="6" t="str">
        <f>INDEX([1]!스텟별가치[설명],MATCH(ItemEffectTable[[#This Row],[ApplyType]],[1]!스텟별가치[스텟],0))</f>
        <v>최대체력변경</v>
      </c>
      <c r="H48">
        <v>-3</v>
      </c>
      <c r="I48" t="s">
        <v>40</v>
      </c>
      <c r="J48" t="s">
        <v>30</v>
      </c>
      <c r="K48" s="6">
        <f>INDEX([1]!스텟별가치[Value 1당 가치],MATCH(ItemEffectTable[[#This Row],[ApplyType]],[1]!스텟별가치[스텟],0))*ItemEffectTable[[#This Row],[ApplyValue]]</f>
        <v>-3</v>
      </c>
      <c r="L48" s="6"/>
      <c r="M48" s="6"/>
      <c r="N48" s="5"/>
      <c r="O48" s="6" cm="1">
        <f t="array" ref="O48">_xlfn.IFS(
ISTEXT(O47),0,
AND(ItemEffectTable[[#This Row],['#Grade]]=D47,ItemEffectTable[[#This Row],['#이름값]]=C47),O47+1,
ItemEffectTable[[#This Row],['#Grade]]&lt;&gt;D47,0,
ItemEffectTable[[#This Row],['#Grade]]=D47,O47
)</f>
        <v>12</v>
      </c>
      <c r="P48" s="6" t="str">
        <f>IF(ItemEffectTable[[#This Row],['#이름값]]=ItemEffectTable[[#This Row],['#Name]],"TRUE","FALSE")</f>
        <v>TRUE</v>
      </c>
      <c r="Q48" s="6">
        <f>INDEX([1]!ItemTable[Name],MATCH(ItemEffectTable[[#This Row],[Index]],[1]!ItemTable[ItemEffectDataId],0))</f>
        <v>14004</v>
      </c>
      <c r="R48" s="6">
        <f>INDEX([1]!ItemTable[Desc],MATCH(ItemEffectTable[[#This Row],[Index]],[1]!ItemTable[ItemEffectDataId],0))</f>
        <v>24004</v>
      </c>
      <c r="S48" s="6" t="str">
        <f>INDEX([1]!StringTable[LocaleKR],MATCH(ItemEffectTable[[#This Row],['#NameIndex]],[1]!StringTable[Index],0))</f>
        <v>유리 대포</v>
      </c>
      <c r="T48" s="6" t="str">
        <f>INDEX([1]!StringTable[LocaleKR],MATCH(ItemEffectTable[[#This Row],['#DescIndex]],[1]!StringTable[Index],0))</f>
        <v>[하트]가 3개 감소, 피해량이 35% 증가합니다.</v>
      </c>
    </row>
    <row r="49" spans="2:20">
      <c r="B49" s="5" t="s">
        <v>59</v>
      </c>
      <c r="C49" s="5" t="s">
        <v>106</v>
      </c>
      <c r="D49" s="5" t="s">
        <v>96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9005</v>
      </c>
      <c r="F49" t="s">
        <v>107</v>
      </c>
      <c r="G49" s="6" t="str">
        <f>INDEX([1]!스텟별가치[설명],MATCH(ItemEffectTable[[#This Row],[ApplyType]],[1]!스텟별가치[스텟],0))</f>
        <v>공격이반대로작용함</v>
      </c>
      <c r="H49">
        <v>180</v>
      </c>
      <c r="I49" t="s">
        <v>40</v>
      </c>
      <c r="J49" t="s">
        <v>94</v>
      </c>
      <c r="K49" s="6">
        <f>INDEX([1]!스텟별가치[Value 1당 가치],MATCH(ItemEffectTable[[#This Row],[ApplyType]],[1]!스텟별가치[스텟],0))*ItemEffectTable[[#This Row],[ApplyValue]]</f>
        <v>180</v>
      </c>
      <c r="L49" s="6"/>
      <c r="M49" s="6"/>
      <c r="N49" s="5" t="s">
        <v>108</v>
      </c>
      <c r="O49" s="6" cm="1">
        <f t="array" ref="O49">_xlfn.IFS(
ISTEXT(O48),0,
AND(ItemEffectTable[[#This Row],['#Grade]]=D48,ItemEffectTable[[#This Row],['#이름값]]=C48),O48+1,
ItemEffectTable[[#This Row],['#Grade]]&lt;&gt;D48,0,
ItemEffectTable[[#This Row],['#Grade]]=D48,O48
)</f>
        <v>12</v>
      </c>
      <c r="P49" s="6" t="str">
        <f>IF(ItemEffectTable[[#This Row],['#이름값]]=ItemEffectTable[[#This Row],['#Name]],"TRUE","FALSE")</f>
        <v>TRUE</v>
      </c>
      <c r="Q49" s="6">
        <f>INDEX([1]!ItemTable[Name],MATCH(ItemEffectTable[[#This Row],[Index]],[1]!ItemTable[ItemEffectDataId],0))</f>
        <v>14005</v>
      </c>
      <c r="R49" s="6">
        <f>INDEX([1]!ItemTable[Desc],MATCH(ItemEffectTable[[#This Row],[Index]],[1]!ItemTable[ItemEffectDataId],0))</f>
        <v>24005</v>
      </c>
      <c r="S49" s="6" t="str">
        <f>INDEX([1]!StringTable[LocaleKR],MATCH(ItemEffectTable[[#This Row],['#NameIndex]],[1]!StringTable[Index],0))</f>
        <v>청개구리 총</v>
      </c>
      <c r="T49" s="6" t="str">
        <f>INDEX([1]!StringTable[LocaleKR],MATCH(ItemEffectTable[[#This Row],['#DescIndex]],[1]!StringTable[Index],0))</f>
        <v>공격을 반대로 합니다. 대신 피해량이 25% 증가합니다.</v>
      </c>
    </row>
    <row r="50" spans="2:20">
      <c r="B50" s="5" t="s">
        <v>25</v>
      </c>
      <c r="C50" s="5" t="s">
        <v>106</v>
      </c>
      <c r="D50" s="5" t="s">
        <v>96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39</v>
      </c>
      <c r="G50" s="6" t="str">
        <f>INDEX([1]!스텟별가치[설명],MATCH(ItemEffectTable[[#This Row],[ApplyType]],[1]!스텟별가치[스텟],0))</f>
        <v>공격력변경</v>
      </c>
      <c r="H50">
        <v>1.25</v>
      </c>
      <c r="I50" t="s">
        <v>40</v>
      </c>
      <c r="J50" t="s">
        <v>30</v>
      </c>
      <c r="K50" s="6">
        <f>INDEX([1]!스텟별가치[Value 1당 가치],MATCH(ItemEffectTable[[#This Row],[ApplyType]],[1]!스텟별가치[스텟],0))*ItemEffectTable[[#This Row],[ApplyValue]]</f>
        <v>1.25</v>
      </c>
      <c r="L50" s="6"/>
      <c r="M50" s="6"/>
      <c r="N50" s="5" t="s">
        <v>108</v>
      </c>
      <c r="O50" s="6" cm="1">
        <f t="array" ref="O50">_xlfn.IFS(
ISTEXT(O49),0,
AND(ItemEffectTable[[#This Row],['#Grade]]=D49,ItemEffectTable[[#This Row],['#이름값]]=C49),O49+1,
ItemEffectTable[[#This Row],['#Grade]]&lt;&gt;D49,0,
ItemEffectTable[[#This Row],['#Grade]]=D49,O49
)</f>
        <v>13</v>
      </c>
      <c r="P50" s="6" t="str">
        <f>IF(ItemEffectTable[[#This Row],['#이름값]]=ItemEffectTable[[#This Row],['#Name]],"TRUE","FALSE")</f>
        <v>TRUE</v>
      </c>
      <c r="Q50" s="6">
        <f>INDEX([1]!ItemTable[Name],MATCH(ItemEffectTable[[#This Row],[Index]],[1]!ItemTable[ItemEffectDataId],0))</f>
        <v>14005</v>
      </c>
      <c r="R50" s="6">
        <f>INDEX([1]!ItemTable[Desc],MATCH(ItemEffectTable[[#This Row],[Index]],[1]!ItemTable[ItemEffectDataId],0))</f>
        <v>24005</v>
      </c>
      <c r="S50" s="6" t="str">
        <f>INDEX([1]!StringTable[LocaleKR],MATCH(ItemEffectTable[[#This Row],['#NameIndex]],[1]!StringTable[Index],0))</f>
        <v>청개구리 총</v>
      </c>
      <c r="T50" s="6" t="str">
        <f>INDEX([1]!StringTable[LocaleKR],MATCH(ItemEffectTable[[#This Row],['#DescIndex]],[1]!StringTable[Index],0))</f>
        <v>공격을 반대로 합니다. 대신 피해량이 25% 증가합니다.</v>
      </c>
    </row>
    <row r="51" spans="2:20">
      <c r="B51" s="5" t="s">
        <v>25</v>
      </c>
      <c r="C51" s="5" t="s">
        <v>109</v>
      </c>
      <c r="D51" s="5" t="s">
        <v>96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9006</v>
      </c>
      <c r="F51" t="s">
        <v>74</v>
      </c>
      <c r="G51" s="6" t="str">
        <f>INDEX([1]!스텟별가치[설명],MATCH(ItemEffectTable[[#This Row],[ApplyType]],[1]!스텟별가치[스텟],0))</f>
        <v>골드획득량변경</v>
      </c>
      <c r="H51">
        <v>-999</v>
      </c>
      <c r="I51" t="s">
        <v>40</v>
      </c>
      <c r="J51" t="s">
        <v>30</v>
      </c>
      <c r="K51" s="6">
        <f>INDEX([1]!스텟별가치[Value 1당 가치],MATCH(ItemEffectTable[[#This Row],[ApplyType]],[1]!스텟별가치[스텟],0))*ItemEffectTable[[#This Row],[ApplyValue]]</f>
        <v>-999</v>
      </c>
      <c r="L51" s="6"/>
      <c r="M51" s="6"/>
      <c r="N51" s="5"/>
      <c r="O51" s="6" cm="1">
        <f t="array" ref="O51">_xlfn.IFS(
ISTEXT(O50),0,
AND(ItemEffectTable[[#This Row],['#Grade]]=D50,ItemEffectTable[[#This Row],['#이름값]]=C50),O50+1,
ItemEffectTable[[#This Row],['#Grade]]&lt;&gt;D50,0,
ItemEffectTable[[#This Row],['#Grade]]=D50,O50
)</f>
        <v>13</v>
      </c>
      <c r="P51" s="6" t="str">
        <f>IF(ItemEffectTable[[#This Row],['#이름값]]=ItemEffectTable[[#This Row],['#Name]],"TRUE","FALSE")</f>
        <v>TRUE</v>
      </c>
      <c r="Q51" s="6">
        <f>INDEX([1]!ItemTable[Name],MATCH(ItemEffectTable[[#This Row],[Index]],[1]!ItemTable[ItemEffectDataId],0))</f>
        <v>14006</v>
      </c>
      <c r="R51" s="6">
        <f>INDEX([1]!ItemTable[Desc],MATCH(ItemEffectTable[[#This Row],[Index]],[1]!ItemTable[ItemEffectDataId],0))</f>
        <v>24006</v>
      </c>
      <c r="S51" s="6" t="str">
        <f>INDEX([1]!StringTable[LocaleKR],MATCH(ItemEffectTable[[#This Row],['#NameIndex]],[1]!StringTable[Index],0))</f>
        <v>불운의 황금상</v>
      </c>
      <c r="T51" s="6" t="str">
        <f>INDEX([1]!StringTable[LocaleKR],MATCH(ItemEffectTable[[#This Row],['#DescIndex]],[1]!StringTable[Index],0))</f>
        <v>더 이상 골드를 획득할 수 없습니다. 데미지가 30% 상승합니다.</v>
      </c>
    </row>
    <row r="52" spans="2:20">
      <c r="B52" s="5" t="s">
        <v>25</v>
      </c>
      <c r="C52" s="5" t="s">
        <v>109</v>
      </c>
      <c r="D52" s="5" t="s">
        <v>96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39</v>
      </c>
      <c r="G52" s="6" t="str">
        <f>INDEX([1]!스텟별가치[설명],MATCH(ItemEffectTable[[#This Row],[ApplyType]],[1]!스텟별가치[스텟],0))</f>
        <v>공격력변경</v>
      </c>
      <c r="H52">
        <v>1.3</v>
      </c>
      <c r="I52" t="s">
        <v>40</v>
      </c>
      <c r="J52" t="s">
        <v>30</v>
      </c>
      <c r="K52" s="6">
        <f>INDEX([1]!스텟별가치[Value 1당 가치],MATCH(ItemEffectTable[[#This Row],[ApplyType]],[1]!스텟별가치[스텟],0))*ItemEffectTable[[#This Row],[ApplyValue]]</f>
        <v>1.3</v>
      </c>
      <c r="L52" s="6"/>
      <c r="M52" s="6"/>
      <c r="N52" s="5"/>
      <c r="O52" s="6" cm="1">
        <f t="array" ref="O52">_xlfn.IFS(
ISTEXT(O51),0,
AND(ItemEffectTable[[#This Row],['#Grade]]=D51,ItemEffectTable[[#This Row],['#이름값]]=C51),O51+1,
ItemEffectTable[[#This Row],['#Grade]]&lt;&gt;D51,0,
ItemEffectTable[[#This Row],['#Grade]]=D51,O51
)</f>
        <v>14</v>
      </c>
      <c r="P52" s="6" t="str">
        <f>IF(ItemEffectTable[[#This Row],['#이름값]]=ItemEffectTable[[#This Row],['#Name]],"TRUE","FALSE")</f>
        <v>TRUE</v>
      </c>
      <c r="Q52" s="6">
        <f>INDEX([1]!ItemTable[Name],MATCH(ItemEffectTable[[#This Row],[Index]],[1]!ItemTable[ItemEffectDataId],0))</f>
        <v>14006</v>
      </c>
      <c r="R52" s="6">
        <f>INDEX([1]!ItemTable[Desc],MATCH(ItemEffectTable[[#This Row],[Index]],[1]!ItemTable[ItemEffectDataId],0))</f>
        <v>24006</v>
      </c>
      <c r="S52" s="6" t="str">
        <f>INDEX([1]!StringTable[LocaleKR],MATCH(ItemEffectTable[[#This Row],['#NameIndex]],[1]!StringTable[Index],0))</f>
        <v>불운의 황금상</v>
      </c>
      <c r="T52" s="6" t="str">
        <f>INDEX([1]!StringTable[LocaleKR],MATCH(ItemEffectTable[[#This Row],['#DescIndex]],[1]!StringTable[Index],0))</f>
        <v>더 이상 골드를 획득할 수 없습니다. 데미지가 30% 상승합니다.</v>
      </c>
    </row>
    <row r="53" spans="2:20">
      <c r="B53" s="5" t="s">
        <v>25</v>
      </c>
      <c r="C53" s="5" t="s">
        <v>110</v>
      </c>
      <c r="D53" s="5" t="s">
        <v>96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9007</v>
      </c>
      <c r="F53" t="s">
        <v>58</v>
      </c>
      <c r="G53" s="6" t="str">
        <f>INDEX([1]!스텟별가치[설명],MATCH(ItemEffectTable[[#This Row],[ApplyType]],[1]!스텟별가치[스텟],0))</f>
        <v>공최대소지개수변경</v>
      </c>
      <c r="H53">
        <v>-3</v>
      </c>
      <c r="I53" t="s">
        <v>40</v>
      </c>
      <c r="J53" t="s">
        <v>30</v>
      </c>
      <c r="K53" s="6">
        <f>INDEX([1]!스텟별가치[Value 1당 가치],MATCH(ItemEffectTable[[#This Row],[ApplyType]],[1]!스텟별가치[스텟],0))*ItemEffectTable[[#This Row],[ApplyValue]]</f>
        <v>-3</v>
      </c>
      <c r="L53" s="6"/>
      <c r="M53" s="6"/>
      <c r="N53" s="5"/>
      <c r="O53" s="6" cm="1">
        <f t="array" ref="O53">_xlfn.IFS(
ISTEXT(O52),0,
AND(ItemEffectTable[[#This Row],['#Grade]]=D52,ItemEffectTable[[#This Row],['#이름값]]=C52),O52+1,
ItemEffectTable[[#This Row],['#Grade]]&lt;&gt;D52,0,
ItemEffectTable[[#This Row],['#Grade]]=D52,O52
)</f>
        <v>14</v>
      </c>
      <c r="P53" s="6" t="str">
        <f>IF(ItemEffectTable[[#This Row],['#이름값]]=ItemEffectTable[[#This Row],['#Name]],"TRUE","FALSE")</f>
        <v>TRUE</v>
      </c>
      <c r="Q53" s="6">
        <f>INDEX([1]!ItemTable[Name],MATCH(ItemEffectTable[[#This Row],[Index]],[1]!ItemTable[ItemEffectDataId],0))</f>
        <v>14007</v>
      </c>
      <c r="R53" s="6">
        <f>INDEX([1]!ItemTable[Desc],MATCH(ItemEffectTable[[#This Row],[Index]],[1]!ItemTable[ItemEffectDataId],0))</f>
        <v>24007</v>
      </c>
      <c r="S53" s="6" t="str">
        <f>INDEX([1]!StringTable[LocaleKR],MATCH(ItemEffectTable[[#This Row],['#NameIndex]],[1]!StringTable[Index],0))</f>
        <v>저주받은 테니스채</v>
      </c>
      <c r="T53" s="6" t="str">
        <f>INDEX([1]!StringTable[LocaleKR],MATCH(ItemEffectTable[[#This Row],['#DescIndex]],[1]!StringTable[Index],0))</f>
        <v>공 던지기 개수 3개 감소. 직접 공격 데미지가 450% 상승합니다.</v>
      </c>
    </row>
    <row r="54" spans="2:20">
      <c r="B54" s="5" t="s">
        <v>25</v>
      </c>
      <c r="C54" s="5" t="s">
        <v>110</v>
      </c>
      <c r="D54" s="5" t="s">
        <v>96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111</v>
      </c>
      <c r="G54" s="6" t="str">
        <f>INDEX([1]!스텟별가치[설명],MATCH(ItemEffectTable[[#This Row],[ApplyType]],[1]!스텟별가치[스텟],0))</f>
        <v>직접공격피해량-미차징</v>
      </c>
      <c r="H54">
        <v>4.5</v>
      </c>
      <c r="I54" t="s">
        <v>46</v>
      </c>
      <c r="J54" t="s">
        <v>30</v>
      </c>
      <c r="K54" s="6">
        <f>INDEX([1]!스텟별가치[Value 1당 가치],MATCH(ItemEffectTable[[#This Row],[ApplyType]],[1]!스텟별가치[스텟],0))*ItemEffectTable[[#This Row],[ApplyValue]]</f>
        <v>4.5</v>
      </c>
      <c r="L54" s="6"/>
      <c r="M54" s="6"/>
      <c r="N54" s="5"/>
      <c r="O54" s="6" cm="1">
        <f t="array" ref="O54">_xlfn.IFS(
ISTEXT(O53),0,
AND(ItemEffectTable[[#This Row],['#Grade]]=D53,ItemEffectTable[[#This Row],['#이름값]]=C53),O53+1,
ItemEffectTable[[#This Row],['#Grade]]&lt;&gt;D53,0,
ItemEffectTable[[#This Row],['#Grade]]=D53,O53
)</f>
        <v>15</v>
      </c>
      <c r="P54" s="6" t="str">
        <f>IF(ItemEffectTable[[#This Row],['#이름값]]=ItemEffectTable[[#This Row],['#Name]],"TRUE","FALSE")</f>
        <v>TRUE</v>
      </c>
      <c r="Q54" s="6">
        <f>INDEX([1]!ItemTable[Name],MATCH(ItemEffectTable[[#This Row],[Index]],[1]!ItemTable[ItemEffectDataId],0))</f>
        <v>14007</v>
      </c>
      <c r="R54" s="6">
        <f>INDEX([1]!ItemTable[Desc],MATCH(ItemEffectTable[[#This Row],[Index]],[1]!ItemTable[ItemEffectDataId],0))</f>
        <v>24007</v>
      </c>
      <c r="S54" s="6" t="str">
        <f>INDEX([1]!StringTable[LocaleKR],MATCH(ItemEffectTable[[#This Row],['#NameIndex]],[1]!StringTable[Index],0))</f>
        <v>저주받은 테니스채</v>
      </c>
      <c r="T54" s="6" t="str">
        <f>INDEX([1]!StringTable[LocaleKR],MATCH(ItemEffectTable[[#This Row],['#DescIndex]],[1]!StringTable[Index],0))</f>
        <v>공 던지기 개수 3개 감소. 직접 공격 데미지가 450% 상승합니다.</v>
      </c>
    </row>
    <row r="55" spans="2:20">
      <c r="B55" s="5" t="s">
        <v>25</v>
      </c>
      <c r="C55" s="5" t="s">
        <v>110</v>
      </c>
      <c r="D55" s="5" t="s">
        <v>96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112</v>
      </c>
      <c r="G55" s="6" t="str">
        <f>INDEX([1]!스텟별가치[설명],MATCH(ItemEffectTable[[#This Row],[ApplyType]],[1]!스텟별가치[스텟],0))</f>
        <v>직접공격피해량-1단계</v>
      </c>
      <c r="H55">
        <v>4.5</v>
      </c>
      <c r="I55" t="s">
        <v>46</v>
      </c>
      <c r="J55" t="s">
        <v>30</v>
      </c>
      <c r="K55" s="6">
        <f>INDEX([1]!스텟별가치[Value 1당 가치],MATCH(ItemEffectTable[[#This Row],[ApplyType]],[1]!스텟별가치[스텟],0))*ItemEffectTable[[#This Row],[ApplyValue]]</f>
        <v>4.5</v>
      </c>
      <c r="L55" s="6"/>
      <c r="M55" s="6"/>
      <c r="N55" s="5"/>
      <c r="O55" s="6" cm="1">
        <f t="array" ref="O55">_xlfn.IFS(
ISTEXT(O54),0,
AND(ItemEffectTable[[#This Row],['#Grade]]=D54,ItemEffectTable[[#This Row],['#이름값]]=C54),O54+1,
ItemEffectTable[[#This Row],['#Grade]]&lt;&gt;D54,0,
ItemEffectTable[[#This Row],['#Grade]]=D54,O54
)</f>
        <v>16</v>
      </c>
      <c r="P55" s="6" t="str">
        <f>IF(ItemEffectTable[[#This Row],['#이름값]]=ItemEffectTable[[#This Row],['#Name]],"TRUE","FALSE")</f>
        <v>TRUE</v>
      </c>
      <c r="Q55" s="6">
        <f>INDEX([1]!ItemTable[Name],MATCH(ItemEffectTable[[#This Row],[Index]],[1]!ItemTable[ItemEffectDataId],0))</f>
        <v>14007</v>
      </c>
      <c r="R55" s="6">
        <f>INDEX([1]!ItemTable[Desc],MATCH(ItemEffectTable[[#This Row],[Index]],[1]!ItemTable[ItemEffectDataId],0))</f>
        <v>24007</v>
      </c>
      <c r="S55" s="6" t="str">
        <f>INDEX([1]!StringTable[LocaleKR],MATCH(ItemEffectTable[[#This Row],['#NameIndex]],[1]!StringTable[Index],0))</f>
        <v>저주받은 테니스채</v>
      </c>
      <c r="T55" s="6" t="str">
        <f>INDEX([1]!StringTable[LocaleKR],MATCH(ItemEffectTable[[#This Row],['#DescIndex]],[1]!StringTable[Index],0))</f>
        <v>공 던지기 개수 3개 감소. 직접 공격 데미지가 450% 상승합니다.</v>
      </c>
    </row>
    <row r="56" spans="2:20">
      <c r="B56" s="5" t="s">
        <v>25</v>
      </c>
      <c r="C56" s="5" t="s">
        <v>110</v>
      </c>
      <c r="D56" s="5" t="s">
        <v>96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113</v>
      </c>
      <c r="G56" s="6" t="str">
        <f>INDEX([1]!스텟별가치[설명],MATCH(ItemEffectTable[[#This Row],[ApplyType]],[1]!스텟별가치[스텟],0))</f>
        <v>직접공격피해량-2단계</v>
      </c>
      <c r="H56">
        <v>4.5</v>
      </c>
      <c r="I56" t="s">
        <v>46</v>
      </c>
      <c r="J56" t="s">
        <v>30</v>
      </c>
      <c r="K56" s="6">
        <f>INDEX([1]!스텟별가치[Value 1당 가치],MATCH(ItemEffectTable[[#This Row],[ApplyType]],[1]!스텟별가치[스텟],0))*ItemEffectTable[[#This Row],[ApplyValue]]</f>
        <v>4.5</v>
      </c>
      <c r="L56" s="6"/>
      <c r="M56" s="6"/>
      <c r="N56" s="5"/>
      <c r="O56" s="6" cm="1">
        <f t="array" ref="O56">_xlfn.IFS(
ISTEXT(O55),0,
AND(ItemEffectTable[[#This Row],['#Grade]]=D55,ItemEffectTable[[#This Row],['#이름값]]=C55),O55+1,
ItemEffectTable[[#This Row],['#Grade]]&lt;&gt;D55,0,
ItemEffectTable[[#This Row],['#Grade]]=D55,O55
)</f>
        <v>17</v>
      </c>
      <c r="P56" s="6" t="str">
        <f>IF(ItemEffectTable[[#This Row],['#이름값]]=ItemEffectTable[[#This Row],['#Name]],"TRUE","FALSE")</f>
        <v>TRUE</v>
      </c>
      <c r="Q56" s="6">
        <f>INDEX([1]!ItemTable[Name],MATCH(ItemEffectTable[[#This Row],[Index]],[1]!ItemTable[ItemEffectDataId],0))</f>
        <v>14007</v>
      </c>
      <c r="R56" s="6">
        <f>INDEX([1]!ItemTable[Desc],MATCH(ItemEffectTable[[#This Row],[Index]],[1]!ItemTable[ItemEffectDataId],0))</f>
        <v>24007</v>
      </c>
      <c r="S56" s="6" t="str">
        <f>INDEX([1]!StringTable[LocaleKR],MATCH(ItemEffectTable[[#This Row],['#NameIndex]],[1]!StringTable[Index],0))</f>
        <v>저주받은 테니스채</v>
      </c>
      <c r="T56" s="6" t="str">
        <f>INDEX([1]!StringTable[LocaleKR],MATCH(ItemEffectTable[[#This Row],['#DescIndex]],[1]!StringTable[Index],0))</f>
        <v>공 던지기 개수 3개 감소. 직접 공격 데미지가 450% 상승합니다.</v>
      </c>
    </row>
    <row r="57" spans="2:20">
      <c r="B57" s="5" t="s">
        <v>25</v>
      </c>
      <c r="C57" s="5" t="s">
        <v>110</v>
      </c>
      <c r="D57" s="5" t="s">
        <v>96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114</v>
      </c>
      <c r="G57" s="6" t="str">
        <f>INDEX([1]!스텟별가치[설명],MATCH(ItemEffectTable[[#This Row],[ApplyType]],[1]!스텟별가치[스텟],0))</f>
        <v>직접공격피해량-3단계</v>
      </c>
      <c r="H57">
        <v>4.5</v>
      </c>
      <c r="I57" t="s">
        <v>46</v>
      </c>
      <c r="J57" t="s">
        <v>30</v>
      </c>
      <c r="K57" s="6">
        <f>INDEX([1]!스텟별가치[Value 1당 가치],MATCH(ItemEffectTable[[#This Row],[ApplyType]],[1]!스텟별가치[스텟],0))*ItemEffectTable[[#This Row],[ApplyValue]]</f>
        <v>4.5</v>
      </c>
      <c r="L57" s="6"/>
      <c r="M57" s="6"/>
      <c r="N57" s="5"/>
      <c r="O57" s="6" cm="1">
        <f t="array" ref="O57">_xlfn.IFS(
ISTEXT(O56),0,
AND(ItemEffectTable[[#This Row],['#Grade]]=D56,ItemEffectTable[[#This Row],['#이름값]]=C56),O56+1,
ItemEffectTable[[#This Row],['#Grade]]&lt;&gt;D56,0,
ItemEffectTable[[#This Row],['#Grade]]=D56,O56
)</f>
        <v>18</v>
      </c>
      <c r="P57" s="6" t="str">
        <f>IF(ItemEffectTable[[#This Row],['#이름값]]=ItemEffectTable[[#This Row],['#Name]],"TRUE","FALSE")</f>
        <v>TRUE</v>
      </c>
      <c r="Q57" s="6">
        <f>INDEX([1]!ItemTable[Name],MATCH(ItemEffectTable[[#This Row],[Index]],[1]!ItemTable[ItemEffectDataId],0))</f>
        <v>14007</v>
      </c>
      <c r="R57" s="6">
        <f>INDEX([1]!ItemTable[Desc],MATCH(ItemEffectTable[[#This Row],[Index]],[1]!ItemTable[ItemEffectDataId],0))</f>
        <v>24007</v>
      </c>
      <c r="S57" s="6" t="str">
        <f>INDEX([1]!StringTable[LocaleKR],MATCH(ItemEffectTable[[#This Row],['#NameIndex]],[1]!StringTable[Index],0))</f>
        <v>저주받은 테니스채</v>
      </c>
      <c r="T57" s="6" t="str">
        <f>INDEX([1]!StringTable[LocaleKR],MATCH(ItemEffectTable[[#This Row],['#DescIndex]],[1]!StringTable[Index],0))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2023-04-11T11:37:17Z</dcterms:created>
  <dcterms:modified xsi:type="dcterms:W3CDTF">2023-04-11T11:37:18Z</dcterms:modified>
</cp:coreProperties>
</file>