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<sst xmlns="http://schemas.openxmlformats.org/spreadsheetml/2006/main" count="100" uniqueCount="95">
  <si>
    <t>Sprint Burndown</t>
  </si>
  <si>
    <t>Atividade</t>
  </si>
  <si>
    <t>Homens</t>
  </si>
  <si>
    <t>Horas</t>
  </si>
  <si>
    <t>Homens-hora</t>
  </si>
  <si>
    <t>13/04/2025</t>
  </si>
  <si>
    <t>20/04/2025</t>
  </si>
  <si>
    <t>27/04/2025</t>
  </si>
  <si>
    <t>18/05/2025</t>
  </si>
  <si>
    <t>25/05/2025</t>
  </si>
  <si>
    <t>15/06/2025</t>
  </si>
  <si>
    <t>22/06/2025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</si>
  <si>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</si>
  <si>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</si>
  <si>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</si>
  <si>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</si>
  <si>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</si>
  <si>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</si>
  <si>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</si>
  <si>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</si>
  <si>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</si>
  <si>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</si>
  <si>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</si>
  <si>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</si>
  <si>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Aprender Regras</t>
  </si>
  <si>
    <t>Jogar Jogo</t>
  </si>
  <si>
    <t>Obter Imagens</t>
  </si>
  <si>
    <t>Estudar Pygame</t>
  </si>
  <si>
    <t>Definir Requisitos</t>
  </si>
  <si>
    <t>Escopo do Projeto</t>
  </si>
  <si>
    <t>Estimativas de Esforço (Planning Poker)</t>
  </si>
  <si>
    <t>Estimativas de Esforço (APF)</t>
  </si>
  <si>
    <t>Desenvolver Gantt</t>
  </si>
  <si>
    <t>Análise de Risco (Listagem)</t>
  </si>
  <si>
    <t>Análise de Risco (Probabilidade/Impacto)</t>
  </si>
  <si>
    <t>Análise de Risco (Exposição)</t>
  </si>
  <si>
    <t>Análise de Risco (Contenção)</t>
  </si>
  <si>
    <t>Análise de Risco (Contingência)</t>
  </si>
  <si>
    <t>Programar Pygame</t>
  </si>
  <si>
    <t>Criar Menu</t>
  </si>
  <si>
    <t>Criar Interface de Jogo</t>
  </si>
  <si>
    <t>Criar Grafo de Cidades</t>
  </si>
  <si>
    <t>Mecânica de Cartas (Distribuição Inicial)</t>
  </si>
  <si>
    <t>Mecânica de Cartas (Mecânica de Compra)</t>
  </si>
  <si>
    <t>Mecânica de Cartas (Conquistar Rotas)</t>
  </si>
  <si>
    <t>Mecânica de Cartas (Bilhetes Destino)</t>
  </si>
  <si>
    <t>Definir Jogadores</t>
  </si>
  <si>
    <t>Lógica de fim de Jogo</t>
  </si>
  <si>
    <t>Salvamento e Carregamento de Jogo</t>
  </si>
  <si>
    <t>Programar IA</t>
  </si>
  <si>
    <t>Criar Grafico Burndown</t>
  </si>
  <si>
    <t>Criar Gráfico Análise de Valor Agregado</t>
  </si>
  <si>
    <t>Validar Entrega</t>
  </si>
  <si>
    <t>Esforço Restante</t>
  </si>
  <si>
    <t>apf</t>
  </si>
  <si>
    <t>prog pygame</t>
  </si>
  <si>
    <t>criar menu</t>
  </si>
  <si>
    <t>interface</t>
  </si>
  <si>
    <t>ava</t>
  </si>
  <si>
    <t>Burndown Sprint 2</t>
  </si>
  <si>
    <t>28/04</t>
  </si>
  <si>
    <t>29/04</t>
  </si>
  <si>
    <t>30/04</t>
  </si>
  <si>
    <t>Criar menu</t>
  </si>
  <si>
    <t>Grafo</t>
  </si>
  <si>
    <t>Cartas(inicial)</t>
  </si>
  <si>
    <t>Definir jogdores</t>
  </si>
  <si>
    <t>Burndown Sprint 3</t>
  </si>
  <si>
    <t>Burndown Sprint 4</t>
  </si>
  <si>
    <t>Rever</t>
  </si>
  <si>
    <t>13/05</t>
  </si>
  <si>
    <t>14/05</t>
  </si>
  <si>
    <t>15/05</t>
  </si>
  <si>
    <t>16/05</t>
  </si>
  <si>
    <t>17/05</t>
  </si>
  <si>
    <t>18/05</t>
  </si>
  <si>
    <t>Atualiazar</t>
  </si>
  <si>
    <t>Cartas(rotas)</t>
  </si>
  <si>
    <t>Cartas(compra)</t>
  </si>
  <si>
    <t>Burndown Sprint 5</t>
  </si>
  <si>
    <t>19/05</t>
  </si>
  <si>
    <t>20/05</t>
  </si>
  <si>
    <t>21/05</t>
  </si>
  <si>
    <t>22/05</t>
  </si>
  <si>
    <t>23/05</t>
  </si>
  <si>
    <t>24/05</t>
  </si>
  <si>
    <t>25/05</t>
  </si>
  <si>
    <t>bilhete destino</t>
  </si>
  <si>
    <t>Burndown Sprint 6</t>
  </si>
  <si>
    <t>26/05</t>
  </si>
  <si>
    <t>27/05</t>
  </si>
  <si>
    <t>28/05</t>
  </si>
  <si>
    <t>29/05</t>
  </si>
  <si>
    <t>30/05</t>
  </si>
  <si>
    <t>31/05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</si>
</sst>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/d/yyyy"/>
    <numFmt numFmtId="166" formatCode="mm/dd"/>
  </numFmts>
  <fonts count="10">
    <font>
      <sz val="10.0"/>
      <color rgb="FF000000"/>
      <name val="Arial"/>
      <scheme val="minor"/>
    </font>
    <font>
      <b/>
      <sz val="30.0"/>
      <color theme="1"/>
      <name val="Poppins"/>
    </font>
    <font>
      <b/>
      <sz val="12.0"/>
      <color theme="1"/>
      <name val="Poppins"/>
    </font>
    <font>
      <b/>
      <sz val="12.0"/>
      <color rgb="FFFFFFFF"/>
      <name val="Poppins"/>
    </font>
    <font/>
    <font>
      <b/>
      <color theme="1"/>
      <name val="Poppins"/>
    </font>
    <font>
      <color theme="1"/>
      <name val="Poppins"/>
    </font>
    <font>
      <color rgb="FF000000"/>
      <name val="Poppins"/>
    </font>
    <font>
      <color rgb="FFF9CB9C"/>
      <name val="Poppins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274E13"/>
        <bgColor rgb="FF274E13"/>
      </patternFill>
    </fill>
    <fill>
      <patternFill patternType="solid">
        <fgColor theme="8"/>
        <bgColor theme="8"/>
      </patternFill>
    </fill>
    <fill>
      <patternFill patternType="solid">
        <fgColor rgb="FFBF9000"/>
        <bgColor rgb="FFBF9000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2" numFmtId="0" xfId="0" applyAlignment="1" applyBorder="1" applyFont="1">
      <alignment horizontal="center" readingOrder="0" vertical="center"/>
    </xf>
    <xf borderId="2" fillId="3" fontId="3" numFmtId="164" xfId="0" applyAlignment="1" applyBorder="1" applyFill="1" applyFont="1" applyNumberFormat="1">
      <alignment horizontal="center" readingOrder="0" vertical="center"/>
    </xf>
    <xf borderId="2" fillId="3" fontId="3" numFmtId="0" xfId="0" applyAlignment="1" applyBorder="1" applyFont="1">
      <alignment horizontal="center" readingOrder="0" vertical="center"/>
    </xf>
    <xf borderId="2" fillId="3" fontId="3" numFmtId="165" xfId="0" applyAlignment="1" applyBorder="1" applyFont="1" applyNumberFormat="1">
      <alignment horizontal="center" readingOrder="0" vertical="center"/>
    </xf>
    <xf borderId="2" fillId="4" fontId="3" numFmtId="165" xfId="0" applyAlignment="1" applyBorder="1" applyFill="1" applyFont="1" applyNumberFormat="1">
      <alignment horizontal="center" readingOrder="0" vertical="center"/>
    </xf>
    <xf borderId="2" fillId="4" fontId="3" numFmtId="164" xfId="0" applyAlignment="1" applyBorder="1" applyFont="1" applyNumberFormat="1">
      <alignment horizontal="center" readingOrder="0" vertical="center"/>
    </xf>
    <xf borderId="2" fillId="5" fontId="3" numFmtId="0" xfId="0" applyAlignment="1" applyBorder="1" applyFill="1" applyFont="1">
      <alignment horizontal="center" readingOrder="0" vertical="center"/>
    </xf>
    <xf borderId="2" fillId="5" fontId="3" numFmtId="164" xfId="0" applyAlignment="1" applyBorder="1" applyFont="1" applyNumberFormat="1">
      <alignment horizontal="center" readingOrder="0" vertical="center"/>
    </xf>
    <xf borderId="2" fillId="6" fontId="3" numFmtId="164" xfId="0" applyAlignment="1" applyBorder="1" applyFill="1" applyFont="1" applyNumberFormat="1">
      <alignment horizontal="center" readingOrder="0" vertical="center"/>
    </xf>
    <xf borderId="2" fillId="6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2" fillId="4" fontId="3" numFmtId="0" xfId="0" applyAlignment="1" applyBorder="1" applyFont="1">
      <alignment horizontal="center" readingOrder="0" vertical="center"/>
    </xf>
    <xf borderId="2" fillId="2" fontId="5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0" fontId="6" numFmtId="0" xfId="0" applyBorder="1" applyFont="1"/>
    <xf borderId="2" fillId="7" fontId="6" numFmtId="0" xfId="0" applyAlignment="1" applyBorder="1" applyFill="1" applyFont="1">
      <alignment readingOrder="0"/>
    </xf>
    <xf borderId="2" fillId="7" fontId="6" numFmtId="0" xfId="0" applyBorder="1" applyFont="1"/>
    <xf borderId="2" fillId="8" fontId="7" numFmtId="0" xfId="0" applyAlignment="1" applyBorder="1" applyFill="1" applyFont="1">
      <alignment shrinkToFit="0" vertical="bottom" wrapText="0"/>
    </xf>
    <xf borderId="2" fillId="8" fontId="6" numFmtId="0" xfId="0" applyBorder="1" applyFont="1"/>
    <xf borderId="2" fillId="9" fontId="8" numFmtId="0" xfId="0" applyBorder="1" applyFill="1" applyFont="1"/>
    <xf borderId="2" fillId="10" fontId="6" numFmtId="0" xfId="0" applyBorder="1" applyFill="1" applyFont="1"/>
    <xf borderId="3" fillId="8" fontId="7" numFmtId="0" xfId="0" applyAlignment="1" applyBorder="1" applyFont="1">
      <alignment shrinkToFit="0" vertical="bottom" wrapText="0"/>
    </xf>
    <xf borderId="3" fillId="8" fontId="7" numFmtId="0" xfId="0" applyAlignment="1" applyBorder="1" applyFont="1">
      <alignment horizontal="right" readingOrder="0" shrinkToFit="0" vertical="bottom" wrapText="0"/>
    </xf>
    <xf borderId="3" fillId="8" fontId="7" numFmtId="0" xfId="0" applyAlignment="1" applyBorder="1" applyFont="1">
      <alignment readingOrder="0" shrinkToFit="0" vertical="bottom" wrapText="0"/>
    </xf>
    <xf borderId="1" fillId="2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1" fillId="7" fontId="6" numFmtId="0" xfId="0" applyBorder="1" applyFont="1"/>
    <xf borderId="1" fillId="7" fontId="6" numFmtId="0" xfId="0" applyAlignment="1" applyBorder="1" applyFont="1">
      <alignment readingOrder="0"/>
    </xf>
    <xf borderId="4" fillId="8" fontId="7" numFmtId="0" xfId="0" applyAlignment="1" applyBorder="1" applyFont="1">
      <alignment shrinkToFit="0" vertical="bottom" wrapText="0"/>
    </xf>
    <xf borderId="1" fillId="8" fontId="6" numFmtId="0" xfId="0" applyBorder="1" applyFont="1"/>
    <xf borderId="1" fillId="9" fontId="8" numFmtId="0" xfId="0" applyBorder="1" applyFont="1"/>
    <xf borderId="1" fillId="10" fontId="6" numFmtId="0" xfId="0" applyBorder="1" applyFont="1"/>
    <xf borderId="2" fillId="8" fontId="7" numFmtId="0" xfId="0" applyAlignment="1" applyBorder="1" applyFont="1">
      <alignment horizontal="right" readingOrder="0" shrinkToFit="0" vertical="bottom" wrapText="0"/>
    </xf>
    <xf borderId="5" fillId="0" fontId="6" numFmtId="0" xfId="0" applyAlignment="1" applyBorder="1" applyFont="1">
      <alignment horizontal="center" readingOrder="0"/>
    </xf>
    <xf borderId="6" fillId="0" fontId="4" numFmtId="0" xfId="0" applyBorder="1" applyFont="1"/>
    <xf borderId="7" fillId="0" fontId="6" numFmtId="0" xfId="0" applyAlignment="1" applyBorder="1" applyFont="1">
      <alignment horizontal="center" readingOrder="0"/>
    </xf>
    <xf borderId="7" fillId="0" fontId="6" numFmtId="0" xfId="0" applyBorder="1" applyFont="1"/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horizontal="right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9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Gráfico de Burndown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Sheet1!$R$37:$R$49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Sheet1!$S$37:$S$49</c:f>
              <c:numCache/>
            </c:numRef>
          </c:val>
          <c:smooth val="0"/>
        </c:ser>
        <c:axId val="1146975669"/>
        <c:axId val="1981297922"/>
      </c:lineChart>
      <c:catAx>
        <c:axId val="1146975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297922"/>
      </c:catAx>
      <c:valAx>
        <c:axId val="1981297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Esforço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97566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Sprint 2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Sheet1!$L$55:$R$55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Sheet1!$L$56:$R$56</c:f>
              <c:numCache/>
            </c:numRef>
          </c:val>
          <c:smooth val="0"/>
        </c:ser>
        <c:axId val="349587464"/>
        <c:axId val="1350189079"/>
      </c:lineChart>
      <c:catAx>
        <c:axId val="34958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189079"/>
      </c:catAx>
      <c:valAx>
        <c:axId val="1350189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Backlog semana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587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Sprint 3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Sheet1!$L$66:$R$66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Sheet1!$L$67:$R$67</c:f>
              <c:numCache/>
            </c:numRef>
          </c:val>
          <c:smooth val="0"/>
        </c:ser>
        <c:axId val="1180502139"/>
        <c:axId val="1243538186"/>
      </c:lineChart>
      <c:catAx>
        <c:axId val="1180502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538186"/>
      </c:catAx>
      <c:valAx>
        <c:axId val="1243538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Burndown Semana 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502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Sprint 4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Sheet1!$L$81:$R$81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Sheet1!$L$82:$R$82</c:f>
              <c:numCache/>
            </c:numRef>
          </c:val>
          <c:smooth val="0"/>
        </c:ser>
        <c:axId val="346326286"/>
        <c:axId val="1564687610"/>
      </c:lineChart>
      <c:catAx>
        <c:axId val="346326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687610"/>
      </c:catAx>
      <c:valAx>
        <c:axId val="1564687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Burndown Semana 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326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Sprint 5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Sheet1!$L$96:$R$96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Sheet1!$L$97:$R$97</c:f>
              <c:numCache/>
            </c:numRef>
          </c:val>
          <c:smooth val="0"/>
        </c:ser>
        <c:axId val="908739435"/>
        <c:axId val="1224784550"/>
      </c:lineChart>
      <c:catAx>
        <c:axId val="908739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784550"/>
      </c:catAx>
      <c:valAx>
        <c:axId val="1224784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Burndown Sprint 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739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Sprint 6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Sheet1!$L$114:$R$114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Sheet1!$L$115:$R$115</c:f>
              <c:numCache/>
            </c:numRef>
          </c:val>
          <c:smooth val="0"/>
        </c:ser>
        <c:axId val="947833810"/>
        <c:axId val="456758347"/>
      </c:lineChart>
      <c:catAx>
        <c:axId val="947833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758347"/>
      </c:catAx>
      <c:valAx>
        <c:axId val="456758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Burndown Sprint 6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833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39</xdr:row>
      <xdr:rowOff>142875</xdr:rowOff>
    </xdr:from>
    <xdr:ext cx="2952750" cy="1819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2619375</xdr:colOff>
      <xdr:row>37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2619375</xdr:colOff>
      <xdr:row>55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2619375</xdr:colOff>
      <xdr:row>74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2619375</xdr:colOff>
      <xdr:row>93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2619375</xdr:colOff>
      <xdr:row>112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5"/>
    <col customWidth="1" min="3" max="3" width="9.5"/>
    <col customWidth="1" min="4" max="4" width="7.13"/>
    <col customWidth="1" min="5" max="5" width="15.5"/>
    <col customWidth="1" min="6" max="6" width="12.88"/>
    <col customWidth="1" min="7" max="7" width="12.38"/>
    <col customWidth="1" min="8" max="8" width="12.75"/>
    <col customWidth="1" min="9" max="9" width="12.63"/>
    <col customWidth="1" min="10" max="10" width="13.0"/>
    <col customWidth="1" min="11" max="11" width="11.88"/>
    <col customWidth="1" min="12" max="12" width="12.38"/>
    <col customWidth="1" min="13" max="13" width="12.75"/>
    <col customWidth="1" min="14" max="14" width="12.38"/>
    <col customWidth="1" min="15" max="15" width="12.88"/>
    <col customWidth="1" min="16" max="16" width="12.38"/>
    <col customWidth="1" min="17" max="17" width="12.5"/>
  </cols>
  <sheetData>
    <row r="4">
      <c r="B4" s="1" t="s">
        <v>0</v>
      </c>
    </row>
    <row r="5">
      <c r="B5" s="2" t="s">
        <v>1</v>
      </c>
      <c r="C5" s="2" t="s">
        <v>2</v>
      </c>
      <c r="D5" s="2" t="s">
        <v>3</v>
      </c>
      <c r="E5" s="2" t="s">
        <v>4</v>
      </c>
      <c r="F5" s="3">
        <v>45812.0</v>
      </c>
      <c r="G5" s="4" t="s">
        <v>5</v>
      </c>
      <c r="H5" s="5" t="s">
        <v>6</v>
      </c>
      <c r="I5" s="6" t="s">
        <v>7</v>
      </c>
      <c r="J5" s="7">
        <v>45752.0</v>
      </c>
      <c r="K5" s="7">
        <v>45966.0</v>
      </c>
      <c r="L5" s="8" t="s">
        <v>8</v>
      </c>
      <c r="M5" s="8" t="s">
        <v>9</v>
      </c>
      <c r="N5" s="9">
        <v>45663.0</v>
      </c>
      <c r="O5" s="10">
        <v>45875.0</v>
      </c>
      <c r="P5" s="11" t="s">
        <v>10</v>
      </c>
      <c r="Q5" s="11" t="s">
        <v>11</v>
      </c>
    </row>
    <row r="6">
      <c r="B6" s="12"/>
      <c r="C6" s="12"/>
      <c r="D6" s="12"/>
      <c r="E6" s="12"/>
      <c r="F6" s="4" t="s">
        <v>12</v>
      </c>
      <c r="G6" s="4" t="s">
        <v>13</v>
      </c>
      <c r="H6" s="4" t="s">
        <v>14</v>
      </c>
      <c r="I6" s="13" t="s">
        <v>15</v>
      </c>
      <c r="J6" s="13" t="s">
        <v>16</v>
      </c>
      <c r="K6" s="13" t="s">
        <v>17</v>
      </c>
      <c r="L6" s="8" t="s">
        <v>18</v>
      </c>
      <c r="M6" s="8" t="s">
        <v>19</v>
      </c>
      <c r="N6" s="8" t="s">
        <v>20</v>
      </c>
      <c r="O6" s="11" t="s">
        <v>21</v>
      </c>
      <c r="P6" s="11" t="s">
        <v>22</v>
      </c>
      <c r="Q6" s="11" t="s">
        <v>23</v>
      </c>
    </row>
    <row r="7">
      <c r="B7" s="14" t="s">
        <v>24</v>
      </c>
      <c r="C7" s="15">
        <v>7.0</v>
      </c>
      <c r="D7" s="15">
        <v>0.25</v>
      </c>
      <c r="E7" s="16">
        <f t="shared" ref="E7:E21" si="1">C7*D7</f>
        <v>1.75</v>
      </c>
      <c r="F7" s="17">
        <v>1.75</v>
      </c>
      <c r="G7" s="17"/>
      <c r="H7" s="18"/>
      <c r="I7" s="19"/>
      <c r="J7" s="20"/>
      <c r="K7" s="20"/>
      <c r="L7" s="21"/>
      <c r="M7" s="21"/>
      <c r="N7" s="21"/>
      <c r="O7" s="22"/>
      <c r="P7" s="22"/>
      <c r="Q7" s="22"/>
    </row>
    <row r="8">
      <c r="B8" s="14" t="s">
        <v>25</v>
      </c>
      <c r="C8" s="15">
        <v>7.0</v>
      </c>
      <c r="D8" s="15">
        <v>0.7</v>
      </c>
      <c r="E8" s="16">
        <f t="shared" si="1"/>
        <v>4.9</v>
      </c>
      <c r="F8" s="18"/>
      <c r="G8" s="17">
        <v>4.9</v>
      </c>
      <c r="H8" s="18"/>
      <c r="I8" s="23"/>
      <c r="J8" s="20"/>
      <c r="K8" s="20"/>
      <c r="L8" s="21"/>
      <c r="M8" s="21"/>
      <c r="N8" s="21"/>
      <c r="O8" s="22"/>
      <c r="P8" s="22"/>
      <c r="Q8" s="22"/>
    </row>
    <row r="9">
      <c r="B9" s="14" t="s">
        <v>26</v>
      </c>
      <c r="C9" s="15">
        <v>2.0</v>
      </c>
      <c r="D9" s="15">
        <v>0.6</v>
      </c>
      <c r="E9" s="16">
        <f t="shared" si="1"/>
        <v>1.2</v>
      </c>
      <c r="F9" s="17"/>
      <c r="G9" s="17">
        <v>1.2</v>
      </c>
      <c r="H9" s="18"/>
      <c r="I9" s="23"/>
      <c r="J9" s="20"/>
      <c r="K9" s="20"/>
      <c r="L9" s="21"/>
      <c r="M9" s="21"/>
      <c r="N9" s="21"/>
      <c r="O9" s="22"/>
      <c r="P9" s="22"/>
      <c r="Q9" s="22"/>
    </row>
    <row r="10">
      <c r="B10" s="14" t="s">
        <v>27</v>
      </c>
      <c r="C10" s="15">
        <v>7.0</v>
      </c>
      <c r="D10" s="15">
        <v>1.0</v>
      </c>
      <c r="E10" s="16">
        <f t="shared" si="1"/>
        <v>7</v>
      </c>
      <c r="F10" s="18"/>
      <c r="G10" s="17">
        <v>7.0</v>
      </c>
      <c r="H10" s="18"/>
      <c r="I10" s="23"/>
      <c r="J10" s="20"/>
      <c r="K10" s="20"/>
      <c r="L10" s="21"/>
      <c r="M10" s="21"/>
      <c r="N10" s="21"/>
      <c r="O10" s="22"/>
      <c r="P10" s="22"/>
      <c r="Q10" s="22"/>
    </row>
    <row r="11">
      <c r="B11" s="14" t="s">
        <v>28</v>
      </c>
      <c r="C11" s="15">
        <v>7.0</v>
      </c>
      <c r="D11" s="15">
        <v>0.75</v>
      </c>
      <c r="E11" s="16">
        <f t="shared" si="1"/>
        <v>5.25</v>
      </c>
      <c r="F11" s="18"/>
      <c r="G11" s="18"/>
      <c r="H11" s="17">
        <v>5.25</v>
      </c>
      <c r="I11" s="23"/>
      <c r="J11" s="20"/>
      <c r="K11" s="20"/>
      <c r="L11" s="21"/>
      <c r="M11" s="21"/>
      <c r="N11" s="21"/>
      <c r="O11" s="22"/>
      <c r="P11" s="22"/>
      <c r="Q11" s="22"/>
    </row>
    <row r="12">
      <c r="B12" s="14" t="s">
        <v>29</v>
      </c>
      <c r="C12" s="15">
        <v>7.0</v>
      </c>
      <c r="D12" s="15">
        <v>1.0</v>
      </c>
      <c r="E12" s="16">
        <f t="shared" si="1"/>
        <v>7</v>
      </c>
      <c r="F12" s="18"/>
      <c r="G12" s="18"/>
      <c r="H12" s="17">
        <v>7.0</v>
      </c>
      <c r="I12" s="23"/>
      <c r="J12" s="20"/>
      <c r="K12" s="20"/>
      <c r="L12" s="21"/>
      <c r="M12" s="21"/>
      <c r="N12" s="21"/>
      <c r="O12" s="22"/>
      <c r="P12" s="22"/>
      <c r="Q12" s="22"/>
    </row>
    <row r="13">
      <c r="B13" s="14" t="s">
        <v>30</v>
      </c>
      <c r="C13" s="15">
        <v>7.0</v>
      </c>
      <c r="D13" s="15">
        <v>0.5</v>
      </c>
      <c r="E13" s="16">
        <f t="shared" si="1"/>
        <v>3.5</v>
      </c>
      <c r="F13" s="18"/>
      <c r="G13" s="18"/>
      <c r="H13" s="17">
        <v>3.5</v>
      </c>
      <c r="I13" s="23"/>
      <c r="J13" s="20"/>
      <c r="K13" s="20"/>
      <c r="L13" s="21"/>
      <c r="M13" s="21"/>
      <c r="N13" s="21"/>
      <c r="O13" s="22"/>
      <c r="P13" s="22"/>
      <c r="Q13" s="22"/>
    </row>
    <row r="14">
      <c r="B14" s="14" t="s">
        <v>31</v>
      </c>
      <c r="C14" s="15">
        <v>7.0</v>
      </c>
      <c r="D14" s="15">
        <v>1.0</v>
      </c>
      <c r="E14" s="16">
        <f t="shared" si="1"/>
        <v>7</v>
      </c>
      <c r="F14" s="18"/>
      <c r="G14" s="18"/>
      <c r="H14" s="18"/>
      <c r="I14" s="24">
        <v>7.0</v>
      </c>
      <c r="J14" s="20"/>
      <c r="K14" s="20"/>
      <c r="L14" s="21"/>
      <c r="M14" s="21"/>
      <c r="N14" s="21"/>
      <c r="O14" s="22"/>
      <c r="P14" s="22"/>
      <c r="Q14" s="22"/>
    </row>
    <row r="15">
      <c r="B15" s="14" t="s">
        <v>32</v>
      </c>
      <c r="C15" s="15">
        <v>7.0</v>
      </c>
      <c r="D15" s="15">
        <v>1.5</v>
      </c>
      <c r="E15" s="16">
        <f t="shared" si="1"/>
        <v>10.5</v>
      </c>
      <c r="F15" s="18"/>
      <c r="G15" s="18"/>
      <c r="H15" s="17"/>
      <c r="I15" s="24">
        <v>10.5</v>
      </c>
      <c r="J15" s="20"/>
      <c r="K15" s="20"/>
      <c r="L15" s="21"/>
      <c r="M15" s="21"/>
      <c r="N15" s="21"/>
      <c r="O15" s="22"/>
      <c r="P15" s="22"/>
      <c r="Q15" s="22"/>
    </row>
    <row r="16">
      <c r="B16" s="14" t="s">
        <v>33</v>
      </c>
      <c r="C16" s="15">
        <v>7.0</v>
      </c>
      <c r="D16" s="15">
        <v>0.8</v>
      </c>
      <c r="E16" s="16">
        <f t="shared" si="1"/>
        <v>5.6</v>
      </c>
      <c r="F16" s="18"/>
      <c r="G16" s="18"/>
      <c r="H16" s="18"/>
      <c r="I16" s="24">
        <v>5.6</v>
      </c>
      <c r="J16" s="20"/>
      <c r="K16" s="20"/>
      <c r="L16" s="21"/>
      <c r="M16" s="21"/>
      <c r="N16" s="21"/>
      <c r="O16" s="22"/>
      <c r="P16" s="22"/>
      <c r="Q16" s="22"/>
    </row>
    <row r="17">
      <c r="B17" s="14" t="s">
        <v>34</v>
      </c>
      <c r="C17" s="15">
        <v>7.0</v>
      </c>
      <c r="D17" s="15">
        <v>0.4</v>
      </c>
      <c r="E17" s="16">
        <f t="shared" si="1"/>
        <v>2.8</v>
      </c>
      <c r="F17" s="18"/>
      <c r="G17" s="18"/>
      <c r="H17" s="18"/>
      <c r="I17" s="24">
        <v>2.8</v>
      </c>
      <c r="J17" s="20"/>
      <c r="K17" s="20"/>
      <c r="L17" s="21"/>
      <c r="M17" s="21"/>
      <c r="N17" s="21"/>
      <c r="O17" s="22"/>
      <c r="P17" s="22"/>
      <c r="Q17" s="22"/>
    </row>
    <row r="18">
      <c r="B18" s="14" t="s">
        <v>35</v>
      </c>
      <c r="C18" s="15">
        <v>7.0</v>
      </c>
      <c r="D18" s="15">
        <v>0.3</v>
      </c>
      <c r="E18" s="16">
        <f t="shared" si="1"/>
        <v>2.1</v>
      </c>
      <c r="F18" s="18"/>
      <c r="G18" s="18"/>
      <c r="H18" s="18"/>
      <c r="I18" s="24">
        <v>2.1</v>
      </c>
      <c r="J18" s="20"/>
      <c r="K18" s="20"/>
      <c r="L18" s="21"/>
      <c r="M18" s="21"/>
      <c r="N18" s="21"/>
      <c r="O18" s="22"/>
      <c r="P18" s="22"/>
      <c r="Q18" s="22"/>
    </row>
    <row r="19">
      <c r="B19" s="14" t="s">
        <v>36</v>
      </c>
      <c r="C19" s="15">
        <v>7.0</v>
      </c>
      <c r="D19" s="15">
        <v>0.7</v>
      </c>
      <c r="E19" s="16">
        <f t="shared" si="1"/>
        <v>4.9</v>
      </c>
      <c r="F19" s="18"/>
      <c r="G19" s="18"/>
      <c r="H19" s="18"/>
      <c r="I19" s="24">
        <v>4.9</v>
      </c>
      <c r="J19" s="20"/>
      <c r="K19" s="20"/>
      <c r="L19" s="21"/>
      <c r="M19" s="21"/>
      <c r="N19" s="21"/>
      <c r="O19" s="22"/>
      <c r="P19" s="22"/>
      <c r="Q19" s="22"/>
    </row>
    <row r="20">
      <c r="B20" s="14" t="s">
        <v>37</v>
      </c>
      <c r="C20" s="15">
        <v>7.0</v>
      </c>
      <c r="D20" s="15">
        <v>0.7</v>
      </c>
      <c r="E20" s="16">
        <f t="shared" si="1"/>
        <v>4.9</v>
      </c>
      <c r="F20" s="18"/>
      <c r="G20" s="18"/>
      <c r="H20" s="18"/>
      <c r="I20" s="24">
        <v>4.9</v>
      </c>
      <c r="J20" s="20"/>
      <c r="K20" s="20"/>
      <c r="L20" s="21"/>
      <c r="M20" s="21"/>
      <c r="N20" s="21"/>
      <c r="O20" s="22"/>
      <c r="P20" s="22"/>
      <c r="Q20" s="22"/>
    </row>
    <row r="21">
      <c r="B21" s="14" t="s">
        <v>38</v>
      </c>
      <c r="C21" s="15">
        <v>1.0</v>
      </c>
      <c r="D21" s="15">
        <v>1.2</v>
      </c>
      <c r="E21" s="16">
        <f t="shared" si="1"/>
        <v>1.2</v>
      </c>
      <c r="F21" s="18"/>
      <c r="G21" s="18"/>
      <c r="H21" s="18"/>
      <c r="I21" s="24">
        <v>1.2</v>
      </c>
      <c r="J21" s="20"/>
      <c r="K21" s="20"/>
      <c r="L21" s="21"/>
      <c r="M21" s="21"/>
      <c r="N21" s="21"/>
      <c r="O21" s="22"/>
      <c r="P21" s="22"/>
      <c r="Q21" s="22"/>
    </row>
    <row r="22">
      <c r="B22" s="14" t="s">
        <v>39</v>
      </c>
      <c r="C22" s="15">
        <v>1.0</v>
      </c>
      <c r="D22" s="15">
        <v>0.9</v>
      </c>
      <c r="E22" s="15">
        <v>0.9</v>
      </c>
      <c r="F22" s="18"/>
      <c r="G22" s="18"/>
      <c r="H22" s="18"/>
      <c r="I22" s="25">
        <v>0.9</v>
      </c>
      <c r="J22" s="20"/>
      <c r="K22" s="20"/>
      <c r="L22" s="21"/>
      <c r="M22" s="21"/>
      <c r="N22" s="21"/>
      <c r="O22" s="22"/>
      <c r="P22" s="22"/>
      <c r="Q22" s="22"/>
    </row>
    <row r="23">
      <c r="B23" s="14" t="s">
        <v>40</v>
      </c>
      <c r="C23" s="15">
        <v>1.0</v>
      </c>
      <c r="D23" s="15">
        <v>2.0</v>
      </c>
      <c r="E23" s="16">
        <f t="shared" ref="E23:E35" si="2">C23*D23</f>
        <v>2</v>
      </c>
      <c r="F23" s="18"/>
      <c r="G23" s="18"/>
      <c r="H23" s="18"/>
      <c r="I23" s="24">
        <v>2.0</v>
      </c>
      <c r="J23" s="20"/>
      <c r="K23" s="20"/>
      <c r="L23" s="21"/>
      <c r="M23" s="21"/>
      <c r="N23" s="21"/>
      <c r="O23" s="22"/>
      <c r="P23" s="22"/>
      <c r="Q23" s="22"/>
    </row>
    <row r="24">
      <c r="B24" s="14" t="s">
        <v>41</v>
      </c>
      <c r="C24" s="15">
        <v>2.0</v>
      </c>
      <c r="D24" s="15">
        <v>3.0</v>
      </c>
      <c r="E24" s="16">
        <f t="shared" si="2"/>
        <v>6</v>
      </c>
      <c r="F24" s="18"/>
      <c r="G24" s="18"/>
      <c r="H24" s="18"/>
      <c r="I24" s="23"/>
      <c r="J24" s="20"/>
      <c r="K24" s="20"/>
      <c r="L24" s="21"/>
      <c r="M24" s="21"/>
      <c r="N24" s="21"/>
      <c r="O24" s="22"/>
      <c r="P24" s="22"/>
      <c r="Q24" s="22"/>
    </row>
    <row r="25">
      <c r="B25" s="14" t="s">
        <v>42</v>
      </c>
      <c r="C25" s="15">
        <v>1.0</v>
      </c>
      <c r="D25" s="15">
        <v>1.0</v>
      </c>
      <c r="E25" s="16">
        <f t="shared" si="2"/>
        <v>1</v>
      </c>
      <c r="F25" s="18"/>
      <c r="G25" s="18"/>
      <c r="H25" s="18"/>
      <c r="I25" s="23"/>
      <c r="J25" s="20"/>
      <c r="K25" s="20"/>
      <c r="L25" s="21"/>
      <c r="M25" s="21"/>
      <c r="N25" s="21"/>
      <c r="O25" s="22"/>
      <c r="P25" s="22"/>
      <c r="Q25" s="22"/>
    </row>
    <row r="26">
      <c r="B26" s="14" t="s">
        <v>43</v>
      </c>
      <c r="C26" s="15">
        <v>1.0</v>
      </c>
      <c r="D26" s="15">
        <v>0.8</v>
      </c>
      <c r="E26" s="16">
        <f t="shared" si="2"/>
        <v>0.8</v>
      </c>
      <c r="F26" s="18"/>
      <c r="G26" s="18"/>
      <c r="H26" s="18"/>
      <c r="I26" s="23"/>
      <c r="J26" s="20"/>
      <c r="K26" s="20"/>
      <c r="L26" s="21"/>
      <c r="M26" s="21"/>
      <c r="N26" s="21"/>
      <c r="O26" s="22"/>
      <c r="P26" s="22"/>
      <c r="Q26" s="22"/>
    </row>
    <row r="27">
      <c r="B27" s="14" t="s">
        <v>44</v>
      </c>
      <c r="C27" s="15">
        <v>2.0</v>
      </c>
      <c r="D27" s="15">
        <v>1.6</v>
      </c>
      <c r="E27" s="16">
        <f t="shared" si="2"/>
        <v>3.2</v>
      </c>
      <c r="F27" s="18"/>
      <c r="G27" s="18"/>
      <c r="H27" s="18"/>
      <c r="I27" s="23"/>
      <c r="J27" s="20"/>
      <c r="K27" s="20"/>
      <c r="L27" s="21"/>
      <c r="M27" s="21"/>
      <c r="N27" s="21"/>
      <c r="O27" s="22"/>
      <c r="P27" s="22"/>
      <c r="Q27" s="22"/>
    </row>
    <row r="28">
      <c r="B28" s="14" t="s">
        <v>45</v>
      </c>
      <c r="C28" s="15">
        <v>2.0</v>
      </c>
      <c r="D28" s="15">
        <v>2.0</v>
      </c>
      <c r="E28" s="16">
        <f t="shared" si="2"/>
        <v>4</v>
      </c>
      <c r="F28" s="18"/>
      <c r="G28" s="18"/>
      <c r="H28" s="18"/>
      <c r="I28" s="23"/>
      <c r="J28" s="20"/>
      <c r="K28" s="20"/>
      <c r="L28" s="21"/>
      <c r="M28" s="21"/>
      <c r="N28" s="21"/>
      <c r="O28" s="22"/>
      <c r="P28" s="22"/>
      <c r="Q28" s="22"/>
    </row>
    <row r="29">
      <c r="B29" s="14" t="s">
        <v>46</v>
      </c>
      <c r="C29" s="15">
        <v>1.0</v>
      </c>
      <c r="D29" s="15">
        <v>1.0</v>
      </c>
      <c r="E29" s="16">
        <f t="shared" si="2"/>
        <v>1</v>
      </c>
      <c r="F29" s="18"/>
      <c r="G29" s="18"/>
      <c r="H29" s="18"/>
      <c r="I29" s="23"/>
      <c r="J29" s="20"/>
      <c r="K29" s="20"/>
      <c r="L29" s="21"/>
      <c r="M29" s="21"/>
      <c r="N29" s="21"/>
      <c r="O29" s="22"/>
      <c r="P29" s="22"/>
      <c r="Q29" s="22"/>
    </row>
    <row r="30">
      <c r="B30" s="14" t="s">
        <v>47</v>
      </c>
      <c r="C30" s="15">
        <v>1.0</v>
      </c>
      <c r="D30" s="15">
        <v>1.8</v>
      </c>
      <c r="E30" s="16">
        <f t="shared" si="2"/>
        <v>1.8</v>
      </c>
      <c r="F30" s="18"/>
      <c r="G30" s="18"/>
      <c r="H30" s="18"/>
      <c r="I30" s="23"/>
      <c r="J30" s="20"/>
      <c r="K30" s="20"/>
      <c r="L30" s="21"/>
      <c r="M30" s="21"/>
      <c r="N30" s="21"/>
      <c r="O30" s="22"/>
      <c r="P30" s="22"/>
      <c r="Q30" s="22"/>
    </row>
    <row r="31">
      <c r="B31" s="14" t="s">
        <v>48</v>
      </c>
      <c r="C31" s="15">
        <v>1.0</v>
      </c>
      <c r="D31" s="15">
        <v>0.6</v>
      </c>
      <c r="E31" s="16">
        <f t="shared" si="2"/>
        <v>0.6</v>
      </c>
      <c r="F31" s="18"/>
      <c r="G31" s="18"/>
      <c r="H31" s="18"/>
      <c r="I31" s="23"/>
      <c r="J31" s="20"/>
      <c r="K31" s="20"/>
      <c r="L31" s="21"/>
      <c r="M31" s="21"/>
      <c r="N31" s="21"/>
      <c r="O31" s="22"/>
      <c r="P31" s="22"/>
      <c r="Q31" s="22"/>
    </row>
    <row r="32">
      <c r="B32" s="14" t="s">
        <v>49</v>
      </c>
      <c r="C32" s="15">
        <v>2.0</v>
      </c>
      <c r="D32" s="15">
        <v>1.7</v>
      </c>
      <c r="E32" s="16">
        <f t="shared" si="2"/>
        <v>3.4</v>
      </c>
      <c r="F32" s="18"/>
      <c r="G32" s="18"/>
      <c r="H32" s="18"/>
      <c r="I32" s="23"/>
      <c r="J32" s="20"/>
      <c r="K32" s="20"/>
      <c r="L32" s="21"/>
      <c r="M32" s="21"/>
      <c r="N32" s="21"/>
      <c r="O32" s="22"/>
      <c r="P32" s="22"/>
      <c r="Q32" s="22"/>
    </row>
    <row r="33">
      <c r="B33" s="26" t="s">
        <v>50</v>
      </c>
      <c r="C33" s="27">
        <v>2.0</v>
      </c>
      <c r="D33" s="27">
        <v>0.5</v>
      </c>
      <c r="E33" s="28">
        <f t="shared" si="2"/>
        <v>1</v>
      </c>
      <c r="F33" s="29"/>
      <c r="G33" s="29"/>
      <c r="H33" s="30">
        <v>1.0</v>
      </c>
      <c r="I33" s="31"/>
      <c r="J33" s="32"/>
      <c r="K33" s="32"/>
      <c r="L33" s="33"/>
      <c r="M33" s="33"/>
      <c r="N33" s="33"/>
      <c r="O33" s="34"/>
      <c r="P33" s="34"/>
      <c r="Q33" s="34"/>
    </row>
    <row r="34">
      <c r="B34" s="14" t="s">
        <v>51</v>
      </c>
      <c r="C34" s="15">
        <v>2.0</v>
      </c>
      <c r="D34" s="15">
        <v>0.8</v>
      </c>
      <c r="E34" s="28">
        <f t="shared" si="2"/>
        <v>1.6</v>
      </c>
      <c r="F34" s="18"/>
      <c r="G34" s="18"/>
      <c r="H34" s="18"/>
      <c r="I34" s="35">
        <v>1.6</v>
      </c>
      <c r="J34" s="20"/>
      <c r="K34" s="20"/>
      <c r="L34" s="21"/>
      <c r="M34" s="21"/>
      <c r="N34" s="21"/>
      <c r="O34" s="22"/>
      <c r="P34" s="22"/>
      <c r="Q34" s="22"/>
    </row>
    <row r="35">
      <c r="B35" s="26" t="s">
        <v>52</v>
      </c>
      <c r="C35" s="27">
        <v>4.0</v>
      </c>
      <c r="D35" s="27">
        <v>2.0</v>
      </c>
      <c r="E35" s="28">
        <f t="shared" si="2"/>
        <v>8</v>
      </c>
      <c r="F35" s="29"/>
      <c r="G35" s="29"/>
      <c r="H35" s="29"/>
      <c r="I35" s="32"/>
      <c r="J35" s="32"/>
      <c r="K35" s="32"/>
      <c r="L35" s="33"/>
      <c r="M35" s="33"/>
      <c r="N35" s="33"/>
      <c r="O35" s="34"/>
      <c r="P35" s="34"/>
      <c r="Q35" s="34"/>
    </row>
    <row r="36">
      <c r="B36" s="36" t="s">
        <v>53</v>
      </c>
      <c r="C36" s="37"/>
      <c r="D36" s="37"/>
      <c r="E36" s="38">
        <f>SUM(E7:E35)</f>
        <v>104.9</v>
      </c>
      <c r="F36" s="39">
        <f t="shared" ref="F36:Q36" si="3">E36-SUM(F7:F35)</f>
        <v>103.15</v>
      </c>
      <c r="G36" s="39">
        <f t="shared" si="3"/>
        <v>90.05</v>
      </c>
      <c r="H36" s="39">
        <f t="shared" si="3"/>
        <v>73.3</v>
      </c>
      <c r="I36" s="39">
        <f t="shared" si="3"/>
        <v>29.8</v>
      </c>
      <c r="J36" s="39">
        <f t="shared" si="3"/>
        <v>29.8</v>
      </c>
      <c r="K36" s="39">
        <f t="shared" si="3"/>
        <v>29.8</v>
      </c>
      <c r="L36" s="39">
        <f t="shared" si="3"/>
        <v>29.8</v>
      </c>
      <c r="M36" s="39">
        <f t="shared" si="3"/>
        <v>29.8</v>
      </c>
      <c r="N36" s="39">
        <f t="shared" si="3"/>
        <v>29.8</v>
      </c>
      <c r="O36" s="39">
        <f t="shared" si="3"/>
        <v>29.8</v>
      </c>
      <c r="P36" s="39">
        <f t="shared" si="3"/>
        <v>29.8</v>
      </c>
      <c r="Q36" s="39">
        <f t="shared" si="3"/>
        <v>29.8</v>
      </c>
      <c r="S36" s="40"/>
    </row>
    <row r="37">
      <c r="B37" s="36" t="s">
        <v>53</v>
      </c>
      <c r="C37" s="37"/>
      <c r="D37" s="37"/>
      <c r="E37" s="38">
        <f>SUM(E7:E35)</f>
        <v>104.9</v>
      </c>
      <c r="F37" s="39">
        <f>$E$37-($E$37/12*1)</f>
        <v>96.15833333</v>
      </c>
      <c r="G37" s="39">
        <f>$E$37-($E$37/12*2)</f>
        <v>87.41666667</v>
      </c>
      <c r="H37" s="39">
        <f>$E$37-($E$37/12*3)</f>
        <v>78.675</v>
      </c>
      <c r="I37" s="39">
        <f>$E$37-($E$37/12*4)</f>
        <v>69.93333333</v>
      </c>
      <c r="J37" s="39">
        <f>$E$37-($E$37/12*5)</f>
        <v>61.19166667</v>
      </c>
      <c r="K37" s="39">
        <f>$E$37-($E$37/12*6)</f>
        <v>52.45</v>
      </c>
      <c r="L37" s="39">
        <f>$E$37-($E$37/12*7)</f>
        <v>43.70833333</v>
      </c>
      <c r="M37" s="39">
        <f>$E$37-($E$37/12*8)</f>
        <v>34.96666667</v>
      </c>
      <c r="N37" s="39">
        <f>$E$37-($E$37/12*9)</f>
        <v>26.225</v>
      </c>
      <c r="O37" s="39">
        <f>$E$37-($E$37/12*10)</f>
        <v>17.48333333</v>
      </c>
      <c r="P37" s="39">
        <f>$E$37-($E$37/12*11)</f>
        <v>8.741666667</v>
      </c>
      <c r="Q37" s="39">
        <f>$E$37-($E$37/12*12)</f>
        <v>0</v>
      </c>
      <c r="R37" s="41">
        <v>104.9</v>
      </c>
      <c r="S37" s="41">
        <v>104.9</v>
      </c>
      <c r="T37" s="41"/>
      <c r="U37" s="41"/>
    </row>
    <row r="38">
      <c r="R38" s="42">
        <v>96.15833333333333</v>
      </c>
      <c r="S38" s="42">
        <v>103.15</v>
      </c>
      <c r="T38" s="42"/>
      <c r="U38" s="42"/>
    </row>
    <row r="39">
      <c r="R39" s="42">
        <v>87.41666666666667</v>
      </c>
      <c r="S39" s="42">
        <v>90.05000000000001</v>
      </c>
      <c r="T39" s="42"/>
      <c r="U39" s="42"/>
    </row>
    <row r="40">
      <c r="R40" s="42">
        <v>78.67500000000001</v>
      </c>
      <c r="S40" s="42">
        <v>30.700000000000003</v>
      </c>
      <c r="T40" s="42"/>
      <c r="U40" s="42"/>
    </row>
    <row r="41">
      <c r="R41" s="42">
        <v>69.93333333333334</v>
      </c>
      <c r="S41" s="42">
        <v>30.700000000000003</v>
      </c>
      <c r="T41" s="42"/>
      <c r="U41" s="42"/>
    </row>
    <row r="42">
      <c r="R42" s="42">
        <v>61.19166666666667</v>
      </c>
      <c r="S42" s="42">
        <v>30.700000000000003</v>
      </c>
      <c r="T42" s="42"/>
      <c r="U42" s="42"/>
    </row>
    <row r="43">
      <c r="R43" s="42">
        <v>52.45</v>
      </c>
      <c r="S43" s="42">
        <v>30.700000000000003</v>
      </c>
      <c r="T43" s="42"/>
      <c r="U43" s="42"/>
    </row>
    <row r="44">
      <c r="R44" s="42">
        <v>43.708333333333336</v>
      </c>
      <c r="S44" s="42">
        <v>30.700000000000003</v>
      </c>
      <c r="T44" s="42"/>
      <c r="U44" s="42"/>
    </row>
    <row r="45">
      <c r="R45" s="42">
        <v>34.96666666666667</v>
      </c>
      <c r="S45" s="42">
        <v>30.700000000000003</v>
      </c>
      <c r="T45" s="42"/>
      <c r="U45" s="42"/>
    </row>
    <row r="46">
      <c r="R46" s="42">
        <v>26.224999999999994</v>
      </c>
      <c r="S46" s="42">
        <v>30.700000000000003</v>
      </c>
      <c r="T46" s="42"/>
      <c r="U46" s="42"/>
    </row>
    <row r="47">
      <c r="R47" s="42">
        <v>17.483333333333334</v>
      </c>
      <c r="S47" s="42">
        <v>30.700000000000003</v>
      </c>
      <c r="T47" s="42"/>
      <c r="U47" s="42"/>
    </row>
    <row r="48">
      <c r="I48" s="43" t="s">
        <v>54</v>
      </c>
      <c r="J48" s="43">
        <v>7.0</v>
      </c>
      <c r="R48" s="42">
        <v>8.741666666666674</v>
      </c>
      <c r="S48" s="42">
        <v>30.700000000000003</v>
      </c>
      <c r="T48" s="42"/>
      <c r="U48" s="42"/>
    </row>
    <row r="49">
      <c r="I49" s="43" t="s">
        <v>55</v>
      </c>
      <c r="J49" s="43">
        <v>1.2</v>
      </c>
      <c r="R49" s="42">
        <v>0.0</v>
      </c>
      <c r="S49" s="42">
        <v>30.700000000000003</v>
      </c>
      <c r="T49" s="42"/>
      <c r="U49" s="42"/>
    </row>
    <row r="50">
      <c r="I50" s="43" t="s">
        <v>56</v>
      </c>
      <c r="J50" s="43">
        <v>0.9</v>
      </c>
    </row>
    <row r="51">
      <c r="I51" s="43" t="s">
        <v>57</v>
      </c>
      <c r="J51" s="43">
        <v>2.0</v>
      </c>
    </row>
    <row r="52">
      <c r="I52" s="43" t="s">
        <v>58</v>
      </c>
      <c r="J52" s="43">
        <v>1.6</v>
      </c>
      <c r="K52" s="44">
        <f>SUM(J48:J52)</f>
        <v>12.7</v>
      </c>
    </row>
    <row r="54">
      <c r="J54" s="43" t="s">
        <v>59</v>
      </c>
      <c r="L54" s="43" t="s">
        <v>60</v>
      </c>
      <c r="M54" s="43" t="s">
        <v>61</v>
      </c>
      <c r="N54" s="43" t="s">
        <v>62</v>
      </c>
      <c r="O54" s="45">
        <v>45662.0</v>
      </c>
      <c r="P54" s="45">
        <v>45693.0</v>
      </c>
      <c r="Q54" s="45">
        <v>45721.0</v>
      </c>
      <c r="R54" s="45">
        <v>45752.0</v>
      </c>
    </row>
    <row r="55">
      <c r="L55" s="44">
        <f t="shared" ref="L55:O55" si="4">SUM(K51:K55)</f>
        <v>12.7</v>
      </c>
      <c r="M55" s="44">
        <f t="shared" si="4"/>
        <v>12.7</v>
      </c>
      <c r="N55" s="44">
        <f t="shared" si="4"/>
        <v>12.7</v>
      </c>
      <c r="O55" s="44">
        <f t="shared" si="4"/>
        <v>12.7</v>
      </c>
      <c r="P55" s="43">
        <v>4.5</v>
      </c>
      <c r="Q55" s="43">
        <v>2.5</v>
      </c>
      <c r="R55" s="43">
        <v>0.45</v>
      </c>
    </row>
    <row r="56">
      <c r="L56" s="43">
        <v>12.7</v>
      </c>
      <c r="M56" s="44">
        <f t="shared" ref="M56:R56" si="5">L56-($L56/6)</f>
        <v>10.58333333</v>
      </c>
      <c r="N56" s="44">
        <f t="shared" si="5"/>
        <v>8.466666667</v>
      </c>
      <c r="O56" s="44">
        <f t="shared" si="5"/>
        <v>6.35</v>
      </c>
      <c r="P56" s="44">
        <f t="shared" si="5"/>
        <v>4.233333333</v>
      </c>
      <c r="Q56" s="44">
        <f t="shared" si="5"/>
        <v>2.116666667</v>
      </c>
      <c r="R56" s="44">
        <f t="shared" si="5"/>
        <v>0</v>
      </c>
    </row>
    <row r="60">
      <c r="I60" s="43" t="s">
        <v>63</v>
      </c>
      <c r="J60" s="43">
        <v>0.45</v>
      </c>
    </row>
    <row r="61">
      <c r="I61" s="43" t="s">
        <v>64</v>
      </c>
      <c r="J61" s="43">
        <v>3.0</v>
      </c>
    </row>
    <row r="62">
      <c r="I62" s="43" t="s">
        <v>65</v>
      </c>
      <c r="J62" s="43">
        <v>1.0</v>
      </c>
    </row>
    <row r="63">
      <c r="I63" s="43" t="s">
        <v>66</v>
      </c>
      <c r="J63" s="43">
        <v>1.0</v>
      </c>
      <c r="K63" s="44">
        <f>SUM(J60:J63)</f>
        <v>5.45</v>
      </c>
    </row>
    <row r="65">
      <c r="J65" s="43" t="s">
        <v>67</v>
      </c>
      <c r="L65" s="45">
        <v>45782.0</v>
      </c>
      <c r="M65" s="45">
        <v>45813.0</v>
      </c>
      <c r="N65" s="45">
        <v>45843.0</v>
      </c>
      <c r="O65" s="45">
        <v>45874.0</v>
      </c>
      <c r="P65" s="45">
        <v>45905.0</v>
      </c>
      <c r="Q65" s="45">
        <v>45935.0</v>
      </c>
      <c r="R65" s="45">
        <v>45966.0</v>
      </c>
    </row>
    <row r="66">
      <c r="L66" s="43">
        <v>5.45</v>
      </c>
      <c r="M66" s="43">
        <v>5.0</v>
      </c>
      <c r="N66" s="43">
        <v>5.0</v>
      </c>
      <c r="O66" s="43">
        <v>4.0</v>
      </c>
      <c r="P66" s="43">
        <v>4.0</v>
      </c>
      <c r="Q66" s="43">
        <v>4.0</v>
      </c>
      <c r="R66" s="43">
        <v>4.0</v>
      </c>
    </row>
    <row r="67">
      <c r="L67" s="43">
        <v>5.45</v>
      </c>
      <c r="M67" s="44">
        <f t="shared" ref="M67:R67" si="6">L67-($L67/6)</f>
        <v>4.541666667</v>
      </c>
      <c r="N67" s="44">
        <f t="shared" si="6"/>
        <v>3.633333333</v>
      </c>
      <c r="O67" s="44">
        <f t="shared" si="6"/>
        <v>2.725</v>
      </c>
      <c r="P67" s="44">
        <f t="shared" si="6"/>
        <v>1.816666667</v>
      </c>
      <c r="Q67" s="44">
        <f t="shared" si="6"/>
        <v>0.9083333333</v>
      </c>
      <c r="R67" s="44">
        <f t="shared" si="6"/>
        <v>0</v>
      </c>
    </row>
    <row r="76">
      <c r="I76" s="43" t="s">
        <v>64</v>
      </c>
      <c r="J76" s="43">
        <v>6.0</v>
      </c>
    </row>
    <row r="77">
      <c r="I77" s="43" t="s">
        <v>65</v>
      </c>
      <c r="J77" s="43">
        <v>1.0</v>
      </c>
      <c r="K77" s="43">
        <v>7.0</v>
      </c>
    </row>
    <row r="79">
      <c r="J79" s="43" t="s">
        <v>68</v>
      </c>
      <c r="N79" s="43">
        <v>3.5</v>
      </c>
      <c r="O79" s="43">
        <v>3.0</v>
      </c>
      <c r="P79" s="43">
        <v>3.0</v>
      </c>
      <c r="Q79" s="43">
        <v>0.5</v>
      </c>
      <c r="S79" s="43" t="s">
        <v>69</v>
      </c>
    </row>
    <row r="80">
      <c r="J80" s="45"/>
      <c r="K80" s="45"/>
      <c r="L80" s="45">
        <v>45996.0</v>
      </c>
      <c r="M80" s="43" t="s">
        <v>70</v>
      </c>
      <c r="N80" s="43" t="s">
        <v>71</v>
      </c>
      <c r="O80" s="43" t="s">
        <v>72</v>
      </c>
      <c r="P80" s="43" t="s">
        <v>73</v>
      </c>
      <c r="Q80" s="43" t="s">
        <v>74</v>
      </c>
      <c r="R80" s="43" t="s">
        <v>75</v>
      </c>
    </row>
    <row r="81">
      <c r="L81" s="43">
        <v>7.0</v>
      </c>
      <c r="M81" s="43">
        <v>7.0</v>
      </c>
      <c r="N81" s="43">
        <v>6.0</v>
      </c>
      <c r="O81" s="43">
        <v>5.0</v>
      </c>
      <c r="P81" s="43">
        <v>3.0</v>
      </c>
      <c r="Q81" s="43">
        <v>1.0</v>
      </c>
      <c r="R81" s="43">
        <v>1.0</v>
      </c>
    </row>
    <row r="82">
      <c r="L82" s="43">
        <v>7.0</v>
      </c>
      <c r="M82" s="44">
        <f t="shared" ref="M82:R82" si="7">L82-($L82/6)</f>
        <v>5.833333333</v>
      </c>
      <c r="N82" s="44">
        <f t="shared" si="7"/>
        <v>4.666666667</v>
      </c>
      <c r="O82" s="44">
        <f t="shared" si="7"/>
        <v>3.5</v>
      </c>
      <c r="P82" s="44">
        <f t="shared" si="7"/>
        <v>2.333333333</v>
      </c>
      <c r="Q82" s="44">
        <f t="shared" si="7"/>
        <v>1.166666667</v>
      </c>
      <c r="R82" s="44">
        <f t="shared" si="7"/>
        <v>0</v>
      </c>
    </row>
    <row r="88">
      <c r="I88" s="43" t="s">
        <v>64</v>
      </c>
      <c r="J88" s="43">
        <v>1.0</v>
      </c>
      <c r="L88" s="43" t="s">
        <v>76</v>
      </c>
    </row>
    <row r="90">
      <c r="I90" s="43" t="s">
        <v>77</v>
      </c>
      <c r="J90" s="43">
        <v>3.2</v>
      </c>
    </row>
    <row r="91">
      <c r="I91" s="43" t="s">
        <v>78</v>
      </c>
      <c r="J91" s="43">
        <v>0.8</v>
      </c>
      <c r="K91" s="44">
        <f>SUM(J88:J91)</f>
        <v>5</v>
      </c>
    </row>
    <row r="95">
      <c r="J95" s="43" t="s">
        <v>79</v>
      </c>
      <c r="L95" s="43" t="s">
        <v>80</v>
      </c>
      <c r="M95" s="43" t="s">
        <v>81</v>
      </c>
      <c r="N95" s="43" t="s">
        <v>82</v>
      </c>
      <c r="O95" s="43" t="s">
        <v>83</v>
      </c>
      <c r="P95" s="43" t="s">
        <v>84</v>
      </c>
      <c r="Q95" s="43" t="s">
        <v>85</v>
      </c>
      <c r="R95" s="43" t="s">
        <v>86</v>
      </c>
    </row>
    <row r="96">
      <c r="L96" s="43">
        <v>5.0</v>
      </c>
      <c r="M96" s="43">
        <v>5.0</v>
      </c>
      <c r="N96" s="43">
        <v>5.0</v>
      </c>
      <c r="O96" s="43">
        <v>5.0</v>
      </c>
      <c r="P96" s="43">
        <v>1.8</v>
      </c>
      <c r="Q96" s="43">
        <v>1.5</v>
      </c>
      <c r="R96" s="43">
        <v>0.8</v>
      </c>
    </row>
    <row r="97">
      <c r="L97" s="43">
        <v>5.0</v>
      </c>
      <c r="M97" s="44">
        <f t="shared" ref="M97:R97" si="8">L97-($L97/6)</f>
        <v>4.166666667</v>
      </c>
      <c r="N97" s="44">
        <f t="shared" si="8"/>
        <v>3.333333333</v>
      </c>
      <c r="O97" s="44">
        <f t="shared" si="8"/>
        <v>2.5</v>
      </c>
      <c r="P97" s="44">
        <f t="shared" si="8"/>
        <v>1.666666667</v>
      </c>
      <c r="Q97" s="44">
        <f t="shared" si="8"/>
        <v>0.8333333333</v>
      </c>
      <c r="R97" s="44">
        <f t="shared" si="8"/>
        <v>0</v>
      </c>
    </row>
    <row r="110">
      <c r="I110" s="43" t="s">
        <v>78</v>
      </c>
      <c r="J110" s="43">
        <v>0.8</v>
      </c>
    </row>
    <row r="111">
      <c r="I111" s="43" t="s">
        <v>87</v>
      </c>
      <c r="J111" s="43">
        <v>4.0</v>
      </c>
      <c r="K111" s="44">
        <f>SUM(J108:J111)</f>
        <v>4.8</v>
      </c>
    </row>
    <row r="113">
      <c r="J113" s="43" t="s">
        <v>88</v>
      </c>
      <c r="L113" s="43" t="s">
        <v>89</v>
      </c>
      <c r="M113" s="43" t="s">
        <v>90</v>
      </c>
      <c r="N113" s="43" t="s">
        <v>91</v>
      </c>
      <c r="O113" s="43" t="s">
        <v>92</v>
      </c>
      <c r="P113" s="43" t="s">
        <v>93</v>
      </c>
      <c r="Q113" s="43" t="s">
        <v>94</v>
      </c>
      <c r="R113" s="45">
        <v>45663.0</v>
      </c>
    </row>
    <row r="114">
      <c r="L114" s="43">
        <v>4.8</v>
      </c>
      <c r="M114" s="43">
        <v>4.8</v>
      </c>
      <c r="N114" s="43">
        <v>4.8</v>
      </c>
      <c r="O114" s="43">
        <v>4.8</v>
      </c>
      <c r="P114" s="43">
        <v>4.8</v>
      </c>
      <c r="Q114" s="43">
        <v>4.0</v>
      </c>
      <c r="R114" s="43">
        <v>4.0</v>
      </c>
    </row>
    <row r="115">
      <c r="L115" s="43">
        <v>4.8</v>
      </c>
      <c r="M115" s="44">
        <f t="shared" ref="M115:R115" si="9">L115-($L115/6)</f>
        <v>4</v>
      </c>
      <c r="N115" s="44">
        <f t="shared" si="9"/>
        <v>3.2</v>
      </c>
      <c r="O115" s="44">
        <f t="shared" si="9"/>
        <v>2.4</v>
      </c>
      <c r="P115" s="44">
        <f t="shared" si="9"/>
        <v>1.6</v>
      </c>
      <c r="Q115" s="44">
        <f t="shared" si="9"/>
        <v>0.8</v>
      </c>
      <c r="R115" s="44">
        <f t="shared" si="9"/>
        <v>0</v>
      </c>
    </row>
  </sheetData>
  <mergeCells count="12">
    <mergeCell ref="J54:K54"/>
    <mergeCell ref="J65:K65"/>
    <mergeCell ref="J79:K79"/>
    <mergeCell ref="J95:K95"/>
    <mergeCell ref="J113:K113"/>
    <mergeCell ref="B4:Q4"/>
    <mergeCell ref="B5:B6"/>
    <mergeCell ref="C5:C6"/>
    <mergeCell ref="D5:D6"/>
    <mergeCell ref="E5:E6"/>
    <mergeCell ref="B36:D36"/>
    <mergeCell ref="B37:D37"/>
  </mergeCells>
  <drawing r:id="rId1"/>
</worksheet>
</file>