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CDub\Documents\Charles\"/>
    </mc:Choice>
  </mc:AlternateContent>
  <xr:revisionPtr revIDLastSave="0" documentId="8_{74BAFEA1-5B76-4A4A-B1C3-086103140342}" xr6:coauthVersionLast="45" xr6:coauthVersionMax="45" xr10:uidLastSave="{00000000-0000-0000-0000-000000000000}"/>
  <bookViews>
    <workbookView xWindow="-108" yWindow="-108" windowWidth="23256" windowHeight="12576" xr2:uid="{00000000-000D-0000-FFFF-FFFF00000000}"/>
  </bookViews>
  <sheets>
    <sheet name="Mat_Mults_OLS" sheetId="4" r:id="rId1"/>
    <sheet name="R, Julia, Python" sheetId="5"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V47" i="4" l="1"/>
  <c r="BV46" i="4"/>
  <c r="BV45" i="4"/>
  <c r="BV44" i="4"/>
  <c r="BV43" i="4"/>
  <c r="BV42" i="4"/>
  <c r="BV41" i="4"/>
  <c r="BV40" i="4"/>
  <c r="BV39" i="4"/>
  <c r="BV38" i="4"/>
  <c r="BV37" i="4"/>
  <c r="BV36" i="4"/>
  <c r="BV35" i="4"/>
  <c r="BV34" i="4"/>
  <c r="BV33" i="4"/>
  <c r="BV32" i="4"/>
  <c r="BV31" i="4"/>
  <c r="BV30" i="4"/>
  <c r="BV29" i="4"/>
  <c r="AX16" i="4"/>
  <c r="AX15" i="4"/>
  <c r="AX14" i="4"/>
  <c r="AX5" i="4" a="1"/>
  <c r="AX5" i="4" s="1"/>
  <c r="AX4" i="4" a="1"/>
  <c r="AX4" i="4" s="1"/>
  <c r="L5" i="4"/>
  <c r="L3" i="4"/>
  <c r="L3" i="4" a="1"/>
  <c r="L6" i="4" s="1"/>
  <c r="G3" i="4" a="1"/>
  <c r="J6" i="4" s="1"/>
  <c r="I3" i="4" l="1"/>
  <c r="G6" i="4"/>
  <c r="G5" i="4"/>
  <c r="J4" i="4"/>
  <c r="J3" i="4"/>
  <c r="G3" i="4"/>
  <c r="G4" i="4"/>
  <c r="H5" i="4"/>
  <c r="I6" i="4"/>
  <c r="I5" i="4"/>
  <c r="I4" i="4"/>
  <c r="H6" i="4"/>
  <c r="H3" i="4"/>
  <c r="H4" i="4"/>
  <c r="J5" i="4"/>
  <c r="L4" i="4"/>
  <c r="P3" i="4" l="1" a="1"/>
  <c r="R6" i="4" l="1"/>
  <c r="R5" i="4"/>
  <c r="R4" i="4"/>
  <c r="R3" i="4"/>
  <c r="P6" i="4"/>
  <c r="P5" i="4"/>
  <c r="P4" i="4"/>
  <c r="P3" i="4"/>
  <c r="Q5" i="4"/>
  <c r="Q3" i="4"/>
  <c r="S4" i="4"/>
  <c r="Q4" i="4"/>
  <c r="S6" i="4"/>
  <c r="Q6" i="4"/>
  <c r="S5" i="4"/>
  <c r="S3" i="4"/>
  <c r="AB3" i="4" l="1" a="1"/>
  <c r="W3" i="4" a="1"/>
  <c r="W4" i="4" l="1"/>
  <c r="W6" i="4"/>
  <c r="W3" i="4"/>
  <c r="W5" i="4"/>
  <c r="AT21" i="4"/>
  <c r="BK22" i="4" s="1"/>
  <c r="AP21" i="4"/>
  <c r="AL21" i="4"/>
  <c r="AH21" i="4"/>
  <c r="AD21" i="4"/>
  <c r="AS20" i="4"/>
  <c r="BK21" i="4" s="1"/>
  <c r="AO20" i="4"/>
  <c r="AK20" i="4"/>
  <c r="AG20" i="4"/>
  <c r="AC20" i="4"/>
  <c r="AR19" i="4"/>
  <c r="BK20" i="4" s="1"/>
  <c r="AN19" i="4"/>
  <c r="AJ19" i="4"/>
  <c r="AF19" i="4"/>
  <c r="AB19" i="4"/>
  <c r="AQ18" i="4"/>
  <c r="BK19" i="4" s="1"/>
  <c r="AM18" i="4"/>
  <c r="AI18" i="4"/>
  <c r="AE18" i="4"/>
  <c r="AT17" i="4"/>
  <c r="AP17" i="4"/>
  <c r="BK18" i="4" s="1"/>
  <c r="AL17" i="4"/>
  <c r="AH17" i="4"/>
  <c r="AD17" i="4"/>
  <c r="AS16" i="4"/>
  <c r="AO16" i="4"/>
  <c r="BK17" i="4" s="1"/>
  <c r="AK16" i="4"/>
  <c r="AG16" i="4"/>
  <c r="AC16" i="4"/>
  <c r="AR15" i="4"/>
  <c r="AN15" i="4"/>
  <c r="BK16" i="4" s="1"/>
  <c r="AR21" i="4"/>
  <c r="AN21" i="4"/>
  <c r="AJ21" i="4"/>
  <c r="AF21" i="4"/>
  <c r="AB21" i="4"/>
  <c r="AQ20" i="4"/>
  <c r="AM20" i="4"/>
  <c r="AI20" i="4"/>
  <c r="AE20" i="4"/>
  <c r="AT19" i="4"/>
  <c r="AP19" i="4"/>
  <c r="AL19" i="4"/>
  <c r="AH19" i="4"/>
  <c r="AD19" i="4"/>
  <c r="AS18" i="4"/>
  <c r="AO18" i="4"/>
  <c r="AK18" i="4"/>
  <c r="AG18" i="4"/>
  <c r="AC18" i="4"/>
  <c r="AR17" i="4"/>
  <c r="AN17" i="4"/>
  <c r="AJ17" i="4"/>
  <c r="AF17" i="4"/>
  <c r="AB17" i="4"/>
  <c r="AQ16" i="4"/>
  <c r="AM16" i="4"/>
  <c r="AI16" i="4"/>
  <c r="AE16" i="4"/>
  <c r="AT15" i="4"/>
  <c r="AP15" i="4"/>
  <c r="AL15" i="4"/>
  <c r="AH15" i="4"/>
  <c r="AD15" i="4"/>
  <c r="AS14" i="4"/>
  <c r="AO14" i="4"/>
  <c r="AK14" i="4"/>
  <c r="AG14" i="4"/>
  <c r="AC14" i="4"/>
  <c r="AO21" i="4"/>
  <c r="AG21" i="4"/>
  <c r="AR20" i="4"/>
  <c r="AJ20" i="4"/>
  <c r="AB20" i="4"/>
  <c r="AM21" i="4"/>
  <c r="AE21" i="4"/>
  <c r="AP20" i="4"/>
  <c r="AH20" i="4"/>
  <c r="AS19" i="4"/>
  <c r="AK19" i="4"/>
  <c r="AC19" i="4"/>
  <c r="AN18" i="4"/>
  <c r="AF18" i="4"/>
  <c r="AQ17" i="4"/>
  <c r="AI17" i="4"/>
  <c r="AT16" i="4"/>
  <c r="AL16" i="4"/>
  <c r="AD16" i="4"/>
  <c r="AO15" i="4"/>
  <c r="AI15" i="4"/>
  <c r="AC15" i="4"/>
  <c r="AQ14" i="4"/>
  <c r="AL14" i="4"/>
  <c r="AF14" i="4"/>
  <c r="AT13" i="4"/>
  <c r="AP13" i="4"/>
  <c r="AL13" i="4"/>
  <c r="BK14" i="4" s="1"/>
  <c r="AH13" i="4"/>
  <c r="AD13" i="4"/>
  <c r="AS12" i="4"/>
  <c r="AO12" i="4"/>
  <c r="AK12" i="4"/>
  <c r="BK13" i="4" s="1"/>
  <c r="AG12" i="4"/>
  <c r="AC12" i="4"/>
  <c r="AR11" i="4"/>
  <c r="AN11" i="4"/>
  <c r="AJ11" i="4"/>
  <c r="BK12" i="4" s="1"/>
  <c r="AF11" i="4"/>
  <c r="AB11" i="4"/>
  <c r="AQ10" i="4"/>
  <c r="AM10" i="4"/>
  <c r="AI10" i="4"/>
  <c r="BK11" i="4" s="1"/>
  <c r="AE10" i="4"/>
  <c r="AT9" i="4"/>
  <c r="AP9" i="4"/>
  <c r="AL9" i="4"/>
  <c r="AH9" i="4"/>
  <c r="BK10" i="4" s="1"/>
  <c r="AD9" i="4"/>
  <c r="AS8" i="4"/>
  <c r="AO8" i="4"/>
  <c r="AK8" i="4"/>
  <c r="AG8" i="4"/>
  <c r="BK9" i="4" s="1"/>
  <c r="AC8" i="4"/>
  <c r="AR7" i="4"/>
  <c r="AN7" i="4"/>
  <c r="AJ7" i="4"/>
  <c r="AF7" i="4"/>
  <c r="BK8" i="4" s="1"/>
  <c r="AB7" i="4"/>
  <c r="AQ6" i="4"/>
  <c r="AM6" i="4"/>
  <c r="AI6" i="4"/>
  <c r="AE6" i="4"/>
  <c r="BK7" i="4" s="1"/>
  <c r="AT5" i="4"/>
  <c r="AP5" i="4"/>
  <c r="AL5" i="4"/>
  <c r="AH5" i="4"/>
  <c r="AD5" i="4"/>
  <c r="BK6" i="4" s="1"/>
  <c r="AS4" i="4"/>
  <c r="AO4" i="4"/>
  <c r="AK4" i="4"/>
  <c r="AG4" i="4"/>
  <c r="AC4" i="4"/>
  <c r="BK5" i="4" s="1"/>
  <c r="AR3" i="4"/>
  <c r="AN3" i="4"/>
  <c r="AJ3" i="4"/>
  <c r="AF3" i="4"/>
  <c r="AB3" i="4"/>
  <c r="AS21" i="4"/>
  <c r="AK21" i="4"/>
  <c r="AC21" i="4"/>
  <c r="AN20" i="4"/>
  <c r="AF20" i="4"/>
  <c r="AQ19" i="4"/>
  <c r="AI19" i="4"/>
  <c r="AT18" i="4"/>
  <c r="AL18" i="4"/>
  <c r="AD18" i="4"/>
  <c r="AO17" i="4"/>
  <c r="AG17" i="4"/>
  <c r="AR16" i="4"/>
  <c r="AJ16" i="4"/>
  <c r="AB16" i="4"/>
  <c r="AM15" i="4"/>
  <c r="AG15" i="4"/>
  <c r="AB15" i="4"/>
  <c r="AP14" i="4"/>
  <c r="AJ14" i="4"/>
  <c r="AE14" i="4"/>
  <c r="AS13" i="4"/>
  <c r="AO13" i="4"/>
  <c r="AK13" i="4"/>
  <c r="AG13" i="4"/>
  <c r="AC13" i="4"/>
  <c r="AR12" i="4"/>
  <c r="AN12" i="4"/>
  <c r="AJ12" i="4"/>
  <c r="AF12" i="4"/>
  <c r="AB12" i="4"/>
  <c r="AQ11" i="4"/>
  <c r="AM11" i="4"/>
  <c r="AI11" i="4"/>
  <c r="AE11" i="4"/>
  <c r="AT10" i="4"/>
  <c r="AP10" i="4"/>
  <c r="AL10" i="4"/>
  <c r="AH10" i="4"/>
  <c r="AD10" i="4"/>
  <c r="AS9" i="4"/>
  <c r="AO9" i="4"/>
  <c r="AK9" i="4"/>
  <c r="AG9" i="4"/>
  <c r="AC9" i="4"/>
  <c r="AR8" i="4"/>
  <c r="AN8" i="4"/>
  <c r="AJ8" i="4"/>
  <c r="AF8" i="4"/>
  <c r="AB8" i="4"/>
  <c r="AQ7" i="4"/>
  <c r="AM7" i="4"/>
  <c r="AI7" i="4"/>
  <c r="AE7" i="4"/>
  <c r="AT6" i="4"/>
  <c r="AP6" i="4"/>
  <c r="AL6" i="4"/>
  <c r="AH6" i="4"/>
  <c r="AD6" i="4"/>
  <c r="AS5" i="4"/>
  <c r="AO5" i="4"/>
  <c r="AK5" i="4"/>
  <c r="AG5" i="4"/>
  <c r="AC5" i="4"/>
  <c r="AR4" i="4"/>
  <c r="AN4" i="4"/>
  <c r="AJ4" i="4"/>
  <c r="AF4" i="4"/>
  <c r="AB4" i="4"/>
  <c r="AQ3" i="4"/>
  <c r="AM3" i="4"/>
  <c r="AI3" i="4"/>
  <c r="AE3" i="4"/>
  <c r="AQ21" i="4"/>
  <c r="AI21" i="4"/>
  <c r="AT20" i="4"/>
  <c r="AL20" i="4"/>
  <c r="AD20" i="4"/>
  <c r="AO19" i="4"/>
  <c r="AG19" i="4"/>
  <c r="AR18" i="4"/>
  <c r="AJ18" i="4"/>
  <c r="AB18" i="4"/>
  <c r="AM17" i="4"/>
  <c r="AE17" i="4"/>
  <c r="AP16" i="4"/>
  <c r="AH16" i="4"/>
  <c r="AS15" i="4"/>
  <c r="AK15" i="4"/>
  <c r="AF15" i="4"/>
  <c r="AT14" i="4"/>
  <c r="AN14" i="4"/>
  <c r="AI14" i="4"/>
  <c r="AD14" i="4"/>
  <c r="AR13" i="4"/>
  <c r="AN13" i="4"/>
  <c r="AJ13" i="4"/>
  <c r="AF13" i="4"/>
  <c r="AB13" i="4"/>
  <c r="AQ12" i="4"/>
  <c r="AM12" i="4"/>
  <c r="AI12" i="4"/>
  <c r="AE12" i="4"/>
  <c r="AT11" i="4"/>
  <c r="AP11" i="4"/>
  <c r="AL11" i="4"/>
  <c r="AH11" i="4"/>
  <c r="AD11" i="4"/>
  <c r="AS10" i="4"/>
  <c r="AO10" i="4"/>
  <c r="AK10" i="4"/>
  <c r="AG10" i="4"/>
  <c r="AC10" i="4"/>
  <c r="AR9" i="4"/>
  <c r="AN9" i="4"/>
  <c r="AJ9" i="4"/>
  <c r="AF9" i="4"/>
  <c r="AB9" i="4"/>
  <c r="AQ8" i="4"/>
  <c r="AM8" i="4"/>
  <c r="AI8" i="4"/>
  <c r="AE8" i="4"/>
  <c r="AT7" i="4"/>
  <c r="AP7" i="4"/>
  <c r="AL7" i="4"/>
  <c r="AH7" i="4"/>
  <c r="AD7" i="4"/>
  <c r="AS6" i="4"/>
  <c r="AO6" i="4"/>
  <c r="AK6" i="4"/>
  <c r="AG6" i="4"/>
  <c r="AC6" i="4"/>
  <c r="AR5" i="4"/>
  <c r="AN5" i="4"/>
  <c r="AJ5" i="4"/>
  <c r="AF5" i="4"/>
  <c r="AB5" i="4"/>
  <c r="AQ4" i="4"/>
  <c r="AM4" i="4"/>
  <c r="AI4" i="4"/>
  <c r="AE4" i="4"/>
  <c r="AT3" i="4"/>
  <c r="AP3" i="4"/>
  <c r="AL3" i="4"/>
  <c r="AH3" i="4"/>
  <c r="AD3" i="4"/>
  <c r="AD22" i="4" s="1"/>
  <c r="AE19" i="4"/>
  <c r="AK17" i="4"/>
  <c r="AQ15" i="4"/>
  <c r="AM14" i="4"/>
  <c r="BK15" i="4" s="1"/>
  <c r="AM13" i="4"/>
  <c r="AP12" i="4"/>
  <c r="AS11" i="4"/>
  <c r="AC11" i="4"/>
  <c r="AF10" i="4"/>
  <c r="AI9" i="4"/>
  <c r="AL8" i="4"/>
  <c r="AO7" i="4"/>
  <c r="AR6" i="4"/>
  <c r="AB6" i="4"/>
  <c r="AE5" i="4"/>
  <c r="AH4" i="4"/>
  <c r="AK3" i="4"/>
  <c r="AK7" i="4"/>
  <c r="AQ5" i="4"/>
  <c r="AT4" i="4"/>
  <c r="AG3" i="4"/>
  <c r="AP18" i="4"/>
  <c r="AC17" i="4"/>
  <c r="AJ15" i="4"/>
  <c r="AH14" i="4"/>
  <c r="AI13" i="4"/>
  <c r="AL12" i="4"/>
  <c r="AO11" i="4"/>
  <c r="AR10" i="4"/>
  <c r="AB10" i="4"/>
  <c r="AE9" i="4"/>
  <c r="AH8" i="4"/>
  <c r="AN6" i="4"/>
  <c r="AD4" i="4"/>
  <c r="AT8" i="4"/>
  <c r="AJ6" i="4"/>
  <c r="AM5" i="4"/>
  <c r="AS3" i="4"/>
  <c r="AM19" i="4"/>
  <c r="AF16" i="4"/>
  <c r="AQ13" i="4"/>
  <c r="AD12" i="4"/>
  <c r="AJ10" i="4"/>
  <c r="AP8" i="4"/>
  <c r="AC7" i="4"/>
  <c r="AI5" i="4"/>
  <c r="AO3" i="4"/>
  <c r="AH18" i="4"/>
  <c r="AN16" i="4"/>
  <c r="AE15" i="4"/>
  <c r="AB14" i="4"/>
  <c r="AE13" i="4"/>
  <c r="AH12" i="4"/>
  <c r="AK11" i="4"/>
  <c r="AN10" i="4"/>
  <c r="AQ9" i="4"/>
  <c r="AD8" i="4"/>
  <c r="AG7" i="4"/>
  <c r="AP4" i="4"/>
  <c r="AC3" i="4"/>
  <c r="AC22" i="4" s="1"/>
  <c r="AS17" i="4"/>
  <c r="AR14" i="4"/>
  <c r="AT12" i="4"/>
  <c r="AG11" i="4"/>
  <c r="AM9" i="4"/>
  <c r="AS7" i="4"/>
  <c r="AF6" i="4"/>
  <c r="AL4" i="4"/>
  <c r="AU14" i="4" l="1"/>
  <c r="AO22" i="4"/>
  <c r="AH22" i="4"/>
  <c r="AU5" i="4"/>
  <c r="AE22" i="4"/>
  <c r="AU4" i="4"/>
  <c r="AN22" i="4"/>
  <c r="AU7" i="4"/>
  <c r="AU21" i="4"/>
  <c r="AS22" i="4"/>
  <c r="AU10" i="4"/>
  <c r="AU6" i="4"/>
  <c r="AL22" i="4"/>
  <c r="AI22" i="4"/>
  <c r="AB22" i="4"/>
  <c r="BK4" i="4"/>
  <c r="BI4" i="4" a="1"/>
  <c r="AU3" i="4"/>
  <c r="AR22" i="4"/>
  <c r="AU17" i="4"/>
  <c r="AU19" i="4"/>
  <c r="AX8" i="4" a="1"/>
  <c r="AX8" i="4" s="1"/>
  <c r="AG22" i="4"/>
  <c r="AK22" i="4"/>
  <c r="AP22" i="4"/>
  <c r="AU13" i="4"/>
  <c r="AU18" i="4"/>
  <c r="AM22" i="4"/>
  <c r="AU12" i="4"/>
  <c r="AU16" i="4"/>
  <c r="AF22" i="4"/>
  <c r="AU20" i="4"/>
  <c r="AT22" i="4"/>
  <c r="AU9" i="4"/>
  <c r="AQ22" i="4"/>
  <c r="AU8" i="4"/>
  <c r="AU15" i="4"/>
  <c r="AJ22" i="4"/>
  <c r="AU11" i="4"/>
  <c r="AY14" i="4" l="1"/>
  <c r="AY15" i="4"/>
  <c r="AZ15" i="4" s="1"/>
  <c r="BI22" i="4"/>
  <c r="BJ22" i="4" s="1"/>
  <c r="BI18" i="4"/>
  <c r="BJ18" i="4" s="1"/>
  <c r="BI14" i="4"/>
  <c r="BJ14" i="4" s="1"/>
  <c r="BI10" i="4"/>
  <c r="BJ10" i="4" s="1"/>
  <c r="BI6" i="4"/>
  <c r="BJ6" i="4" s="1"/>
  <c r="BI20" i="4"/>
  <c r="BJ20" i="4" s="1"/>
  <c r="BI16" i="4"/>
  <c r="BJ16" i="4" s="1"/>
  <c r="BI12" i="4"/>
  <c r="BJ12" i="4" s="1"/>
  <c r="BI8" i="4"/>
  <c r="BJ8" i="4" s="1"/>
  <c r="BI4" i="4"/>
  <c r="BJ4" i="4" s="1"/>
  <c r="BI19" i="4"/>
  <c r="BJ19" i="4" s="1"/>
  <c r="BI15" i="4"/>
  <c r="BJ15" i="4" s="1"/>
  <c r="BI11" i="4"/>
  <c r="BJ11" i="4" s="1"/>
  <c r="BI7" i="4"/>
  <c r="BJ7" i="4" s="1"/>
  <c r="BI17" i="4"/>
  <c r="BJ17" i="4" s="1"/>
  <c r="BI13" i="4"/>
  <c r="BJ13" i="4" s="1"/>
  <c r="BI9" i="4"/>
  <c r="BJ9" i="4" s="1"/>
  <c r="BI21" i="4"/>
  <c r="BJ21" i="4" s="1"/>
  <c r="BI5" i="4"/>
  <c r="BJ5" i="4" s="1"/>
  <c r="BM22" i="4" l="1"/>
  <c r="BN22" i="4" s="1"/>
  <c r="BM21" i="4"/>
  <c r="BN21" i="4" s="1"/>
  <c r="BM19" i="4"/>
  <c r="BN19" i="4" s="1"/>
  <c r="BM17" i="4"/>
  <c r="BL14" i="4"/>
  <c r="BM11" i="4"/>
  <c r="BN11" i="4" s="1"/>
  <c r="BL10" i="4"/>
  <c r="BL8" i="4"/>
  <c r="BL7" i="4"/>
  <c r="BL5" i="4"/>
  <c r="BM4" i="4"/>
  <c r="BN4" i="4" s="1"/>
  <c r="BL22" i="4"/>
  <c r="BL21" i="4"/>
  <c r="BL19" i="4"/>
  <c r="BL17" i="4"/>
  <c r="BM12" i="4"/>
  <c r="BN12" i="4" s="1"/>
  <c r="BL11" i="4"/>
  <c r="BM9" i="4"/>
  <c r="BN9" i="4" s="1"/>
  <c r="BM6" i="4"/>
  <c r="BN6" i="4" s="1"/>
  <c r="BL4" i="4"/>
  <c r="BM20" i="4"/>
  <c r="BN20" i="4" s="1"/>
  <c r="BM18" i="4"/>
  <c r="BN18" i="4" s="1"/>
  <c r="BM16" i="4"/>
  <c r="BN16" i="4" s="1"/>
  <c r="BM15" i="4"/>
  <c r="BN15" i="4" s="1"/>
  <c r="BM13" i="4"/>
  <c r="BN13" i="4" s="1"/>
  <c r="BL12" i="4"/>
  <c r="BL9" i="4"/>
  <c r="BL6" i="4"/>
  <c r="BL20" i="4"/>
  <c r="BL18" i="4"/>
  <c r="BL16" i="4"/>
  <c r="BL15" i="4"/>
  <c r="BM14" i="4"/>
  <c r="BL13" i="4"/>
  <c r="BM10" i="4"/>
  <c r="BN10" i="4" s="1"/>
  <c r="BM8" i="4"/>
  <c r="BN8" i="4" s="1"/>
  <c r="BM7" i="4"/>
  <c r="BN7" i="4" s="1"/>
  <c r="BM5" i="4"/>
  <c r="BN5" i="4" s="1"/>
  <c r="BD5" i="4" a="1"/>
  <c r="BN17" i="4"/>
  <c r="BN14" i="4"/>
  <c r="AZ14" i="4"/>
  <c r="BA14" i="4" s="1"/>
  <c r="AY16" i="4"/>
  <c r="BF8" i="4" l="1"/>
  <c r="BF7" i="4"/>
  <c r="BD13" i="4" s="1"/>
  <c r="BF6" i="4"/>
  <c r="BF5" i="4"/>
  <c r="BE8" i="4"/>
  <c r="BE7" i="4"/>
  <c r="BE6" i="4"/>
  <c r="BD12" i="4" s="1"/>
  <c r="BE5" i="4"/>
  <c r="BD8" i="4"/>
  <c r="BD7" i="4"/>
  <c r="BD6" i="4"/>
  <c r="BD5" i="4"/>
  <c r="BD11" i="4" s="1"/>
  <c r="BG8" i="4"/>
  <c r="BD14" i="4" s="1"/>
  <c r="BG7" i="4"/>
  <c r="BG6" i="4"/>
  <c r="BG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Wallace, Charles</author>
    <author>CDub</author>
  </authors>
  <commentList>
    <comment ref="AW5" authorId="0" shapeId="0" xr:uid="{00000000-0006-0000-0200-000001000000}">
      <text>
        <r>
          <rPr>
            <b/>
            <sz val="9"/>
            <color indexed="81"/>
            <rFont val="Tahoma"/>
            <family val="2"/>
          </rPr>
          <t>Wallace, Charles:</t>
        </r>
        <r>
          <rPr>
            <sz val="9"/>
            <color indexed="81"/>
            <rFont val="Tahoma"/>
            <family val="2"/>
          </rPr>
          <t xml:space="preserve">
J is a 1x19 vector of 1s
</t>
        </r>
      </text>
    </comment>
    <comment ref="AA22" authorId="0" shapeId="0" xr:uid="{00000000-0006-0000-0200-000002000000}">
      <text>
        <r>
          <rPr>
            <b/>
            <sz val="9"/>
            <color indexed="81"/>
            <rFont val="Tahoma"/>
            <family val="2"/>
          </rPr>
          <t>Wallace, Charles:</t>
        </r>
        <r>
          <rPr>
            <sz val="9"/>
            <color indexed="81"/>
            <rFont val="Tahoma"/>
            <family val="2"/>
          </rPr>
          <t xml:space="preserve">
Checking matrix sums to 1 on rows and columns</t>
        </r>
      </text>
    </comment>
    <comment ref="BV28" authorId="1" shapeId="0" xr:uid="{69D7F027-D1E0-4569-9ADE-01E5C9EB74BE}">
      <text>
        <r>
          <rPr>
            <b/>
            <sz val="9"/>
            <color indexed="81"/>
            <rFont val="Tahoma"/>
            <family val="2"/>
          </rPr>
          <t xml:space="preserve">CW:
</t>
        </r>
        <r>
          <rPr>
            <sz val="9"/>
            <color indexed="81"/>
            <rFont val="Tahoma"/>
            <family val="2"/>
          </rPr>
          <t xml:space="preserve">There's debate about Excel's calculation method.  Google stackoverflow for additional information. </t>
        </r>
      </text>
    </comment>
  </commentList>
</comments>
</file>

<file path=xl/sharedStrings.xml><?xml version="1.0" encoding="utf-8"?>
<sst xmlns="http://schemas.openxmlformats.org/spreadsheetml/2006/main" count="104" uniqueCount="85">
  <si>
    <t>X</t>
  </si>
  <si>
    <t>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</si>
  <si>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</si>
  <si>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</si>
  <si>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</si>
  <si>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</si>
  <si>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</si>
  <si>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</si>
  <si>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</si>
  <si>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</si>
  <si>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</si>
  <si>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</si>
  <si>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</si>
  <si>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</si>
  <si>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</si>
  <si>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</si>
  <si>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</si>
  <si>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</si>
  <si>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</si>
  <si>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</si>
  <si>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</si>
  <si>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</si>
  <si>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</si>
  <si>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</si>
  <si>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</si>
  <si>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</si>
  <si>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SS</t>
  </si>
  <si>
    <t>Step 2:  Create X'X Matrix</t>
  </si>
  <si>
    <t>Step 3:  X'Y Vector</t>
  </si>
  <si>
    <r>
      <t>Step 4: (X'X)</t>
    </r>
    <r>
      <rPr>
        <b/>
        <vertAlign val="superscript"/>
        <sz val="18"/>
        <color theme="1"/>
        <rFont val="Calibri"/>
        <family val="2"/>
        <scheme val="minor"/>
      </rPr>
      <t>-1</t>
    </r>
    <r>
      <rPr>
        <b/>
        <sz val="18"/>
        <color theme="1"/>
        <rFont val="Calibri"/>
        <family val="2"/>
        <scheme val="minor"/>
      </rPr>
      <t>: Inverse of X'X matrix</t>
    </r>
  </si>
  <si>
    <t>Step 5:  Coefficients: b</t>
  </si>
  <si>
    <t>Sums:</t>
  </si>
  <si>
    <t>Step 6: Create P matrix for Variance-Covariance matrix  &amp; standard errors</t>
  </si>
  <si>
    <t>Step 7: Analysis of Variance (ANOVA)</t>
  </si>
  <si>
    <t>Y'Y =</t>
  </si>
  <si>
    <t xml:space="preserve">Total Sum of Squares: Y'Y </t>
  </si>
  <si>
    <t>b'X'Y =</t>
  </si>
  <si>
    <t>(1/n)Y'JY =</t>
  </si>
  <si>
    <t>Using excel's format:</t>
  </si>
  <si>
    <t>Step 8: Predicted Values &amp; Residuals</t>
  </si>
  <si>
    <t>DAX</t>
  </si>
  <si>
    <t>SMI</t>
  </si>
  <si>
    <t>CAC</t>
  </si>
  <si>
    <t>FTSE</t>
  </si>
  <si>
    <t>Intercept:</t>
  </si>
  <si>
    <t>SMI:</t>
  </si>
  <si>
    <t>CAC:</t>
  </si>
  <si>
    <t xml:space="preserve">FTSE: </t>
  </si>
  <si>
    <t>Step 1:  Align Data*</t>
  </si>
  <si>
    <r>
      <t>Variance of b: Coefficients: MSE(X'X)</t>
    </r>
    <r>
      <rPr>
        <b/>
        <vertAlign val="superscript"/>
        <sz val="11"/>
        <color theme="1"/>
        <rFont val="Calibri"/>
        <family val="2"/>
        <scheme val="minor"/>
      </rPr>
      <t>-1</t>
    </r>
  </si>
  <si>
    <t>Predicted Y</t>
  </si>
  <si>
    <t>Pmatrix Diag.</t>
  </si>
  <si>
    <t>s error</t>
  </si>
  <si>
    <t>s(y-hat)</t>
  </si>
  <si>
    <t>RESIDUAL OUTPUT</t>
  </si>
  <si>
    <t>Observation</t>
  </si>
  <si>
    <t>Residuals</t>
  </si>
  <si>
    <t>Standard Residuals</t>
  </si>
  <si>
    <t xml:space="preserve"> residual</t>
  </si>
  <si>
    <t>studentized</t>
  </si>
  <si>
    <t>Predicted DAX</t>
  </si>
  <si>
    <t>Excel's Residuals</t>
  </si>
  <si>
    <t>DAX ~ 1 + SMI + CAC + FTSE</t>
  </si>
  <si>
    <t>Coefficients:</t>
  </si>
  <si>
    <t>──────────────────────────────────────────────────────────────────────────────────</t>
  </si>
  <si>
    <t xml:space="preserve">                Estimate  Std. Error    t value  Pr(&gt;|t|)   Lower 95%    Upper 95%</t>
  </si>
  <si>
    <t xml:space="preserve">(Intercept)  1082.43      245.902      4.40188     0.0005  558.304     1606.56    </t>
  </si>
  <si>
    <t xml:space="preserve">SMI             0.442233    0.287415   1.53866     0.1447   -0.170377     1.05484 </t>
  </si>
  <si>
    <t>CAC             0.119184    0.170109   0.700636    0.4943   -0.243394     0.481762</t>
  </si>
  <si>
    <t>FTSE           -0.166738    0.134661  -1.23821     0.2347   -0.453761     0.120284</t>
  </si>
  <si>
    <t xml:space="preserve">               coef    std err          t      P&gt;|t|      [0.025      0.975]</t>
  </si>
  <si>
    <t>------------------------------------------------------------------------------</t>
  </si>
  <si>
    <t>Intercept   1082.4315    245.902      4.402      0.001     558.304    1606.559</t>
  </si>
  <si>
    <t>SMI            0.4422      0.287      1.539      0.145      -0.170       1.055</t>
  </si>
  <si>
    <t>CAC            0.1192      0.170      0.701      0.494      -0.243       0.482</t>
  </si>
  <si>
    <t>FTSE          -0.1667      0.135     -1.238      0.235      -0.454       0.120</t>
  </si>
  <si>
    <t xml:space="preserve">             Estimate Std. Error t value Pr(&gt;|t|)    </t>
  </si>
  <si>
    <t>(Intercept) 1082.4315   245.9019   4.402 0.000515 ***</t>
  </si>
  <si>
    <t xml:space="preserve">SMI            0.4422     0.2874   1.539 0.144714    </t>
  </si>
  <si>
    <t xml:space="preserve">CAC            0.1192     0.1701   0.701 0.494256    </t>
  </si>
  <si>
    <t xml:space="preserve">FTSE          -0.1667     0.1347  -1.238 0.234668    </t>
  </si>
  <si>
    <t>R:</t>
  </si>
  <si>
    <t>Python:</t>
  </si>
  <si>
    <t>Julia:</t>
  </si>
  <si>
    <t>Step 9: Compare to Excel Results &amp; Programming Languages (next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</si>
</sst>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1"/>
      <color theme="1"/>
      <name val="Calibri"/>
      <family val="2"/>
      <scheme val="minor"/>
    </font>
    <font>
      <b/>
      <sz val="11"/>
      <color theme="1"/>
      <name val="Calibri"/>
      <family val="2"/>
      <scheme val="minor"/>
    </font>
    <font>
      <b/>
      <sz val="18"/>
      <color theme="1"/>
      <name val="Calibri"/>
      <family val="2"/>
      <scheme val="minor"/>
    </font>
    <font>
      <b/>
      <vertAlign val="superscript"/>
      <sz val="11"/>
      <color theme="1"/>
      <name val="Calibri"/>
      <family val="2"/>
      <scheme val="minor"/>
    </font>
    <font>
      <b/>
      <vertAlign val="superscript"/>
      <sz val="18"/>
      <color theme="1"/>
      <name val="Calibri"/>
      <family val="2"/>
      <scheme val="minor"/>
    </font>
    <font>
      <sz val="9"/>
      <color indexed="81"/>
      <name val="Tahoma"/>
      <family val="2"/>
    </font>
    <font>
      <b/>
      <sz val="9"/>
      <color indexed="81"/>
      <name val="Tahoma"/>
      <family val="2"/>
    </font>
    <font>
      <b/>
      <u/>
      <sz val="12"/>
      <color theme="1"/>
      <name val="Calibri"/>
      <family val="2"/>
      <scheme val="minor"/>
    </font>
    <font>
      <sz val="8"/>
      <color rgb="FF000000"/>
      <name val="Courier New"/>
      <family val="3"/>
    </font>
    <font>
      <sz val="10"/>
      <name val="Lucida Console"/>
      <family val="3"/>
    </font>
    <font>
      <b/>
      <sz val="11"/>
      <color rgb="FF000000"/>
      <name val="Calibri"/>
      <family val="2"/>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s>
  <borders count="14">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xf numFmtId="0" fontId="3" fillId="0" borderId="0" xfId="0" applyFont="1"/>
    <xf numFmtId="0" fontId="0" fillId="3" borderId="0" xfId="0" applyFill="1"/>
    <xf numFmtId="0" fontId="0" fillId="0" borderId="1" xfId="0" applyBorder="1"/>
    <xf numFmtId="0" fontId="0" fillId="0" borderId="1" xfId="0" applyFont="1" applyBorder="1"/>
    <xf numFmtId="0" fontId="0" fillId="4" borderId="0" xfId="0" applyFill="1"/>
    <xf numFmtId="0" fontId="0" fillId="0" borderId="0" xfId="0" applyFill="1"/>
    <xf numFmtId="0" fontId="0" fillId="0" borderId="12" xfId="0" applyFill="1" applyBorder="1" applyAlignment="1">
      <alignment horizontal="center"/>
    </xf>
    <xf numFmtId="0" fontId="0" fillId="2" borderId="6" xfId="0" applyFill="1" applyBorder="1" applyAlignment="1">
      <alignment horizontal="center"/>
    </xf>
    <xf numFmtId="0" fontId="0" fillId="2" borderId="0" xfId="0" applyFill="1" applyBorder="1" applyAlignment="1">
      <alignment horizontal="center"/>
    </xf>
    <xf numFmtId="0" fontId="0" fillId="2" borderId="7" xfId="0" applyFill="1" applyBorder="1" applyAlignment="1">
      <alignment horizontal="center"/>
    </xf>
    <xf numFmtId="0" fontId="8" fillId="0" borderId="11"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2" fillId="0" borderId="0" xfId="0" applyFont="1" applyFill="1"/>
    <xf numFmtId="0" fontId="0" fillId="0" borderId="0" xfId="0" applyBorder="1"/>
    <xf numFmtId="0" fontId="1" fillId="0" borderId="0" xfId="0" applyFont="1" applyFill="1" applyBorder="1" applyAlignment="1">
      <alignment horizontal="center"/>
    </xf>
    <xf numFmtId="0" fontId="0" fillId="0" borderId="0" xfId="0" applyAlignment="1">
      <alignment horizontal="left" vertical="center"/>
    </xf>
    <xf numFmtId="0" fontId="9" fillId="0" borderId="0" xfId="0" applyFont="1" applyAlignment="1">
      <alignment horizontal="left" vertical="center"/>
    </xf>
    <xf numFmtId="0" fontId="10" fillId="0" borderId="0" xfId="0" applyFont="1" applyAlignment="1">
      <alignment vertical="center"/>
    </xf>
    <xf numFmtId="0" fontId="10" fillId="0" borderId="0" xfId="0" applyFont="1" applyFill="1" applyAlignment="1">
      <alignment vertical="center"/>
    </xf>
    <xf numFmtId="0" fontId="11" fillId="0" borderId="0" xfId="0" applyFont="1" applyAlignment="1">
      <alignment horizontal="left" vertical="center"/>
    </xf>
    <xf numFmtId="0" fontId="0" fillId="0" borderId="0" xfId="0" applyFill="1" applyBorder="1" applyAlignment="1">
      <alignment horizontal="center"/>
    </xf>
    <xf numFmtId="0" fontId="3" fillId="5" borderId="0" xfId="0" applyFont="1" applyFill="1"/>
    <xf numFmtId="0" fontId="0" fillId="5" borderId="0" xfId="0" applyFill="1"/>
    <xf numFmtId="0" fontId="2" fillId="0" borderId="0" xfId="0" applyFont="1" applyAlignment="1">
      <alignment wrapText="1"/>
    </xf>
    <xf numFmtId="16" fontId="0" fillId="0" borderId="0" xfId="0" applyNumberFormat="1"/>
    <xf numFmtId="0" fontId="8" fillId="2" borderId="3" xfId="0" applyFont="1" applyFill="1" applyBorder="1" applyAlignment="1">
      <alignment horizontal="center"/>
    </xf>
    <xf numFmtId="0" fontId="8" fillId="2" borderId="4" xfId="0" applyFont="1" applyFill="1" applyBorder="1" applyAlignment="1">
      <alignment horizontal="center"/>
    </xf>
    <xf numFmtId="0" fontId="8" fillId="2"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53</xdr:col>
      <xdr:colOff>281940</xdr:colOff>
      <xdr:row>13</xdr:row>
      <xdr:rowOff>68580</xdr:rowOff>
    </xdr:from>
    <xdr:ext cx="65" cy="172227"/>
    <xdr:sp macro="" textlink="">
      <xdr:nvSpPr>
        <xdr:cNvPr id="4" name="TextBox 3">
          <a:extLst>
            <a:ext uri="{FF2B5EF4-FFF2-40B4-BE49-F238E27FC236}">
              <a16:creationId xmlns:a16="http://schemas.microsoft.com/office/drawing/2014/main" id="{AE70CCC9-F34A-4BBF-B0F9-EEB5E925D259}"/>
            </a:ext>
          </a:extLst>
        </xdr:cNvPr>
        <xdr:cNvSpPr txBox="1"/>
      </xdr:nvSpPr>
      <xdr:spPr>
        <a:xfrm>
          <a:off x="33672780" y="264414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5</xdr:col>
      <xdr:colOff>152400</xdr:colOff>
      <xdr:row>7</xdr:row>
      <xdr:rowOff>7620</xdr:rowOff>
    </xdr:from>
    <xdr:to>
      <xdr:col>21</xdr:col>
      <xdr:colOff>586740</xdr:colOff>
      <xdr:row>26</xdr:row>
      <xdr:rowOff>106680</xdr:rowOff>
    </xdr:to>
    <xdr:sp macro="" textlink="">
      <xdr:nvSpPr>
        <xdr:cNvPr id="5" name="TextBox 4">
          <a:extLst>
            <a:ext uri="{FF2B5EF4-FFF2-40B4-BE49-F238E27FC236}">
              <a16:creationId xmlns:a16="http://schemas.microsoft.com/office/drawing/2014/main" id="{C151868C-24F9-4DF2-A89E-AC5D85DD23DE}"/>
            </a:ext>
          </a:extLst>
        </xdr:cNvPr>
        <xdr:cNvSpPr txBox="1"/>
      </xdr:nvSpPr>
      <xdr:spPr>
        <a:xfrm>
          <a:off x="3276600" y="1485900"/>
          <a:ext cx="10721340" cy="3611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spreadsheet illustrates the Linear Algebra underlying OLS regression.  As regression analysis is over 200 years old and is the workhorse of statistical analysis (always start with the simple model before going more complex!), the elegance of the matrix multiplication underlying it is often overlooked. The goal of this spreadsheet is to walk the user through the steps and show the same results in Excel, R, Julia, and Python.   </a:t>
          </a:r>
        </a:p>
        <a:p>
          <a:r>
            <a:rPr lang="en-US" sz="1100" baseline="0">
              <a:solidFill>
                <a:schemeClr val="dk1"/>
              </a:solidFill>
              <a:effectLst/>
              <a:latin typeface="+mn-lt"/>
              <a:ea typeface="+mn-ea"/>
              <a:cs typeface="+mn-cs"/>
            </a:rPr>
            <a:t> </a:t>
          </a:r>
        </a:p>
        <a:p>
          <a:r>
            <a:rPr lang="en-US" sz="1100">
              <a:solidFill>
                <a:schemeClr val="dk1"/>
              </a:solidFill>
              <a:effectLst/>
              <a:latin typeface="+mn-lt"/>
              <a:ea typeface="+mn-ea"/>
              <a:cs typeface="+mn-cs"/>
            </a:rPr>
            <a:t>Data are from R's EuStockMarkets</a:t>
          </a:r>
          <a:r>
            <a:rPr lang="en-US" sz="1100" baseline="0">
              <a:solidFill>
                <a:schemeClr val="dk1"/>
              </a:solidFill>
              <a:effectLst/>
              <a:latin typeface="+mn-lt"/>
              <a:ea typeface="+mn-ea"/>
              <a:cs typeface="+mn-cs"/>
            </a:rPr>
            <a:t> dataset.   As this is a toy example, we are not concern with stationarity, seasonality, or other issues prevalent in time series data.  The model is of the form Y = </a:t>
          </a:r>
          <a:r>
            <a:rPr lang="el-GR" sz="1100" baseline="0">
              <a:solidFill>
                <a:schemeClr val="dk1"/>
              </a:solidFill>
              <a:effectLst/>
              <a:latin typeface="+mn-lt"/>
              <a:ea typeface="+mn-ea"/>
              <a:cs typeface="+mn-cs"/>
            </a:rPr>
            <a:t>α</a:t>
          </a:r>
          <a:r>
            <a:rPr lang="en-US" sz="1100" baseline="0">
              <a:solidFill>
                <a:schemeClr val="dk1"/>
              </a:solidFill>
              <a:effectLst/>
              <a:latin typeface="+mn-lt"/>
              <a:ea typeface="+mn-ea"/>
              <a:cs typeface="+mn-cs"/>
            </a:rPr>
            <a:t> + X</a:t>
          </a:r>
          <a:r>
            <a:rPr lang="el-GR" sz="1100" baseline="0">
              <a:solidFill>
                <a:schemeClr val="dk1"/>
              </a:solidFill>
              <a:effectLst/>
              <a:latin typeface="+mn-lt"/>
              <a:ea typeface="+mn-ea"/>
              <a:cs typeface="+mn-cs"/>
            </a:rPr>
            <a:t>β</a:t>
          </a:r>
          <a:r>
            <a:rPr lang="en-US" sz="1100" baseline="0">
              <a:solidFill>
                <a:schemeClr val="dk1"/>
              </a:solidFill>
              <a:effectLst/>
              <a:latin typeface="+mn-lt"/>
              <a:ea typeface="+mn-ea"/>
              <a:cs typeface="+mn-cs"/>
            </a:rPr>
            <a:t> + </a:t>
          </a:r>
          <a:r>
            <a:rPr lang="el-GR" sz="1100" baseline="0">
              <a:solidFill>
                <a:schemeClr val="dk1"/>
              </a:solidFill>
              <a:effectLst/>
              <a:latin typeface="+mn-lt"/>
              <a:ea typeface="+mn-ea"/>
              <a:cs typeface="+mn-cs"/>
            </a:rPr>
            <a:t>ε</a:t>
          </a:r>
          <a:r>
            <a:rPr lang="en-US" sz="1100" baseline="0">
              <a:solidFill>
                <a:schemeClr val="dk1"/>
              </a:solidFill>
              <a:effectLst/>
              <a:latin typeface="+mn-lt"/>
              <a:ea typeface="+mn-ea"/>
              <a:cs typeface="+mn-cs"/>
            </a:rPr>
            <a:t>.  </a:t>
          </a:r>
        </a:p>
        <a:p>
          <a:endParaRPr lang="en-US" sz="110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The following steps result in the regression coefficients:</a:t>
          </a:r>
        </a:p>
        <a:p>
          <a:r>
            <a:rPr lang="en-US" sz="1100" b="1" baseline="0">
              <a:solidFill>
                <a:schemeClr val="dk1"/>
              </a:solidFill>
              <a:effectLst/>
              <a:latin typeface="+mn-lt"/>
              <a:ea typeface="+mn-ea"/>
              <a:cs typeface="+mn-cs"/>
            </a:rPr>
            <a:t>Step 1:</a:t>
          </a:r>
          <a:r>
            <a:rPr lang="en-US" sz="1100" baseline="0">
              <a:solidFill>
                <a:schemeClr val="dk1"/>
              </a:solidFill>
              <a:effectLst/>
              <a:latin typeface="+mn-lt"/>
              <a:ea typeface="+mn-ea"/>
              <a:cs typeface="+mn-cs"/>
            </a:rPr>
            <a:t>  The data are aligned.  The Y is the response/dependent variables.  The X is the design matrix of predictors/independent variables.  The column of 1s are needed for the intercept.</a:t>
          </a:r>
        </a:p>
        <a:p>
          <a:r>
            <a:rPr lang="en-US" sz="1100" b="1" baseline="0">
              <a:solidFill>
                <a:schemeClr val="dk1"/>
              </a:solidFill>
              <a:effectLst/>
              <a:latin typeface="+mn-lt"/>
              <a:ea typeface="+mn-ea"/>
              <a:cs typeface="+mn-cs"/>
            </a:rPr>
            <a:t>Step 2:</a:t>
          </a:r>
          <a:r>
            <a:rPr lang="en-US" sz="1100" baseline="0">
              <a:solidFill>
                <a:schemeClr val="dk1"/>
              </a:solidFill>
              <a:effectLst/>
              <a:latin typeface="+mn-lt"/>
              <a:ea typeface="+mn-ea"/>
              <a:cs typeface="+mn-cs"/>
            </a:rPr>
            <a:t>  This matrix is the relationship of the variables with themselves and each other.  In finance, this is the covariance matrix used in one of the steps of portfolio optimization: imagine the header and row names: 1, SMI, CAC, FTSE.</a:t>
          </a:r>
        </a:p>
        <a:p>
          <a:r>
            <a:rPr lang="en-US" sz="1100" b="1" baseline="0">
              <a:solidFill>
                <a:schemeClr val="dk1"/>
              </a:solidFill>
              <a:effectLst/>
              <a:latin typeface="+mn-lt"/>
              <a:ea typeface="+mn-ea"/>
              <a:cs typeface="+mn-cs"/>
            </a:rPr>
            <a:t>Step 3:</a:t>
          </a:r>
          <a:r>
            <a:rPr lang="en-US" sz="1100" baseline="0">
              <a:solidFill>
                <a:schemeClr val="dk1"/>
              </a:solidFill>
              <a:effectLst/>
              <a:latin typeface="+mn-lt"/>
              <a:ea typeface="+mn-ea"/>
              <a:cs typeface="+mn-cs"/>
            </a:rPr>
            <a:t>  The X'Y vector gives the relationship between the variables in X and Y.  </a:t>
          </a:r>
        </a:p>
        <a:p>
          <a:r>
            <a:rPr lang="en-US" sz="1100" b="1"/>
            <a:t>Step 4:</a:t>
          </a:r>
          <a:r>
            <a:rPr lang="en-US" sz="1100"/>
            <a:t>  We</a:t>
          </a:r>
          <a:r>
            <a:rPr lang="en-US" sz="1100" baseline="0"/>
            <a:t> don't divide by a matrix.  However, the we can multiply by the inverse.  For example, if you can't divide 10 by 2, you can multiply by 0.5 to get the same answer.</a:t>
          </a:r>
        </a:p>
        <a:p>
          <a:r>
            <a:rPr lang="en-US" sz="1100" b="1" baseline="0"/>
            <a:t>Step 5:</a:t>
          </a:r>
          <a:r>
            <a:rPr lang="en-US" sz="1100" baseline="0"/>
            <a:t>  The X'Y matrix is multiplied by the inverse of the X'X matrix resulting in the regression coefficients.</a:t>
          </a:r>
        </a:p>
        <a:p>
          <a:endParaRPr lang="en-US" sz="1100"/>
        </a:p>
        <a:p>
          <a:r>
            <a:rPr lang="en-US" sz="1100"/>
            <a:t>The</a:t>
          </a:r>
          <a:r>
            <a:rPr lang="en-US" sz="1100" baseline="0"/>
            <a:t> steps below result in the performance/diagnostics metrics of the model:</a:t>
          </a:r>
        </a:p>
        <a:p>
          <a:r>
            <a:rPr lang="en-US" sz="1100" b="1" baseline="0"/>
            <a:t>Step 6:</a:t>
          </a:r>
          <a:r>
            <a:rPr lang="en-US" sz="1100" baseline="0"/>
            <a:t>  The P matrix and variance-covariance matrix is used to create standard errors of the regression.  Each column and row should sum to 1.</a:t>
          </a:r>
        </a:p>
        <a:p>
          <a:r>
            <a:rPr lang="en-US" sz="1100" b="1" baseline="0"/>
            <a:t>Step 7:</a:t>
          </a:r>
          <a:r>
            <a:rPr lang="en-US" sz="1100" baseline="0"/>
            <a:t>  The ANOVA table categorizes the variation among the components of the regression.</a:t>
          </a:r>
        </a:p>
        <a:p>
          <a:r>
            <a:rPr lang="en-US" sz="1100" b="1" baseline="0"/>
            <a:t>Step 8:</a:t>
          </a:r>
          <a:r>
            <a:rPr lang="en-US" sz="1100" baseline="0"/>
            <a:t>  This step takes the MSE and multiplies it by the X'X matrix to get the standard errors, which gives the absolute distance of the points from the regression line.  </a:t>
          </a:r>
        </a:p>
        <a:p>
          <a:r>
            <a:rPr lang="en-US" sz="1100" b="1" baseline="0"/>
            <a:t>Step 9:</a:t>
          </a:r>
          <a:r>
            <a:rPr lang="en-US" sz="1100" baseline="0"/>
            <a:t>  The comparison between Excel's regression results and our manual results.  See the next tab to see the codes and results from R, Julia, and Python.   </a:t>
          </a:r>
          <a:endParaRPr lang="en-US" sz="110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7620</xdr:rowOff>
    </xdr:from>
    <xdr:to>
      <xdr:col>12</xdr:col>
      <xdr:colOff>243840</xdr:colOff>
      <xdr:row>40</xdr:row>
      <xdr:rowOff>7620</xdr:rowOff>
    </xdr:to>
    <xdr:sp macro="" textlink="">
      <xdr:nvSpPr>
        <xdr:cNvPr id="3" name="TextBox 2">
          <a:extLst>
            <a:ext uri="{FF2B5EF4-FFF2-40B4-BE49-F238E27FC236}">
              <a16:creationId xmlns:a16="http://schemas.microsoft.com/office/drawing/2014/main" id="{BB022ECA-F810-4985-A3D7-7367A0A3B5FC}"/>
            </a:ext>
          </a:extLst>
        </xdr:cNvPr>
        <xdr:cNvSpPr txBox="1"/>
      </xdr:nvSpPr>
      <xdr:spPr>
        <a:xfrm>
          <a:off x="0" y="7620"/>
          <a:ext cx="7559040" cy="731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Below are snippets from R, Julia, and Python to test the regression results.   Since</a:t>
          </a:r>
          <a:r>
            <a:rPr lang="en-US" sz="1100" baseline="0"/>
            <a:t> the coding is short, it is convenient to place them below.  </a:t>
          </a:r>
          <a:endParaRPr lang="en-US" sz="1100"/>
        </a:p>
        <a:p>
          <a:endParaRPr lang="en-US" sz="1100"/>
        </a:p>
        <a:p>
          <a:r>
            <a:rPr lang="en-US" sz="1100" b="1" u="sng"/>
            <a:t>R: </a:t>
          </a:r>
        </a:p>
        <a:p>
          <a:r>
            <a:rPr lang="en-US" sz="1100"/>
            <a:t>#</a:t>
          </a:r>
          <a:r>
            <a:rPr lang="en-US" sz="1100" baseline="0"/>
            <a:t> EuStockMarkets is native R dataset. The example uses the first 19 rows.</a:t>
          </a:r>
        </a:p>
        <a:p>
          <a:r>
            <a:rPr lang="en-US" sz="1100" baseline="0"/>
            <a:t>data &lt;- as.data.frame(EuStockMarkets[1:19, ])</a:t>
          </a:r>
        </a:p>
        <a:p>
          <a:endParaRPr lang="en-US" sz="1100"/>
        </a:p>
        <a:p>
          <a:r>
            <a:rPr lang="en-US" sz="1100"/>
            <a:t># Create Model</a:t>
          </a:r>
        </a:p>
        <a:p>
          <a:r>
            <a:rPr lang="en-US" sz="1100"/>
            <a:t>model &lt;- lm(DAX ~ SMI + CAC + FTSE, data = data)</a:t>
          </a:r>
        </a:p>
        <a:p>
          <a:r>
            <a:rPr lang="en-US" sz="1100"/>
            <a:t>summary(model)</a:t>
          </a:r>
        </a:p>
        <a:p>
          <a:endParaRPr lang="en-US" sz="1100"/>
        </a:p>
        <a:p>
          <a:r>
            <a:rPr lang="en-US" sz="1100" b="1" u="sng"/>
            <a:t>Julia</a:t>
          </a:r>
          <a:r>
            <a:rPr lang="en-US" sz="1100" b="1" u="sng" baseline="0"/>
            <a:t>:</a:t>
          </a:r>
        </a:p>
        <a:p>
          <a:r>
            <a:rPr lang="en-US" sz="1100" baseline="0"/>
            <a:t># Import CSV package</a:t>
          </a:r>
        </a:p>
        <a:p>
          <a:r>
            <a:rPr lang="en-US" sz="1100"/>
            <a:t>import Pkg</a:t>
          </a:r>
          <a:r>
            <a:rPr lang="en-US" sz="1100" baseline="0"/>
            <a:t>; </a:t>
          </a:r>
          <a:r>
            <a:rPr lang="en-US" sz="1100"/>
            <a:t>Pkg.add("CSV")</a:t>
          </a:r>
        </a:p>
        <a:p>
          <a:r>
            <a:rPr lang="en-US" sz="1100"/>
            <a:t>using CSV</a:t>
          </a:r>
        </a:p>
        <a:p>
          <a:endParaRPr lang="en-US" sz="1100"/>
        </a:p>
        <a:p>
          <a:r>
            <a:rPr lang="en-US" sz="1100" baseline="0">
              <a:solidFill>
                <a:schemeClr val="dk1"/>
              </a:solidFill>
              <a:effectLst/>
              <a:latin typeface="+mn-lt"/>
              <a:ea typeface="+mn-ea"/>
              <a:cs typeface="+mn-cs"/>
            </a:rPr>
            <a:t># Import data into Julia (can create csv to upload)</a:t>
          </a:r>
          <a:r>
            <a:rPr lang="en-US" sz="1100"/>
            <a:t> </a:t>
          </a:r>
        </a:p>
        <a:p>
          <a:r>
            <a:rPr lang="en-US" sz="1100"/>
            <a:t>data = CSV.read("C://Your//Path//data.csv")</a:t>
          </a:r>
        </a:p>
        <a:p>
          <a:endParaRPr lang="en-US" sz="1100"/>
        </a:p>
        <a:p>
          <a:r>
            <a:rPr lang="en-US" sz="1100"/>
            <a:t># Add Regression Package</a:t>
          </a:r>
          <a:r>
            <a:rPr lang="en-US" sz="1100" baseline="0"/>
            <a:t> (GLM is recommended)</a:t>
          </a:r>
        </a:p>
        <a:p>
          <a:r>
            <a:rPr lang="en-US" sz="1100" baseline="0"/>
            <a:t>Pkg.add("GLM")</a:t>
          </a:r>
        </a:p>
        <a:p>
          <a:r>
            <a:rPr lang="en-US" sz="1100" baseline="0"/>
            <a:t>Using GLM</a:t>
          </a:r>
        </a:p>
        <a:p>
          <a:endParaRPr lang="en-US" sz="1100" baseline="0"/>
        </a:p>
        <a:p>
          <a:r>
            <a:rPr lang="en-US" sz="1100" baseline="0"/>
            <a:t># Create Model</a:t>
          </a:r>
        </a:p>
        <a:p>
          <a:r>
            <a:rPr lang="en-US" sz="1100" baseline="0"/>
            <a:t>model = lm(@formula(DAX ~ SMI + CAC + FTSE), data) </a:t>
          </a:r>
          <a:endParaRPr lang="en-US" sz="1100"/>
        </a:p>
        <a:p>
          <a:r>
            <a:rPr lang="en-US" sz="1100"/>
            <a:t>model</a:t>
          </a:r>
        </a:p>
        <a:p>
          <a:endParaRPr lang="en-US" sz="1100"/>
        </a:p>
        <a:p>
          <a:r>
            <a:rPr lang="en-US" sz="1100" b="1" u="sng"/>
            <a:t>Python:</a:t>
          </a:r>
        </a:p>
        <a:p>
          <a:r>
            <a:rPr lang="en-US" sz="1100"/>
            <a:t># Import</a:t>
          </a:r>
          <a:r>
            <a:rPr lang="en-US" sz="1100" baseline="0"/>
            <a:t> Packages </a:t>
          </a:r>
          <a:endParaRPr lang="en-US" sz="1100"/>
        </a:p>
        <a:p>
          <a:r>
            <a:rPr lang="en-US" sz="1100"/>
            <a:t>import numpy as np</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Gives R-like</a:t>
          </a:r>
          <a:r>
            <a:rPr lang="en-US" sz="1100" baseline="0">
              <a:solidFill>
                <a:schemeClr val="dk1"/>
              </a:solidFill>
              <a:effectLst/>
              <a:latin typeface="+mn-lt"/>
              <a:ea typeface="+mn-ea"/>
              <a:cs typeface="+mn-cs"/>
            </a:rPr>
            <a:t> formula for model</a:t>
          </a:r>
          <a:endParaRPr lang="en-US" sz="1100"/>
        </a:p>
        <a:p>
          <a:r>
            <a:rPr lang="en-US" sz="1100"/>
            <a:t>import statsmodels.api as sm </a:t>
          </a:r>
        </a:p>
        <a:p>
          <a:r>
            <a:rPr lang="en-US" sz="1100"/>
            <a:t>import statsmodels.formula.api as smf</a:t>
          </a:r>
        </a:p>
        <a:p>
          <a:endParaRPr lang="en-US" sz="1100"/>
        </a:p>
        <a:p>
          <a:r>
            <a:rPr lang="en-US" sz="1100"/>
            <a:t># Import data</a:t>
          </a:r>
          <a:r>
            <a:rPr lang="en-US" sz="1100" baseline="0"/>
            <a:t> </a:t>
          </a:r>
          <a:endParaRPr lang="en-US" sz="1100"/>
        </a:p>
        <a:p>
          <a:r>
            <a:rPr lang="en-US" sz="1100"/>
            <a:t>data = pd.read_csv("Your\Path\data.csv")</a:t>
          </a:r>
        </a:p>
        <a:p>
          <a:endParaRPr lang="en-US" sz="1100"/>
        </a:p>
        <a:p>
          <a:r>
            <a:rPr lang="en-US" sz="1100"/>
            <a:t># Create Model</a:t>
          </a:r>
        </a:p>
        <a:p>
          <a:r>
            <a:rPr lang="en-US" sz="1100"/>
            <a:t>model = smf.ols('DAX ~ SMI + CAC + FTSE', data = data).fit()</a:t>
          </a:r>
        </a:p>
        <a:p>
          <a:r>
            <a:rPr lang="en-US" sz="1100"/>
            <a:t>print(model.summary())</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47"/>
  <sheetViews>
    <sheetView tabSelected="1" workbookViewId="0">
      <selection activeCell="C25" sqref="C25"/>
    </sheetView>
  </sheetViews>
  <sheetFormatPr defaultColWidth="9.109375" defaultRowHeight="14.4" x14ac:dyDescent="0.3"/>
  <cols>
    <col min="1" max="2" width="9.109375" style="10"/>
    <col min="3" max="3" width="9.109375" style="10" customWidth="1"/>
    <col min="4" max="15" width="9.109375" style="10"/>
    <col min="16" max="18" width="9.33203125" style="10" bestFit="1" customWidth="1"/>
    <col min="19" max="19" width="11" style="10" bestFit="1" customWidth="1"/>
    <col min="20" max="20" width="10.77734375" style="10" customWidth="1"/>
    <col min="21" max="48" width="9.109375" style="10"/>
    <col min="49" max="49" width="10.5546875" style="10" customWidth="1"/>
    <col min="50" max="60" width="9.109375" style="10"/>
    <col min="61" max="61" width="12" style="10" bestFit="1" customWidth="1"/>
    <col min="62" max="62" width="12.6640625" style="10" bestFit="1" customWidth="1"/>
    <col min="63" max="63" width="12.109375" style="10" bestFit="1" customWidth="1"/>
    <col min="64" max="65" width="12" style="10" bestFit="1" customWidth="1"/>
    <col min="66" max="66" width="12.6640625" style="10" bestFit="1" customWidth="1"/>
    <col min="67" max="73" width="9.109375" style="10"/>
    <col min="74" max="74" width="11.77734375" style="10" customWidth="1"/>
    <col min="75" max="16384" width="9.109375" style="10"/>
  </cols>
  <sheetData>
    <row r="1" spans="1:74" customFormat="1" ht="26.4" x14ac:dyDescent="0.45">
      <c r="A1" s="6" t="s">
        <v>48</v>
      </c>
      <c r="G1" s="31" t="s">
        <v>27</v>
      </c>
      <c r="H1" s="32"/>
      <c r="I1" s="32"/>
      <c r="J1" s="32"/>
      <c r="L1" s="6" t="s">
        <v>28</v>
      </c>
      <c r="P1" s="31" t="s">
        <v>29</v>
      </c>
      <c r="Q1" s="32"/>
      <c r="R1" s="32"/>
      <c r="S1" s="32"/>
      <c r="T1" s="32"/>
      <c r="V1" s="6" t="s">
        <v>30</v>
      </c>
      <c r="AA1" s="31" t="s">
        <v>32</v>
      </c>
      <c r="AB1" s="32"/>
      <c r="AC1" s="32"/>
      <c r="AD1" s="32"/>
      <c r="AE1" s="32"/>
      <c r="AF1" s="32"/>
      <c r="AG1" s="32"/>
      <c r="AH1" s="32"/>
      <c r="AI1" s="32"/>
      <c r="AJ1" s="32"/>
      <c r="AK1" s="32"/>
      <c r="AL1" s="32"/>
      <c r="AM1" s="32"/>
      <c r="AN1" s="32"/>
      <c r="AO1" s="32"/>
      <c r="AP1" s="32"/>
      <c r="AQ1" s="32"/>
      <c r="AR1" s="32"/>
      <c r="AS1" s="32"/>
      <c r="AT1" s="32"/>
      <c r="AU1" s="32"/>
      <c r="AW1" s="6" t="s">
        <v>33</v>
      </c>
      <c r="BD1" s="31" t="s">
        <v>39</v>
      </c>
      <c r="BE1" s="32"/>
      <c r="BF1" s="32"/>
      <c r="BG1" s="32"/>
      <c r="BH1" s="32"/>
      <c r="BI1" s="32"/>
      <c r="BJ1" s="32"/>
      <c r="BK1" s="32"/>
      <c r="BL1" s="32"/>
      <c r="BM1" s="32"/>
      <c r="BN1" s="32"/>
      <c r="BQ1" s="6" t="s">
        <v>84</v>
      </c>
    </row>
    <row r="2" spans="1:74" customFormat="1" ht="15.6" x14ac:dyDescent="0.3">
      <c r="A2" s="16" t="s">
        <v>1</v>
      </c>
      <c r="B2" s="35" t="s">
        <v>0</v>
      </c>
      <c r="C2" s="36"/>
      <c r="D2" s="36"/>
      <c r="E2" s="37"/>
      <c r="AU2" s="7" t="s">
        <v>31</v>
      </c>
      <c r="BN2" s="33" t="s">
        <v>59</v>
      </c>
    </row>
    <row r="3" spans="1:74" customFormat="1" ht="16.2" x14ac:dyDescent="0.3">
      <c r="A3" s="12" t="s">
        <v>40</v>
      </c>
      <c r="B3" s="13"/>
      <c r="C3" s="14" t="s">
        <v>41</v>
      </c>
      <c r="D3" s="14" t="s">
        <v>42</v>
      </c>
      <c r="E3" s="15" t="s">
        <v>43</v>
      </c>
      <c r="F3" s="30"/>
      <c r="G3">
        <f t="array" ref="G3:J6">MMULT(TRANSPOSE(B4:E22),B4:E22)</f>
        <v>19</v>
      </c>
      <c r="H3">
        <v>32448.899999999994</v>
      </c>
      <c r="I3">
        <v>33271.299999999996</v>
      </c>
      <c r="J3">
        <v>47823.700000000004</v>
      </c>
      <c r="L3">
        <f t="array" ref="L3:L6">MMULT(TRANSPOSE(B4:E22),A4:A22)</f>
        <v>30907.550000000003</v>
      </c>
      <c r="P3">
        <f t="array" ref="P3:S6">MINVERSE(G3:J6)</f>
        <v>497.72253405977187</v>
      </c>
      <c r="Q3">
        <v>-0.29241101772723227</v>
      </c>
      <c r="R3">
        <v>-0.16862164699976287</v>
      </c>
      <c r="S3">
        <v>0.1179948253651794</v>
      </c>
      <c r="V3" s="11" t="s">
        <v>44</v>
      </c>
      <c r="W3">
        <f t="array" ref="W3:W6">MMULT(P3:S6,L3:L6)</f>
        <v>1082.4314727205783</v>
      </c>
      <c r="Y3" s="1"/>
      <c r="AB3">
        <f t="array" ref="AB3:AT21">MMULT(B4:E22,MMULT(P3:S6,TRANSPOSE(B4:E22)))</f>
        <v>0.622579868886179</v>
      </c>
      <c r="AC3">
        <v>0.30589515408686196</v>
      </c>
      <c r="AD3">
        <v>4.9131559656831136E-2</v>
      </c>
      <c r="AE3">
        <v>-0.14628874183952223</v>
      </c>
      <c r="AF3">
        <v>-5.214635115559485E-2</v>
      </c>
      <c r="AG3">
        <v>-3.20348285461316E-2</v>
      </c>
      <c r="AH3">
        <v>6.3688657766904022E-2</v>
      </c>
      <c r="AI3">
        <v>0.15977404329279976</v>
      </c>
      <c r="AJ3">
        <v>0.1368189275346543</v>
      </c>
      <c r="AK3">
        <v>0.12762205777514346</v>
      </c>
      <c r="AL3">
        <v>3.686758211695107E-2</v>
      </c>
      <c r="AM3">
        <v>-0.11285643391863132</v>
      </c>
      <c r="AN3">
        <v>-9.1636281295039534E-2</v>
      </c>
      <c r="AO3">
        <v>-6.7880497490422798E-2</v>
      </c>
      <c r="AP3">
        <v>1.1171026560367281E-2</v>
      </c>
      <c r="AQ3">
        <v>-3.7979652207890569E-2</v>
      </c>
      <c r="AR3">
        <v>-0.10665584588326027</v>
      </c>
      <c r="AS3">
        <v>5.601760872010253E-2</v>
      </c>
      <c r="AT3">
        <v>7.791214593979312E-2</v>
      </c>
      <c r="AU3" s="7">
        <f>SUM(AB3:AT3)</f>
        <v>1.0000000000000946</v>
      </c>
      <c r="AW3" s="5" t="s">
        <v>35</v>
      </c>
      <c r="BD3" s="5" t="s">
        <v>49</v>
      </c>
      <c r="BI3" s="5" t="s">
        <v>50</v>
      </c>
      <c r="BJ3" s="5" t="s">
        <v>56</v>
      </c>
      <c r="BK3" s="5" t="s">
        <v>51</v>
      </c>
      <c r="BL3" s="22" t="s">
        <v>53</v>
      </c>
      <c r="BM3" s="5" t="s">
        <v>52</v>
      </c>
      <c r="BN3" s="33" t="s">
        <v>58</v>
      </c>
      <c r="BQ3" t="s">
        <v>2</v>
      </c>
    </row>
    <row r="4" spans="1:74" customFormat="1" ht="15" thickBot="1" x14ac:dyDescent="0.35">
      <c r="A4" s="17">
        <v>1628.75</v>
      </c>
      <c r="B4" s="13">
        <v>1</v>
      </c>
      <c r="C4" s="14">
        <v>1678.1</v>
      </c>
      <c r="D4" s="14">
        <v>1772.8</v>
      </c>
      <c r="E4" s="15">
        <v>2443.6</v>
      </c>
      <c r="G4">
        <v>32448.899999999994</v>
      </c>
      <c r="H4">
        <v>55426926.269999996</v>
      </c>
      <c r="I4">
        <v>56828111.639999993</v>
      </c>
      <c r="J4">
        <v>81692946.579999998</v>
      </c>
      <c r="L4">
        <v>52787008.084999993</v>
      </c>
      <c r="P4">
        <v>-0.29241101772733302</v>
      </c>
      <c r="Q4">
        <v>6.7995808637555226E-4</v>
      </c>
      <c r="R4">
        <v>-1.1307214508603102E-4</v>
      </c>
      <c r="S4">
        <v>-2.6652110462744341E-4</v>
      </c>
      <c r="V4" s="11" t="s">
        <v>45</v>
      </c>
      <c r="W4">
        <v>0.44223335476272041</v>
      </c>
      <c r="Y4" s="1"/>
      <c r="AB4">
        <v>0.30589515408692414</v>
      </c>
      <c r="AC4">
        <v>0.19903961432630091</v>
      </c>
      <c r="AD4">
        <v>0.11145772558404676</v>
      </c>
      <c r="AE4">
        <v>1.6666833459631047E-2</v>
      </c>
      <c r="AF4">
        <v>2.3750625365883682E-2</v>
      </c>
      <c r="AG4">
        <v>2.3117247054328161E-2</v>
      </c>
      <c r="AH4">
        <v>4.2969709735806383E-2</v>
      </c>
      <c r="AI4">
        <v>9.315111756772021E-2</v>
      </c>
      <c r="AJ4">
        <v>6.2377495155483409E-2</v>
      </c>
      <c r="AK4">
        <v>0.14572588811669895</v>
      </c>
      <c r="AL4">
        <v>6.2941809928802606E-2</v>
      </c>
      <c r="AM4">
        <v>-1.7912389874027157E-2</v>
      </c>
      <c r="AN4">
        <v>-2.9707500433395317E-2</v>
      </c>
      <c r="AO4">
        <v>2.5965244695476564E-2</v>
      </c>
      <c r="AP4">
        <v>6.6380172876625565E-2</v>
      </c>
      <c r="AQ4">
        <v>-4.097194764845824E-3</v>
      </c>
      <c r="AR4">
        <v>-6.3314558575797264E-2</v>
      </c>
      <c r="AS4">
        <v>-3.750198197113086E-2</v>
      </c>
      <c r="AT4">
        <v>-2.6905012334440315E-2</v>
      </c>
      <c r="AU4" s="7">
        <f t="shared" ref="AU4:AU21" si="0">SUM(AB4:AT4)</f>
        <v>1.0000000000000915</v>
      </c>
      <c r="AW4" t="s">
        <v>34</v>
      </c>
      <c r="AX4">
        <f t="array" ref="AX4">MMULT(TRANSPOSE(A4:A22),A4:A22)</f>
        <v>50280167.5097</v>
      </c>
      <c r="BI4">
        <f t="array" ref="BI4:BI22">MMULT(AB3:AT21,A4:A22)</f>
        <v>1628.3910613198586</v>
      </c>
      <c r="BJ4">
        <f>A4-BI4</f>
        <v>0.35893868014136388</v>
      </c>
      <c r="BK4">
        <f>INDEX(AB3:AT3,,ROWS($1:1))</f>
        <v>0.622579868886179</v>
      </c>
      <c r="BL4">
        <f>SQRT($AZ$15*BK4)</f>
        <v>8.696926981145003</v>
      </c>
      <c r="BM4">
        <f>SQRT($AZ$15*(1-BK4))</f>
        <v>6.771436614790117</v>
      </c>
      <c r="BN4">
        <f>BJ4/BM4</f>
        <v>5.3007758997163604E-2</v>
      </c>
    </row>
    <row r="5" spans="1:74" customFormat="1" x14ac:dyDescent="0.3">
      <c r="A5" s="17">
        <v>1613.63</v>
      </c>
      <c r="B5" s="13">
        <v>1</v>
      </c>
      <c r="C5" s="14">
        <v>1688.5</v>
      </c>
      <c r="D5" s="14">
        <v>1750.5</v>
      </c>
      <c r="E5" s="15">
        <v>2460.1999999999998</v>
      </c>
      <c r="G5">
        <v>33271.299999999996</v>
      </c>
      <c r="H5">
        <v>56828111.639999993</v>
      </c>
      <c r="I5">
        <v>58270324.36999999</v>
      </c>
      <c r="J5">
        <v>83757302.479999989</v>
      </c>
      <c r="L5">
        <v>54124532.207999997</v>
      </c>
      <c r="P5">
        <v>-0.16862164699985735</v>
      </c>
      <c r="Q5">
        <v>-1.1307214508604438E-4</v>
      </c>
      <c r="R5">
        <v>2.3818587883771465E-4</v>
      </c>
      <c r="S5">
        <v>-2.1994864656925743E-5</v>
      </c>
      <c r="V5" s="11" t="s">
        <v>46</v>
      </c>
      <c r="W5">
        <v>0.1191841643819771</v>
      </c>
      <c r="Y5" s="1"/>
      <c r="AB5">
        <v>4.9131559656860446E-2</v>
      </c>
      <c r="AC5">
        <v>0.11145772558399081</v>
      </c>
      <c r="AD5">
        <v>0.21035261148312845</v>
      </c>
      <c r="AE5">
        <v>0.21396333196790784</v>
      </c>
      <c r="AF5">
        <v>0.1483758999372653</v>
      </c>
      <c r="AG5">
        <v>0.17360302909098113</v>
      </c>
      <c r="AH5">
        <v>9.9592970753914933E-2</v>
      </c>
      <c r="AI5">
        <v>3.9138964054085346E-2</v>
      </c>
      <c r="AJ5">
        <v>3.2398999956610552E-2</v>
      </c>
      <c r="AK5">
        <v>9.6034920886227226E-2</v>
      </c>
      <c r="AL5">
        <v>3.4180235285705685E-2</v>
      </c>
      <c r="AM5">
        <v>1.9575154641584824E-2</v>
      </c>
      <c r="AN5">
        <v>-2.6271431852280536E-3</v>
      </c>
      <c r="AO5">
        <v>3.6292176798516707E-2</v>
      </c>
      <c r="AP5">
        <v>2.9598924297125961E-2</v>
      </c>
      <c r="AQ5">
        <v>-1.0676262048700202E-2</v>
      </c>
      <c r="AR5">
        <v>-6.1499762557796878E-2</v>
      </c>
      <c r="AS5">
        <v>-0.10771982581892381</v>
      </c>
      <c r="AT5">
        <v>-0.1111735107831926</v>
      </c>
      <c r="AU5" s="7">
        <f t="shared" si="0"/>
        <v>1.0000000000000637</v>
      </c>
      <c r="AW5" t="s">
        <v>37</v>
      </c>
      <c r="AX5">
        <f t="array" ref="AX5">(SUM(A4:A22))^2/COUNT(A4:A22)</f>
        <v>50277718.263289481</v>
      </c>
      <c r="BD5">
        <f t="array" ref="BD5:BG8">AZ15*P3:S6</f>
        <v>60467.759556404751</v>
      </c>
      <c r="BE5">
        <v>-35.524690769677932</v>
      </c>
      <c r="BF5">
        <v>-20.485657186584511</v>
      </c>
      <c r="BG5">
        <v>14.335060683076895</v>
      </c>
      <c r="BI5">
        <v>1627.5646243357162</v>
      </c>
      <c r="BJ5">
        <f t="shared" ref="BJ5:BJ22" si="1">A5-BI5</f>
        <v>-13.93462433571608</v>
      </c>
      <c r="BK5">
        <f>INDEX(AB4:AT4,,ROWS($1:2))</f>
        <v>0.19903961432630091</v>
      </c>
      <c r="BL5">
        <f t="shared" ref="BL5:BL22" si="2">SQRT($AZ$15*BK5)</f>
        <v>4.9174284292293686</v>
      </c>
      <c r="BM5">
        <f t="shared" ref="BM5:BM22" si="3">SQRT($AZ$15*(1-BK5))</f>
        <v>9.8644711154169311</v>
      </c>
      <c r="BN5">
        <f t="shared" ref="BN5:BN22" si="4">BJ5/BM5</f>
        <v>-1.4126073433311606</v>
      </c>
      <c r="BQ5" s="4" t="s">
        <v>3</v>
      </c>
      <c r="BR5" s="4"/>
    </row>
    <row r="6" spans="1:74" customFormat="1" x14ac:dyDescent="0.3">
      <c r="A6" s="17">
        <v>1606.51</v>
      </c>
      <c r="B6" s="13">
        <v>1</v>
      </c>
      <c r="C6" s="14">
        <v>1678.6</v>
      </c>
      <c r="D6" s="14">
        <v>1718</v>
      </c>
      <c r="E6" s="15">
        <v>2448.1999999999998</v>
      </c>
      <c r="G6">
        <v>47823.700000000004</v>
      </c>
      <c r="H6">
        <v>81692946.579999998</v>
      </c>
      <c r="I6">
        <v>83757302.479999989</v>
      </c>
      <c r="J6">
        <v>120414422.81</v>
      </c>
      <c r="L6">
        <v>77798062.892999977</v>
      </c>
      <c r="P6">
        <v>0.11799482536531346</v>
      </c>
      <c r="Q6">
        <v>-2.6652110462747409E-4</v>
      </c>
      <c r="R6">
        <v>-2.199486465697234E-5</v>
      </c>
      <c r="S6">
        <v>1.4926098839000351E-4</v>
      </c>
      <c r="V6" s="11" t="s">
        <v>47</v>
      </c>
      <c r="W6">
        <v>-0.16673837397866009</v>
      </c>
      <c r="Y6" s="1"/>
      <c r="AB6">
        <v>-0.14628874183915563</v>
      </c>
      <c r="AC6">
        <v>1.6666833459925812E-2</v>
      </c>
      <c r="AD6">
        <v>0.21396333196829698</v>
      </c>
      <c r="AE6">
        <v>0.29194633362740385</v>
      </c>
      <c r="AF6">
        <v>0.2012279161455357</v>
      </c>
      <c r="AG6">
        <v>0.23586714103313078</v>
      </c>
      <c r="AH6">
        <v>0.12342983512025274</v>
      </c>
      <c r="AI6">
        <v>4.0037953187251896E-3</v>
      </c>
      <c r="AJ6">
        <v>1.9844558505863752E-2</v>
      </c>
      <c r="AK6">
        <v>3.5499669032118319E-2</v>
      </c>
      <c r="AL6">
        <v>1.9136114525134751E-2</v>
      </c>
      <c r="AM6">
        <v>6.254966627271441E-2</v>
      </c>
      <c r="AN6">
        <v>4.3283505089978469E-2</v>
      </c>
      <c r="AO6">
        <v>4.9746973214615409E-2</v>
      </c>
      <c r="AP6">
        <v>9.5243066261101461E-3</v>
      </c>
      <c r="AQ6">
        <v>1.2818219257948682E-2</v>
      </c>
      <c r="AR6">
        <v>-7.7431632620159618E-3</v>
      </c>
      <c r="AS6">
        <v>-8.6349220707338858E-2</v>
      </c>
      <c r="AT6">
        <v>-9.9127073389183806E-2</v>
      </c>
      <c r="AU6" s="7">
        <f t="shared" si="0"/>
        <v>1.0000000000000606</v>
      </c>
      <c r="BD6">
        <v>-35.524690769690174</v>
      </c>
      <c r="BE6">
        <v>8.2607355025746926E-2</v>
      </c>
      <c r="BF6">
        <v>-1.3737009706632953E-2</v>
      </c>
      <c r="BG6">
        <v>-3.2379353893959455E-2</v>
      </c>
      <c r="BI6">
        <v>1621.3138892688532</v>
      </c>
      <c r="BJ6">
        <f t="shared" si="1"/>
        <v>-14.803889268853254</v>
      </c>
      <c r="BK6">
        <f>INDEX(AB5:AT5,,ROWS($1:3))</f>
        <v>0.21035261148312845</v>
      </c>
      <c r="BL6">
        <f t="shared" si="2"/>
        <v>5.0552453802744752</v>
      </c>
      <c r="BM6">
        <f t="shared" si="3"/>
        <v>9.7945590451383637</v>
      </c>
      <c r="BN6">
        <f t="shared" si="4"/>
        <v>-1.5114400965504748</v>
      </c>
      <c r="BQ6" s="1" t="s">
        <v>4</v>
      </c>
      <c r="BR6" s="1">
        <v>0.5059265973809306</v>
      </c>
    </row>
    <row r="7" spans="1:74" customFormat="1" x14ac:dyDescent="0.3">
      <c r="A7" s="17">
        <v>1621.04</v>
      </c>
      <c r="B7" s="13">
        <v>1</v>
      </c>
      <c r="C7" s="14">
        <v>1684.1</v>
      </c>
      <c r="D7" s="14">
        <v>1708.1</v>
      </c>
      <c r="E7" s="15">
        <v>2470.4</v>
      </c>
      <c r="Y7" s="23"/>
      <c r="AB7">
        <v>-5.2146351155368365E-2</v>
      </c>
      <c r="AC7">
        <v>2.3750625366055544E-2</v>
      </c>
      <c r="AD7">
        <v>0.14837589993755174</v>
      </c>
      <c r="AE7">
        <v>0.20122791614544744</v>
      </c>
      <c r="AF7">
        <v>0.16190097215763677</v>
      </c>
      <c r="AG7">
        <v>0.2070927687411217</v>
      </c>
      <c r="AH7">
        <v>0.13575430132958655</v>
      </c>
      <c r="AI7">
        <v>2.8988321265729589E-2</v>
      </c>
      <c r="AJ7">
        <v>6.0327718045160239E-2</v>
      </c>
      <c r="AK7">
        <v>-9.6148495481358509E-3</v>
      </c>
      <c r="AL7">
        <v>1.7825469045193998E-3</v>
      </c>
      <c r="AM7">
        <v>3.4549675167859784E-2</v>
      </c>
      <c r="AN7">
        <v>3.9603552284742882E-2</v>
      </c>
      <c r="AO7">
        <v>6.224355277733018E-3</v>
      </c>
      <c r="AP7">
        <v>-2.5411628043615409E-2</v>
      </c>
      <c r="AQ7">
        <v>1.6851287465158515E-2</v>
      </c>
      <c r="AR7">
        <v>1.4398757779940041E-2</v>
      </c>
      <c r="AS7">
        <v>8.0494630954159874E-3</v>
      </c>
      <c r="AT7">
        <v>-1.7053322164848339E-3</v>
      </c>
      <c r="AU7" s="7">
        <f t="shared" si="0"/>
        <v>1.0000000000000546</v>
      </c>
      <c r="AW7" s="5" t="s">
        <v>26</v>
      </c>
      <c r="BD7">
        <v>-20.48565718659599</v>
      </c>
      <c r="BE7">
        <v>-1.3737009706634577E-2</v>
      </c>
      <c r="BF7">
        <v>2.8936938687128579E-2</v>
      </c>
      <c r="BG7">
        <v>-2.6721317532127898E-3</v>
      </c>
      <c r="BI7">
        <v>1618.8646575904445</v>
      </c>
      <c r="BJ7">
        <f t="shared" si="1"/>
        <v>2.1753424095554692</v>
      </c>
      <c r="BK7">
        <f>INDEX(AB6:AT6,,ROWS($1:4))</f>
        <v>0.29194633362740385</v>
      </c>
      <c r="BL7">
        <f t="shared" si="2"/>
        <v>5.9555215399588874</v>
      </c>
      <c r="BM7">
        <f t="shared" si="3"/>
        <v>9.2747321217690093</v>
      </c>
      <c r="BN7">
        <f t="shared" si="4"/>
        <v>0.23454503925236353</v>
      </c>
      <c r="BQ7" s="1" t="s">
        <v>5</v>
      </c>
      <c r="BR7" s="1">
        <v>0.25596172193744626</v>
      </c>
    </row>
    <row r="8" spans="1:74" customFormat="1" x14ac:dyDescent="0.3">
      <c r="A8" s="17">
        <v>1618.16</v>
      </c>
      <c r="B8" s="13">
        <v>1</v>
      </c>
      <c r="C8" s="14">
        <v>1686.6</v>
      </c>
      <c r="D8" s="14">
        <v>1723.1</v>
      </c>
      <c r="E8" s="15">
        <v>2484.6999999999998</v>
      </c>
      <c r="AB8">
        <v>-3.2034828545787875E-2</v>
      </c>
      <c r="AC8">
        <v>2.311724705459639E-2</v>
      </c>
      <c r="AD8">
        <v>0.17360302909134173</v>
      </c>
      <c r="AE8">
        <v>0.23586714103310047</v>
      </c>
      <c r="AF8">
        <v>0.20709276874117633</v>
      </c>
      <c r="AG8">
        <v>0.29164282085721194</v>
      </c>
      <c r="AH8">
        <v>0.20214197042597792</v>
      </c>
      <c r="AI8">
        <v>3.4609063461556677E-2</v>
      </c>
      <c r="AJ8">
        <v>9.620586695531852E-2</v>
      </c>
      <c r="AK8">
        <v>-7.6997172717018003E-2</v>
      </c>
      <c r="AL8">
        <v>-4.5548242264343841E-2</v>
      </c>
      <c r="AM8">
        <v>-5.5331639900376706E-3</v>
      </c>
      <c r="AN8">
        <v>1.9630980363357864E-2</v>
      </c>
      <c r="AO8">
        <v>-6.0721276068338881E-2</v>
      </c>
      <c r="AP8">
        <v>-0.10431193650267367</v>
      </c>
      <c r="AQ8">
        <v>-1.0939885209767297E-2</v>
      </c>
      <c r="AR8">
        <v>-7.7700376342955124E-3</v>
      </c>
      <c r="AS8">
        <v>3.6648692630718571E-2</v>
      </c>
      <c r="AT8">
        <v>2.3296962317962411E-2</v>
      </c>
      <c r="AU8" s="7">
        <f t="shared" si="0"/>
        <v>1.000000000000056</v>
      </c>
      <c r="AW8" t="s">
        <v>36</v>
      </c>
      <c r="AX8">
        <f t="array" ref="AX8">MMULT(TRANSPOSE(W3:W6), L3:L6)</f>
        <v>50278345.176308848</v>
      </c>
      <c r="BD8">
        <v>14.335060683093182</v>
      </c>
      <c r="BE8">
        <v>-3.2379353893963181E-2</v>
      </c>
      <c r="BF8">
        <v>-2.6721317532184511E-3</v>
      </c>
      <c r="BG8">
        <v>1.8133552209300168E-2</v>
      </c>
      <c r="BI8">
        <v>1619.3736446952162</v>
      </c>
      <c r="BJ8">
        <f t="shared" si="1"/>
        <v>-1.2136446952160895</v>
      </c>
      <c r="BK8">
        <f>INDEX(AB7:AT7,,ROWS($1:5))</f>
        <v>0.16190097215763677</v>
      </c>
      <c r="BL8">
        <f t="shared" si="2"/>
        <v>4.4349937814528664</v>
      </c>
      <c r="BM8">
        <f t="shared" si="3"/>
        <v>10.090575945007428</v>
      </c>
      <c r="BN8">
        <f t="shared" si="4"/>
        <v>-0.12027506673854146</v>
      </c>
      <c r="BQ8" s="1" t="s">
        <v>6</v>
      </c>
      <c r="BR8" s="1">
        <v>0.10715406632493553</v>
      </c>
    </row>
    <row r="9" spans="1:74" customFormat="1" x14ac:dyDescent="0.3">
      <c r="A9" s="17">
        <v>1610.61</v>
      </c>
      <c r="B9" s="13">
        <v>1</v>
      </c>
      <c r="C9" s="14">
        <v>1671.6</v>
      </c>
      <c r="D9" s="14">
        <v>1714.3</v>
      </c>
      <c r="E9" s="15">
        <v>2466.8000000000002</v>
      </c>
      <c r="AB9">
        <v>6.3688657766688195E-2</v>
      </c>
      <c r="AC9">
        <v>4.2969709735539041E-2</v>
      </c>
      <c r="AD9">
        <v>9.9592970753769272E-2</v>
      </c>
      <c r="AE9">
        <v>0.12342983511974248</v>
      </c>
      <c r="AF9">
        <v>0.13575430132916599</v>
      </c>
      <c r="AG9">
        <v>0.20214197042550452</v>
      </c>
      <c r="AH9">
        <v>0.16564456663012628</v>
      </c>
      <c r="AI9">
        <v>5.7480045417340531E-2</v>
      </c>
      <c r="AJ9">
        <v>0.10936374278146577</v>
      </c>
      <c r="AK9">
        <v>-6.3115835859480995E-2</v>
      </c>
      <c r="AL9">
        <v>-2.722622315189227E-2</v>
      </c>
      <c r="AM9">
        <v>-9.3616894789528837E-3</v>
      </c>
      <c r="AN9">
        <v>2.3190443594533594E-2</v>
      </c>
      <c r="AO9">
        <v>-5.6125769367571188E-2</v>
      </c>
      <c r="AP9">
        <v>-7.9677879191498491E-2</v>
      </c>
      <c r="AQ9">
        <v>7.6111841019377291E-3</v>
      </c>
      <c r="AR9">
        <v>1.8519572504542836E-2</v>
      </c>
      <c r="AS9">
        <v>9.6584587245727604E-2</v>
      </c>
      <c r="AT9">
        <v>8.9535809643376041E-2</v>
      </c>
      <c r="AU9" s="7">
        <f t="shared" si="0"/>
        <v>1.0000000000000639</v>
      </c>
      <c r="BI9">
        <v>1614.6759406213844</v>
      </c>
      <c r="BJ9">
        <f t="shared" si="1"/>
        <v>-4.0659406213844704</v>
      </c>
      <c r="BK9">
        <f>INDEX(AB8:AT8,,ROWS($1:6))</f>
        <v>0.29164282085721194</v>
      </c>
      <c r="BL9">
        <f t="shared" si="2"/>
        <v>5.9524250001600318</v>
      </c>
      <c r="BM9">
        <f t="shared" si="3"/>
        <v>9.276719752205409</v>
      </c>
      <c r="BN9">
        <f t="shared" si="4"/>
        <v>-0.43829507950995833</v>
      </c>
      <c r="BQ9" s="1" t="s">
        <v>7</v>
      </c>
      <c r="BR9" s="1">
        <v>11.02219906019632</v>
      </c>
    </row>
    <row r="10" spans="1:74" customFormat="1" ht="15" thickBot="1" x14ac:dyDescent="0.35">
      <c r="A10" s="17">
        <v>1630.75</v>
      </c>
      <c r="B10" s="13">
        <v>1</v>
      </c>
      <c r="C10" s="14">
        <v>1682.9</v>
      </c>
      <c r="D10" s="14">
        <v>1734.5</v>
      </c>
      <c r="E10" s="15">
        <v>2487.9</v>
      </c>
      <c r="AB10">
        <v>0.15977404329261269</v>
      </c>
      <c r="AC10">
        <v>9.3151117567517261E-2</v>
      </c>
      <c r="AD10">
        <v>3.9138964054014735E-2</v>
      </c>
      <c r="AE10">
        <v>4.0037953183287289E-3</v>
      </c>
      <c r="AF10">
        <v>2.8988321265432493E-2</v>
      </c>
      <c r="AG10">
        <v>3.4609063461195078E-2</v>
      </c>
      <c r="AH10">
        <v>5.7480045417470649E-2</v>
      </c>
      <c r="AI10">
        <v>7.4258133933925552E-2</v>
      </c>
      <c r="AJ10">
        <v>7.4135223014266671E-2</v>
      </c>
      <c r="AK10">
        <v>5.445669914846718E-2</v>
      </c>
      <c r="AL10">
        <v>4.6233623686626757E-2</v>
      </c>
      <c r="AM10">
        <v>2.1047545074519336E-2</v>
      </c>
      <c r="AN10">
        <v>2.9419453796634354E-2</v>
      </c>
      <c r="AO10">
        <v>2.4599056059103397E-2</v>
      </c>
      <c r="AP10">
        <v>3.8412975775170111E-2</v>
      </c>
      <c r="AQ10">
        <v>3.9178081607890602E-2</v>
      </c>
      <c r="AR10">
        <v>3.2276958171164161E-2</v>
      </c>
      <c r="AS10">
        <v>7.2441977025258453E-2</v>
      </c>
      <c r="AT10">
        <v>7.6394922330495163E-2</v>
      </c>
      <c r="AU10" s="7">
        <f t="shared" si="0"/>
        <v>1.0000000000000933</v>
      </c>
      <c r="AW10" s="5" t="s">
        <v>38</v>
      </c>
      <c r="BD10" s="5" t="s">
        <v>7</v>
      </c>
      <c r="BI10">
        <v>1618.562517959836</v>
      </c>
      <c r="BJ10">
        <f t="shared" si="1"/>
        <v>12.187482040164014</v>
      </c>
      <c r="BK10">
        <f>INDEX(AB9:AT9,,ROWS($1:7))</f>
        <v>0.16564456663012628</v>
      </c>
      <c r="BL10">
        <f t="shared" si="2"/>
        <v>4.4859753665026947</v>
      </c>
      <c r="BM10">
        <f t="shared" si="3"/>
        <v>10.068014588518391</v>
      </c>
      <c r="BN10">
        <f t="shared" si="4"/>
        <v>1.2105149364863528</v>
      </c>
      <c r="BQ10" s="2" t="s">
        <v>8</v>
      </c>
      <c r="BR10" s="2">
        <v>19</v>
      </c>
    </row>
    <row r="11" spans="1:74" customFormat="1" x14ac:dyDescent="0.3">
      <c r="A11" s="17">
        <v>1640.17</v>
      </c>
      <c r="B11" s="13">
        <v>1</v>
      </c>
      <c r="C11" s="14">
        <v>1703.6</v>
      </c>
      <c r="D11" s="14">
        <v>1757.4</v>
      </c>
      <c r="E11" s="15">
        <v>2508.4</v>
      </c>
      <c r="AB11">
        <v>0.13681892753465874</v>
      </c>
      <c r="AC11">
        <v>6.2377495155475415E-2</v>
      </c>
      <c r="AD11">
        <v>3.2398999956741115E-2</v>
      </c>
      <c r="AE11">
        <v>1.9844558505663135E-2</v>
      </c>
      <c r="AF11">
        <v>6.0327718045054102E-2</v>
      </c>
      <c r="AG11">
        <v>9.620586695515243E-2</v>
      </c>
      <c r="AH11">
        <v>0.10936374278178018</v>
      </c>
      <c r="AI11">
        <v>7.4135223014442753E-2</v>
      </c>
      <c r="AJ11">
        <v>0.10517734699667081</v>
      </c>
      <c r="AK11">
        <v>-2.2206858780318584E-2</v>
      </c>
      <c r="AL11">
        <v>6.924797768721902E-3</v>
      </c>
      <c r="AM11">
        <v>2.4300997946724578E-3</v>
      </c>
      <c r="AN11">
        <v>3.2229796288633761E-2</v>
      </c>
      <c r="AO11">
        <v>-2.5588421707591458E-2</v>
      </c>
      <c r="AP11">
        <v>-2.7479538303008866E-2</v>
      </c>
      <c r="AQ11">
        <v>3.2281185439332116E-2</v>
      </c>
      <c r="AR11">
        <v>4.5535280666918254E-2</v>
      </c>
      <c r="AS11">
        <v>0.12978875095721421</v>
      </c>
      <c r="AT11">
        <v>0.12943502892987091</v>
      </c>
      <c r="AU11" s="7">
        <f t="shared" si="0"/>
        <v>1.0000000000000835</v>
      </c>
      <c r="BD11">
        <f>SQRT(INDEX(BD5:BG5,, ROWS($1:1)))</f>
        <v>245.90193076998145</v>
      </c>
      <c r="BI11">
        <v>1627.0279291012914</v>
      </c>
      <c r="BJ11">
        <f t="shared" si="1"/>
        <v>13.142070898708653</v>
      </c>
      <c r="BK11">
        <f>INDEX(AB10:AT10,,ROWS($1:8))</f>
        <v>7.4258133933925552E-2</v>
      </c>
      <c r="BL11">
        <f t="shared" si="2"/>
        <v>3.0035875996598236</v>
      </c>
      <c r="BM11">
        <f t="shared" si="3"/>
        <v>10.605062671887323</v>
      </c>
      <c r="BN11">
        <f t="shared" si="4"/>
        <v>1.2392261418262636</v>
      </c>
    </row>
    <row r="12" spans="1:74" customFormat="1" ht="15" thickBot="1" x14ac:dyDescent="0.35">
      <c r="A12" s="17">
        <v>1635.47</v>
      </c>
      <c r="B12" s="13">
        <v>1</v>
      </c>
      <c r="C12" s="14">
        <v>1697.5</v>
      </c>
      <c r="D12" s="14">
        <v>1754</v>
      </c>
      <c r="E12" s="15">
        <v>2510.5</v>
      </c>
      <c r="AB12">
        <v>0.1276220577752234</v>
      </c>
      <c r="AC12">
        <v>0.14572588811675402</v>
      </c>
      <c r="AD12">
        <v>9.6034920886387098E-2</v>
      </c>
      <c r="AE12">
        <v>3.5499669031949566E-2</v>
      </c>
      <c r="AF12">
        <v>-9.614849548186033E-3</v>
      </c>
      <c r="AG12">
        <v>-7.6997172717155671E-2</v>
      </c>
      <c r="AH12">
        <v>-6.3115835859095526E-2</v>
      </c>
      <c r="AI12">
        <v>5.4456699148751175E-2</v>
      </c>
      <c r="AJ12">
        <v>-2.2206858780215555E-2</v>
      </c>
      <c r="AK12">
        <v>0.24654449757300689</v>
      </c>
      <c r="AL12">
        <v>0.14303235988292951</v>
      </c>
      <c r="AM12">
        <v>8.5512892073662417E-2</v>
      </c>
      <c r="AN12">
        <v>3.1089770421502738E-2</v>
      </c>
      <c r="AO12">
        <v>0.16567492673601603</v>
      </c>
      <c r="AP12">
        <v>0.20499588712545957</v>
      </c>
      <c r="AQ12">
        <v>5.4888101340101025E-2</v>
      </c>
      <c r="AR12">
        <v>-4.7050356738509436E-3</v>
      </c>
      <c r="AS12">
        <v>-0.11247374050711301</v>
      </c>
      <c r="AT12">
        <v>-0.10196417702601934</v>
      </c>
      <c r="AU12" s="7">
        <f t="shared" si="0"/>
        <v>1.0000000000001072</v>
      </c>
      <c r="AW12" t="s">
        <v>9</v>
      </c>
      <c r="BD12">
        <f>SQRT(INDEX(BD6:BG6,, ROWS($1:2)))</f>
        <v>0.28741495268295791</v>
      </c>
      <c r="BI12">
        <v>1623.5749288929903</v>
      </c>
      <c r="BJ12">
        <f t="shared" si="1"/>
        <v>11.895071107009699</v>
      </c>
      <c r="BK12">
        <f>INDEX(AB11:AT11,,ROWS($1:9))</f>
        <v>0.10517734699667081</v>
      </c>
      <c r="BL12">
        <f t="shared" si="2"/>
        <v>3.5746159833362765</v>
      </c>
      <c r="BM12">
        <f t="shared" si="3"/>
        <v>10.426457371282202</v>
      </c>
      <c r="BN12">
        <f t="shared" si="4"/>
        <v>1.1408545283820493</v>
      </c>
      <c r="BQ12" t="s">
        <v>9</v>
      </c>
    </row>
    <row r="13" spans="1:74" customFormat="1" x14ac:dyDescent="0.3">
      <c r="A13" s="17">
        <v>1645.89</v>
      </c>
      <c r="B13" s="13">
        <v>1</v>
      </c>
      <c r="C13" s="14">
        <v>1716.3</v>
      </c>
      <c r="D13" s="14">
        <v>1754.3</v>
      </c>
      <c r="E13" s="15">
        <v>2497.4</v>
      </c>
      <c r="AB13">
        <v>3.6867582116725472E-2</v>
      </c>
      <c r="AC13">
        <v>6.2941809928583226E-2</v>
      </c>
      <c r="AD13">
        <v>3.4180235285647953E-2</v>
      </c>
      <c r="AE13">
        <v>1.9136114524767711E-2</v>
      </c>
      <c r="AF13">
        <v>1.7825469042520581E-3</v>
      </c>
      <c r="AG13">
        <v>-4.5548242264672467E-2</v>
      </c>
      <c r="AH13">
        <v>-2.7226223151734175E-2</v>
      </c>
      <c r="AI13">
        <v>4.6233623686632974E-2</v>
      </c>
      <c r="AJ13">
        <v>6.9247977685567008E-3</v>
      </c>
      <c r="AK13">
        <v>0.14303235988262841</v>
      </c>
      <c r="AL13">
        <v>0.11071998689238161</v>
      </c>
      <c r="AM13">
        <v>9.7653191616751012E-2</v>
      </c>
      <c r="AN13">
        <v>7.0643544553309123E-2</v>
      </c>
      <c r="AO13">
        <v>0.13390704769226414</v>
      </c>
      <c r="AP13">
        <v>0.14986255792933001</v>
      </c>
      <c r="AQ13">
        <v>8.079735114237363E-2</v>
      </c>
      <c r="AR13">
        <v>6.8098393509127497E-2</v>
      </c>
      <c r="AS13">
        <v>2.6748245291621231E-3</v>
      </c>
      <c r="AT13">
        <v>7.3184974540154712E-3</v>
      </c>
      <c r="AU13" s="7">
        <f t="shared" si="0"/>
        <v>1.0000000000001026</v>
      </c>
      <c r="AW13" s="3"/>
      <c r="AX13" s="3" t="s">
        <v>14</v>
      </c>
      <c r="AY13" s="3" t="s">
        <v>15</v>
      </c>
      <c r="AZ13" s="3" t="s">
        <v>16</v>
      </c>
      <c r="BA13" s="3" t="s">
        <v>17</v>
      </c>
      <c r="BB13" s="3" t="s">
        <v>18</v>
      </c>
      <c r="BD13">
        <f>SQRT(INDEX(BD7:BG7,, ROWS($1:3)))</f>
        <v>0.17010860850388665</v>
      </c>
      <c r="BI13">
        <v>1634.1089439109198</v>
      </c>
      <c r="BJ13">
        <f t="shared" si="1"/>
        <v>11.781056089080266</v>
      </c>
      <c r="BK13">
        <f>INDEX(AB12:AT12,,ROWS($1:10))</f>
        <v>0.24654449757300689</v>
      </c>
      <c r="BL13">
        <f t="shared" si="2"/>
        <v>5.4728802309336357</v>
      </c>
      <c r="BM13">
        <f t="shared" si="3"/>
        <v>9.5674696091152516</v>
      </c>
      <c r="BN13">
        <f t="shared" si="4"/>
        <v>1.2313659275025086</v>
      </c>
      <c r="BQ13" s="3"/>
      <c r="BR13" s="3" t="s">
        <v>14</v>
      </c>
      <c r="BS13" s="3" t="s">
        <v>15</v>
      </c>
      <c r="BT13" s="3" t="s">
        <v>16</v>
      </c>
      <c r="BU13" s="3" t="s">
        <v>17</v>
      </c>
      <c r="BV13" s="3" t="s">
        <v>18</v>
      </c>
    </row>
    <row r="14" spans="1:74" customFormat="1" x14ac:dyDescent="0.3">
      <c r="A14" s="17">
        <v>1647.84</v>
      </c>
      <c r="B14" s="13">
        <v>1</v>
      </c>
      <c r="C14" s="14">
        <v>1723.8</v>
      </c>
      <c r="D14" s="14">
        <v>1759.8</v>
      </c>
      <c r="E14" s="15">
        <v>2532.5</v>
      </c>
      <c r="AB14">
        <v>-0.11285643391903477</v>
      </c>
      <c r="AC14">
        <v>-1.7912389874405577E-2</v>
      </c>
      <c r="AD14">
        <v>1.9575154641407799E-2</v>
      </c>
      <c r="AE14">
        <v>6.254966627223113E-2</v>
      </c>
      <c r="AF14">
        <v>3.4549675167458993E-2</v>
      </c>
      <c r="AG14">
        <v>-5.5331639904796504E-3</v>
      </c>
      <c r="AH14">
        <v>-9.3616894789363414E-3</v>
      </c>
      <c r="AI14">
        <v>2.1047545074344032E-2</v>
      </c>
      <c r="AJ14">
        <v>2.4300997943340619E-3</v>
      </c>
      <c r="AK14">
        <v>8.5512892073175806E-2</v>
      </c>
      <c r="AL14">
        <v>9.7653191616550394E-2</v>
      </c>
      <c r="AM14">
        <v>0.13197799449951542</v>
      </c>
      <c r="AN14">
        <v>0.11152403050438009</v>
      </c>
      <c r="AO14">
        <v>0.14119132013739577</v>
      </c>
      <c r="AP14">
        <v>0.13101672429069033</v>
      </c>
      <c r="AQ14">
        <v>0.10466052370778467</v>
      </c>
      <c r="AR14">
        <v>0.12212479777007612</v>
      </c>
      <c r="AS14">
        <v>4.1149253457289703E-2</v>
      </c>
      <c r="AT14">
        <v>3.8700808256319164E-2</v>
      </c>
      <c r="AU14" s="7">
        <f t="shared" si="0"/>
        <v>1.0000000000000973</v>
      </c>
      <c r="AW14" s="1" t="s">
        <v>10</v>
      </c>
      <c r="AX14">
        <f>COUNT(C4:E4)</f>
        <v>3</v>
      </c>
      <c r="AY14">
        <f>AX8-AX5</f>
        <v>626.91301936656237</v>
      </c>
      <c r="AZ14" s="1">
        <f>AY14/AX14</f>
        <v>208.97100645552078</v>
      </c>
      <c r="BA14" s="1">
        <f>AZ14/AZ15</f>
        <v>1.7200832251944422</v>
      </c>
      <c r="BB14" s="1">
        <v>2.0486105950205935E-5</v>
      </c>
      <c r="BD14">
        <f>SQRT(INDEX(BD8:BG8,, ROWS($1:4)))</f>
        <v>0.13466087854050324</v>
      </c>
      <c r="BI14">
        <v>1632.228690049225</v>
      </c>
      <c r="BJ14">
        <f t="shared" si="1"/>
        <v>15.611309950774967</v>
      </c>
      <c r="BK14">
        <f>INDEX(AB13:AT13,,ROWS($1:11))</f>
        <v>0.11071998689238161</v>
      </c>
      <c r="BL14">
        <f t="shared" si="2"/>
        <v>3.6675943903502963</v>
      </c>
      <c r="BM14">
        <f t="shared" si="3"/>
        <v>10.394115841732726</v>
      </c>
      <c r="BN14">
        <f t="shared" si="4"/>
        <v>1.5019372680161049</v>
      </c>
      <c r="BQ14" s="1" t="s">
        <v>10</v>
      </c>
      <c r="BR14" s="1">
        <v>3</v>
      </c>
      <c r="BS14" s="1">
        <v>626.91332868742484</v>
      </c>
      <c r="BT14" s="1">
        <v>208.97110956247494</v>
      </c>
      <c r="BU14" s="1">
        <v>1.7200843658471474</v>
      </c>
      <c r="BV14" s="1">
        <v>0.20568232297217104</v>
      </c>
    </row>
    <row r="15" spans="1:74" customFormat="1" x14ac:dyDescent="0.3">
      <c r="A15" s="17">
        <v>1638.35</v>
      </c>
      <c r="B15" s="13">
        <v>1</v>
      </c>
      <c r="C15" s="14">
        <v>1730.5</v>
      </c>
      <c r="D15" s="14">
        <v>1755.5</v>
      </c>
      <c r="E15" s="15">
        <v>2556.8000000000002</v>
      </c>
      <c r="AB15">
        <v>-9.1636281295073729E-2</v>
      </c>
      <c r="AC15">
        <v>-2.9707500433396206E-2</v>
      </c>
      <c r="AD15">
        <v>-2.6271431850188876E-3</v>
      </c>
      <c r="AE15">
        <v>4.3283505089886987E-2</v>
      </c>
      <c r="AF15">
        <v>3.9603552284731336E-2</v>
      </c>
      <c r="AG15">
        <v>1.9630980363308126E-2</v>
      </c>
      <c r="AH15">
        <v>2.3190443594936383E-2</v>
      </c>
      <c r="AI15">
        <v>2.9419453796840744E-2</v>
      </c>
      <c r="AJ15">
        <v>3.2229796288679502E-2</v>
      </c>
      <c r="AK15">
        <v>3.1089770421393936E-2</v>
      </c>
      <c r="AL15">
        <v>7.0643544553491644E-2</v>
      </c>
      <c r="AM15">
        <v>0.11152403050476623</v>
      </c>
      <c r="AN15">
        <v>0.11013012879502027</v>
      </c>
      <c r="AO15">
        <v>9.93714367416203E-2</v>
      </c>
      <c r="AP15">
        <v>8.3900174935576999E-2</v>
      </c>
      <c r="AQ15">
        <v>0.10073160198872855</v>
      </c>
      <c r="AR15">
        <v>0.13360141548529292</v>
      </c>
      <c r="AS15">
        <v>9.9665816920426309E-2</v>
      </c>
      <c r="AT15">
        <v>9.595527314888308E-2</v>
      </c>
      <c r="AU15" s="7">
        <f t="shared" si="0"/>
        <v>1.0000000000000946</v>
      </c>
      <c r="AW15" s="1" t="s">
        <v>11</v>
      </c>
      <c r="AX15">
        <f>COUNT(A4:A22)-COUNT(C4:E4)-1</f>
        <v>15</v>
      </c>
      <c r="AY15">
        <f>AX4-AX8</f>
        <v>1822.3333911523223</v>
      </c>
      <c r="AZ15" s="1">
        <f>AY15/AX15</f>
        <v>121.48889274348815</v>
      </c>
      <c r="BA15" s="1"/>
      <c r="BB15" s="1"/>
      <c r="BI15">
        <v>1630.6274191317111</v>
      </c>
      <c r="BJ15">
        <f t="shared" si="1"/>
        <v>7.7225808682887873</v>
      </c>
      <c r="BK15">
        <f>INDEX(AB14:AT14,,ROWS($1:12))</f>
        <v>0.13197799449951542</v>
      </c>
      <c r="BL15">
        <f t="shared" si="2"/>
        <v>4.0042303153355574</v>
      </c>
      <c r="BM15">
        <f t="shared" si="3"/>
        <v>10.269130066623747</v>
      </c>
      <c r="BN15">
        <f t="shared" si="4"/>
        <v>0.75201899461653166</v>
      </c>
      <c r="BQ15" s="1" t="s">
        <v>11</v>
      </c>
      <c r="BR15" s="1">
        <v>15</v>
      </c>
      <c r="BS15" s="1">
        <v>1822.3330818388895</v>
      </c>
      <c r="BT15" s="1">
        <v>121.48887212259264</v>
      </c>
      <c r="BU15" s="1"/>
      <c r="BV15" s="1"/>
    </row>
    <row r="16" spans="1:74" customFormat="1" ht="15" thickBot="1" x14ac:dyDescent="0.35">
      <c r="A16" s="17">
        <v>1629.93</v>
      </c>
      <c r="B16" s="13">
        <v>1</v>
      </c>
      <c r="C16" s="14">
        <v>1727.4</v>
      </c>
      <c r="D16" s="14">
        <v>1758.1</v>
      </c>
      <c r="E16" s="15">
        <v>2561</v>
      </c>
      <c r="AB16">
        <v>-6.7880497490365954E-2</v>
      </c>
      <c r="AC16">
        <v>2.5965244695559164E-2</v>
      </c>
      <c r="AD16">
        <v>3.6292176798777831E-2</v>
      </c>
      <c r="AE16">
        <v>4.9746973214570001E-2</v>
      </c>
      <c r="AF16">
        <v>6.2243552777836442E-3</v>
      </c>
      <c r="AG16">
        <v>-6.0721276068342434E-2</v>
      </c>
      <c r="AH16">
        <v>-5.6125769367097789E-2</v>
      </c>
      <c r="AI16">
        <v>2.4599056059411595E-2</v>
      </c>
      <c r="AJ16">
        <v>-2.5588421707451126E-2</v>
      </c>
      <c r="AK16">
        <v>0.16567492673601336</v>
      </c>
      <c r="AL16">
        <v>0.13390704769256256</v>
      </c>
      <c r="AM16">
        <v>0.14119132013790225</v>
      </c>
      <c r="AN16">
        <v>9.9371436741741981E-2</v>
      </c>
      <c r="AO16">
        <v>0.18390738448869737</v>
      </c>
      <c r="AP16">
        <v>0.19169962025745413</v>
      </c>
      <c r="AQ16">
        <v>0.10355020897483658</v>
      </c>
      <c r="AR16">
        <v>9.5387033337299698E-2</v>
      </c>
      <c r="AS16">
        <v>-2.4791033161614351E-2</v>
      </c>
      <c r="AT16">
        <v>-2.2409786617634708E-2</v>
      </c>
      <c r="AU16" s="7">
        <f t="shared" si="0"/>
        <v>1.0000000000001039</v>
      </c>
      <c r="AW16" s="2" t="s">
        <v>12</v>
      </c>
      <c r="AX16" s="8">
        <f>COUNT(A4:A22)-1</f>
        <v>18</v>
      </c>
      <c r="AY16" s="9">
        <f>SUM(AY14:AY15)</f>
        <v>2449.2464105188847</v>
      </c>
      <c r="AZ16" s="2"/>
      <c r="BA16" s="2"/>
      <c r="BB16" s="2"/>
      <c r="BI16">
        <v>1628.8660733886445</v>
      </c>
      <c r="BJ16">
        <f t="shared" si="1"/>
        <v>1.063926611355555</v>
      </c>
      <c r="BK16">
        <f>INDEX(AB15:AT15,,ROWS($1:13))</f>
        <v>0.11013012879502027</v>
      </c>
      <c r="BL16">
        <f t="shared" si="2"/>
        <v>3.6578118329138736</v>
      </c>
      <c r="BM16">
        <f t="shared" si="3"/>
        <v>10.397562471006529</v>
      </c>
      <c r="BN16">
        <f t="shared" si="4"/>
        <v>0.10232461832494884</v>
      </c>
      <c r="BQ16" s="2" t="s">
        <v>12</v>
      </c>
      <c r="BR16" s="2">
        <v>18</v>
      </c>
      <c r="BS16" s="2">
        <v>2449.2464105263143</v>
      </c>
      <c r="BT16" s="2"/>
      <c r="BU16" s="2"/>
      <c r="BV16" s="2"/>
    </row>
    <row r="17" spans="1:77" customFormat="1" ht="15" thickBot="1" x14ac:dyDescent="0.35">
      <c r="A17" s="17">
        <v>1621.49</v>
      </c>
      <c r="B17" s="13">
        <v>1</v>
      </c>
      <c r="C17" s="14">
        <v>1733.3</v>
      </c>
      <c r="D17" s="14">
        <v>1757.5</v>
      </c>
      <c r="E17" s="15">
        <v>2547.3000000000002</v>
      </c>
      <c r="AB17">
        <v>1.1171026560397479E-2</v>
      </c>
      <c r="AC17">
        <v>6.6380172876677079E-2</v>
      </c>
      <c r="AD17">
        <v>2.9598924297342677E-2</v>
      </c>
      <c r="AE17">
        <v>9.5243066260294329E-3</v>
      </c>
      <c r="AF17">
        <v>-2.5411628043596313E-2</v>
      </c>
      <c r="AG17">
        <v>-0.10431193650271986</v>
      </c>
      <c r="AH17">
        <v>-7.9677879191050849E-2</v>
      </c>
      <c r="AI17">
        <v>3.8412975775462987E-2</v>
      </c>
      <c r="AJ17">
        <v>-2.7479538302884521E-2</v>
      </c>
      <c r="AK17">
        <v>0.20499588712544359</v>
      </c>
      <c r="AL17">
        <v>0.14986255792962311</v>
      </c>
      <c r="AM17">
        <v>0.13101672429119993</v>
      </c>
      <c r="AN17">
        <v>8.3900174935703564E-2</v>
      </c>
      <c r="AO17">
        <v>0.1916996202574559</v>
      </c>
      <c r="AP17">
        <v>0.21616605470711114</v>
      </c>
      <c r="AQ17">
        <v>9.9193005016951385E-2</v>
      </c>
      <c r="AR17">
        <v>7.7047480329659024E-2</v>
      </c>
      <c r="AS17">
        <v>-3.9580874114236053E-2</v>
      </c>
      <c r="AT17">
        <v>-3.2507054574455907E-2</v>
      </c>
      <c r="AU17" s="7">
        <f t="shared" si="0"/>
        <v>1.0000000000001137</v>
      </c>
      <c r="BI17">
        <v>1633.6880554065692</v>
      </c>
      <c r="BJ17">
        <f t="shared" si="1"/>
        <v>-12.19805540656921</v>
      </c>
      <c r="BK17">
        <f>INDEX(AB16:AT16,,ROWS($1:14))</f>
        <v>0.18390738448869737</v>
      </c>
      <c r="BL17">
        <f t="shared" si="2"/>
        <v>4.72680700990455</v>
      </c>
      <c r="BM17">
        <f t="shared" si="3"/>
        <v>9.9572178963104623</v>
      </c>
      <c r="BN17">
        <f t="shared" si="4"/>
        <v>-1.2250465474988819</v>
      </c>
    </row>
    <row r="18" spans="1:77" customFormat="1" x14ac:dyDescent="0.3">
      <c r="A18" s="17">
        <v>1624.74</v>
      </c>
      <c r="B18" s="13">
        <v>1</v>
      </c>
      <c r="C18" s="14">
        <v>1734</v>
      </c>
      <c r="D18" s="14">
        <v>1763.5</v>
      </c>
      <c r="E18" s="15">
        <v>2541.5</v>
      </c>
      <c r="AB18">
        <v>-3.797965220804933E-2</v>
      </c>
      <c r="AC18">
        <v>-4.097194764970169E-3</v>
      </c>
      <c r="AD18">
        <v>-1.0676262048625595E-2</v>
      </c>
      <c r="AE18">
        <v>1.2818219257724306E-2</v>
      </c>
      <c r="AF18">
        <v>1.6851287465019293E-2</v>
      </c>
      <c r="AG18">
        <v>-1.0939885209948486E-2</v>
      </c>
      <c r="AH18">
        <v>7.611184102215951E-3</v>
      </c>
      <c r="AI18">
        <v>3.9178081607979864E-2</v>
      </c>
      <c r="AJ18">
        <v>3.2281185439260618E-2</v>
      </c>
      <c r="AK18">
        <v>5.4888101339876982E-2</v>
      </c>
      <c r="AL18">
        <v>8.0797351142443574E-2</v>
      </c>
      <c r="AM18">
        <v>0.10466052370806178</v>
      </c>
      <c r="AN18">
        <v>0.1007316019886213</v>
      </c>
      <c r="AO18">
        <v>0.10355020897460676</v>
      </c>
      <c r="AP18">
        <v>9.9193005016715574E-2</v>
      </c>
      <c r="AQ18">
        <v>9.8837882416090039E-2</v>
      </c>
      <c r="AR18">
        <v>0.12376112762016689</v>
      </c>
      <c r="AS18">
        <v>9.454010781321287E-2</v>
      </c>
      <c r="AT18">
        <v>9.3993126339698918E-2</v>
      </c>
      <c r="AU18" s="7">
        <f t="shared" si="0"/>
        <v>1.0000000000001013</v>
      </c>
      <c r="BI18">
        <v>1635.6798063102519</v>
      </c>
      <c r="BJ18">
        <f t="shared" si="1"/>
        <v>-10.939806310251925</v>
      </c>
      <c r="BK18">
        <f>INDEX(AB17:AT17,,ROWS($1:15))</f>
        <v>0.21616605470711114</v>
      </c>
      <c r="BL18">
        <f t="shared" si="2"/>
        <v>5.1246243408756529</v>
      </c>
      <c r="BM18">
        <f t="shared" si="3"/>
        <v>9.7584383027405028</v>
      </c>
      <c r="BN18">
        <f t="shared" si="4"/>
        <v>-1.1210611750426964</v>
      </c>
      <c r="BQ18" s="3"/>
      <c r="BR18" s="3" t="s">
        <v>19</v>
      </c>
      <c r="BS18" s="3" t="s">
        <v>7</v>
      </c>
      <c r="BT18" s="3" t="s">
        <v>20</v>
      </c>
      <c r="BU18" s="3" t="s">
        <v>21</v>
      </c>
      <c r="BV18" s="3" t="s">
        <v>22</v>
      </c>
      <c r="BW18" s="3" t="s">
        <v>23</v>
      </c>
      <c r="BX18" s="3" t="s">
        <v>24</v>
      </c>
      <c r="BY18" s="3" t="s">
        <v>25</v>
      </c>
    </row>
    <row r="19" spans="1:77" customFormat="1" x14ac:dyDescent="0.3">
      <c r="A19" s="17">
        <v>1627.63</v>
      </c>
      <c r="B19" s="13">
        <v>1</v>
      </c>
      <c r="C19" s="14">
        <v>1728.3</v>
      </c>
      <c r="D19" s="14">
        <v>1762.8</v>
      </c>
      <c r="E19" s="15">
        <v>2558.5</v>
      </c>
      <c r="AB19">
        <v>-0.1066558458832656</v>
      </c>
      <c r="AC19">
        <v>-6.3314558575743973E-2</v>
      </c>
      <c r="AD19">
        <v>-6.1499762557499338E-2</v>
      </c>
      <c r="AE19">
        <v>-7.7431632620006408E-3</v>
      </c>
      <c r="AF19">
        <v>1.4398757780030635E-2</v>
      </c>
      <c r="AG19">
        <v>-7.7700376342351163E-3</v>
      </c>
      <c r="AH19">
        <v>1.8519572505043769E-2</v>
      </c>
      <c r="AI19">
        <v>3.2276958171440384E-2</v>
      </c>
      <c r="AJ19">
        <v>4.5535280667042599E-2</v>
      </c>
      <c r="AK19">
        <v>-4.705035673907787E-3</v>
      </c>
      <c r="AL19">
        <v>6.8098393509375299E-2</v>
      </c>
      <c r="AM19">
        <v>0.12212479777054652</v>
      </c>
      <c r="AN19">
        <v>0.1336014154853773</v>
      </c>
      <c r="AO19">
        <v>9.5387033337247296E-2</v>
      </c>
      <c r="AP19">
        <v>7.7047480329593299E-2</v>
      </c>
      <c r="AQ19">
        <v>0.12376112762035252</v>
      </c>
      <c r="AR19">
        <v>0.18128122757966292</v>
      </c>
      <c r="AS19">
        <v>0.1717848009378713</v>
      </c>
      <c r="AT19">
        <v>0.16787155789316621</v>
      </c>
      <c r="AU19" s="7">
        <f t="shared" si="0"/>
        <v>1.0000000000000977</v>
      </c>
      <c r="BI19">
        <v>1630.2410949154646</v>
      </c>
      <c r="BJ19">
        <f t="shared" si="1"/>
        <v>-2.6110949154644914</v>
      </c>
      <c r="BK19">
        <f>INDEX(AB18:AT18,,ROWS($1:16))</f>
        <v>9.8837882416090039E-2</v>
      </c>
      <c r="BL19">
        <f t="shared" si="2"/>
        <v>3.4652135426033785</v>
      </c>
      <c r="BM19">
        <f t="shared" si="3"/>
        <v>10.463325850208733</v>
      </c>
      <c r="BN19">
        <f t="shared" si="4"/>
        <v>-0.24954731916452766</v>
      </c>
      <c r="BQ19" s="1" t="s">
        <v>13</v>
      </c>
      <c r="BR19" s="1">
        <v>1082.4314727218166</v>
      </c>
      <c r="BS19" s="1">
        <v>245.90190990133573</v>
      </c>
      <c r="BT19" s="1">
        <v>4.4018831458288599</v>
      </c>
      <c r="BU19" s="1">
        <v>5.1496215550719121E-4</v>
      </c>
      <c r="BV19" s="1">
        <v>558.30395861033401</v>
      </c>
      <c r="BW19" s="1">
        <v>1606.5589868332991</v>
      </c>
      <c r="BX19" s="1">
        <v>558.30395861033401</v>
      </c>
      <c r="BY19" s="1">
        <v>1606.5589868332991</v>
      </c>
    </row>
    <row r="20" spans="1:77" customFormat="1" x14ac:dyDescent="0.3">
      <c r="A20" s="17">
        <v>1631.99</v>
      </c>
      <c r="B20" s="13">
        <v>1</v>
      </c>
      <c r="C20" s="14">
        <v>1737.1</v>
      </c>
      <c r="D20" s="14">
        <v>1768.9</v>
      </c>
      <c r="E20" s="15">
        <v>2587.9</v>
      </c>
      <c r="AB20">
        <v>5.6017608719997725E-2</v>
      </c>
      <c r="AC20">
        <v>-3.7501981971175269E-2</v>
      </c>
      <c r="AD20">
        <v>-0.10771982581872663</v>
      </c>
      <c r="AE20">
        <v>-8.6349220707419905E-2</v>
      </c>
      <c r="AF20">
        <v>8.0494630954053292E-3</v>
      </c>
      <c r="AG20">
        <v>3.6648692630675939E-2</v>
      </c>
      <c r="AH20">
        <v>9.6584587246125508E-2</v>
      </c>
      <c r="AI20">
        <v>7.2441977025436533E-2</v>
      </c>
      <c r="AJ20">
        <v>0.12978875095724263</v>
      </c>
      <c r="AK20">
        <v>-0.11247374050725867</v>
      </c>
      <c r="AL20">
        <v>2.6748245293184425E-3</v>
      </c>
      <c r="AM20">
        <v>4.1149253457666179E-2</v>
      </c>
      <c r="AN20">
        <v>9.9665816920415651E-2</v>
      </c>
      <c r="AO20">
        <v>-2.4791033161758236E-2</v>
      </c>
      <c r="AP20">
        <v>-3.9580874114395925E-2</v>
      </c>
      <c r="AQ20">
        <v>9.4540107813302798E-2</v>
      </c>
      <c r="AR20">
        <v>0.17178480093777893</v>
      </c>
      <c r="AS20">
        <v>0.30079277620169975</v>
      </c>
      <c r="AT20">
        <v>0.29827801674576726</v>
      </c>
      <c r="AU20" s="7">
        <f t="shared" si="0"/>
        <v>1.0000000000000981</v>
      </c>
      <c r="BI20">
        <v>1629.9576636452425</v>
      </c>
      <c r="BJ20">
        <f t="shared" si="1"/>
        <v>2.03233635475749</v>
      </c>
      <c r="BK20">
        <f>INDEX(AB19:AT19,,ROWS($1:17))</f>
        <v>0.18128122757966292</v>
      </c>
      <c r="BL20">
        <f t="shared" si="2"/>
        <v>4.6929367792282832</v>
      </c>
      <c r="BM20">
        <f t="shared" si="3"/>
        <v>9.9732260141668601</v>
      </c>
      <c r="BN20">
        <f t="shared" si="4"/>
        <v>0.20377923370738596</v>
      </c>
      <c r="BQ20" s="1" t="s">
        <v>41</v>
      </c>
      <c r="BR20" s="1">
        <v>0.44223335476322428</v>
      </c>
      <c r="BS20" s="1">
        <v>0.28741492829106208</v>
      </c>
      <c r="BT20" s="1">
        <v>1.5386582645261182</v>
      </c>
      <c r="BU20" s="1">
        <v>0.14471355540325265</v>
      </c>
      <c r="BV20" s="1">
        <v>-0.1703770635298551</v>
      </c>
      <c r="BW20" s="1">
        <v>1.0548437730563036</v>
      </c>
      <c r="BX20" s="1">
        <v>-0.1703770635298551</v>
      </c>
      <c r="BY20" s="1">
        <v>1.0548437730563036</v>
      </c>
    </row>
    <row r="21" spans="1:77" customFormat="1" x14ac:dyDescent="0.3">
      <c r="A21" s="17">
        <v>1621.18</v>
      </c>
      <c r="B21" s="13">
        <v>1</v>
      </c>
      <c r="C21" s="14">
        <v>1723.1</v>
      </c>
      <c r="D21" s="14">
        <v>1778.1</v>
      </c>
      <c r="E21" s="15">
        <v>2580.5</v>
      </c>
      <c r="AB21">
        <v>7.7912145939553312E-2</v>
      </c>
      <c r="AC21">
        <v>-2.6905012334625056E-2</v>
      </c>
      <c r="AD21">
        <v>-0.11117351078314019</v>
      </c>
      <c r="AE21">
        <v>-9.912707338941229E-2</v>
      </c>
      <c r="AF21">
        <v>-1.7053322166318274E-3</v>
      </c>
      <c r="AG21">
        <v>2.3296962317779446E-2</v>
      </c>
      <c r="AH21">
        <v>8.9535809643638942E-2</v>
      </c>
      <c r="AI21">
        <v>7.6394922330536574E-2</v>
      </c>
      <c r="AJ21">
        <v>0.1294350289297661</v>
      </c>
      <c r="AK21">
        <v>-0.10196417702630889</v>
      </c>
      <c r="AL21">
        <v>7.3184974540358994E-3</v>
      </c>
      <c r="AM21">
        <v>3.8700808256561414E-2</v>
      </c>
      <c r="AN21">
        <v>9.5955273148743192E-2</v>
      </c>
      <c r="AO21">
        <v>-2.2409786617913596E-2</v>
      </c>
      <c r="AP21">
        <v>-3.2507054574747229E-2</v>
      </c>
      <c r="AQ21">
        <v>9.399312633966006E-2</v>
      </c>
      <c r="AR21">
        <v>0.16787155789294772</v>
      </c>
      <c r="AS21">
        <v>0.29827801674564114</v>
      </c>
      <c r="AT21">
        <v>0.29709979794400709</v>
      </c>
      <c r="AU21" s="7">
        <f t="shared" si="0"/>
        <v>1.0000000000000919</v>
      </c>
      <c r="BI21">
        <v>1626.0967549582922</v>
      </c>
      <c r="BJ21">
        <f t="shared" si="1"/>
        <v>-4.9167549582921311</v>
      </c>
      <c r="BK21">
        <f>INDEX(AB20:AT20,,ROWS($1:18))</f>
        <v>0.30079277620169975</v>
      </c>
      <c r="BL21">
        <f t="shared" si="2"/>
        <v>6.0450791000601747</v>
      </c>
      <c r="BM21">
        <f t="shared" si="3"/>
        <v>9.2166106252517697</v>
      </c>
      <c r="BN21">
        <f t="shared" si="4"/>
        <v>-0.53346671115964828</v>
      </c>
      <c r="BQ21" s="1" t="s">
        <v>42</v>
      </c>
      <c r="BR21" s="1">
        <v>0.11918416438120759</v>
      </c>
      <c r="BS21" s="1">
        <v>0.17010859406739609</v>
      </c>
      <c r="BT21" s="1">
        <v>0.70063576172987163</v>
      </c>
      <c r="BU21" s="1">
        <v>0.49425590849723144</v>
      </c>
      <c r="BV21" s="1">
        <v>-0.24339372113955587</v>
      </c>
      <c r="BW21" s="1">
        <v>0.48176204990197108</v>
      </c>
      <c r="BX21" s="1">
        <v>-0.24339372113955587</v>
      </c>
      <c r="BY21" s="1">
        <v>0.48176204990197108</v>
      </c>
    </row>
    <row r="22" spans="1:77" customFormat="1" ht="15" thickBot="1" x14ac:dyDescent="0.35">
      <c r="A22" s="18">
        <v>1613.42</v>
      </c>
      <c r="B22" s="19">
        <v>1</v>
      </c>
      <c r="C22" s="20">
        <v>1723.6</v>
      </c>
      <c r="D22" s="20">
        <v>1780.1</v>
      </c>
      <c r="E22" s="21">
        <v>2579.6</v>
      </c>
      <c r="AA22" s="7" t="s">
        <v>31</v>
      </c>
      <c r="AB22" s="7">
        <f>SUM(AB3:AB21)</f>
        <v>0.99999999999971934</v>
      </c>
      <c r="AC22" s="7">
        <f t="shared" ref="AC22:AT22" si="5">SUM(AC3:AC21)</f>
        <v>0.99999999999952038</v>
      </c>
      <c r="AD22" s="7">
        <f t="shared" si="5"/>
        <v>1.0000000000022746</v>
      </c>
      <c r="AE22" s="7">
        <f t="shared" si="5"/>
        <v>0.99999999999602873</v>
      </c>
      <c r="AF22" s="7">
        <f t="shared" si="5"/>
        <v>0.99999999999782263</v>
      </c>
      <c r="AG22" s="7">
        <f t="shared" si="5"/>
        <v>0.99999999999670397</v>
      </c>
      <c r="AH22" s="7">
        <f t="shared" si="5"/>
        <v>1.0000000000058655</v>
      </c>
      <c r="AI22" s="7">
        <f t="shared" si="5"/>
        <v>1.0000000000031624</v>
      </c>
      <c r="AJ22" s="7">
        <f t="shared" si="5"/>
        <v>0.99999999999982503</v>
      </c>
      <c r="AK22" s="7">
        <f t="shared" si="5"/>
        <v>0.99999999999776534</v>
      </c>
      <c r="AL22" s="7">
        <f t="shared" si="5"/>
        <v>1.0000000000029381</v>
      </c>
      <c r="AM22" s="7">
        <f t="shared" si="5"/>
        <v>1.0000000000063349</v>
      </c>
      <c r="AN22" s="7">
        <f t="shared" si="5"/>
        <v>0.99999999999903322</v>
      </c>
      <c r="AO22" s="7">
        <f t="shared" si="5"/>
        <v>0.9999999999971525</v>
      </c>
      <c r="AP22" s="7">
        <f t="shared" si="5"/>
        <v>0.99999999999739053</v>
      </c>
      <c r="AQ22" s="7">
        <f t="shared" si="5"/>
        <v>1.000000000001245</v>
      </c>
      <c r="AR22" s="7">
        <f t="shared" si="5"/>
        <v>0.99999999999756017</v>
      </c>
      <c r="AS22" s="7">
        <f t="shared" si="5"/>
        <v>0.9999999999993836</v>
      </c>
      <c r="AT22" s="7">
        <f t="shared" si="5"/>
        <v>1.0000000000019433</v>
      </c>
      <c r="BI22">
        <v>1626.7063045010009</v>
      </c>
      <c r="BJ22">
        <f t="shared" si="1"/>
        <v>-13.286304501000814</v>
      </c>
      <c r="BK22">
        <f>INDEX(AB21:AT21,,ROWS($1:19))</f>
        <v>0.29709979794400709</v>
      </c>
      <c r="BL22">
        <f t="shared" si="2"/>
        <v>6.0078553150464167</v>
      </c>
      <c r="BM22">
        <f t="shared" si="3"/>
        <v>9.2409180959987243</v>
      </c>
      <c r="BN22">
        <f t="shared" si="4"/>
        <v>-1.437768884322622</v>
      </c>
      <c r="BQ22" s="2" t="s">
        <v>43</v>
      </c>
      <c r="BR22" s="2">
        <v>-0.16673837397498248</v>
      </c>
      <c r="BS22" s="2">
        <v>0.13466086711229641</v>
      </c>
      <c r="BT22" s="2">
        <v>-1.2382095671189759</v>
      </c>
      <c r="BU22" s="2">
        <v>0.23466801494443815</v>
      </c>
      <c r="BV22" s="2">
        <v>-0.45376121798617181</v>
      </c>
      <c r="BW22" s="2">
        <v>0.12028447003620685</v>
      </c>
      <c r="BX22" s="2">
        <v>-0.45376121798617181</v>
      </c>
      <c r="BY22" s="2">
        <v>0.12028447003620685</v>
      </c>
    </row>
    <row r="23" spans="1:77" customFormat="1" x14ac:dyDescent="0.3">
      <c r="A23" s="10"/>
      <c r="B23" s="10"/>
      <c r="C23" s="10"/>
      <c r="D23" s="10"/>
      <c r="E23" s="10"/>
    </row>
    <row r="24" spans="1:77" customFormat="1" x14ac:dyDescent="0.3"/>
    <row r="25" spans="1:77" customFormat="1" x14ac:dyDescent="0.3"/>
    <row r="26" spans="1:77" customFormat="1" x14ac:dyDescent="0.3">
      <c r="BQ26" t="s">
        <v>54</v>
      </c>
    </row>
    <row r="27" spans="1:77" customFormat="1" ht="15" thickBot="1" x14ac:dyDescent="0.35">
      <c r="A27" s="34"/>
    </row>
    <row r="28" spans="1:77" customFormat="1" x14ac:dyDescent="0.3">
      <c r="BQ28" s="3" t="s">
        <v>55</v>
      </c>
      <c r="BR28" s="3" t="s">
        <v>60</v>
      </c>
      <c r="BS28" s="3" t="s">
        <v>56</v>
      </c>
      <c r="BT28" s="3" t="s">
        <v>57</v>
      </c>
      <c r="BV28" s="24" t="s">
        <v>61</v>
      </c>
    </row>
    <row r="29" spans="1:77" x14ac:dyDescent="0.3">
      <c r="BQ29" s="1">
        <v>1</v>
      </c>
      <c r="BR29" s="1">
        <v>1628.3910613197208</v>
      </c>
      <c r="BS29" s="1">
        <v>0.35893868027915232</v>
      </c>
      <c r="BT29" s="1">
        <v>3.5673246486717804E-2</v>
      </c>
      <c r="BU29"/>
      <c r="BV29">
        <f>BS29/_xlfn.STDEV.S($BS$29:$BS$47)</f>
        <v>3.5673246486717804E-2</v>
      </c>
      <c r="BW29"/>
      <c r="BX29"/>
      <c r="BY29"/>
    </row>
    <row r="30" spans="1:77" x14ac:dyDescent="0.3">
      <c r="BQ30" s="1">
        <v>2</v>
      </c>
      <c r="BR30" s="1">
        <v>1627.5646243355727</v>
      </c>
      <c r="BS30" s="1">
        <v>-13.934624335572607</v>
      </c>
      <c r="BT30" s="1">
        <v>-1.3848975213150632</v>
      </c>
      <c r="BU30"/>
      <c r="BV30">
        <f t="shared" ref="BV30:BV47" si="6">BS30/_xlfn.STDEV.S($BS$29:$BS$47)</f>
        <v>-1.3848975213150632</v>
      </c>
      <c r="BW30"/>
      <c r="BX30"/>
      <c r="BY30"/>
    </row>
    <row r="31" spans="1:77" x14ac:dyDescent="0.3">
      <c r="BQ31" s="1">
        <v>3</v>
      </c>
      <c r="BR31" s="1">
        <v>1621.3138892687273</v>
      </c>
      <c r="BS31" s="1">
        <v>-14.803889268727289</v>
      </c>
      <c r="BT31" s="1">
        <v>-1.4712897212266767</v>
      </c>
      <c r="BU31"/>
      <c r="BV31">
        <f t="shared" si="6"/>
        <v>-1.4712897212266767</v>
      </c>
      <c r="BW31"/>
      <c r="BX31"/>
      <c r="BY31"/>
    </row>
    <row r="32" spans="1:77" x14ac:dyDescent="0.3">
      <c r="BQ32" s="1">
        <v>4</v>
      </c>
      <c r="BR32" s="1">
        <v>1618.8646575903063</v>
      </c>
      <c r="BS32" s="1">
        <v>2.1753424096937124</v>
      </c>
      <c r="BT32" s="1">
        <v>0.21619716747624562</v>
      </c>
      <c r="BU32"/>
      <c r="BV32">
        <f t="shared" si="6"/>
        <v>0.21619716747624562</v>
      </c>
      <c r="BW32"/>
      <c r="BX32"/>
      <c r="BY32"/>
    </row>
    <row r="33" spans="69:77" x14ac:dyDescent="0.3">
      <c r="BQ33" s="1">
        <v>5</v>
      </c>
      <c r="BR33" s="1">
        <v>1619.3736446950904</v>
      </c>
      <c r="BS33" s="1">
        <v>-1.2136446950903519</v>
      </c>
      <c r="BT33" s="1">
        <v>-0.12061850319833088</v>
      </c>
      <c r="BU33"/>
      <c r="BV33">
        <f t="shared" si="6"/>
        <v>-0.12061850319833088</v>
      </c>
      <c r="BW33"/>
      <c r="BX33"/>
      <c r="BY33"/>
    </row>
    <row r="34" spans="69:77" x14ac:dyDescent="0.3">
      <c r="BQ34" s="1">
        <v>6</v>
      </c>
      <c r="BR34" s="1">
        <v>1614.6759406212395</v>
      </c>
      <c r="BS34" s="1">
        <v>-4.0659406212396334</v>
      </c>
      <c r="BT34" s="1">
        <v>-0.40409493306499017</v>
      </c>
      <c r="BU34"/>
      <c r="BV34">
        <f t="shared" si="6"/>
        <v>-0.40409493306499017</v>
      </c>
      <c r="BW34"/>
      <c r="BX34"/>
      <c r="BY34"/>
    </row>
    <row r="35" spans="69:77" x14ac:dyDescent="0.3">
      <c r="BQ35" s="1">
        <v>7</v>
      </c>
      <c r="BR35" s="1">
        <v>1618.5625179596923</v>
      </c>
      <c r="BS35" s="1">
        <v>12.187482040307714</v>
      </c>
      <c r="BT35" s="1">
        <v>1.211257172222894</v>
      </c>
      <c r="BU35"/>
      <c r="BV35">
        <f t="shared" si="6"/>
        <v>1.211257172222894</v>
      </c>
      <c r="BW35"/>
      <c r="BX35"/>
      <c r="BY35"/>
    </row>
    <row r="36" spans="69:77" x14ac:dyDescent="0.3">
      <c r="BQ36" s="1">
        <v>8</v>
      </c>
      <c r="BR36" s="1">
        <v>1627.0279291011336</v>
      </c>
      <c r="BS36" s="1">
        <v>13.14207089886645</v>
      </c>
      <c r="BT36" s="1">
        <v>1.3061293203523645</v>
      </c>
      <c r="BU36"/>
      <c r="BV36">
        <f t="shared" si="6"/>
        <v>1.3061293203523645</v>
      </c>
      <c r="BW36"/>
      <c r="BX36"/>
      <c r="BY36"/>
    </row>
    <row r="37" spans="69:77" x14ac:dyDescent="0.3">
      <c r="BQ37" s="1">
        <v>9</v>
      </c>
      <c r="BR37" s="1">
        <v>1623.5749288928346</v>
      </c>
      <c r="BS37" s="1">
        <v>11.89507110716545</v>
      </c>
      <c r="BT37" s="1">
        <v>1.1821958091920761</v>
      </c>
      <c r="BU37"/>
      <c r="BV37">
        <f t="shared" si="6"/>
        <v>1.1821958091920761</v>
      </c>
      <c r="BW37"/>
      <c r="BX37"/>
      <c r="BY37"/>
    </row>
    <row r="38" spans="69:77" x14ac:dyDescent="0.3">
      <c r="BQ38" s="1">
        <v>10</v>
      </c>
      <c r="BR38" s="1">
        <v>1634.1089439107695</v>
      </c>
      <c r="BS38" s="1">
        <v>11.78105608923056</v>
      </c>
      <c r="BT38" s="1">
        <v>1.1708643866916766</v>
      </c>
      <c r="BU38"/>
      <c r="BV38">
        <f t="shared" si="6"/>
        <v>1.1708643866916766</v>
      </c>
      <c r="BW38"/>
      <c r="BX38"/>
      <c r="BY38"/>
    </row>
    <row r="39" spans="69:77" x14ac:dyDescent="0.3">
      <c r="BQ39" s="1">
        <v>11</v>
      </c>
      <c r="BR39" s="1">
        <v>1632.2286900490685</v>
      </c>
      <c r="BS39" s="1">
        <v>15.6113099509314</v>
      </c>
      <c r="BT39" s="1">
        <v>1.5515355085916389</v>
      </c>
      <c r="BU39"/>
      <c r="BV39">
        <f t="shared" si="6"/>
        <v>1.5515355085916389</v>
      </c>
      <c r="BW39"/>
      <c r="BX39"/>
      <c r="BY39"/>
    </row>
    <row r="40" spans="69:77" x14ac:dyDescent="0.3">
      <c r="BQ40" s="1">
        <v>12</v>
      </c>
      <c r="BR40" s="1">
        <v>1630.6274191315508</v>
      </c>
      <c r="BS40" s="1">
        <v>7.7225808684490858</v>
      </c>
      <c r="BT40" s="1">
        <v>0.76751140506657822</v>
      </c>
      <c r="BU40"/>
      <c r="BV40">
        <f t="shared" si="6"/>
        <v>0.76751140506657822</v>
      </c>
      <c r="BW40"/>
      <c r="BX40"/>
      <c r="BY40"/>
    </row>
    <row r="41" spans="69:77" x14ac:dyDescent="0.3">
      <c r="BQ41" s="1">
        <v>13</v>
      </c>
      <c r="BR41" s="1">
        <v>1628.8660733884813</v>
      </c>
      <c r="BS41" s="1">
        <v>1.0639266115188093</v>
      </c>
      <c r="BT41" s="1">
        <v>0.10573871901175916</v>
      </c>
      <c r="BU41"/>
      <c r="BV41">
        <f t="shared" si="6"/>
        <v>0.10573871901175916</v>
      </c>
      <c r="BW41"/>
      <c r="BX41"/>
      <c r="BY41"/>
    </row>
    <row r="42" spans="69:77" x14ac:dyDescent="0.3">
      <c r="BQ42" s="1">
        <v>14</v>
      </c>
      <c r="BR42" s="1">
        <v>1633.6880554064128</v>
      </c>
      <c r="BS42" s="1">
        <v>-12.198055406412777</v>
      </c>
      <c r="BT42" s="1">
        <v>-1.2123080099174186</v>
      </c>
      <c r="BU42"/>
      <c r="BV42">
        <f t="shared" si="6"/>
        <v>-1.2123080099174186</v>
      </c>
      <c r="BW42"/>
      <c r="BX42"/>
      <c r="BY42"/>
    </row>
    <row r="43" spans="69:77" x14ac:dyDescent="0.3">
      <c r="BQ43" s="1">
        <v>15</v>
      </c>
      <c r="BR43" s="1">
        <v>1635.6798063100889</v>
      </c>
      <c r="BS43" s="1">
        <v>-10.939806310088898</v>
      </c>
      <c r="BT43" s="1">
        <v>-1.0872564826762106</v>
      </c>
      <c r="BU43"/>
      <c r="BV43">
        <f t="shared" si="6"/>
        <v>-1.0872564826762106</v>
      </c>
      <c r="BW43"/>
      <c r="BX43"/>
      <c r="BY43"/>
    </row>
    <row r="44" spans="69:77" x14ac:dyDescent="0.3">
      <c r="BQ44" s="1">
        <v>16</v>
      </c>
      <c r="BR44" s="1">
        <v>1630.2410949152973</v>
      </c>
      <c r="BS44" s="1">
        <v>-2.6110949152971443</v>
      </c>
      <c r="BT44" s="1">
        <v>-0.25950458290304429</v>
      </c>
      <c r="BU44"/>
      <c r="BV44">
        <f t="shared" si="6"/>
        <v>-0.25950458290304429</v>
      </c>
      <c r="BW44"/>
      <c r="BX44"/>
      <c r="BY44"/>
    </row>
    <row r="45" spans="69:77" x14ac:dyDescent="0.3">
      <c r="BQ45" s="1">
        <v>17</v>
      </c>
      <c r="BR45" s="1">
        <v>1629.9576636450743</v>
      </c>
      <c r="BS45" s="1">
        <v>2.0323363549257465</v>
      </c>
      <c r="BT45" s="1">
        <v>0.20198446062374589</v>
      </c>
      <c r="BU45"/>
      <c r="BV45">
        <f t="shared" si="6"/>
        <v>0.20198446062374589</v>
      </c>
      <c r="BW45"/>
      <c r="BX45"/>
      <c r="BY45"/>
    </row>
    <row r="46" spans="69:77" x14ac:dyDescent="0.3">
      <c r="BQ46" s="1">
        <v>18</v>
      </c>
      <c r="BR46" s="1">
        <v>1626.0967549581114</v>
      </c>
      <c r="BS46" s="1">
        <v>-4.916754958111369</v>
      </c>
      <c r="BT46" s="1">
        <v>-0.48865341400121609</v>
      </c>
      <c r="BU46"/>
      <c r="BV46">
        <f t="shared" si="6"/>
        <v>-0.48865341400121609</v>
      </c>
      <c r="BW46"/>
      <c r="BX46"/>
      <c r="BY46"/>
    </row>
    <row r="47" spans="69:77" ht="15" thickBot="1" x14ac:dyDescent="0.35">
      <c r="BQ47" s="2">
        <v>19</v>
      </c>
      <c r="BR47" s="2">
        <v>1626.7063045008329</v>
      </c>
      <c r="BS47" s="2">
        <v>-13.286304500832784</v>
      </c>
      <c r="BT47" s="2">
        <v>-1.3204640274132213</v>
      </c>
      <c r="BU47"/>
      <c r="BV47">
        <f t="shared" si="6"/>
        <v>-1.3204640274132213</v>
      </c>
      <c r="BW47"/>
      <c r="BX47"/>
      <c r="BY47"/>
    </row>
  </sheetData>
  <mergeCells count="1">
    <mergeCell ref="B2:E2"/>
  </mergeCells>
  <pageMargins left="0.7" right="0.7" top="0.75" bottom="0.75" header="0.3" footer="0.3"/>
  <pageSetup orientation="portrait" r:id="rId1"/>
  <headerFooter differentOddEven="1">
    <oddFooter>&amp;L&amp;"Arial,Regular"&amp;9Information Classification: Company Internal</oddFooter>
    <evenFooter>&amp;L&amp;"Arial,Regular"&amp;9Information Classification: Company Internal</even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1796-33E4-43F4-961E-2DEB0C6E3E0F}">
  <dimension ref="N1:N29"/>
  <sheetViews>
    <sheetView workbookViewId="0">
      <selection activeCell="S11" sqref="S11"/>
    </sheetView>
  </sheetViews>
  <sheetFormatPr defaultRowHeight="14.4" x14ac:dyDescent="0.3"/>
  <sheetData>
    <row r="1" spans="14:14" x14ac:dyDescent="0.3">
      <c r="N1" s="5" t="s">
        <v>81</v>
      </c>
    </row>
    <row r="2" spans="14:14" x14ac:dyDescent="0.3">
      <c r="N2" s="27" t="s">
        <v>63</v>
      </c>
    </row>
    <row r="3" spans="14:14" x14ac:dyDescent="0.3">
      <c r="N3" s="27" t="s">
        <v>76</v>
      </c>
    </row>
    <row r="4" spans="14:14" x14ac:dyDescent="0.3">
      <c r="N4" s="27" t="s">
        <v>77</v>
      </c>
    </row>
    <row r="5" spans="14:14" x14ac:dyDescent="0.3">
      <c r="N5" s="27" t="s">
        <v>78</v>
      </c>
    </row>
    <row r="6" spans="14:14" x14ac:dyDescent="0.3">
      <c r="N6" s="27" t="s">
        <v>79</v>
      </c>
    </row>
    <row r="7" spans="14:14" x14ac:dyDescent="0.3">
      <c r="N7" s="28" t="s">
        <v>80</v>
      </c>
    </row>
    <row r="10" spans="14:14" x14ac:dyDescent="0.3">
      <c r="N10" s="5" t="s">
        <v>83</v>
      </c>
    </row>
    <row r="11" spans="14:14" x14ac:dyDescent="0.3">
      <c r="N11" s="26" t="s">
        <v>62</v>
      </c>
    </row>
    <row r="12" spans="14:14" x14ac:dyDescent="0.3">
      <c r="N12" s="25"/>
    </row>
    <row r="13" spans="14:14" x14ac:dyDescent="0.3">
      <c r="N13" s="26" t="s">
        <v>63</v>
      </c>
    </row>
    <row r="14" spans="14:14" x14ac:dyDescent="0.3">
      <c r="N14" s="26" t="s">
        <v>64</v>
      </c>
    </row>
    <row r="15" spans="14:14" x14ac:dyDescent="0.3">
      <c r="N15" s="26" t="s">
        <v>65</v>
      </c>
    </row>
    <row r="16" spans="14:14" x14ac:dyDescent="0.3">
      <c r="N16" s="26" t="s">
        <v>64</v>
      </c>
    </row>
    <row r="17" spans="14:14" x14ac:dyDescent="0.3">
      <c r="N17" s="26" t="s">
        <v>66</v>
      </c>
    </row>
    <row r="18" spans="14:14" x14ac:dyDescent="0.3">
      <c r="N18" s="26" t="s">
        <v>67</v>
      </c>
    </row>
    <row r="19" spans="14:14" x14ac:dyDescent="0.3">
      <c r="N19" s="26" t="s">
        <v>68</v>
      </c>
    </row>
    <row r="20" spans="14:14" x14ac:dyDescent="0.3">
      <c r="N20" s="26" t="s">
        <v>69</v>
      </c>
    </row>
    <row r="21" spans="14:14" x14ac:dyDescent="0.3">
      <c r="N21" s="26" t="s">
        <v>64</v>
      </c>
    </row>
    <row r="23" spans="14:14" x14ac:dyDescent="0.3">
      <c r="N23" s="29" t="s">
        <v>82</v>
      </c>
    </row>
    <row r="24" spans="14:14" x14ac:dyDescent="0.3">
      <c r="N24" t="s">
        <v>70</v>
      </c>
    </row>
    <row r="25" spans="14:14" x14ac:dyDescent="0.3">
      <c r="N25" t="s">
        <v>71</v>
      </c>
    </row>
    <row r="26" spans="14:14" x14ac:dyDescent="0.3">
      <c r="N26" t="s">
        <v>72</v>
      </c>
    </row>
    <row r="27" spans="14:14" x14ac:dyDescent="0.3">
      <c r="N27" t="s">
        <v>73</v>
      </c>
    </row>
    <row r="28" spans="14:14" x14ac:dyDescent="0.3">
      <c r="N28" t="s">
        <v>74</v>
      </c>
    </row>
    <row r="29" spans="14:14" x14ac:dyDescent="0.3">
      <c r="N29" t="s">
        <v>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Mat_Mults_OLS</vt:lpstr>
      <vt:lpstr>R, Julia, Python</vt:lpstr>
    </vt:vector>
  </TitlesOfParts>
  <Company>State Street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Wallace, Charles</dc:creator>
  <cp:keywords>Company Internal</cp:keywords>
  <cp:lastModifiedBy>CDub</cp:lastModifiedBy>
  <dcterms:created xsi:type="dcterms:W3CDTF">2019-01-23T19:54:59Z</dcterms:created>
  <dcterms:modified xsi:type="dcterms:W3CDTF">2019-12-23T21:48:54Z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95d392f8-26c4-4a03-86b3-9504ccdd711a</vt:lpwstr>
  </property>
  <property fmtid="{D5CDD505-2E9C-101B-9397-08002B2CF9AE}" pid="3" name="SSCClassification">
    <vt:lpwstr>CI</vt:lpwstr>
  </property>
  <property fmtid="{D5CDD505-2E9C-101B-9397-08002B2CF9AE}" pid="4" name="SSCVisualMarks">
    <vt:lpwstr>Y</vt:lpwstr>
  </property>
</Properties>
</file>