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is\Desktop\"/>
    </mc:Choice>
  </mc:AlternateContent>
  <xr:revisionPtr revIDLastSave="0" documentId="13_ncr:1_{B5B1B431-197D-43FD-B717-F8881A4207C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Quarterly Overview" sheetId="10" r:id="rId1"/>
    <sheet name="3yr Overview" sheetId="1" r:id="rId2"/>
    <sheet name="Year 1" sheetId="7" r:id="rId3"/>
    <sheet name="Year 2" sheetId="8" r:id="rId4"/>
    <sheet name="Year 3" sheetId="9" r:id="rId5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8" i="9" l="1"/>
  <c r="AL7" i="9"/>
  <c r="AL6" i="9"/>
  <c r="AL5" i="9"/>
  <c r="AL4" i="9"/>
  <c r="AL3" i="9"/>
  <c r="AL2" i="9"/>
  <c r="AL9" i="9"/>
  <c r="AK12" i="9"/>
  <c r="AD9" i="9"/>
  <c r="AD8" i="9"/>
  <c r="AD7" i="9"/>
  <c r="AD6" i="9"/>
  <c r="AD5" i="9"/>
  <c r="AD4" i="9"/>
  <c r="AD3" i="9"/>
  <c r="AD2" i="9"/>
  <c r="B16" i="7"/>
  <c r="V8" i="9"/>
  <c r="V7" i="9"/>
  <c r="V6" i="9"/>
  <c r="V5" i="9"/>
  <c r="V4" i="9"/>
  <c r="V3" i="9"/>
  <c r="V2" i="9"/>
  <c r="V9" i="9"/>
  <c r="AG12" i="8"/>
  <c r="AF5" i="8"/>
  <c r="AF6" i="8"/>
  <c r="AF7" i="8"/>
  <c r="AF8" i="8"/>
  <c r="AF9" i="8"/>
  <c r="AF10" i="8"/>
  <c r="AF4" i="8"/>
  <c r="AF11" i="8"/>
  <c r="N33" i="9"/>
  <c r="N30" i="8"/>
  <c r="I36" i="7"/>
  <c r="D36" i="7"/>
  <c r="C36" i="7"/>
  <c r="B36" i="7"/>
  <c r="B41" i="7"/>
  <c r="B43" i="7"/>
  <c r="B17" i="7"/>
  <c r="B45" i="7"/>
  <c r="B47" i="7"/>
  <c r="C46" i="7"/>
  <c r="C43" i="7"/>
  <c r="C45" i="7"/>
  <c r="C47" i="7"/>
  <c r="D46" i="7"/>
  <c r="D43" i="7"/>
  <c r="D45" i="7"/>
  <c r="D47" i="7"/>
  <c r="M10" i="7"/>
  <c r="L10" i="7"/>
  <c r="H10" i="7"/>
  <c r="G10" i="7"/>
  <c r="E10" i="7"/>
  <c r="B10" i="7"/>
  <c r="C10" i="7"/>
  <c r="D10" i="7"/>
  <c r="F10" i="7"/>
  <c r="J10" i="7"/>
  <c r="J6" i="7"/>
  <c r="N29" i="7"/>
  <c r="N30" i="7"/>
  <c r="N20" i="7"/>
  <c r="N32" i="7"/>
  <c r="N26" i="7"/>
  <c r="B6" i="7"/>
  <c r="B11" i="7"/>
  <c r="C6" i="7"/>
  <c r="C11" i="7"/>
  <c r="C16" i="7"/>
  <c r="C17" i="7"/>
  <c r="C41" i="7"/>
  <c r="D41" i="7"/>
  <c r="D6" i="7"/>
  <c r="D11" i="7"/>
  <c r="D16" i="7"/>
  <c r="D17" i="7"/>
  <c r="E46" i="7"/>
  <c r="E41" i="7"/>
  <c r="E36" i="7"/>
  <c r="E43" i="7"/>
  <c r="E6" i="7"/>
  <c r="E11" i="7"/>
  <c r="E16" i="7"/>
  <c r="E17" i="7"/>
  <c r="E45" i="7"/>
  <c r="E47" i="7"/>
  <c r="F46" i="7"/>
  <c r="F6" i="7"/>
  <c r="F11" i="7"/>
  <c r="F16" i="7"/>
  <c r="F17" i="7"/>
  <c r="F36" i="7"/>
  <c r="F41" i="7"/>
  <c r="F43" i="7"/>
  <c r="F45" i="7"/>
  <c r="F47" i="7"/>
  <c r="G46" i="7"/>
  <c r="G6" i="7"/>
  <c r="G11" i="7"/>
  <c r="G16" i="7"/>
  <c r="G17" i="7"/>
  <c r="G36" i="7"/>
  <c r="G41" i="7"/>
  <c r="G43" i="7"/>
  <c r="G45" i="7"/>
  <c r="G47" i="7"/>
  <c r="H46" i="7"/>
  <c r="H6" i="7"/>
  <c r="H11" i="7"/>
  <c r="H16" i="7"/>
  <c r="H17" i="7"/>
  <c r="H36" i="7"/>
  <c r="H41" i="7"/>
  <c r="H43" i="7"/>
  <c r="H45" i="7"/>
  <c r="H47" i="7"/>
  <c r="I46" i="7"/>
  <c r="I6" i="7"/>
  <c r="I10" i="7"/>
  <c r="I11" i="7"/>
  <c r="I16" i="7"/>
  <c r="I17" i="7"/>
  <c r="I41" i="7"/>
  <c r="I43" i="7"/>
  <c r="I45" i="7"/>
  <c r="I47" i="7"/>
  <c r="J46" i="7"/>
  <c r="J11" i="7"/>
  <c r="J16" i="7"/>
  <c r="J17" i="7"/>
  <c r="J36" i="7"/>
  <c r="J41" i="7"/>
  <c r="J43" i="7"/>
  <c r="J45" i="7"/>
  <c r="J47" i="7"/>
  <c r="K46" i="7"/>
  <c r="K6" i="7"/>
  <c r="K10" i="7"/>
  <c r="K11" i="7"/>
  <c r="K16" i="7"/>
  <c r="K17" i="7"/>
  <c r="K36" i="7"/>
  <c r="K41" i="7"/>
  <c r="K43" i="7"/>
  <c r="K45" i="7"/>
  <c r="K47" i="7"/>
  <c r="L46" i="7"/>
  <c r="L6" i="7"/>
  <c r="L11" i="7"/>
  <c r="L16" i="7"/>
  <c r="L17" i="7"/>
  <c r="L36" i="7"/>
  <c r="L41" i="7"/>
  <c r="L43" i="7"/>
  <c r="L45" i="7"/>
  <c r="L47" i="7"/>
  <c r="M46" i="7"/>
  <c r="M6" i="7"/>
  <c r="M11" i="7"/>
  <c r="M16" i="7"/>
  <c r="M17" i="7"/>
  <c r="M36" i="7"/>
  <c r="M41" i="7"/>
  <c r="M43" i="7"/>
  <c r="M45" i="7"/>
  <c r="M47" i="7"/>
  <c r="B44" i="8"/>
  <c r="B6" i="8"/>
  <c r="B10" i="8"/>
  <c r="B11" i="8"/>
  <c r="B16" i="8"/>
  <c r="B17" i="8"/>
  <c r="B34" i="8"/>
  <c r="B39" i="8"/>
  <c r="B41" i="8"/>
  <c r="B43" i="8"/>
  <c r="B45" i="8"/>
  <c r="C44" i="8"/>
  <c r="C6" i="8"/>
  <c r="C10" i="8"/>
  <c r="C11" i="8"/>
  <c r="C16" i="8"/>
  <c r="C17" i="8"/>
  <c r="C34" i="8"/>
  <c r="C39" i="8"/>
  <c r="C41" i="8"/>
  <c r="C43" i="8"/>
  <c r="C45" i="8"/>
  <c r="D44" i="8"/>
  <c r="D6" i="8"/>
  <c r="D10" i="8"/>
  <c r="D11" i="8"/>
  <c r="D16" i="8"/>
  <c r="D17" i="8"/>
  <c r="D34" i="8"/>
  <c r="D39" i="8"/>
  <c r="D41" i="8"/>
  <c r="D43" i="8"/>
  <c r="D45" i="8"/>
  <c r="E44" i="8"/>
  <c r="E6" i="8"/>
  <c r="E10" i="8"/>
  <c r="E11" i="8"/>
  <c r="E16" i="8"/>
  <c r="E17" i="8"/>
  <c r="E34" i="8"/>
  <c r="E39" i="8"/>
  <c r="E41" i="8"/>
  <c r="E43" i="8"/>
  <c r="E45" i="8"/>
  <c r="F44" i="8"/>
  <c r="F6" i="8"/>
  <c r="F10" i="8"/>
  <c r="F11" i="8"/>
  <c r="F16" i="8"/>
  <c r="F17" i="8"/>
  <c r="F34" i="8"/>
  <c r="F39" i="8"/>
  <c r="F41" i="8"/>
  <c r="F43" i="8"/>
  <c r="F45" i="8"/>
  <c r="G44" i="8"/>
  <c r="G6" i="8"/>
  <c r="G10" i="8"/>
  <c r="G11" i="8"/>
  <c r="G16" i="8"/>
  <c r="G17" i="8"/>
  <c r="G34" i="8"/>
  <c r="G39" i="8"/>
  <c r="G41" i="8"/>
  <c r="G43" i="8"/>
  <c r="G45" i="8"/>
  <c r="H44" i="8"/>
  <c r="H6" i="8"/>
  <c r="H10" i="8"/>
  <c r="H11" i="8"/>
  <c r="H16" i="8"/>
  <c r="H17" i="8"/>
  <c r="H34" i="8"/>
  <c r="H39" i="8"/>
  <c r="H41" i="8"/>
  <c r="H43" i="8"/>
  <c r="H45" i="8"/>
  <c r="I44" i="8"/>
  <c r="I6" i="8"/>
  <c r="I10" i="8"/>
  <c r="I11" i="8"/>
  <c r="I16" i="8"/>
  <c r="I17" i="8"/>
  <c r="I34" i="8"/>
  <c r="I39" i="8"/>
  <c r="I41" i="8"/>
  <c r="I43" i="8"/>
  <c r="I45" i="8"/>
  <c r="J44" i="8"/>
  <c r="J6" i="8"/>
  <c r="J10" i="8"/>
  <c r="J11" i="8"/>
  <c r="J16" i="8"/>
  <c r="J17" i="8"/>
  <c r="J34" i="8"/>
  <c r="J39" i="8"/>
  <c r="J41" i="8"/>
  <c r="J43" i="8"/>
  <c r="J45" i="8"/>
  <c r="K44" i="8"/>
  <c r="K6" i="8"/>
  <c r="K10" i="8"/>
  <c r="K11" i="8"/>
  <c r="K16" i="8"/>
  <c r="K17" i="8"/>
  <c r="K34" i="8"/>
  <c r="K39" i="8"/>
  <c r="K41" i="8"/>
  <c r="K43" i="8"/>
  <c r="K45" i="8"/>
  <c r="L44" i="8"/>
  <c r="L6" i="8"/>
  <c r="L10" i="8"/>
  <c r="L11" i="8"/>
  <c r="L16" i="8"/>
  <c r="L17" i="8"/>
  <c r="L34" i="8"/>
  <c r="L39" i="8"/>
  <c r="L41" i="8"/>
  <c r="L43" i="8"/>
  <c r="L45" i="8"/>
  <c r="M44" i="8"/>
  <c r="M6" i="8"/>
  <c r="M10" i="8"/>
  <c r="M11" i="8"/>
  <c r="M16" i="8"/>
  <c r="M17" i="8"/>
  <c r="M34" i="8"/>
  <c r="M39" i="8"/>
  <c r="M41" i="8"/>
  <c r="M43" i="8"/>
  <c r="M45" i="8"/>
  <c r="B44" i="9"/>
  <c r="B6" i="9"/>
  <c r="B10" i="9"/>
  <c r="B11" i="9"/>
  <c r="B16" i="9"/>
  <c r="B17" i="9"/>
  <c r="B34" i="9"/>
  <c r="B39" i="9"/>
  <c r="B41" i="9"/>
  <c r="B43" i="9"/>
  <c r="B45" i="9"/>
  <c r="C44" i="9"/>
  <c r="C6" i="9"/>
  <c r="C10" i="9"/>
  <c r="C11" i="9"/>
  <c r="C16" i="9"/>
  <c r="C17" i="9"/>
  <c r="C34" i="9"/>
  <c r="C39" i="9"/>
  <c r="C41" i="9"/>
  <c r="C43" i="9"/>
  <c r="C45" i="9"/>
  <c r="AA5" i="1"/>
  <c r="D44" i="9"/>
  <c r="D6" i="9"/>
  <c r="D10" i="9"/>
  <c r="D11" i="9"/>
  <c r="D16" i="9"/>
  <c r="D17" i="9"/>
  <c r="D34" i="9"/>
  <c r="D39" i="9"/>
  <c r="D41" i="9"/>
  <c r="D43" i="9"/>
  <c r="D45" i="9"/>
  <c r="AB5" i="1"/>
  <c r="E44" i="9"/>
  <c r="E6" i="9"/>
  <c r="E10" i="9"/>
  <c r="E11" i="9"/>
  <c r="E16" i="9"/>
  <c r="E17" i="9"/>
  <c r="E34" i="9"/>
  <c r="E39" i="9"/>
  <c r="E41" i="9"/>
  <c r="E43" i="9"/>
  <c r="E45" i="9"/>
  <c r="AC5" i="1"/>
  <c r="F44" i="9"/>
  <c r="F6" i="9"/>
  <c r="F10" i="9"/>
  <c r="F11" i="9"/>
  <c r="F16" i="9"/>
  <c r="F17" i="9"/>
  <c r="F34" i="9"/>
  <c r="F39" i="9"/>
  <c r="F41" i="9"/>
  <c r="F43" i="9"/>
  <c r="F45" i="9"/>
  <c r="AD5" i="1"/>
  <c r="G44" i="9"/>
  <c r="G6" i="9"/>
  <c r="G10" i="9"/>
  <c r="G11" i="9"/>
  <c r="G16" i="9"/>
  <c r="G17" i="9"/>
  <c r="G34" i="9"/>
  <c r="G39" i="9"/>
  <c r="G41" i="9"/>
  <c r="G43" i="9"/>
  <c r="G45" i="9"/>
  <c r="AE5" i="1"/>
  <c r="H44" i="9"/>
  <c r="H6" i="9"/>
  <c r="H10" i="9"/>
  <c r="H11" i="9"/>
  <c r="H16" i="9"/>
  <c r="H17" i="9"/>
  <c r="H34" i="9"/>
  <c r="H39" i="9"/>
  <c r="H41" i="9"/>
  <c r="H43" i="9"/>
  <c r="H45" i="9"/>
  <c r="AF5" i="1"/>
  <c r="I44" i="9"/>
  <c r="I6" i="9"/>
  <c r="I10" i="9"/>
  <c r="I11" i="9"/>
  <c r="I16" i="9"/>
  <c r="I17" i="9"/>
  <c r="I34" i="9"/>
  <c r="I39" i="9"/>
  <c r="I41" i="9"/>
  <c r="I43" i="9"/>
  <c r="I45" i="9"/>
  <c r="AG5" i="1"/>
  <c r="J44" i="9"/>
  <c r="J6" i="9"/>
  <c r="J10" i="9"/>
  <c r="J11" i="9"/>
  <c r="J16" i="9"/>
  <c r="J17" i="9"/>
  <c r="J34" i="9"/>
  <c r="J39" i="9"/>
  <c r="J41" i="9"/>
  <c r="J43" i="9"/>
  <c r="J45" i="9"/>
  <c r="AH5" i="1"/>
  <c r="K44" i="9"/>
  <c r="K6" i="9"/>
  <c r="K10" i="9"/>
  <c r="K11" i="9"/>
  <c r="K16" i="9"/>
  <c r="K17" i="9"/>
  <c r="K34" i="9"/>
  <c r="K39" i="9"/>
  <c r="K41" i="9"/>
  <c r="K43" i="9"/>
  <c r="K45" i="9"/>
  <c r="AI5" i="1"/>
  <c r="L44" i="9"/>
  <c r="L6" i="9"/>
  <c r="L10" i="9"/>
  <c r="L11" i="9"/>
  <c r="L16" i="9"/>
  <c r="L17" i="9"/>
  <c r="L34" i="9"/>
  <c r="L39" i="9"/>
  <c r="L41" i="9"/>
  <c r="L43" i="9"/>
  <c r="L45" i="9"/>
  <c r="AJ5" i="1"/>
  <c r="M44" i="9"/>
  <c r="M6" i="9"/>
  <c r="M10" i="9"/>
  <c r="M11" i="9"/>
  <c r="M16" i="9"/>
  <c r="M17" i="9"/>
  <c r="M34" i="9"/>
  <c r="M39" i="9"/>
  <c r="M41" i="9"/>
  <c r="M43" i="9"/>
  <c r="M45" i="9"/>
  <c r="AK5" i="1"/>
  <c r="O5" i="1"/>
  <c r="P5" i="1"/>
  <c r="Q5" i="1"/>
  <c r="R5" i="1"/>
  <c r="S5" i="1"/>
  <c r="T5" i="1"/>
  <c r="U5" i="1"/>
  <c r="V5" i="1"/>
  <c r="W5" i="1"/>
  <c r="X5" i="1"/>
  <c r="Y5" i="1"/>
  <c r="D5" i="1"/>
  <c r="E5" i="1"/>
  <c r="F5" i="1"/>
  <c r="G5" i="1"/>
  <c r="H5" i="1"/>
  <c r="I5" i="1"/>
  <c r="J5" i="1"/>
  <c r="K5" i="1"/>
  <c r="L5" i="1"/>
  <c r="M5" i="1"/>
  <c r="B3" i="1"/>
  <c r="C3" i="1"/>
  <c r="D3" i="1"/>
  <c r="B3" i="10"/>
  <c r="B4" i="1"/>
  <c r="D4" i="1"/>
  <c r="C4" i="1"/>
  <c r="B4" i="10"/>
  <c r="B5" i="10"/>
  <c r="E4" i="1"/>
  <c r="F4" i="1"/>
  <c r="G4" i="1"/>
  <c r="C4" i="10"/>
  <c r="E3" i="1"/>
  <c r="F3" i="1"/>
  <c r="G3" i="1"/>
  <c r="C3" i="10"/>
  <c r="C5" i="10"/>
  <c r="H3" i="1"/>
  <c r="I3" i="1"/>
  <c r="J3" i="1"/>
  <c r="D3" i="10"/>
  <c r="H4" i="1"/>
  <c r="I4" i="1"/>
  <c r="J4" i="1"/>
  <c r="D4" i="10"/>
  <c r="D5" i="10"/>
  <c r="K3" i="1"/>
  <c r="L3" i="1"/>
  <c r="M3" i="1"/>
  <c r="E3" i="10"/>
  <c r="K4" i="1"/>
  <c r="L4" i="1"/>
  <c r="M4" i="1"/>
  <c r="E4" i="10"/>
  <c r="E5" i="10"/>
  <c r="N3" i="1"/>
  <c r="O3" i="1"/>
  <c r="P3" i="1"/>
  <c r="F3" i="10"/>
  <c r="O4" i="1"/>
  <c r="P4" i="1"/>
  <c r="N4" i="1"/>
  <c r="F4" i="10"/>
  <c r="F5" i="10"/>
  <c r="Q3" i="1"/>
  <c r="R3" i="1"/>
  <c r="S3" i="1"/>
  <c r="G3" i="10"/>
  <c r="Q4" i="1"/>
  <c r="R4" i="1"/>
  <c r="S4" i="1"/>
  <c r="G4" i="10"/>
  <c r="G5" i="10"/>
  <c r="T3" i="1"/>
  <c r="U3" i="1"/>
  <c r="V3" i="1"/>
  <c r="H3" i="10"/>
  <c r="T4" i="1"/>
  <c r="U4" i="1"/>
  <c r="V4" i="1"/>
  <c r="H4" i="10"/>
  <c r="H5" i="10"/>
  <c r="W3" i="1"/>
  <c r="X3" i="1"/>
  <c r="Y3" i="1"/>
  <c r="I3" i="10"/>
  <c r="W4" i="1"/>
  <c r="X4" i="1"/>
  <c r="Y4" i="1"/>
  <c r="I4" i="10"/>
  <c r="I5" i="10"/>
  <c r="Z3" i="1"/>
  <c r="AA3" i="1"/>
  <c r="AB3" i="1"/>
  <c r="J3" i="10"/>
  <c r="Z4" i="1"/>
  <c r="AA4" i="1"/>
  <c r="AB4" i="1"/>
  <c r="J4" i="10"/>
  <c r="J5" i="10"/>
  <c r="AC3" i="1"/>
  <c r="AD3" i="1"/>
  <c r="AE3" i="1"/>
  <c r="K3" i="10"/>
  <c r="AC4" i="1"/>
  <c r="AD4" i="1"/>
  <c r="AE4" i="1"/>
  <c r="K4" i="10"/>
  <c r="K5" i="10"/>
  <c r="AF3" i="1"/>
  <c r="AG3" i="1"/>
  <c r="AH3" i="1"/>
  <c r="L3" i="10"/>
  <c r="AF4" i="1"/>
  <c r="AG4" i="1"/>
  <c r="AH4" i="1"/>
  <c r="L4" i="10"/>
  <c r="L5" i="10"/>
  <c r="AI3" i="1"/>
  <c r="AJ3" i="1"/>
  <c r="AK3" i="1"/>
  <c r="M3" i="10"/>
  <c r="AI4" i="1"/>
  <c r="AJ4" i="1"/>
  <c r="AK4" i="1"/>
  <c r="M4" i="10"/>
  <c r="M5" i="10"/>
  <c r="N5" i="1"/>
  <c r="Z5" i="1"/>
  <c r="N33" i="7"/>
  <c r="N45" i="9"/>
  <c r="C5" i="1"/>
  <c r="B5" i="1"/>
  <c r="N17" i="9"/>
  <c r="N41" i="9"/>
  <c r="N40" i="9"/>
  <c r="N39" i="9"/>
  <c r="N38" i="9"/>
  <c r="N37" i="9"/>
  <c r="N36" i="9"/>
  <c r="N34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6" i="9"/>
  <c r="N15" i="9"/>
  <c r="N14" i="9"/>
  <c r="N13" i="9"/>
  <c r="N6" i="9"/>
  <c r="N10" i="9"/>
  <c r="N11" i="9"/>
  <c r="N9" i="9"/>
  <c r="N8" i="9"/>
  <c r="N4" i="9"/>
  <c r="N45" i="8"/>
  <c r="N17" i="8"/>
  <c r="N41" i="8"/>
  <c r="N40" i="8"/>
  <c r="N39" i="8"/>
  <c r="N38" i="8"/>
  <c r="N37" i="8"/>
  <c r="N36" i="8"/>
  <c r="N34" i="8"/>
  <c r="N33" i="8"/>
  <c r="N32" i="8"/>
  <c r="N31" i="8"/>
  <c r="N29" i="8"/>
  <c r="N28" i="8"/>
  <c r="N27" i="8"/>
  <c r="N26" i="8"/>
  <c r="N25" i="8"/>
  <c r="N24" i="8"/>
  <c r="N23" i="8"/>
  <c r="N22" i="8"/>
  <c r="N21" i="8"/>
  <c r="N20" i="8"/>
  <c r="N16" i="8"/>
  <c r="N15" i="8"/>
  <c r="N14" i="8"/>
  <c r="N13" i="8"/>
  <c r="N6" i="8"/>
  <c r="N10" i="8"/>
  <c r="N11" i="8"/>
  <c r="N9" i="8"/>
  <c r="N8" i="8"/>
  <c r="N4" i="8"/>
  <c r="N31" i="7"/>
  <c r="N25" i="7"/>
  <c r="N34" i="7"/>
  <c r="N35" i="7"/>
  <c r="N28" i="7"/>
  <c r="N14" i="7"/>
  <c r="N6" i="7"/>
  <c r="N10" i="7"/>
  <c r="N11" i="7"/>
  <c r="N4" i="7"/>
  <c r="N8" i="7"/>
  <c r="N9" i="7"/>
  <c r="N21" i="7"/>
  <c r="N22" i="7"/>
  <c r="N13" i="7"/>
  <c r="N3" i="10"/>
  <c r="N4" i="10"/>
  <c r="AL3" i="1"/>
  <c r="AL4" i="1"/>
  <c r="N47" i="7"/>
  <c r="N17" i="7"/>
  <c r="N43" i="7"/>
  <c r="N42" i="7"/>
  <c r="N41" i="7"/>
  <c r="N40" i="7"/>
  <c r="N39" i="7"/>
  <c r="N38" i="7"/>
  <c r="N36" i="7"/>
  <c r="N27" i="7"/>
  <c r="N24" i="7"/>
  <c r="N16" i="7"/>
  <c r="N15" i="7"/>
</calcChain>
</file>

<file path=xl/sharedStrings.xml><?xml version="1.0" encoding="utf-8"?>
<sst xmlns="http://schemas.openxmlformats.org/spreadsheetml/2006/main" count="369" uniqueCount="187">
  <si>
    <t>Company: JarrowTech</t>
  </si>
  <si>
    <t>Year1</t>
  </si>
  <si>
    <t>Year 2</t>
  </si>
  <si>
    <t>Year 3</t>
  </si>
  <si>
    <t>Q1</t>
  </si>
  <si>
    <t>Q2</t>
  </si>
  <si>
    <t>Q3</t>
  </si>
  <si>
    <t>Q4</t>
  </si>
  <si>
    <t xml:space="preserve">Total </t>
  </si>
  <si>
    <t>Total Cash Inflow</t>
  </si>
  <si>
    <t>Total Expenses</t>
  </si>
  <si>
    <t>Cash Balance</t>
  </si>
  <si>
    <t>Quarter 1: Jan 1-March 31</t>
  </si>
  <si>
    <t>Quarter 2: April 1-June 30</t>
  </si>
  <si>
    <t>Quarter 3: July 1-September 30</t>
  </si>
  <si>
    <t>Quarter 4: October 1-December 31</t>
  </si>
  <si>
    <t>Note: Everything in this sheet should be autoupdated by changes in the yearly panels</t>
  </si>
  <si>
    <t>Company:</t>
  </si>
  <si>
    <t>Year 1</t>
  </si>
  <si>
    <t>Notes:</t>
  </si>
  <si>
    <t>Take notes!  It is important to be able to come back to this a month or year down the road and know where all these numbers came from.  Note assumptions you made so they can be updated</t>
  </si>
  <si>
    <t>Note: Everything in this sheet should be autoupdated by changes in the yearly panels.</t>
  </si>
  <si>
    <t>Total 1</t>
  </si>
  <si>
    <t>TODO:</t>
  </si>
  <si>
    <t>Licensing for States</t>
  </si>
  <si>
    <t>Yearly contract for state made</t>
  </si>
  <si>
    <t>Yearly contract reward</t>
  </si>
  <si>
    <t>Revenue</t>
  </si>
  <si>
    <t>2% Sales Fee</t>
  </si>
  <si>
    <t>Number of Participants in Supply Chain</t>
  </si>
  <si>
    <t>150K in colorado state contract, 100k in wyoming state contract</t>
  </si>
  <si>
    <t>Average 2% Yield per month per participant</t>
  </si>
  <si>
    <t>2350 participants in colorado +  500 participants in wyoming</t>
  </si>
  <si>
    <t>Average acre of hemp profit for farm = 450</t>
  </si>
  <si>
    <t xml:space="preserve">       Total Revenue</t>
  </si>
  <si>
    <t>August-October is harvest season</t>
  </si>
  <si>
    <t>Other Cash</t>
  </si>
  <si>
    <t>Equity</t>
  </si>
  <si>
    <t>Grants</t>
  </si>
  <si>
    <t>Loans</t>
  </si>
  <si>
    <t>4TB = $892.8</t>
  </si>
  <si>
    <t xml:space="preserve">       Total Other Cash </t>
  </si>
  <si>
    <t>1,000,000 PDFS = 333GB = .10 Cents/hour = 75 Dollars/month</t>
  </si>
  <si>
    <t xml:space="preserve">       Total Cash Inflow</t>
  </si>
  <si>
    <t>1GB = $0.0003 Cents/hour = $0.2232/month</t>
  </si>
  <si>
    <t>Kubernetes = $2,374 /month   Multizone: 7,136.40    upgrade to 13,292.40</t>
  </si>
  <si>
    <t>Operating Expenses</t>
  </si>
  <si>
    <t>Employee Salarys</t>
  </si>
  <si>
    <t>*Two Employees for App, Two Employees for Blockchain</t>
  </si>
  <si>
    <t xml:space="preserve"> Our four employees will be paid 500 a month until colorado contract, we will have a total of 9 employees being paid about 2,916 a month each (35k a year), when we get the wtoming contract we will expand to 12 people making 35k a year and then from there as we earn contracts their salaries will rise</t>
  </si>
  <si>
    <t>Ipads/phones for testing/demo purposes</t>
  </si>
  <si>
    <t>*Two Ipads: This is for us travelling and showcasing the applications</t>
  </si>
  <si>
    <t>Rent &amp; Utilities</t>
  </si>
  <si>
    <t>*We are fine to work out of our apartments until we have to large of a team.</t>
  </si>
  <si>
    <t>Insurance</t>
  </si>
  <si>
    <t>*We don't have any insurance that is needed with our software</t>
  </si>
  <si>
    <t>Legal/Professional</t>
  </si>
  <si>
    <t>*David Pope is helping us do our simple accounting for right now pro-bono. Professor Mocsary's practice is helping us for pro-bono as well in order to give the attorneys experience.</t>
  </si>
  <si>
    <t>License/Permits</t>
  </si>
  <si>
    <t xml:space="preserve">*Apple Store and Google Play Store costs </t>
  </si>
  <si>
    <t>Sales</t>
  </si>
  <si>
    <t>Marketing</t>
  </si>
  <si>
    <t>*Prepping for a colorado or wyoming launch we will publish videos describing how each part of the supply chain can use our app</t>
  </si>
  <si>
    <t>Travel</t>
  </si>
  <si>
    <t>*We travel to colorado a lot for this, we don't stay the night in hotels. We sleep in cars.</t>
  </si>
  <si>
    <t>IBM Blockchain Platform Price Per month</t>
  </si>
  <si>
    <t>*We don't need any training for this, we have sources who have helped us software side (IBM)</t>
  </si>
  <si>
    <t>IBM Cloud Kubernetes Cluster Price Per month</t>
  </si>
  <si>
    <t>Price for Server Space for transacitions</t>
  </si>
  <si>
    <t>IBM Storage Price Per month</t>
  </si>
  <si>
    <t>Price for Virtual Processors to run on cloud</t>
  </si>
  <si>
    <t>Off-Chain Storage(PDFS)</t>
  </si>
  <si>
    <t>*Our only equipment is our laptops which are working fine so far.</t>
  </si>
  <si>
    <t>Security Testing</t>
  </si>
  <si>
    <t>*We personally have done all the research and have sources who help us. Development just is taking time</t>
  </si>
  <si>
    <t>Storage</t>
  </si>
  <si>
    <t>*We have noting to store physically</t>
  </si>
  <si>
    <t>Misc/Other</t>
  </si>
  <si>
    <t>*misc</t>
  </si>
  <si>
    <t xml:space="preserve">         Total Operating Expenses</t>
  </si>
  <si>
    <t>Capital Expenses</t>
  </si>
  <si>
    <t>Equipment</t>
  </si>
  <si>
    <t>*5000 for 2 desktops to further development, 1,000 for ever new employee PC</t>
  </si>
  <si>
    <t>Furniture/Fixtures</t>
  </si>
  <si>
    <t>*100 dollars per desk for employee 50 for a whiteboard</t>
  </si>
  <si>
    <t>Inventory</t>
  </si>
  <si>
    <t>*No Inventory, software</t>
  </si>
  <si>
    <t xml:space="preserve">         Total Capital Expenses</t>
  </si>
  <si>
    <t>Debt Payment</t>
  </si>
  <si>
    <t xml:space="preserve">         Total Expenses</t>
  </si>
  <si>
    <t xml:space="preserve">         Gross Cash Flow</t>
  </si>
  <si>
    <t xml:space="preserve">         Previous Cash</t>
  </si>
  <si>
    <t xml:space="preserve">          Cash Balance</t>
  </si>
  <si>
    <t>Note: Changes in this sheet will auto update the Overview panels</t>
  </si>
  <si>
    <t>$21,583.69 in debt until we get a government contract if we have no gain</t>
  </si>
  <si>
    <t>This sheet is not autoupdated from the breakout tabs</t>
  </si>
  <si>
    <t>The first three months are fully development which is why we go into debt with testing, wages, and computers</t>
  </si>
  <si>
    <t>Before colorado</t>
  </si>
  <si>
    <t>After Colorado</t>
  </si>
  <si>
    <t>After Wyoming</t>
  </si>
  <si>
    <t>Mobile App Devs: 2 People, 500$ a month each</t>
  </si>
  <si>
    <t>4 People, $35,000 a year each</t>
  </si>
  <si>
    <t>5 People, $35,000 a year each</t>
  </si>
  <si>
    <t>Database Devs:  2 People, 500$ a month each</t>
  </si>
  <si>
    <t>Website/Social Media Devs: 0 people</t>
  </si>
  <si>
    <t>1 Person, $30,000 a year</t>
  </si>
  <si>
    <t>2 People, $30,000 a year each</t>
  </si>
  <si>
    <t>4 people</t>
  </si>
  <si>
    <t>9 People full time</t>
  </si>
  <si>
    <t>12 people full time</t>
  </si>
  <si>
    <t>starting off year 2</t>
  </si>
  <si>
    <t>Product 1</t>
  </si>
  <si>
    <t>March</t>
  </si>
  <si>
    <t>May</t>
  </si>
  <si>
    <t>November</t>
  </si>
  <si>
    <t>Number of Units Sold</t>
  </si>
  <si>
    <t>5 People, $80,000 a year each</t>
  </si>
  <si>
    <t>Mobile</t>
  </si>
  <si>
    <t>6 People, $80,000 a year each</t>
  </si>
  <si>
    <t>Price per Unit</t>
  </si>
  <si>
    <t>Dev</t>
  </si>
  <si>
    <t>8 People, $80,000 a year each</t>
  </si>
  <si>
    <t>Gross Revenue</t>
  </si>
  <si>
    <t>2 People, $50,000 a year each</t>
  </si>
  <si>
    <t>Website</t>
  </si>
  <si>
    <t>3 People, $50,000 a year each</t>
  </si>
  <si>
    <t>Product 2</t>
  </si>
  <si>
    <t>Accounting (One Payroll, One general)</t>
  </si>
  <si>
    <t>2 people, $50,00 a year each</t>
  </si>
  <si>
    <t>2 People, $50,00 a year each</t>
  </si>
  <si>
    <t>Marketing/SocialMedia</t>
  </si>
  <si>
    <t>Price Per Unit</t>
  </si>
  <si>
    <t>18 Full time</t>
  </si>
  <si>
    <t>Customer Support</t>
  </si>
  <si>
    <t>4, people $40,000 a year each</t>
  </si>
  <si>
    <t>Year Two's contract goals are Idaho, South Dakota, Nebraska, Kansas, Washington, Oklahoma</t>
  </si>
  <si>
    <t>IT Manager</t>
  </si>
  <si>
    <t>1 Person, $70,000 a year</t>
  </si>
  <si>
    <t xml:space="preserve">Idaho </t>
  </si>
  <si>
    <t>January</t>
  </si>
  <si>
    <t>+400 users</t>
  </si>
  <si>
    <t>South Dakota</t>
  </si>
  <si>
    <t>Washington</t>
  </si>
  <si>
    <t>25 full time</t>
  </si>
  <si>
    <t>Nebraska</t>
  </si>
  <si>
    <t>June</t>
  </si>
  <si>
    <t>+500 users</t>
  </si>
  <si>
    <t>Kansas</t>
  </si>
  <si>
    <t>July</t>
  </si>
  <si>
    <t>Oklahoma</t>
  </si>
  <si>
    <t>August</t>
  </si>
  <si>
    <t xml:space="preserve">Arizona </t>
  </si>
  <si>
    <t>+300 users</t>
  </si>
  <si>
    <t>Colorado Renewal</t>
  </si>
  <si>
    <t>April</t>
  </si>
  <si>
    <t xml:space="preserve"> 150k</t>
  </si>
  <si>
    <t>Wyoming Renewal</t>
  </si>
  <si>
    <t>100k</t>
  </si>
  <si>
    <t>estimating 5grand a month for rent</t>
  </si>
  <si>
    <t xml:space="preserve"> *look into account software cost</t>
  </si>
  <si>
    <t>*1000 for each pc</t>
  </si>
  <si>
    <t>*100 for each desk</t>
  </si>
  <si>
    <t>Starting Year 3</t>
  </si>
  <si>
    <t>8 People, $100,000 a year each</t>
  </si>
  <si>
    <t>12 People, $100,000 a year each</t>
  </si>
  <si>
    <t>3 People, $70,000 a year each</t>
  </si>
  <si>
    <t>6 People, $70,000 a year each</t>
  </si>
  <si>
    <t>4 People, $50,00 a year each</t>
  </si>
  <si>
    <t>10, people $40,000 a year each</t>
  </si>
  <si>
    <t>12, people $40,000 a year each</t>
  </si>
  <si>
    <t>Idaho Renewal</t>
  </si>
  <si>
    <t>North Dakota</t>
  </si>
  <si>
    <t>South Dakota Renewal</t>
  </si>
  <si>
    <t>Minnesota</t>
  </si>
  <si>
    <t>Washington Renewal</t>
  </si>
  <si>
    <t>New Mexico</t>
  </si>
  <si>
    <t>Nebraska Renewal</t>
  </si>
  <si>
    <t>Wisconsin</t>
  </si>
  <si>
    <t>Kansas/Wyo Renewal</t>
  </si>
  <si>
    <t>Iowa</t>
  </si>
  <si>
    <t>+250 users</t>
  </si>
  <si>
    <t>Oklahoma Renewal</t>
  </si>
  <si>
    <t>Utah</t>
  </si>
  <si>
    <t>Arizona  Renewal</t>
  </si>
  <si>
    <t>Montana</t>
  </si>
  <si>
    <t>Renewals Revenue: 1,650,000</t>
  </si>
  <si>
    <t xml:space="preserve">Goals Revenue: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</si>
</sst>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2" xfId="0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0" fillId="0" borderId="8" xfId="0" applyBorder="1" applyProtection="1">
      <protection locked="0"/>
    </xf>
    <xf numFmtId="0" fontId="1" fillId="0" borderId="9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1" fillId="0" borderId="12" xfId="0" applyFont="1" applyBorder="1" applyProtection="1">
      <protection locked="0"/>
    </xf>
    <xf numFmtId="0" fontId="0" fillId="0" borderId="11" xfId="0" applyFill="1" applyBorder="1" applyProtection="1"/>
    <xf numFmtId="0" fontId="1" fillId="0" borderId="12" xfId="0" applyFont="1" applyBorder="1" applyProtection="1"/>
    <xf numFmtId="0" fontId="1" fillId="0" borderId="12" xfId="0" applyFont="1" applyFill="1" applyBorder="1" applyProtection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3" borderId="18" xfId="0" applyFont="1" applyFill="1" applyBorder="1" applyProtection="1">
      <protection locked="0"/>
    </xf>
    <xf numFmtId="0" fontId="3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1" fillId="4" borderId="18" xfId="0" applyFont="1" applyFill="1" applyBorder="1" applyProtection="1">
      <protection locked="0"/>
    </xf>
    <xf numFmtId="0" fontId="3" fillId="0" borderId="7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3" borderId="16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1" fillId="5" borderId="18" xfId="0" applyFont="1" applyFill="1" applyBorder="1" applyProtection="1">
      <protection locked="0"/>
    </xf>
    <xf numFmtId="0" fontId="3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1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0" fillId="0" borderId="20" xfId="0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6" borderId="18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0" xfId="0" applyFill="1"/>
    <xf numFmtId="0" fontId="0" fillId="8" borderId="0" xfId="0" applyFill="1" applyProtection="1"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8" borderId="22" xfId="0" applyFill="1" applyBorder="1" applyProtection="1">
      <protection locked="0"/>
    </xf>
    <xf numFmtId="0" fontId="8" fillId="0" borderId="0" xfId="0" applyFont="1"/>
    <xf numFmtId="0" fontId="0" fillId="9" borderId="0" xfId="0" applyFill="1"/>
    <xf numFmtId="0" fontId="1" fillId="9" borderId="6" xfId="0" applyFont="1" applyFill="1" applyBorder="1" applyAlignment="1" applyProtection="1">
      <alignment horizontal="center"/>
      <protection locked="0"/>
    </xf>
    <xf numFmtId="0" fontId="8" fillId="10" borderId="0" xfId="0" applyFont="1" applyFill="1"/>
    <xf numFmtId="0" fontId="4" fillId="10" borderId="6" xfId="0" applyFont="1" applyFill="1" applyBorder="1" applyAlignment="1" applyProtection="1">
      <alignment horizontal="center"/>
      <protection locked="0"/>
    </xf>
    <xf numFmtId="0" fontId="0" fillId="11" borderId="2" xfId="0" applyFill="1" applyBorder="1" applyProtection="1">
      <protection locked="0"/>
    </xf>
    <xf numFmtId="0" fontId="0" fillId="11" borderId="5" xfId="0" applyFill="1" applyBorder="1" applyAlignment="1" applyProtection="1">
      <alignment horizontal="center"/>
      <protection locked="0"/>
    </xf>
    <xf numFmtId="0" fontId="0" fillId="7" borderId="2" xfId="0" applyFill="1" applyBorder="1" applyProtection="1">
      <protection locked="0"/>
    </xf>
    <xf numFmtId="0" fontId="9" fillId="0" borderId="10" xfId="0" applyFont="1" applyBorder="1" applyProtection="1">
      <protection locked="0"/>
    </xf>
    <xf numFmtId="0" fontId="0" fillId="8" borderId="2" xfId="0" applyFill="1" applyBorder="1" applyProtection="1">
      <protection locked="0"/>
    </xf>
    <xf numFmtId="0" fontId="1" fillId="8" borderId="3" xfId="0" applyFont="1" applyFill="1" applyBorder="1" applyProtection="1">
      <protection locked="0"/>
    </xf>
    <xf numFmtId="0" fontId="1" fillId="8" borderId="6" xfId="0" applyFont="1" applyFill="1" applyBorder="1" applyAlignment="1" applyProtection="1">
      <alignment horizontal="center"/>
      <protection locked="0"/>
    </xf>
    <xf numFmtId="0" fontId="0" fillId="12" borderId="2" xfId="0" applyFill="1" applyBorder="1" applyProtection="1">
      <protection locked="0"/>
    </xf>
    <xf numFmtId="0" fontId="1" fillId="12" borderId="3" xfId="0" applyFont="1" applyFill="1" applyBorder="1" applyProtection="1">
      <protection locked="0"/>
    </xf>
    <xf numFmtId="0" fontId="1" fillId="12" borderId="6" xfId="0" applyFont="1" applyFill="1" applyBorder="1" applyAlignment="1" applyProtection="1">
      <alignment horizontal="center"/>
      <protection locked="0"/>
    </xf>
    <xf numFmtId="3" fontId="0" fillId="0" borderId="14" xfId="0" applyNumberFormat="1" applyBorder="1" applyProtection="1">
      <protection locked="0"/>
    </xf>
    <xf numFmtId="3" fontId="0" fillId="0" borderId="11" xfId="0" applyNumberFormat="1" applyBorder="1" applyProtection="1">
      <protection locked="0"/>
    </xf>
    <xf numFmtId="0" fontId="3" fillId="13" borderId="15" xfId="0" applyFont="1" applyFill="1" applyBorder="1" applyProtection="1">
      <protection locked="0"/>
    </xf>
    <xf numFmtId="0" fontId="0" fillId="13" borderId="16" xfId="0" applyFill="1" applyBorder="1" applyProtection="1">
      <protection locked="0"/>
    </xf>
    <xf numFmtId="0" fontId="0" fillId="13" borderId="0" xfId="0" applyFill="1"/>
    <xf numFmtId="0" fontId="1" fillId="13" borderId="16" xfId="0" applyFont="1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4" fillId="13" borderId="17" xfId="0" applyFont="1" applyFill="1" applyBorder="1" applyProtection="1">
      <protection locked="0"/>
    </xf>
    <xf numFmtId="0" fontId="4" fillId="13" borderId="18" xfId="0" applyFont="1" applyFill="1" applyBorder="1" applyProtection="1">
      <protection locked="0"/>
    </xf>
    <xf numFmtId="17" fontId="0" fillId="2" borderId="5" xfId="0" applyNumberFormat="1" applyFill="1" applyBorder="1" applyAlignment="1" applyProtection="1">
      <alignment horizontal="center"/>
      <protection locked="0"/>
    </xf>
    <xf numFmtId="3" fontId="0" fillId="0" borderId="0" xfId="0" applyNumberFormat="1"/>
    <xf numFmtId="4" fontId="0" fillId="0" borderId="11" xfId="0" applyNumberFormat="1" applyBorder="1" applyProtection="1">
      <protection locked="0"/>
    </xf>
    <xf numFmtId="17" fontId="0" fillId="8" borderId="5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Protection="1">
      <protection locked="0"/>
    </xf>
    <xf numFmtId="0" fontId="0" fillId="14" borderId="11" xfId="0" applyFill="1" applyBorder="1" applyProtection="1">
      <protection locked="0"/>
    </xf>
    <xf numFmtId="4" fontId="1" fillId="0" borderId="12" xfId="0" applyNumberFormat="1" applyFont="1" applyBorder="1" applyProtection="1">
      <protection locked="0"/>
    </xf>
    <xf numFmtId="17" fontId="0" fillId="12" borderId="5" xfId="0" applyNumberFormat="1" applyFill="1" applyBorder="1" applyAlignment="1" applyProtection="1">
      <alignment horizontal="center"/>
      <protection locked="0"/>
    </xf>
    <xf numFmtId="0" fontId="0" fillId="15" borderId="10" xfId="0" applyFill="1" applyBorder="1" applyProtection="1">
      <protection locked="0"/>
    </xf>
    <xf numFmtId="0" fontId="0" fillId="15" borderId="11" xfId="0" applyFill="1" applyBorder="1" applyProtection="1">
      <protection locked="0"/>
    </xf>
    <xf numFmtId="0" fontId="1" fillId="15" borderId="12" xfId="0" applyFont="1" applyFill="1" applyBorder="1" applyProtection="1">
      <protection locked="0"/>
    </xf>
    <xf numFmtId="0" fontId="9" fillId="0" borderId="0" xfId="0" applyFont="1"/>
    <xf numFmtId="0" fontId="1" fillId="14" borderId="12" xfId="0" applyFont="1" applyFill="1" applyBorder="1" applyProtection="1">
      <protection locked="0"/>
    </xf>
    <xf numFmtId="0" fontId="0" fillId="2" borderId="1" xfId="0" applyFill="1" applyBorder="1" applyAlignment="1" applyProtection="1">
      <alignment vertical="top"/>
      <protection locked="0"/>
    </xf>
    <xf numFmtId="0" fontId="0" fillId="2" borderId="4" xfId="0" applyFill="1" applyBorder="1" applyAlignment="1" applyProtection="1">
      <alignment vertical="top"/>
      <protection locked="0"/>
    </xf>
    <xf numFmtId="0" fontId="0" fillId="8" borderId="1" xfId="0" applyFill="1" applyBorder="1" applyAlignment="1" applyProtection="1">
      <alignment vertical="top"/>
      <protection locked="0"/>
    </xf>
    <xf numFmtId="0" fontId="0" fillId="8" borderId="4" xfId="0" applyFill="1" applyBorder="1" applyAlignment="1" applyProtection="1">
      <alignment vertical="top"/>
      <protection locked="0"/>
    </xf>
    <xf numFmtId="0" fontId="0" fillId="12" borderId="1" xfId="0" applyFill="1" applyBorder="1" applyAlignment="1" applyProtection="1">
      <alignment vertical="top"/>
      <protection locked="0"/>
    </xf>
    <xf numFmtId="0" fontId="0" fillId="12" borderId="4" xfId="0" applyFill="1" applyBorder="1" applyAlignment="1" applyProtection="1">
      <alignment vertical="top"/>
      <protection locked="0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32" builtinId="9" hidden="1"/>
    <cellStyle name="Followed Hyperlink" xfId="20" builtinId="9" hidden="1"/>
    <cellStyle name="Followed Hyperlink" xfId="12" builtinId="9" hidden="1"/>
    <cellStyle name="Followed Hyperlink" xfId="48" builtinId="9" hidden="1"/>
    <cellStyle name="Followed Hyperlink" xfId="24" builtinId="9" hidden="1"/>
    <cellStyle name="Followed Hyperlink" xfId="64" builtinId="9" hidden="1"/>
    <cellStyle name="Followed Hyperlink" xfId="18" builtinId="9" hidden="1"/>
    <cellStyle name="Followed Hyperlink" xfId="52" builtinId="9" hidden="1"/>
    <cellStyle name="Followed Hyperlink" xfId="36" builtinId="9" hidden="1"/>
    <cellStyle name="Followed Hyperlink" xfId="26" builtinId="9" hidden="1"/>
    <cellStyle name="Followed Hyperlink" xfId="30" builtinId="9" hidden="1"/>
    <cellStyle name="Followed Hyperlink" xfId="38" builtinId="9" hidden="1"/>
    <cellStyle name="Followed Hyperlink" xfId="42" builtinId="9" hidden="1"/>
    <cellStyle name="Followed Hyperlink" xfId="14" builtinId="9" hidden="1"/>
    <cellStyle name="Followed Hyperlink" xfId="54" builtinId="9" hidden="1"/>
    <cellStyle name="Followed Hyperlink" xfId="34" builtinId="9" hidden="1"/>
    <cellStyle name="Followed Hyperlink" xfId="22" builtinId="9" hidden="1"/>
    <cellStyle name="Followed Hyperlink" xfId="58" builtinId="9" hidden="1"/>
    <cellStyle name="Followed Hyperlink" xfId="46" builtinId="9" hidden="1"/>
    <cellStyle name="Followed Hyperlink" xfId="44" builtinId="9" hidden="1"/>
    <cellStyle name="Followed Hyperlink" xfId="50" builtinId="9" hidden="1"/>
    <cellStyle name="Followed Hyperlink" xfId="60" builtinId="9" hidden="1"/>
    <cellStyle name="Followed Hyperlink" xfId="16" builtinId="9" hidden="1"/>
    <cellStyle name="Followed Hyperlink" xfId="62" builtinId="9" hidden="1"/>
    <cellStyle name="Followed Hyperlink" xfId="28" builtinId="9" hidden="1"/>
    <cellStyle name="Followed Hyperlink" xfId="10" builtinId="9" hidden="1"/>
    <cellStyle name="Followed Hyperlink" xfId="40" builtinId="9" hidden="1"/>
    <cellStyle name="Followed Hyperlink" xfId="56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53" builtinId="8" hidden="1"/>
    <cellStyle name="Hyperlink" xfId="5" builtinId="8" hidden="1"/>
    <cellStyle name="Hyperlink" xfId="1" builtinId="8" hidden="1"/>
    <cellStyle name="Hyperlink" xfId="57" builtinId="8" hidden="1"/>
    <cellStyle name="Hyperlink" xfId="7" builtinId="8" hidden="1"/>
    <cellStyle name="Hyperlink" xfId="13" builtinId="8" hidden="1"/>
    <cellStyle name="Hyperlink" xfId="25" builtinId="8" hidden="1"/>
    <cellStyle name="Hyperlink" xfId="19" builtinId="8" hidden="1"/>
    <cellStyle name="Hyperlink" xfId="69" builtinId="8" hidden="1"/>
    <cellStyle name="Hyperlink" xfId="17" builtinId="8" hidden="1"/>
    <cellStyle name="Hyperlink" xfId="9" builtinId="8" hidden="1"/>
    <cellStyle name="Hyperlink" xfId="29" builtinId="8" hidden="1"/>
    <cellStyle name="Hyperlink" xfId="63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9" builtinId="8" hidden="1"/>
    <cellStyle name="Hyperlink" xfId="23" builtinId="8" hidden="1"/>
    <cellStyle name="Hyperlink" xfId="43" builtinId="8" hidden="1"/>
    <cellStyle name="Hyperlink" xfId="45" builtinId="8" hidden="1"/>
    <cellStyle name="Hyperlink" xfId="47" builtinId="8" hidden="1"/>
    <cellStyle name="Hyperlink" xfId="27" builtinId="8" hidden="1"/>
    <cellStyle name="Hyperlink" xfId="11" builtinId="8" hidden="1"/>
    <cellStyle name="Hyperlink" xfId="55" builtinId="8" hidden="1"/>
    <cellStyle name="Hyperlink" xfId="51" builtinId="8" hidden="1"/>
    <cellStyle name="Hyperlink" xfId="61" builtinId="8" hidden="1"/>
    <cellStyle name="Hyperlink" xfId="15" builtinId="8" hidden="1"/>
    <cellStyle name="Hyperlink" xfId="59" builtinId="8" hidden="1"/>
    <cellStyle name="Hyperlink" xfId="67" builtinId="8" hidden="1"/>
    <cellStyle name="Hyperlink" xfId="71" builtinId="8" hidden="1"/>
    <cellStyle name="Hyperlink" xfId="21" builtinId="8" hidden="1"/>
    <cellStyle name="Hyperlink" xfId="65" builtinId="8" hidden="1"/>
    <cellStyle name="Hyperlink" xfId="3" builtinId="8" hidden="1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Cash Flow Overview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Cash Inflow</c:v>
          </c:tx>
          <c:xVal>
            <c:strRef>
              <c:f>'Quarterly Overview'!$B$2:$M$2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</c:strCache>
            </c:strRef>
          </c:xVal>
          <c:yVal>
            <c:numRef>
              <c:f>'Quarterly Overview'!$B$3:$M$3</c:f>
              <c:numCache>
                <c:formatCode>General</c:formatCode>
                <c:ptCount val="12"/>
                <c:pt idx="0">
                  <c:v>40000</c:v>
                </c:pt>
                <c:pt idx="1">
                  <c:v>185250</c:v>
                </c:pt>
                <c:pt idx="2">
                  <c:v>997750</c:v>
                </c:pt>
                <c:pt idx="3">
                  <c:v>598500</c:v>
                </c:pt>
                <c:pt idx="4">
                  <c:v>552250</c:v>
                </c:pt>
                <c:pt idx="5">
                  <c:v>852000</c:v>
                </c:pt>
                <c:pt idx="6">
                  <c:v>2216500</c:v>
                </c:pt>
                <c:pt idx="7">
                  <c:v>1433500</c:v>
                </c:pt>
                <c:pt idx="8">
                  <c:v>1087250</c:v>
                </c:pt>
                <c:pt idx="9">
                  <c:v>1477500</c:v>
                </c:pt>
                <c:pt idx="10">
                  <c:v>3391000</c:v>
                </c:pt>
                <c:pt idx="11">
                  <c:v>2252000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B-4FC3-8997-0D68C13ECDCB}"/>
            </c:ext>
          </c:extLst>
        </c:ser>
        <c:ser>
          <c:idx val="1"/>
          <c:order val="1"/>
          <c:tx>
            <c:v>Expenses</c:v>
          </c:tx>
          <c:xVal>
            <c:strRef>
              <c:f>'Quarterly Overview'!$B$2:$M$2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</c:strCache>
            </c:strRef>
          </c:xVal>
          <c:yVal>
            <c:numRef>
              <c:f>'Quarterly Overview'!$B$4:$M$4</c:f>
              <c:numCache>
                <c:formatCode>General</c:formatCode>
                <c:ptCount val="12"/>
                <c:pt idx="0">
                  <c:v>24083.69</c:v>
                </c:pt>
                <c:pt idx="1">
                  <c:v>142185.26</c:v>
                </c:pt>
                <c:pt idx="2">
                  <c:v>199618.61</c:v>
                </c:pt>
                <c:pt idx="3">
                  <c:v>200318.61</c:v>
                </c:pt>
                <c:pt idx="4">
                  <c:v>341746.54000000004</c:v>
                </c:pt>
                <c:pt idx="5">
                  <c:v>492888.19999999995</c:v>
                </c:pt>
                <c:pt idx="6">
                  <c:v>520788.19999999995</c:v>
                </c:pt>
                <c:pt idx="7">
                  <c:v>594821.54</c:v>
                </c:pt>
                <c:pt idx="8">
                  <c:v>688413.21</c:v>
                </c:pt>
                <c:pt idx="9">
                  <c:v>813920.87</c:v>
                </c:pt>
                <c:pt idx="10">
                  <c:v>933287.20000000007</c:v>
                </c:pt>
                <c:pt idx="11">
                  <c:v>1053587.2000000002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B-4FC3-8997-0D68C13ECDCB}"/>
            </c:ext>
          </c:extLst>
        </c:ser>
        <c:ser>
          <c:idx val="2"/>
          <c:order val="2"/>
          <c:tx>
            <c:v>Cash Balance</c:v>
          </c:tx>
          <c:xVal>
            <c:strRef>
              <c:f>'Quarterly Overview'!$B$2:$M$2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</c:strCache>
            </c:strRef>
          </c:xVal>
          <c:yVal>
            <c:numRef>
              <c:f>'Quarterly Overview'!$B$5:$M$5</c:f>
              <c:numCache>
                <c:formatCode>General</c:formatCode>
                <c:ptCount val="12"/>
                <c:pt idx="0">
                  <c:v>15916.310000000001</c:v>
                </c:pt>
                <c:pt idx="1">
                  <c:v>58981.049999999988</c:v>
                </c:pt>
                <c:pt idx="2">
                  <c:v>857112.44000000006</c:v>
                </c:pt>
                <c:pt idx="3">
                  <c:v>1255293.83</c:v>
                </c:pt>
                <c:pt idx="4">
                  <c:v>1465797.29</c:v>
                </c:pt>
                <c:pt idx="5">
                  <c:v>1824909.09</c:v>
                </c:pt>
                <c:pt idx="6">
                  <c:v>3520620.8899999997</c:v>
                </c:pt>
                <c:pt idx="7">
                  <c:v>4359299.3499999996</c:v>
                </c:pt>
                <c:pt idx="8">
                  <c:v>4758136.1399999997</c:v>
                </c:pt>
                <c:pt idx="9">
                  <c:v>5421715.2699999996</c:v>
                </c:pt>
                <c:pt idx="10">
                  <c:v>7879428.0699999994</c:v>
                </c:pt>
                <c:pt idx="11">
                  <c:v>9077840.870000001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B-4FC3-8997-0D68C13E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788600"/>
        <c:axId val="-2037782856"/>
      </c:scatterChart>
      <c:valAx>
        <c:axId val="-203778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7782856"/>
        <c:crosses val="autoZero"/>
        <c:crossBetween val="midCat"/>
      </c:valAx>
      <c:valAx>
        <c:axId val="-203778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788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Cash Flow Overview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Cash Inflow</c:v>
          </c:tx>
          <c:marker>
            <c:symbol val="none"/>
          </c:marker>
          <c:val>
            <c:numRef>
              <c:f>'3yr Overview'!$B$3:$AK$3</c:f>
              <c:numCache>
                <c:formatCode>General</c:formatCode>
                <c:ptCount val="36"/>
                <c:pt idx="0">
                  <c:v>40000</c:v>
                </c:pt>
                <c:pt idx="1">
                  <c:v>0</c:v>
                </c:pt>
                <c:pt idx="2">
                  <c:v>0</c:v>
                </c:pt>
                <c:pt idx="3">
                  <c:v>150000</c:v>
                </c:pt>
                <c:pt idx="4">
                  <c:v>11750</c:v>
                </c:pt>
                <c:pt idx="5">
                  <c:v>23500</c:v>
                </c:pt>
                <c:pt idx="6">
                  <c:v>142750</c:v>
                </c:pt>
                <c:pt idx="7">
                  <c:v>427500</c:v>
                </c:pt>
                <c:pt idx="8">
                  <c:v>427500</c:v>
                </c:pt>
                <c:pt idx="9">
                  <c:v>427500</c:v>
                </c:pt>
                <c:pt idx="10">
                  <c:v>85500</c:v>
                </c:pt>
                <c:pt idx="11">
                  <c:v>85500</c:v>
                </c:pt>
                <c:pt idx="12">
                  <c:v>248750</c:v>
                </c:pt>
                <c:pt idx="13">
                  <c:v>48750</c:v>
                </c:pt>
                <c:pt idx="14">
                  <c:v>254750</c:v>
                </c:pt>
                <c:pt idx="15">
                  <c:v>204750</c:v>
                </c:pt>
                <c:pt idx="16">
                  <c:v>310750</c:v>
                </c:pt>
                <c:pt idx="17">
                  <c:v>336500</c:v>
                </c:pt>
                <c:pt idx="18">
                  <c:v>351500</c:v>
                </c:pt>
                <c:pt idx="19">
                  <c:v>1032500</c:v>
                </c:pt>
                <c:pt idx="20">
                  <c:v>832500</c:v>
                </c:pt>
                <c:pt idx="21">
                  <c:v>832500</c:v>
                </c:pt>
                <c:pt idx="22">
                  <c:v>425500</c:v>
                </c:pt>
                <c:pt idx="23">
                  <c:v>175500</c:v>
                </c:pt>
                <c:pt idx="24">
                  <c:v>493750</c:v>
                </c:pt>
                <c:pt idx="25">
                  <c:v>93750</c:v>
                </c:pt>
                <c:pt idx="26">
                  <c:v>499750</c:v>
                </c:pt>
                <c:pt idx="27">
                  <c:v>249750</c:v>
                </c:pt>
                <c:pt idx="28">
                  <c:v>604250</c:v>
                </c:pt>
                <c:pt idx="29">
                  <c:v>623500</c:v>
                </c:pt>
                <c:pt idx="30">
                  <c:v>531000</c:v>
                </c:pt>
                <c:pt idx="31">
                  <c:v>1630000</c:v>
                </c:pt>
                <c:pt idx="32">
                  <c:v>1230000</c:v>
                </c:pt>
                <c:pt idx="33">
                  <c:v>1230000</c:v>
                </c:pt>
                <c:pt idx="34">
                  <c:v>761000</c:v>
                </c:pt>
                <c:pt idx="35">
                  <c:v>261000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1-4F45-AF6C-A7843352785A}"/>
            </c:ext>
          </c:extLst>
        </c:ser>
        <c:ser>
          <c:idx val="1"/>
          <c:order val="1"/>
          <c:tx>
            <c:v>Expenses</c:v>
          </c:tx>
          <c:marker>
            <c:symbol val="none"/>
          </c:marker>
          <c:val>
            <c:numRef>
              <c:f>'3yr Overview'!$B$4:$AK$4</c:f>
              <c:numCache>
                <c:formatCode>General</c:formatCode>
                <c:ptCount val="36"/>
                <c:pt idx="0">
                  <c:v>16611.23</c:v>
                </c:pt>
                <c:pt idx="1">
                  <c:v>3736.2299999999996</c:v>
                </c:pt>
                <c:pt idx="2">
                  <c:v>3736.2299999999996</c:v>
                </c:pt>
                <c:pt idx="3">
                  <c:v>72106.2</c:v>
                </c:pt>
                <c:pt idx="4">
                  <c:v>35039.530000000006</c:v>
                </c:pt>
                <c:pt idx="5">
                  <c:v>35039.530000000006</c:v>
                </c:pt>
                <c:pt idx="6">
                  <c:v>102472.87</c:v>
                </c:pt>
                <c:pt idx="7">
                  <c:v>48572.87</c:v>
                </c:pt>
                <c:pt idx="8">
                  <c:v>48572.87</c:v>
                </c:pt>
                <c:pt idx="9">
                  <c:v>103572.87</c:v>
                </c:pt>
                <c:pt idx="10">
                  <c:v>48372.87</c:v>
                </c:pt>
                <c:pt idx="11">
                  <c:v>48372.87</c:v>
                </c:pt>
                <c:pt idx="12">
                  <c:v>137721.07</c:v>
                </c:pt>
                <c:pt idx="13">
                  <c:v>80596.070000000007</c:v>
                </c:pt>
                <c:pt idx="14">
                  <c:v>123429.4</c:v>
                </c:pt>
                <c:pt idx="15">
                  <c:v>176429.4</c:v>
                </c:pt>
                <c:pt idx="16">
                  <c:v>162529.4</c:v>
                </c:pt>
                <c:pt idx="17">
                  <c:v>153929.4</c:v>
                </c:pt>
                <c:pt idx="18">
                  <c:v>210929.4</c:v>
                </c:pt>
                <c:pt idx="19">
                  <c:v>153929.4</c:v>
                </c:pt>
                <c:pt idx="20">
                  <c:v>155929.4</c:v>
                </c:pt>
                <c:pt idx="21">
                  <c:v>208929.4</c:v>
                </c:pt>
                <c:pt idx="22">
                  <c:v>197796.07</c:v>
                </c:pt>
                <c:pt idx="23">
                  <c:v>188096.07</c:v>
                </c:pt>
                <c:pt idx="24">
                  <c:v>260221.07</c:v>
                </c:pt>
                <c:pt idx="25">
                  <c:v>188096.07</c:v>
                </c:pt>
                <c:pt idx="26">
                  <c:v>240096.07</c:v>
                </c:pt>
                <c:pt idx="27">
                  <c:v>208096.07</c:v>
                </c:pt>
                <c:pt idx="28">
                  <c:v>336062.4</c:v>
                </c:pt>
                <c:pt idx="29">
                  <c:v>269762.40000000002</c:v>
                </c:pt>
                <c:pt idx="30">
                  <c:v>341762.4</c:v>
                </c:pt>
                <c:pt idx="31">
                  <c:v>269762.40000000002</c:v>
                </c:pt>
                <c:pt idx="32">
                  <c:v>321762.40000000002</c:v>
                </c:pt>
                <c:pt idx="33">
                  <c:v>289762.40000000002</c:v>
                </c:pt>
                <c:pt idx="34">
                  <c:v>402729.4</c:v>
                </c:pt>
                <c:pt idx="35">
                  <c:v>361095.4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1-4F45-AF6C-A7843352785A}"/>
            </c:ext>
          </c:extLst>
        </c:ser>
        <c:ser>
          <c:idx val="2"/>
          <c:order val="2"/>
          <c:tx>
            <c:v>Cash Balance</c:v>
          </c:tx>
          <c:marker>
            <c:symbol val="none"/>
          </c:marker>
          <c:val>
            <c:numRef>
              <c:f>'3yr Overview'!$B$5:$AK$5</c:f>
              <c:numCache>
                <c:formatCode>General</c:formatCode>
                <c:ptCount val="36"/>
                <c:pt idx="0">
                  <c:v>23388.77</c:v>
                </c:pt>
                <c:pt idx="1">
                  <c:v>19652.54</c:v>
                </c:pt>
                <c:pt idx="2">
                  <c:v>15916.310000000001</c:v>
                </c:pt>
                <c:pt idx="3">
                  <c:v>93810.11</c:v>
                </c:pt>
                <c:pt idx="4">
                  <c:v>70520.579999999987</c:v>
                </c:pt>
                <c:pt idx="5">
                  <c:v>58981.049999999981</c:v>
                </c:pt>
                <c:pt idx="6">
                  <c:v>99258.18</c:v>
                </c:pt>
                <c:pt idx="7">
                  <c:v>478185.31</c:v>
                </c:pt>
                <c:pt idx="8">
                  <c:v>857112.44</c:v>
                </c:pt>
                <c:pt idx="9">
                  <c:v>1181039.5699999998</c:v>
                </c:pt>
                <c:pt idx="10">
                  <c:v>1218166.6999999997</c:v>
                </c:pt>
                <c:pt idx="11">
                  <c:v>1255293.8299999996</c:v>
                </c:pt>
                <c:pt idx="12">
                  <c:v>1366322.7599999995</c:v>
                </c:pt>
                <c:pt idx="13">
                  <c:v>1334476.6899999995</c:v>
                </c:pt>
                <c:pt idx="14">
                  <c:v>1465797.2899999996</c:v>
                </c:pt>
                <c:pt idx="15">
                  <c:v>1494117.8899999997</c:v>
                </c:pt>
                <c:pt idx="16">
                  <c:v>1642338.4899999998</c:v>
                </c:pt>
                <c:pt idx="17">
                  <c:v>1824909.0899999999</c:v>
                </c:pt>
                <c:pt idx="18">
                  <c:v>1965479.69</c:v>
                </c:pt>
                <c:pt idx="19">
                  <c:v>2844050.29</c:v>
                </c:pt>
                <c:pt idx="20">
                  <c:v>3520620.89</c:v>
                </c:pt>
                <c:pt idx="21">
                  <c:v>4144191.49</c:v>
                </c:pt>
                <c:pt idx="22">
                  <c:v>4371895.42</c:v>
                </c:pt>
                <c:pt idx="23">
                  <c:v>4359299.3499999996</c:v>
                </c:pt>
                <c:pt idx="24">
                  <c:v>4592828.2799999993</c:v>
                </c:pt>
                <c:pt idx="25">
                  <c:v>4498482.209999999</c:v>
                </c:pt>
                <c:pt idx="26">
                  <c:v>4758136.1399999987</c:v>
                </c:pt>
                <c:pt idx="27">
                  <c:v>4799790.0699999984</c:v>
                </c:pt>
                <c:pt idx="28">
                  <c:v>5067977.6699999981</c:v>
                </c:pt>
                <c:pt idx="29">
                  <c:v>5421715.2699999977</c:v>
                </c:pt>
                <c:pt idx="30">
                  <c:v>5610952.8699999973</c:v>
                </c:pt>
                <c:pt idx="31">
                  <c:v>6971190.4699999969</c:v>
                </c:pt>
                <c:pt idx="32">
                  <c:v>7879428.0699999966</c:v>
                </c:pt>
                <c:pt idx="33">
                  <c:v>8819665.6699999962</c:v>
                </c:pt>
                <c:pt idx="34">
                  <c:v>9177936.2699999958</c:v>
                </c:pt>
                <c:pt idx="35">
                  <c:v>9077840.8699999955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1-4F45-AF6C-A7843352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685608"/>
        <c:axId val="-2037680136"/>
      </c:lineChart>
      <c:catAx>
        <c:axId val="-203768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37680136"/>
        <c:crosses val="autoZero"/>
        <c:auto val="1"/>
        <c:lblAlgn val="ctr"/>
        <c:lblOffset val="100"/>
        <c:noMultiLvlLbl val="1"/>
      </c:catAx>
      <c:valAx>
        <c:axId val="-203768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68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625475</xdr:colOff>
      <xdr:row>7</xdr:row>
      <xdr:rowOff>161925</xdr:rowOff>
    </xdr:from>
    <xdr:to>
      <xdr:col>14</xdr:col>
      <xdr:colOff>123825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488952</xdr:colOff>
      <xdr:row>11</xdr:row>
      <xdr:rowOff>8465</xdr:rowOff>
    </xdr:from>
    <xdr:to>
      <xdr:col>10</xdr:col>
      <xdr:colOff>50801</xdr:colOff>
      <xdr:row>34</xdr:row>
      <xdr:rowOff>152399</xdr:rowOff>
    </xdr:to>
    <xdr:graphicFrame macro="">
      <xdr:nvGraphicFramePr>
        <xdr:cNvPr id="7" name="Chart 6" title="Cash Flow Analysi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E28" sqref="E28"/>
    </sheetView>
  </sheetViews>
  <sheetFormatPr defaultColWidth="11.25" defaultRowHeight="15.75" x14ac:dyDescent="0.25"/>
  <cols>
    <col min="1" max="1" width="24" bestFit="1" customWidth="1"/>
  </cols>
  <sheetData>
    <row r="1" spans="1:14" x14ac:dyDescent="0.25">
      <c r="A1" s="81" t="s">
        <v>0</v>
      </c>
      <c r="B1" s="1" t="s">
        <v>1</v>
      </c>
      <c r="C1" s="1"/>
      <c r="D1" s="1"/>
      <c r="E1" s="1"/>
      <c r="F1" s="49" t="s">
        <v>2</v>
      </c>
      <c r="G1" s="49"/>
      <c r="H1" s="49"/>
      <c r="I1" s="49"/>
      <c r="J1" s="51" t="s">
        <v>3</v>
      </c>
      <c r="K1" s="51"/>
      <c r="L1" s="51"/>
      <c r="M1" s="51"/>
      <c r="N1" s="47"/>
    </row>
    <row r="2" spans="1:14" ht="16.5" thickBot="1" x14ac:dyDescent="0.3">
      <c r="A2" s="82"/>
      <c r="B2" s="4" t="s">
        <v>4</v>
      </c>
      <c r="C2" s="4" t="s">
        <v>5</v>
      </c>
      <c r="D2" s="4" t="s">
        <v>6</v>
      </c>
      <c r="E2" s="4" t="s">
        <v>7</v>
      </c>
      <c r="F2" s="50" t="s">
        <v>4</v>
      </c>
      <c r="G2" s="50" t="s">
        <v>5</v>
      </c>
      <c r="H2" s="50" t="s">
        <v>6</v>
      </c>
      <c r="I2" s="50" t="s">
        <v>7</v>
      </c>
      <c r="J2" s="39" t="s">
        <v>4</v>
      </c>
      <c r="K2" s="39" t="s">
        <v>5</v>
      </c>
      <c r="L2" s="39" t="s">
        <v>6</v>
      </c>
      <c r="M2" s="39" t="s">
        <v>7</v>
      </c>
      <c r="N2" s="48" t="s">
        <v>8</v>
      </c>
    </row>
    <row r="3" spans="1:14" s="63" customFormat="1" ht="16.5" thickBot="1" x14ac:dyDescent="0.3">
      <c r="A3" s="61" t="s">
        <v>9</v>
      </c>
      <c r="B3" s="65">
        <f>SUM('3yr Overview'!B3:D3)</f>
        <v>40000</v>
      </c>
      <c r="C3" s="65">
        <f>SUM('3yr Overview'!E3:G3)</f>
        <v>185250</v>
      </c>
      <c r="D3" s="65">
        <f>SUM('3yr Overview'!H3:J3)</f>
        <v>997750</v>
      </c>
      <c r="E3" s="65">
        <f>SUM('3yr Overview'!K3:M3)</f>
        <v>598500</v>
      </c>
      <c r="F3" s="65">
        <f>SUM('3yr Overview'!N3:P3)</f>
        <v>552250</v>
      </c>
      <c r="G3" s="65">
        <f>SUM('3yr Overview'!Q3:S3)</f>
        <v>852000</v>
      </c>
      <c r="H3" s="65">
        <f>SUM('3yr Overview'!T3:V3)</f>
        <v>2216500</v>
      </c>
      <c r="I3" s="65">
        <f>SUM('3yr Overview'!W3:Y3)</f>
        <v>1433500</v>
      </c>
      <c r="J3" s="65">
        <f>SUM('3yr Overview'!Z3:AB3)</f>
        <v>1087250</v>
      </c>
      <c r="K3" s="65">
        <f>SUM('3yr Overview'!AC3:AE3)</f>
        <v>1477500</v>
      </c>
      <c r="L3" s="65">
        <f>SUM('3yr Overview'!AF3:AH3)</f>
        <v>3391000</v>
      </c>
      <c r="M3" s="65">
        <f>SUM('3yr Overview'!AI3:AK3)</f>
        <v>2252000</v>
      </c>
      <c r="N3" s="66">
        <f t="shared" ref="N3:N4" si="0">SUM(B3:M3)</f>
        <v>15083500</v>
      </c>
    </row>
    <row r="4" spans="1:14" s="63" customFormat="1" ht="17.25" thickTop="1" thickBot="1" x14ac:dyDescent="0.3">
      <c r="A4" s="61" t="s">
        <v>10</v>
      </c>
      <c r="B4" s="65">
        <f>SUM('3yr Overview'!B4:D4)</f>
        <v>24083.69</v>
      </c>
      <c r="C4" s="65">
        <f>SUM('3yr Overview'!E4:G4)</f>
        <v>142185.26</v>
      </c>
      <c r="D4" s="65">
        <f>SUM('3yr Overview'!H4:J4)</f>
        <v>199618.61</v>
      </c>
      <c r="E4" s="65">
        <f>SUM('3yr Overview'!K4:M4)</f>
        <v>200318.61</v>
      </c>
      <c r="F4" s="65">
        <f>SUM('3yr Overview'!N4:P4)</f>
        <v>341746.54000000004</v>
      </c>
      <c r="G4" s="65">
        <f>SUM('3yr Overview'!Q4:S4)</f>
        <v>492888.19999999995</v>
      </c>
      <c r="H4" s="65">
        <f>SUM('3yr Overview'!T4:V4)</f>
        <v>520788.19999999995</v>
      </c>
      <c r="I4" s="65">
        <f>SUM('3yr Overview'!W4:Y4)</f>
        <v>594821.54</v>
      </c>
      <c r="J4" s="65">
        <f>SUM('3yr Overview'!Z4:AB4)</f>
        <v>688413.21</v>
      </c>
      <c r="K4" s="65">
        <f>SUM('3yr Overview'!AC4:AE4)</f>
        <v>813920.87</v>
      </c>
      <c r="L4" s="65">
        <f>SUM('3yr Overview'!AF4:AH4)</f>
        <v>933287.20000000007</v>
      </c>
      <c r="M4" s="65">
        <f>SUM('3yr Overview'!AI4:AK4)</f>
        <v>1053587.2000000002</v>
      </c>
      <c r="N4" s="67">
        <f t="shared" si="0"/>
        <v>6005659.1299999999</v>
      </c>
    </row>
    <row r="5" spans="1:14" s="63" customFormat="1" ht="17.25" thickTop="1" thickBot="1" x14ac:dyDescent="0.3">
      <c r="A5" s="61" t="s">
        <v>11</v>
      </c>
      <c r="B5" s="64">
        <f>B3-B4</f>
        <v>15916.310000000001</v>
      </c>
      <c r="C5" s="64">
        <f>B5+C3-C4</f>
        <v>58981.049999999988</v>
      </c>
      <c r="D5" s="64">
        <f t="shared" ref="D5:M5" si="1">C5+D3-D4</f>
        <v>857112.44000000006</v>
      </c>
      <c r="E5" s="64">
        <f t="shared" si="1"/>
        <v>1255293.83</v>
      </c>
      <c r="F5" s="64">
        <f t="shared" si="1"/>
        <v>1465797.29</v>
      </c>
      <c r="G5" s="64">
        <f t="shared" si="1"/>
        <v>1824909.09</v>
      </c>
      <c r="H5" s="64">
        <f t="shared" si="1"/>
        <v>3520620.8899999997</v>
      </c>
      <c r="I5" s="64">
        <f t="shared" si="1"/>
        <v>4359299.3499999996</v>
      </c>
      <c r="J5" s="64">
        <f t="shared" si="1"/>
        <v>4758136.1399999997</v>
      </c>
      <c r="K5" s="64">
        <f t="shared" si="1"/>
        <v>5421715.2699999996</v>
      </c>
      <c r="L5" s="64">
        <f t="shared" si="1"/>
        <v>7879428.0699999994</v>
      </c>
      <c r="M5" s="64">
        <f t="shared" si="1"/>
        <v>9077840.870000001</v>
      </c>
      <c r="N5" s="64"/>
    </row>
    <row r="6" spans="1:14" ht="16.5" thickTop="1" x14ac:dyDescent="0.25">
      <c r="N6" s="44"/>
    </row>
    <row r="7" spans="1:14" x14ac:dyDescent="0.25">
      <c r="N7" s="44"/>
    </row>
    <row r="8" spans="1:14" x14ac:dyDescent="0.25">
      <c r="N8" s="44"/>
    </row>
    <row r="9" spans="1:14" x14ac:dyDescent="0.25">
      <c r="A9" s="3" t="s">
        <v>12</v>
      </c>
      <c r="N9" s="44"/>
    </row>
    <row r="10" spans="1:14" x14ac:dyDescent="0.25">
      <c r="A10" s="3" t="s">
        <v>13</v>
      </c>
      <c r="N10" s="44"/>
    </row>
    <row r="11" spans="1:14" x14ac:dyDescent="0.25">
      <c r="A11" s="3" t="s">
        <v>14</v>
      </c>
      <c r="N11" s="44"/>
    </row>
    <row r="12" spans="1:14" x14ac:dyDescent="0.25">
      <c r="A12" s="3" t="s">
        <v>15</v>
      </c>
      <c r="N12" s="44"/>
    </row>
    <row r="13" spans="1:14" x14ac:dyDescent="0.25">
      <c r="N13" s="44"/>
    </row>
    <row r="14" spans="1:14" x14ac:dyDescent="0.25">
      <c r="A14" s="3" t="s">
        <v>16</v>
      </c>
      <c r="N14" s="44"/>
    </row>
    <row r="15" spans="1:14" x14ac:dyDescent="0.25">
      <c r="N15" s="44"/>
    </row>
  </sheetData>
  <mergeCells count="1">
    <mergeCell ref="A1:A2"/>
  </mergeCells>
  <conditionalFormatting sqref="C5:M5">
    <cfRule type="cellIs" dxfId="11" priority="4" operator="greaterThan">
      <formula>B5</formula>
    </cfRule>
  </conditionalFormatting>
  <conditionalFormatting sqref="C5:M5">
    <cfRule type="cellIs" dxfId="10" priority="3" operator="lessThan">
      <formula>B5</formula>
    </cfRule>
  </conditionalFormatting>
  <conditionalFormatting sqref="B5">
    <cfRule type="cellIs" dxfId="9" priority="1" operator="lessThan">
      <formula>0</formula>
    </cfRule>
    <cfRule type="cellIs" dxfId="8" priority="2" operator="greater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opLeftCell="A10" workbookViewId="0">
      <pane xSplit="1" topLeftCell="B1" activePane="topRight" state="frozen"/>
      <selection pane="topRight" activeCell="A6" sqref="A6"/>
    </sheetView>
  </sheetViews>
  <sheetFormatPr defaultColWidth="11.25" defaultRowHeight="15.75" x14ac:dyDescent="0.25"/>
  <cols>
    <col min="1" max="1" width="24" bestFit="1" customWidth="1"/>
  </cols>
  <sheetData>
    <row r="1" spans="1:38" x14ac:dyDescent="0.25">
      <c r="A1" s="8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3" t="s">
        <v>2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0" t="s">
        <v>3</v>
      </c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5"/>
    </row>
    <row r="2" spans="1:38" ht="16.5" thickBot="1" x14ac:dyDescent="0.3">
      <c r="A2" s="82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2">
        <v>13</v>
      </c>
      <c r="O2" s="42">
        <v>14</v>
      </c>
      <c r="P2" s="42">
        <v>15</v>
      </c>
      <c r="Q2" s="42">
        <v>16</v>
      </c>
      <c r="R2" s="42">
        <v>17</v>
      </c>
      <c r="S2" s="42">
        <v>18</v>
      </c>
      <c r="T2" s="42">
        <v>19</v>
      </c>
      <c r="U2" s="42">
        <v>20</v>
      </c>
      <c r="V2" s="42">
        <v>21</v>
      </c>
      <c r="W2" s="42">
        <v>22</v>
      </c>
      <c r="X2" s="42">
        <v>23</v>
      </c>
      <c r="Y2" s="42">
        <v>24</v>
      </c>
      <c r="Z2" s="39">
        <v>25</v>
      </c>
      <c r="AA2" s="39">
        <v>26</v>
      </c>
      <c r="AB2" s="39">
        <v>27</v>
      </c>
      <c r="AC2" s="39">
        <v>28</v>
      </c>
      <c r="AD2" s="39">
        <v>29</v>
      </c>
      <c r="AE2" s="39">
        <v>30</v>
      </c>
      <c r="AF2" s="39">
        <v>31</v>
      </c>
      <c r="AG2" s="39">
        <v>32</v>
      </c>
      <c r="AH2" s="39">
        <v>33</v>
      </c>
      <c r="AI2" s="39">
        <v>34</v>
      </c>
      <c r="AJ2" s="39">
        <v>35</v>
      </c>
      <c r="AK2" s="39">
        <v>36</v>
      </c>
      <c r="AL2" s="46" t="s">
        <v>8</v>
      </c>
    </row>
    <row r="3" spans="1:38" s="63" customFormat="1" ht="16.5" thickBot="1" x14ac:dyDescent="0.3">
      <c r="A3" s="61" t="s">
        <v>9</v>
      </c>
      <c r="B3" s="62">
        <f>'Year 1'!B17</f>
        <v>40000</v>
      </c>
      <c r="C3" s="62">
        <f>'Year 1'!C17</f>
        <v>0</v>
      </c>
      <c r="D3" s="62">
        <f>'Year 1'!D17</f>
        <v>0</v>
      </c>
      <c r="E3" s="62">
        <f>'Year 1'!E17</f>
        <v>150000</v>
      </c>
      <c r="F3" s="62">
        <f>'Year 1'!F17</f>
        <v>11750</v>
      </c>
      <c r="G3" s="62">
        <f>'Year 1'!G17</f>
        <v>23500</v>
      </c>
      <c r="H3" s="62">
        <f>'Year 1'!H17</f>
        <v>142750</v>
      </c>
      <c r="I3" s="62">
        <f>'Year 1'!I17</f>
        <v>427500</v>
      </c>
      <c r="J3" s="62">
        <f>'Year 1'!J17</f>
        <v>427500</v>
      </c>
      <c r="K3" s="62">
        <f>'Year 1'!K17</f>
        <v>427500</v>
      </c>
      <c r="L3" s="62">
        <f>'Year 1'!L17</f>
        <v>85500</v>
      </c>
      <c r="M3" s="62">
        <f>'Year 1'!M17</f>
        <v>85500</v>
      </c>
      <c r="N3" s="62">
        <f>'Year 2'!B17</f>
        <v>248750</v>
      </c>
      <c r="O3" s="62">
        <f>'Year 2'!C17</f>
        <v>48750</v>
      </c>
      <c r="P3" s="62">
        <f>'Year 2'!D17</f>
        <v>254750</v>
      </c>
      <c r="Q3" s="62">
        <f>'Year 2'!E17</f>
        <v>204750</v>
      </c>
      <c r="R3" s="62">
        <f>'Year 2'!F17</f>
        <v>310750</v>
      </c>
      <c r="S3" s="62">
        <f>'Year 2'!G17</f>
        <v>336500</v>
      </c>
      <c r="T3" s="62">
        <f>'Year 2'!H17</f>
        <v>351500</v>
      </c>
      <c r="U3" s="62">
        <f>'Year 2'!I17</f>
        <v>1032500</v>
      </c>
      <c r="V3" s="62">
        <f>'Year 2'!J17</f>
        <v>832500</v>
      </c>
      <c r="W3" s="62">
        <f>'Year 2'!K17</f>
        <v>832500</v>
      </c>
      <c r="X3" s="62">
        <f>'Year 2'!L17</f>
        <v>425500</v>
      </c>
      <c r="Y3" s="62">
        <f>'Year 2'!M17</f>
        <v>175500</v>
      </c>
      <c r="Z3" s="62">
        <f>'Year 3'!B17</f>
        <v>493750</v>
      </c>
      <c r="AA3" s="62">
        <f>'Year 3'!C17</f>
        <v>93750</v>
      </c>
      <c r="AB3" s="62">
        <f>'Year 3'!D17</f>
        <v>499750</v>
      </c>
      <c r="AC3" s="62">
        <f>'Year 3'!E17</f>
        <v>249750</v>
      </c>
      <c r="AD3" s="62">
        <f>'Year 3'!F17</f>
        <v>604250</v>
      </c>
      <c r="AE3" s="62">
        <f>'Year 3'!G17</f>
        <v>623500</v>
      </c>
      <c r="AF3" s="62">
        <f>'Year 3'!H17</f>
        <v>531000</v>
      </c>
      <c r="AG3" s="62">
        <f>'Year 3'!I17</f>
        <v>1630000</v>
      </c>
      <c r="AH3" s="62">
        <f>'Year 3'!J17</f>
        <v>1230000</v>
      </c>
      <c r="AI3" s="62">
        <f>'Year 3'!K17</f>
        <v>1230000</v>
      </c>
      <c r="AJ3" s="62">
        <f>'Year 3'!L17</f>
        <v>761000</v>
      </c>
      <c r="AK3" s="62">
        <f>'Year 3'!M17</f>
        <v>261000</v>
      </c>
      <c r="AL3" s="62">
        <f>SUM(B3:AK3)</f>
        <v>15083500</v>
      </c>
    </row>
    <row r="4" spans="1:38" s="63" customFormat="1" ht="17.25" thickTop="1" thickBot="1" x14ac:dyDescent="0.3">
      <c r="A4" s="61" t="s">
        <v>10</v>
      </c>
      <c r="B4" s="64">
        <f>'Year 1'!B43</f>
        <v>16611.23</v>
      </c>
      <c r="C4" s="64">
        <f>'Year 1'!C43</f>
        <v>3736.2299999999996</v>
      </c>
      <c r="D4" s="64">
        <f>'Year 1'!D43</f>
        <v>3736.2299999999996</v>
      </c>
      <c r="E4" s="64">
        <f>'Year 1'!E43</f>
        <v>72106.2</v>
      </c>
      <c r="F4" s="64">
        <f>'Year 1'!F43</f>
        <v>35039.530000000006</v>
      </c>
      <c r="G4" s="64">
        <f>'Year 1'!G43</f>
        <v>35039.530000000006</v>
      </c>
      <c r="H4" s="64">
        <f>'Year 1'!H43</f>
        <v>102472.87</v>
      </c>
      <c r="I4" s="64">
        <f>'Year 1'!I43</f>
        <v>48572.87</v>
      </c>
      <c r="J4" s="64">
        <f>'Year 1'!J43</f>
        <v>48572.87</v>
      </c>
      <c r="K4" s="64">
        <f>'Year 1'!K43</f>
        <v>103572.87</v>
      </c>
      <c r="L4" s="64">
        <f>'Year 1'!L43</f>
        <v>48372.87</v>
      </c>
      <c r="M4" s="64">
        <f>'Year 1'!M43</f>
        <v>48372.87</v>
      </c>
      <c r="N4" s="64">
        <f>'Year 2'!B41</f>
        <v>137721.07</v>
      </c>
      <c r="O4" s="64">
        <f>'Year 2'!C41</f>
        <v>80596.070000000007</v>
      </c>
      <c r="P4" s="64">
        <f>'Year 2'!D41</f>
        <v>123429.4</v>
      </c>
      <c r="Q4" s="64">
        <f>'Year 2'!E41</f>
        <v>176429.4</v>
      </c>
      <c r="R4" s="64">
        <f>'Year 2'!F41</f>
        <v>162529.4</v>
      </c>
      <c r="S4" s="64">
        <f>'Year 2'!G41</f>
        <v>153929.4</v>
      </c>
      <c r="T4" s="64">
        <f>'Year 2'!H41</f>
        <v>210929.4</v>
      </c>
      <c r="U4" s="64">
        <f>'Year 2'!I41</f>
        <v>153929.4</v>
      </c>
      <c r="V4" s="64">
        <f>'Year 2'!J41</f>
        <v>155929.4</v>
      </c>
      <c r="W4" s="64">
        <f>'Year 2'!K41</f>
        <v>208929.4</v>
      </c>
      <c r="X4" s="64">
        <f>'Year 2'!L41</f>
        <v>197796.07</v>
      </c>
      <c r="Y4" s="64">
        <f>'Year 2'!M41</f>
        <v>188096.07</v>
      </c>
      <c r="Z4" s="64">
        <f>'Year 3'!B41</f>
        <v>260221.07</v>
      </c>
      <c r="AA4" s="64">
        <f>'Year 3'!C41</f>
        <v>188096.07</v>
      </c>
      <c r="AB4" s="64">
        <f>'Year 3'!D41</f>
        <v>240096.07</v>
      </c>
      <c r="AC4" s="64">
        <f>'Year 3'!E41</f>
        <v>208096.07</v>
      </c>
      <c r="AD4" s="64">
        <f>'Year 3'!F41</f>
        <v>336062.4</v>
      </c>
      <c r="AE4" s="64">
        <f>'Year 3'!G41</f>
        <v>269762.40000000002</v>
      </c>
      <c r="AF4" s="64">
        <f>'Year 3'!H41</f>
        <v>341762.4</v>
      </c>
      <c r="AG4" s="64">
        <f>'Year 3'!I41</f>
        <v>269762.40000000002</v>
      </c>
      <c r="AH4" s="64">
        <f>'Year 3'!J41</f>
        <v>321762.40000000002</v>
      </c>
      <c r="AI4" s="64">
        <f>'Year 3'!K41</f>
        <v>289762.40000000002</v>
      </c>
      <c r="AJ4" s="64">
        <f>'Year 3'!L41</f>
        <v>402729.4</v>
      </c>
      <c r="AK4" s="64">
        <f>'Year 3'!M41</f>
        <v>361095.4</v>
      </c>
      <c r="AL4" s="64">
        <f>SUM(B4:AK4)</f>
        <v>6005659.1300000008</v>
      </c>
    </row>
    <row r="5" spans="1:38" s="63" customFormat="1" ht="17.25" thickTop="1" thickBot="1" x14ac:dyDescent="0.3">
      <c r="A5" s="61" t="s">
        <v>11</v>
      </c>
      <c r="B5" s="64">
        <f>'Year 1'!B47</f>
        <v>23388.77</v>
      </c>
      <c r="C5" s="64">
        <f>'Year 1'!C47</f>
        <v>19652.54</v>
      </c>
      <c r="D5" s="64">
        <f>'Year 1'!D47</f>
        <v>15916.310000000001</v>
      </c>
      <c r="E5" s="64">
        <f>'Year 1'!E47</f>
        <v>93810.11</v>
      </c>
      <c r="F5" s="64">
        <f>'Year 1'!F47</f>
        <v>70520.579999999987</v>
      </c>
      <c r="G5" s="64">
        <f>'Year 1'!G47</f>
        <v>58981.049999999981</v>
      </c>
      <c r="H5" s="64">
        <f>'Year 1'!H47</f>
        <v>99258.18</v>
      </c>
      <c r="I5" s="64">
        <f>'Year 1'!I47</f>
        <v>478185.31</v>
      </c>
      <c r="J5" s="64">
        <f>'Year 1'!J47</f>
        <v>857112.44</v>
      </c>
      <c r="K5" s="64">
        <f>'Year 1'!K47</f>
        <v>1181039.5699999998</v>
      </c>
      <c r="L5" s="64">
        <f>'Year 1'!L47</f>
        <v>1218166.6999999997</v>
      </c>
      <c r="M5" s="64">
        <f>'Year 1'!M47</f>
        <v>1255293.8299999996</v>
      </c>
      <c r="N5" s="64">
        <f>'Year 2'!B45</f>
        <v>1366322.7599999995</v>
      </c>
      <c r="O5" s="64">
        <f>'Year 2'!C45</f>
        <v>1334476.6899999995</v>
      </c>
      <c r="P5" s="64">
        <f>'Year 2'!D45</f>
        <v>1465797.2899999996</v>
      </c>
      <c r="Q5" s="64">
        <f>'Year 2'!E45</f>
        <v>1494117.8899999997</v>
      </c>
      <c r="R5" s="64">
        <f>'Year 2'!F45</f>
        <v>1642338.4899999998</v>
      </c>
      <c r="S5" s="64">
        <f>'Year 2'!G45</f>
        <v>1824909.0899999999</v>
      </c>
      <c r="T5" s="64">
        <f>'Year 2'!H45</f>
        <v>1965479.69</v>
      </c>
      <c r="U5" s="64">
        <f>'Year 2'!I45</f>
        <v>2844050.29</v>
      </c>
      <c r="V5" s="64">
        <f>'Year 2'!J45</f>
        <v>3520620.89</v>
      </c>
      <c r="W5" s="64">
        <f>'Year 2'!K45</f>
        <v>4144191.49</v>
      </c>
      <c r="X5" s="64">
        <f>'Year 2'!L45</f>
        <v>4371895.42</v>
      </c>
      <c r="Y5" s="64">
        <f>'Year 2'!M45</f>
        <v>4359299.3499999996</v>
      </c>
      <c r="Z5" s="64">
        <f>'Year 3'!B45</f>
        <v>4592828.2799999993</v>
      </c>
      <c r="AA5" s="64">
        <f>'Year 3'!C45</f>
        <v>4498482.209999999</v>
      </c>
      <c r="AB5" s="64">
        <f>'Year 3'!D45</f>
        <v>4758136.1399999987</v>
      </c>
      <c r="AC5" s="64">
        <f>'Year 3'!E45</f>
        <v>4799790.0699999984</v>
      </c>
      <c r="AD5" s="64">
        <f>'Year 3'!F45</f>
        <v>5067977.6699999981</v>
      </c>
      <c r="AE5" s="64">
        <f>'Year 3'!G45</f>
        <v>5421715.2699999977</v>
      </c>
      <c r="AF5" s="64">
        <f>'Year 3'!H45</f>
        <v>5610952.8699999973</v>
      </c>
      <c r="AG5" s="64">
        <f>'Year 3'!I45</f>
        <v>6971190.4699999969</v>
      </c>
      <c r="AH5" s="64">
        <f>'Year 3'!J45</f>
        <v>7879428.0699999966</v>
      </c>
      <c r="AI5" s="64">
        <f>'Year 3'!K45</f>
        <v>8819665.6699999962</v>
      </c>
      <c r="AJ5" s="64">
        <f>'Year 3'!L45</f>
        <v>9177936.2699999958</v>
      </c>
      <c r="AK5" s="64">
        <f>'Year 3'!M45</f>
        <v>9077840.8699999955</v>
      </c>
      <c r="AL5" s="64"/>
    </row>
    <row r="6" spans="1:38" ht="16.5" thickTop="1" x14ac:dyDescent="0.25">
      <c r="A6">
        <v>9</v>
      </c>
    </row>
    <row r="8" spans="1:38" x14ac:dyDescent="0.25">
      <c r="B8" s="3" t="s">
        <v>19</v>
      </c>
    </row>
    <row r="9" spans="1:38" x14ac:dyDescent="0.25">
      <c r="B9" t="s">
        <v>20</v>
      </c>
    </row>
    <row r="10" spans="1:38" x14ac:dyDescent="0.25">
      <c r="B10" t="s">
        <v>21</v>
      </c>
    </row>
    <row r="13" spans="1:38" x14ac:dyDescent="0.25">
      <c r="B13" s="38"/>
    </row>
    <row r="14" spans="1:38" x14ac:dyDescent="0.25">
      <c r="B14" s="3"/>
    </row>
    <row r="15" spans="1:38" x14ac:dyDescent="0.25">
      <c r="B15" s="3"/>
    </row>
  </sheetData>
  <mergeCells count="1">
    <mergeCell ref="A1:A2"/>
  </mergeCells>
  <conditionalFormatting sqref="B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C5:M5">
    <cfRule type="cellIs" dxfId="5" priority="6" operator="greaterThan">
      <formula>B5</formula>
    </cfRule>
  </conditionalFormatting>
  <conditionalFormatting sqref="C5:M5">
    <cfRule type="cellIs" dxfId="4" priority="5" operator="lessThan">
      <formula>B5</formula>
    </cfRule>
  </conditionalFormatting>
  <conditionalFormatting sqref="N5:Y5">
    <cfRule type="cellIs" dxfId="3" priority="4" operator="greaterThan">
      <formula>M5</formula>
    </cfRule>
  </conditionalFormatting>
  <conditionalFormatting sqref="N5:Y5">
    <cfRule type="cellIs" dxfId="2" priority="3" operator="lessThan">
      <formula>M5</formula>
    </cfRule>
  </conditionalFormatting>
  <conditionalFormatting sqref="Z5:AK5">
    <cfRule type="cellIs" dxfId="1" priority="1" operator="lessThan">
      <formula>Y5</formula>
    </cfRule>
    <cfRule type="cellIs" dxfId="0" priority="2" operator="greaterThan">
      <formula>Y5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3"/>
  <sheetViews>
    <sheetView workbookViewId="0">
      <selection activeCell="H4" sqref="H4:J4"/>
    </sheetView>
  </sheetViews>
  <sheetFormatPr defaultColWidth="11.25" defaultRowHeight="15.75" x14ac:dyDescent="0.25"/>
  <cols>
    <col min="1" max="1" width="55.5" bestFit="1" customWidth="1"/>
    <col min="2" max="2" width="11.25" bestFit="1" customWidth="1"/>
  </cols>
  <sheetData>
    <row r="1" spans="1:16" x14ac:dyDescent="0.25">
      <c r="A1" s="8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6" ht="16.5" thickBot="1" x14ac:dyDescent="0.3">
      <c r="A2" s="82"/>
      <c r="B2" s="68">
        <v>43831</v>
      </c>
      <c r="C2" s="68">
        <v>43862</v>
      </c>
      <c r="D2" s="68">
        <v>43891</v>
      </c>
      <c r="E2" s="68">
        <v>43922</v>
      </c>
      <c r="F2" s="68">
        <v>43952</v>
      </c>
      <c r="G2" s="68">
        <v>43983</v>
      </c>
      <c r="H2" s="68">
        <v>44013</v>
      </c>
      <c r="I2" s="68">
        <v>44044</v>
      </c>
      <c r="J2" s="68">
        <v>44075</v>
      </c>
      <c r="K2" s="68">
        <v>44105</v>
      </c>
      <c r="L2" s="68">
        <v>44136</v>
      </c>
      <c r="M2" s="68">
        <v>44166</v>
      </c>
      <c r="N2" s="5" t="s">
        <v>22</v>
      </c>
      <c r="O2" t="s">
        <v>23</v>
      </c>
    </row>
    <row r="3" spans="1:16" x14ac:dyDescent="0.25">
      <c r="A3" s="6" t="s">
        <v>24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6" x14ac:dyDescent="0.25">
      <c r="A4" s="9" t="s">
        <v>25</v>
      </c>
      <c r="B4" s="10">
        <v>0</v>
      </c>
      <c r="C4" s="10">
        <v>0</v>
      </c>
      <c r="D4" s="10">
        <v>0</v>
      </c>
      <c r="E4" s="10">
        <v>1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1">
        <f t="shared" ref="N4:N9" si="0">SUM(B4:M4)</f>
        <v>2</v>
      </c>
    </row>
    <row r="5" spans="1:16" x14ac:dyDescent="0.25">
      <c r="A5" s="9" t="s">
        <v>26</v>
      </c>
      <c r="B5" s="10">
        <v>0</v>
      </c>
      <c r="C5" s="10">
        <v>0</v>
      </c>
      <c r="D5" s="10">
        <v>0</v>
      </c>
      <c r="E5" s="10">
        <v>150000</v>
      </c>
      <c r="F5" s="10">
        <v>0</v>
      </c>
      <c r="G5" s="10">
        <v>0</v>
      </c>
      <c r="H5" s="10">
        <v>100000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1"/>
    </row>
    <row r="6" spans="1:16" x14ac:dyDescent="0.25">
      <c r="A6" s="9" t="s">
        <v>27</v>
      </c>
      <c r="B6" s="12">
        <f>B5*B4</f>
        <v>0</v>
      </c>
      <c r="C6" s="12">
        <f t="shared" ref="C6:M6" si="1">C5*C4</f>
        <v>0</v>
      </c>
      <c r="D6" s="12">
        <f t="shared" si="1"/>
        <v>0</v>
      </c>
      <c r="E6" s="12">
        <f t="shared" si="1"/>
        <v>150000</v>
      </c>
      <c r="F6" s="12">
        <f t="shared" si="1"/>
        <v>0</v>
      </c>
      <c r="G6" s="12">
        <f t="shared" si="1"/>
        <v>0</v>
      </c>
      <c r="H6" s="12">
        <f t="shared" si="1"/>
        <v>100000</v>
      </c>
      <c r="I6" s="12">
        <f t="shared" si="1"/>
        <v>0</v>
      </c>
      <c r="J6" s="12">
        <f>J5*J4</f>
        <v>0</v>
      </c>
      <c r="K6" s="12">
        <f t="shared" si="1"/>
        <v>0</v>
      </c>
      <c r="L6" s="12">
        <f t="shared" si="1"/>
        <v>0</v>
      </c>
      <c r="M6" s="12">
        <f t="shared" si="1"/>
        <v>0</v>
      </c>
      <c r="N6" s="13">
        <f t="shared" si="0"/>
        <v>250000</v>
      </c>
    </row>
    <row r="7" spans="1:16" x14ac:dyDescent="0.25">
      <c r="A7" s="52" t="s">
        <v>28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</row>
    <row r="8" spans="1:16" x14ac:dyDescent="0.25">
      <c r="A8" s="9" t="s">
        <v>29</v>
      </c>
      <c r="B8" s="12">
        <v>0</v>
      </c>
      <c r="C8" s="12">
        <v>0</v>
      </c>
      <c r="D8" s="12">
        <v>0</v>
      </c>
      <c r="E8" s="12">
        <v>2350</v>
      </c>
      <c r="F8" s="12">
        <v>2350</v>
      </c>
      <c r="G8" s="12">
        <v>2350</v>
      </c>
      <c r="H8" s="12">
        <v>2850</v>
      </c>
      <c r="I8" s="12">
        <v>2850</v>
      </c>
      <c r="J8" s="12">
        <v>2850</v>
      </c>
      <c r="K8" s="12">
        <v>2850</v>
      </c>
      <c r="L8" s="12">
        <v>2850</v>
      </c>
      <c r="M8" s="12">
        <v>2850</v>
      </c>
      <c r="N8" s="14">
        <f t="shared" si="0"/>
        <v>24150</v>
      </c>
      <c r="O8" t="s">
        <v>30</v>
      </c>
    </row>
    <row r="9" spans="1:16" x14ac:dyDescent="0.25">
      <c r="A9" s="9" t="s">
        <v>31</v>
      </c>
      <c r="B9" s="12">
        <v>0</v>
      </c>
      <c r="C9" s="12">
        <v>0</v>
      </c>
      <c r="D9" s="12">
        <v>0</v>
      </c>
      <c r="E9" s="12">
        <v>0</v>
      </c>
      <c r="F9" s="12">
        <v>5</v>
      </c>
      <c r="G9" s="12">
        <v>10</v>
      </c>
      <c r="H9" s="12">
        <v>15</v>
      </c>
      <c r="I9" s="12">
        <v>150</v>
      </c>
      <c r="J9" s="12">
        <v>150</v>
      </c>
      <c r="K9" s="12">
        <v>150</v>
      </c>
      <c r="L9" s="12">
        <v>30</v>
      </c>
      <c r="M9" s="12">
        <v>30</v>
      </c>
      <c r="N9" s="14">
        <f t="shared" si="0"/>
        <v>540</v>
      </c>
      <c r="O9" t="s">
        <v>32</v>
      </c>
    </row>
    <row r="10" spans="1:16" x14ac:dyDescent="0.25">
      <c r="A10" s="9" t="s">
        <v>27</v>
      </c>
      <c r="B10" s="12">
        <f t="shared" ref="B10:H10" si="2">B8*B9</f>
        <v>0</v>
      </c>
      <c r="C10" s="12">
        <f t="shared" si="2"/>
        <v>0</v>
      </c>
      <c r="D10" s="12">
        <f t="shared" si="2"/>
        <v>0</v>
      </c>
      <c r="E10" s="12">
        <f t="shared" si="2"/>
        <v>0</v>
      </c>
      <c r="F10" s="12">
        <f t="shared" si="2"/>
        <v>11750</v>
      </c>
      <c r="G10" s="12">
        <f t="shared" si="2"/>
        <v>23500</v>
      </c>
      <c r="H10" s="12">
        <f t="shared" si="2"/>
        <v>42750</v>
      </c>
      <c r="I10" s="12">
        <f t="shared" ref="I10:K10" si="3">I8*I9</f>
        <v>427500</v>
      </c>
      <c r="J10" s="12">
        <f t="shared" si="3"/>
        <v>427500</v>
      </c>
      <c r="K10" s="12">
        <f t="shared" si="3"/>
        <v>427500</v>
      </c>
      <c r="L10" s="12">
        <f>L8*L9</f>
        <v>85500</v>
      </c>
      <c r="M10" s="12">
        <f>M8*M9</f>
        <v>85500</v>
      </c>
      <c r="N10" s="14">
        <f>SUM(B10:M10)</f>
        <v>1531500</v>
      </c>
      <c r="O10" t="s">
        <v>33</v>
      </c>
    </row>
    <row r="11" spans="1:16" ht="16.5" thickBot="1" x14ac:dyDescent="0.3">
      <c r="A11" s="17" t="s">
        <v>34</v>
      </c>
      <c r="B11" s="18">
        <f>B10+B6</f>
        <v>0</v>
      </c>
      <c r="C11" s="18">
        <f t="shared" ref="C11:M11" si="4">C10+C6</f>
        <v>0</v>
      </c>
      <c r="D11" s="18">
        <f t="shared" si="4"/>
        <v>0</v>
      </c>
      <c r="E11" s="18">
        <f>E10+E6</f>
        <v>150000</v>
      </c>
      <c r="F11" s="18">
        <f t="shared" si="4"/>
        <v>11750</v>
      </c>
      <c r="G11" s="18">
        <f t="shared" si="4"/>
        <v>23500</v>
      </c>
      <c r="H11" s="18">
        <f t="shared" si="4"/>
        <v>142750</v>
      </c>
      <c r="I11" s="18">
        <f t="shared" si="4"/>
        <v>427500</v>
      </c>
      <c r="J11" s="18">
        <f>J10+J6</f>
        <v>427500</v>
      </c>
      <c r="K11" s="18">
        <f t="shared" si="4"/>
        <v>427500</v>
      </c>
      <c r="L11" s="18">
        <f t="shared" si="4"/>
        <v>85500</v>
      </c>
      <c r="M11" s="18">
        <f t="shared" si="4"/>
        <v>85500</v>
      </c>
      <c r="N11" s="18">
        <f>N6+N10</f>
        <v>1781500</v>
      </c>
      <c r="O11" t="s">
        <v>35</v>
      </c>
    </row>
    <row r="12" spans="1:16" ht="16.5" thickTop="1" x14ac:dyDescent="0.25">
      <c r="A12" s="6" t="s">
        <v>36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6" x14ac:dyDescent="0.25">
      <c r="A13" s="9" t="s">
        <v>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>
        <f>SUM(B13,C13,D13,E13,F13,G13,H13,I13,J13,K13,L13,M13)</f>
        <v>0</v>
      </c>
    </row>
    <row r="14" spans="1:16" x14ac:dyDescent="0.25">
      <c r="A14" s="9" t="s">
        <v>38</v>
      </c>
      <c r="B14" s="10">
        <v>40000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f>SUM(B14,C14,D14,E14,F14,G14,H14,I14,J14,K14,L14,M14)</f>
        <v>40000</v>
      </c>
    </row>
    <row r="15" spans="1:16" ht="16.5" thickBot="1" x14ac:dyDescent="0.3">
      <c r="A15" s="15" t="s">
        <v>39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>
        <f>SUM(B15,C15,D15,E15,F15,G15,H15,I15,J15,K15,L15,M15)</f>
        <v>0</v>
      </c>
      <c r="P15" t="s">
        <v>40</v>
      </c>
    </row>
    <row r="16" spans="1:16" ht="17.25" thickTop="1" thickBot="1" x14ac:dyDescent="0.3">
      <c r="A16" s="17" t="s">
        <v>41</v>
      </c>
      <c r="B16" s="18">
        <f t="shared" ref="B16:M16" si="5">SUM(B13:B15)</f>
        <v>40000</v>
      </c>
      <c r="C16" s="18">
        <f t="shared" si="5"/>
        <v>0</v>
      </c>
      <c r="D16" s="18">
        <f t="shared" si="5"/>
        <v>0</v>
      </c>
      <c r="E16" s="18">
        <f t="shared" si="5"/>
        <v>0</v>
      </c>
      <c r="F16" s="18">
        <f t="shared" si="5"/>
        <v>0</v>
      </c>
      <c r="G16" s="18">
        <f t="shared" si="5"/>
        <v>0</v>
      </c>
      <c r="H16" s="18">
        <f t="shared" si="5"/>
        <v>0</v>
      </c>
      <c r="I16" s="18">
        <f t="shared" si="5"/>
        <v>0</v>
      </c>
      <c r="J16" s="18">
        <f t="shared" si="5"/>
        <v>0</v>
      </c>
      <c r="K16" s="18">
        <f t="shared" si="5"/>
        <v>0</v>
      </c>
      <c r="L16" s="18">
        <f t="shared" si="5"/>
        <v>0</v>
      </c>
      <c r="M16" s="18">
        <f t="shared" si="5"/>
        <v>0</v>
      </c>
      <c r="N16" s="20">
        <f>SUM(B16:M16)</f>
        <v>40000</v>
      </c>
      <c r="P16" t="s">
        <v>42</v>
      </c>
    </row>
    <row r="17" spans="1:19" ht="17.25" thickTop="1" thickBot="1" x14ac:dyDescent="0.3">
      <c r="A17" s="21" t="s">
        <v>43</v>
      </c>
      <c r="B17" s="22">
        <f t="shared" ref="B17:M17" si="6">SUM(B11,B16)</f>
        <v>40000</v>
      </c>
      <c r="C17" s="22">
        <f t="shared" si="6"/>
        <v>0</v>
      </c>
      <c r="D17" s="22">
        <f t="shared" si="6"/>
        <v>0</v>
      </c>
      <c r="E17" s="22">
        <f t="shared" si="6"/>
        <v>150000</v>
      </c>
      <c r="F17" s="22">
        <f t="shared" si="6"/>
        <v>11750</v>
      </c>
      <c r="G17" s="22">
        <f t="shared" si="6"/>
        <v>23500</v>
      </c>
      <c r="H17" s="22">
        <f t="shared" si="6"/>
        <v>142750</v>
      </c>
      <c r="I17" s="22">
        <f t="shared" si="6"/>
        <v>427500</v>
      </c>
      <c r="J17" s="22">
        <f t="shared" si="6"/>
        <v>427500</v>
      </c>
      <c r="K17" s="22">
        <f t="shared" si="6"/>
        <v>427500</v>
      </c>
      <c r="L17" s="22">
        <f t="shared" si="6"/>
        <v>85500</v>
      </c>
      <c r="M17" s="22">
        <f t="shared" si="6"/>
        <v>85500</v>
      </c>
      <c r="N17" s="23">
        <f>SUM(B17:M17)</f>
        <v>1821500</v>
      </c>
      <c r="P17" t="s">
        <v>44</v>
      </c>
    </row>
    <row r="18" spans="1:19" ht="16.5" thickTop="1" x14ac:dyDescent="0.25">
      <c r="A18" s="2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P18" t="s">
        <v>45</v>
      </c>
    </row>
    <row r="19" spans="1:19" x14ac:dyDescent="0.25">
      <c r="A19" s="25" t="s">
        <v>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1:19" x14ac:dyDescent="0.25">
      <c r="A20" s="9" t="s">
        <v>47</v>
      </c>
      <c r="B20" s="10">
        <v>2000</v>
      </c>
      <c r="C20" s="10">
        <v>2000</v>
      </c>
      <c r="D20" s="10">
        <v>2000</v>
      </c>
      <c r="E20" s="60">
        <v>2000</v>
      </c>
      <c r="F20" s="60">
        <v>25833.33</v>
      </c>
      <c r="G20" s="60">
        <v>25833.33</v>
      </c>
      <c r="H20" s="60">
        <v>34166.67</v>
      </c>
      <c r="I20" s="60">
        <v>34166.67</v>
      </c>
      <c r="J20" s="60">
        <v>34166.67</v>
      </c>
      <c r="K20" s="60">
        <v>34166.67</v>
      </c>
      <c r="L20" s="60">
        <v>34166.67</v>
      </c>
      <c r="M20" s="60">
        <v>34166.67</v>
      </c>
      <c r="N20" s="11">
        <f>SUM(B20:M20)</f>
        <v>264666.67999999993</v>
      </c>
      <c r="O20" t="s">
        <v>48</v>
      </c>
      <c r="S20" t="s">
        <v>49</v>
      </c>
    </row>
    <row r="21" spans="1:19" x14ac:dyDescent="0.25">
      <c r="A21" s="9" t="s">
        <v>50</v>
      </c>
      <c r="B21" s="10">
        <v>800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800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1">
        <f t="shared" ref="N21:N24" si="7">SUM(B21:M21)</f>
        <v>1600</v>
      </c>
      <c r="O21" t="s">
        <v>51</v>
      </c>
    </row>
    <row r="22" spans="1:19" x14ac:dyDescent="0.25">
      <c r="A22" s="72" t="s">
        <v>52</v>
      </c>
      <c r="B22" s="73">
        <v>0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5000</v>
      </c>
      <c r="J22" s="73">
        <v>5000</v>
      </c>
      <c r="K22" s="73">
        <v>5000</v>
      </c>
      <c r="L22" s="73">
        <v>5000</v>
      </c>
      <c r="M22" s="73">
        <v>5000</v>
      </c>
      <c r="N22" s="11">
        <f>SUM(B22:M22)</f>
        <v>25000</v>
      </c>
      <c r="O22" t="s">
        <v>53</v>
      </c>
    </row>
    <row r="23" spans="1:19" x14ac:dyDescent="0.25">
      <c r="A23" s="76" t="s">
        <v>54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8">
        <v>0</v>
      </c>
      <c r="O23" t="s">
        <v>55</v>
      </c>
    </row>
    <row r="24" spans="1:19" x14ac:dyDescent="0.25">
      <c r="A24" s="72" t="s">
        <v>56</v>
      </c>
      <c r="B24" s="73">
        <v>2500</v>
      </c>
      <c r="C24" s="73">
        <v>0</v>
      </c>
      <c r="D24" s="73">
        <v>0</v>
      </c>
      <c r="E24" s="73">
        <v>2500</v>
      </c>
      <c r="F24" s="73">
        <v>0</v>
      </c>
      <c r="G24" s="73">
        <v>0</v>
      </c>
      <c r="H24" s="73">
        <v>2500</v>
      </c>
      <c r="I24" s="73">
        <v>0</v>
      </c>
      <c r="J24" s="73">
        <v>0</v>
      </c>
      <c r="K24" s="73">
        <v>2500</v>
      </c>
      <c r="L24" s="73">
        <v>0</v>
      </c>
      <c r="M24" s="73">
        <v>0</v>
      </c>
      <c r="N24" s="11">
        <f t="shared" si="7"/>
        <v>10000</v>
      </c>
      <c r="O24" t="s">
        <v>57</v>
      </c>
    </row>
    <row r="25" spans="1:19" x14ac:dyDescent="0.25">
      <c r="A25" s="9" t="s">
        <v>58</v>
      </c>
      <c r="B25" s="10">
        <v>125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>
        <f t="shared" ref="N25" si="8">SUM(B25:M25)</f>
        <v>125</v>
      </c>
      <c r="O25" t="s">
        <v>59</v>
      </c>
    </row>
    <row r="26" spans="1:19" x14ac:dyDescent="0.25">
      <c r="A26" s="76" t="s">
        <v>60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8">
        <f>SUM(B26:M26)</f>
        <v>0</v>
      </c>
    </row>
    <row r="27" spans="1:19" x14ac:dyDescent="0.25">
      <c r="A27" s="72" t="s">
        <v>61</v>
      </c>
      <c r="B27" s="73">
        <v>0</v>
      </c>
      <c r="C27" s="73"/>
      <c r="D27" s="73">
        <v>0</v>
      </c>
      <c r="E27" s="73">
        <v>2500</v>
      </c>
      <c r="F27" s="73">
        <v>0</v>
      </c>
      <c r="G27" s="73">
        <v>0</v>
      </c>
      <c r="H27" s="73">
        <v>2500</v>
      </c>
      <c r="I27" s="73">
        <v>0</v>
      </c>
      <c r="J27" s="73">
        <v>0</v>
      </c>
      <c r="K27" s="73">
        <v>2500</v>
      </c>
      <c r="L27" s="73">
        <v>0</v>
      </c>
      <c r="M27" s="73">
        <v>0</v>
      </c>
      <c r="N27" s="80">
        <f>SUM(B27:M27)</f>
        <v>7500</v>
      </c>
      <c r="O27" t="s">
        <v>62</v>
      </c>
    </row>
    <row r="28" spans="1:19" x14ac:dyDescent="0.25">
      <c r="A28" s="9" t="s">
        <v>63</v>
      </c>
      <c r="B28" s="10">
        <v>200</v>
      </c>
      <c r="C28" s="10">
        <v>200</v>
      </c>
      <c r="D28" s="10">
        <v>200</v>
      </c>
      <c r="E28" s="10">
        <v>600</v>
      </c>
      <c r="F28" s="10">
        <v>200</v>
      </c>
      <c r="G28" s="10">
        <v>200</v>
      </c>
      <c r="H28" s="10">
        <v>200</v>
      </c>
      <c r="I28" s="10">
        <v>400</v>
      </c>
      <c r="J28" s="10">
        <v>400</v>
      </c>
      <c r="K28" s="10">
        <v>400</v>
      </c>
      <c r="L28" s="10">
        <v>200</v>
      </c>
      <c r="M28" s="10">
        <v>200</v>
      </c>
      <c r="N28" s="11">
        <f t="shared" ref="N28:N29" si="9">SUM(B28:M28)</f>
        <v>3400</v>
      </c>
      <c r="O28" t="s">
        <v>64</v>
      </c>
    </row>
    <row r="29" spans="1:19" x14ac:dyDescent="0.25">
      <c r="A29" s="9" t="s">
        <v>65</v>
      </c>
      <c r="B29" s="10">
        <v>957</v>
      </c>
      <c r="C29" s="10">
        <v>957</v>
      </c>
      <c r="D29" s="10">
        <v>957</v>
      </c>
      <c r="E29" s="10">
        <v>957</v>
      </c>
      <c r="F29" s="10">
        <v>957</v>
      </c>
      <c r="G29" s="10">
        <v>957</v>
      </c>
      <c r="H29" s="10">
        <v>957</v>
      </c>
      <c r="I29" s="10">
        <v>957</v>
      </c>
      <c r="J29" s="10">
        <v>957</v>
      </c>
      <c r="K29" s="10">
        <v>957</v>
      </c>
      <c r="L29" s="10">
        <v>957</v>
      </c>
      <c r="M29" s="10">
        <v>957</v>
      </c>
      <c r="N29" s="11">
        <f t="shared" si="9"/>
        <v>11484</v>
      </c>
      <c r="O29" t="s">
        <v>66</v>
      </c>
    </row>
    <row r="30" spans="1:19" x14ac:dyDescent="0.25">
      <c r="A30" s="9" t="s">
        <v>67</v>
      </c>
      <c r="B30" s="10">
        <v>336.03</v>
      </c>
      <c r="C30" s="10">
        <v>336.03</v>
      </c>
      <c r="D30" s="10">
        <v>336.03</v>
      </c>
      <c r="E30" s="70">
        <v>7136.4</v>
      </c>
      <c r="F30" s="70">
        <v>7136.4</v>
      </c>
      <c r="G30" s="70">
        <v>7136.4</v>
      </c>
      <c r="H30" s="70">
        <v>7136.4</v>
      </c>
      <c r="I30" s="70">
        <v>7136.4</v>
      </c>
      <c r="J30" s="70">
        <v>7136.4</v>
      </c>
      <c r="K30" s="70">
        <v>7136.4</v>
      </c>
      <c r="L30" s="70">
        <v>7136.4</v>
      </c>
      <c r="M30" s="70">
        <v>7136.4</v>
      </c>
      <c r="N30" s="11">
        <f>SUM(B30:M30)</f>
        <v>65235.69000000001</v>
      </c>
      <c r="O30" t="s">
        <v>68</v>
      </c>
    </row>
    <row r="31" spans="1:19" x14ac:dyDescent="0.25">
      <c r="A31" s="9" t="s">
        <v>69</v>
      </c>
      <c r="B31" s="10">
        <v>223.2</v>
      </c>
      <c r="C31" s="10">
        <v>223.2</v>
      </c>
      <c r="D31" s="10">
        <v>223.2</v>
      </c>
      <c r="E31" s="10">
        <v>892.8</v>
      </c>
      <c r="F31" s="10">
        <v>892.8</v>
      </c>
      <c r="G31" s="10">
        <v>892.8</v>
      </c>
      <c r="H31" s="10">
        <v>892.8</v>
      </c>
      <c r="I31" s="10">
        <v>892.8</v>
      </c>
      <c r="J31" s="10">
        <v>892.8</v>
      </c>
      <c r="K31" s="10">
        <v>892.8</v>
      </c>
      <c r="L31" s="10">
        <v>892.8</v>
      </c>
      <c r="M31" s="10">
        <v>892.8</v>
      </c>
      <c r="N31" s="11">
        <f t="shared" ref="N31" si="10">SUM(B31:M31)</f>
        <v>8704.8000000000011</v>
      </c>
      <c r="O31" t="s">
        <v>70</v>
      </c>
    </row>
    <row r="32" spans="1:19" x14ac:dyDescent="0.25">
      <c r="A32" s="9" t="s">
        <v>71</v>
      </c>
      <c r="B32" s="10">
        <v>20</v>
      </c>
      <c r="C32" s="10">
        <v>20</v>
      </c>
      <c r="D32" s="10">
        <v>20</v>
      </c>
      <c r="E32" s="10">
        <v>20</v>
      </c>
      <c r="F32" s="10">
        <v>20</v>
      </c>
      <c r="G32" s="10">
        <v>20</v>
      </c>
      <c r="H32" s="10">
        <v>20</v>
      </c>
      <c r="I32" s="10">
        <v>20</v>
      </c>
      <c r="J32" s="10">
        <v>20</v>
      </c>
      <c r="K32" s="10">
        <v>20</v>
      </c>
      <c r="L32" s="10">
        <v>20</v>
      </c>
      <c r="M32" s="10">
        <v>20</v>
      </c>
      <c r="N32" s="11">
        <f>SUM(B32:M32)</f>
        <v>240</v>
      </c>
      <c r="O32" t="s">
        <v>72</v>
      </c>
    </row>
    <row r="33" spans="1:15" x14ac:dyDescent="0.25">
      <c r="A33" s="9" t="s">
        <v>73</v>
      </c>
      <c r="B33" s="10">
        <v>0</v>
      </c>
      <c r="C33" s="10">
        <v>0</v>
      </c>
      <c r="D33" s="10">
        <v>0</v>
      </c>
      <c r="E33" s="10">
        <v>50000</v>
      </c>
      <c r="F33" s="10">
        <v>0</v>
      </c>
      <c r="G33" s="10">
        <v>0</v>
      </c>
      <c r="H33" s="10">
        <v>50000</v>
      </c>
      <c r="I33" s="10">
        <v>0</v>
      </c>
      <c r="J33" s="10">
        <v>0</v>
      </c>
      <c r="K33" s="10">
        <v>50000</v>
      </c>
      <c r="L33" s="10">
        <v>0</v>
      </c>
      <c r="M33" s="10">
        <v>0</v>
      </c>
      <c r="N33" s="11">
        <f t="shared" ref="N33" si="11">SUM(B33:M33)</f>
        <v>150000</v>
      </c>
      <c r="O33" t="s">
        <v>74</v>
      </c>
    </row>
    <row r="34" spans="1:15" x14ac:dyDescent="0.25">
      <c r="A34" s="9" t="s">
        <v>75</v>
      </c>
      <c r="B34" s="10">
        <v>0</v>
      </c>
      <c r="C34" s="10">
        <v>0</v>
      </c>
      <c r="D34" s="10">
        <v>0</v>
      </c>
      <c r="E34" s="10"/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1">
        <f t="shared" ref="N34" si="12">SUM(B34:M34)</f>
        <v>0</v>
      </c>
      <c r="O34" t="s">
        <v>76</v>
      </c>
    </row>
    <row r="35" spans="1:15" ht="16.5" thickBot="1" x14ac:dyDescent="0.3">
      <c r="A35" s="15" t="s">
        <v>77</v>
      </c>
      <c r="B35" s="10">
        <v>0</v>
      </c>
      <c r="C35" s="10">
        <v>0</v>
      </c>
      <c r="D35" s="10">
        <v>0</v>
      </c>
      <c r="E35" s="10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9">
        <f>SUM(B35:M35)</f>
        <v>0</v>
      </c>
      <c r="O35" t="s">
        <v>78</v>
      </c>
    </row>
    <row r="36" spans="1:15" ht="17.25" thickTop="1" thickBot="1" x14ac:dyDescent="0.3">
      <c r="A36" s="17" t="s">
        <v>79</v>
      </c>
      <c r="B36" s="18">
        <f>SUM(B20:B35)</f>
        <v>7161.23</v>
      </c>
      <c r="C36" s="18">
        <f>SUM(C20:C35)</f>
        <v>3736.2299999999996</v>
      </c>
      <c r="D36" s="18">
        <f>SUM(D20:D35)</f>
        <v>3736.2299999999996</v>
      </c>
      <c r="E36" s="18">
        <f t="shared" ref="E36:M36" si="13">SUM(E20:E35)</f>
        <v>66606.2</v>
      </c>
      <c r="F36" s="18">
        <f t="shared" si="13"/>
        <v>35039.530000000006</v>
      </c>
      <c r="G36" s="18">
        <f t="shared" si="13"/>
        <v>35039.530000000006</v>
      </c>
      <c r="H36" s="18">
        <f t="shared" si="13"/>
        <v>99172.87</v>
      </c>
      <c r="I36" s="18">
        <f>SUM(I20:I35)</f>
        <v>48572.87</v>
      </c>
      <c r="J36" s="18">
        <f t="shared" si="13"/>
        <v>48572.87</v>
      </c>
      <c r="K36" s="18">
        <f t="shared" si="13"/>
        <v>103572.87</v>
      </c>
      <c r="L36" s="18">
        <f t="shared" si="13"/>
        <v>48372.87</v>
      </c>
      <c r="M36" s="18">
        <f t="shared" si="13"/>
        <v>48372.87</v>
      </c>
      <c r="N36" s="26">
        <f>SUM(B36:M36)</f>
        <v>547956.17000000004</v>
      </c>
    </row>
    <row r="37" spans="1:15" ht="16.5" thickTop="1" x14ac:dyDescent="0.25">
      <c r="A37" s="6" t="s">
        <v>80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1:15" x14ac:dyDescent="0.25">
      <c r="A38" s="9" t="s">
        <v>81</v>
      </c>
      <c r="B38" s="60">
        <v>9000</v>
      </c>
      <c r="C38" s="10">
        <v>0</v>
      </c>
      <c r="D38" s="10">
        <v>0</v>
      </c>
      <c r="E38" s="60">
        <v>5000</v>
      </c>
      <c r="F38" s="10">
        <v>0</v>
      </c>
      <c r="G38" s="10">
        <v>0</v>
      </c>
      <c r="H38" s="60">
        <v>3000</v>
      </c>
      <c r="I38" s="10">
        <v>0</v>
      </c>
      <c r="J38" s="10">
        <v>0</v>
      </c>
      <c r="K38" s="60">
        <v>0</v>
      </c>
      <c r="L38" s="10">
        <v>0</v>
      </c>
      <c r="M38" s="10">
        <v>0</v>
      </c>
      <c r="N38" s="11">
        <f>SUM(B38:M38)</f>
        <v>17000</v>
      </c>
      <c r="O38" t="s">
        <v>82</v>
      </c>
    </row>
    <row r="39" spans="1:15" x14ac:dyDescent="0.25">
      <c r="A39" s="9" t="s">
        <v>83</v>
      </c>
      <c r="B39" s="10">
        <v>450</v>
      </c>
      <c r="C39" s="10">
        <v>0</v>
      </c>
      <c r="D39" s="60">
        <v>0</v>
      </c>
      <c r="E39" s="10">
        <v>500</v>
      </c>
      <c r="F39" s="10">
        <v>0</v>
      </c>
      <c r="G39" s="60">
        <v>0</v>
      </c>
      <c r="H39" s="10">
        <v>300</v>
      </c>
      <c r="I39" s="10">
        <v>0</v>
      </c>
      <c r="J39" s="60">
        <v>0</v>
      </c>
      <c r="K39" s="10">
        <v>0</v>
      </c>
      <c r="L39" s="10">
        <v>0</v>
      </c>
      <c r="M39" s="60">
        <v>0</v>
      </c>
      <c r="N39" s="11">
        <f t="shared" ref="N39:N40" si="14">SUM(B39:M39)</f>
        <v>1250</v>
      </c>
      <c r="O39" t="s">
        <v>84</v>
      </c>
    </row>
    <row r="40" spans="1:15" ht="16.5" thickBot="1" x14ac:dyDescent="0.3">
      <c r="A40" s="15" t="s">
        <v>85</v>
      </c>
      <c r="B40" s="16">
        <v>0</v>
      </c>
      <c r="C40" s="16">
        <v>0</v>
      </c>
      <c r="D40" s="59">
        <v>0</v>
      </c>
      <c r="E40" s="59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59">
        <v>0</v>
      </c>
      <c r="L40" s="16">
        <v>0</v>
      </c>
      <c r="M40" s="16">
        <v>0</v>
      </c>
      <c r="N40" s="19">
        <f t="shared" si="14"/>
        <v>0</v>
      </c>
      <c r="O40" t="s">
        <v>86</v>
      </c>
    </row>
    <row r="41" spans="1:15" ht="17.25" thickTop="1" thickBot="1" x14ac:dyDescent="0.3">
      <c r="A41" s="17" t="s">
        <v>87</v>
      </c>
      <c r="B41" s="18">
        <f>SUM(B38:B40)</f>
        <v>9450</v>
      </c>
      <c r="C41" s="18">
        <f t="shared" ref="C41:M41" si="15">SUM(C38:C40)</f>
        <v>0</v>
      </c>
      <c r="D41" s="18">
        <f t="shared" si="15"/>
        <v>0</v>
      </c>
      <c r="E41" s="18">
        <f t="shared" si="15"/>
        <v>5500</v>
      </c>
      <c r="F41" s="18">
        <f t="shared" si="15"/>
        <v>0</v>
      </c>
      <c r="G41" s="18">
        <f t="shared" si="15"/>
        <v>0</v>
      </c>
      <c r="H41" s="18">
        <f t="shared" si="15"/>
        <v>3300</v>
      </c>
      <c r="I41" s="18">
        <f t="shared" si="15"/>
        <v>0</v>
      </c>
      <c r="J41" s="18">
        <f t="shared" si="15"/>
        <v>0</v>
      </c>
      <c r="K41" s="18">
        <f t="shared" si="15"/>
        <v>0</v>
      </c>
      <c r="L41" s="18">
        <f t="shared" si="15"/>
        <v>0</v>
      </c>
      <c r="M41" s="18">
        <f t="shared" si="15"/>
        <v>0</v>
      </c>
      <c r="N41" s="20">
        <f>SUM(B41:M41)</f>
        <v>18250</v>
      </c>
    </row>
    <row r="42" spans="1:15" ht="17.25" thickTop="1" thickBot="1" x14ac:dyDescent="0.3">
      <c r="A42" s="27" t="s">
        <v>88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9">
        <f>SUM(B42:M42)</f>
        <v>0</v>
      </c>
    </row>
    <row r="43" spans="1:15" ht="17.25" thickTop="1" thickBot="1" x14ac:dyDescent="0.3">
      <c r="A43" s="21" t="s">
        <v>89</v>
      </c>
      <c r="B43" s="22">
        <f>B36+B41+B42</f>
        <v>16611.23</v>
      </c>
      <c r="C43" s="22">
        <f t="shared" ref="C43:M43" si="16">C36+C41+C42</f>
        <v>3736.2299999999996</v>
      </c>
      <c r="D43" s="22">
        <f t="shared" si="16"/>
        <v>3736.2299999999996</v>
      </c>
      <c r="E43" s="22">
        <f t="shared" si="16"/>
        <v>72106.2</v>
      </c>
      <c r="F43" s="22">
        <f t="shared" si="16"/>
        <v>35039.530000000006</v>
      </c>
      <c r="G43" s="22">
        <f t="shared" si="16"/>
        <v>35039.530000000006</v>
      </c>
      <c r="H43" s="22">
        <f t="shared" si="16"/>
        <v>102472.87</v>
      </c>
      <c r="I43" s="22">
        <f t="shared" si="16"/>
        <v>48572.87</v>
      </c>
      <c r="J43" s="22">
        <f t="shared" si="16"/>
        <v>48572.87</v>
      </c>
      <c r="K43" s="22">
        <f t="shared" si="16"/>
        <v>103572.87</v>
      </c>
      <c r="L43" s="22">
        <f t="shared" si="16"/>
        <v>48372.87</v>
      </c>
      <c r="M43" s="22">
        <f t="shared" si="16"/>
        <v>48372.87</v>
      </c>
      <c r="N43" s="23">
        <f>SUM(B43:M43)</f>
        <v>566206.17000000004</v>
      </c>
    </row>
    <row r="44" spans="1:15" ht="17.25" thickTop="1" thickBot="1" x14ac:dyDescent="0.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</row>
    <row r="45" spans="1:15" ht="16.5" thickTop="1" x14ac:dyDescent="0.25">
      <c r="A45" s="33" t="s">
        <v>90</v>
      </c>
      <c r="B45" s="34">
        <f t="shared" ref="B45:M45" si="17">SUM(B17-B43)</f>
        <v>23388.77</v>
      </c>
      <c r="C45" s="34">
        <f t="shared" si="17"/>
        <v>-3736.2299999999996</v>
      </c>
      <c r="D45" s="34">
        <f t="shared" si="17"/>
        <v>-3736.2299999999996</v>
      </c>
      <c r="E45" s="34">
        <f t="shared" si="17"/>
        <v>77893.8</v>
      </c>
      <c r="F45" s="34">
        <f t="shared" si="17"/>
        <v>-23289.530000000006</v>
      </c>
      <c r="G45" s="34">
        <f t="shared" si="17"/>
        <v>-11539.530000000006</v>
      </c>
      <c r="H45" s="34">
        <f t="shared" si="17"/>
        <v>40277.130000000005</v>
      </c>
      <c r="I45" s="34">
        <f t="shared" si="17"/>
        <v>378927.13</v>
      </c>
      <c r="J45" s="34">
        <f t="shared" si="17"/>
        <v>378927.13</v>
      </c>
      <c r="K45" s="34">
        <f t="shared" si="17"/>
        <v>323927.13</v>
      </c>
      <c r="L45" s="34">
        <f t="shared" si="17"/>
        <v>37127.129999999997</v>
      </c>
      <c r="M45" s="34">
        <f t="shared" si="17"/>
        <v>37127.129999999997</v>
      </c>
      <c r="N45" s="35"/>
    </row>
    <row r="46" spans="1:15" ht="16.5" thickBot="1" x14ac:dyDescent="0.3">
      <c r="A46" s="36" t="s">
        <v>91</v>
      </c>
      <c r="B46" s="16"/>
      <c r="C46" s="16">
        <f t="shared" ref="C46:M46" si="18">(B47)</f>
        <v>23388.77</v>
      </c>
      <c r="D46" s="16">
        <f t="shared" si="18"/>
        <v>19652.54</v>
      </c>
      <c r="E46" s="16">
        <f t="shared" si="18"/>
        <v>15916.310000000001</v>
      </c>
      <c r="F46" s="16">
        <f t="shared" si="18"/>
        <v>93810.11</v>
      </c>
      <c r="G46" s="16">
        <f t="shared" si="18"/>
        <v>70520.579999999987</v>
      </c>
      <c r="H46" s="16">
        <f t="shared" si="18"/>
        <v>58981.049999999981</v>
      </c>
      <c r="I46" s="16">
        <f t="shared" si="18"/>
        <v>99258.18</v>
      </c>
      <c r="J46" s="16">
        <f t="shared" si="18"/>
        <v>478185.31</v>
      </c>
      <c r="K46" s="16">
        <f t="shared" si="18"/>
        <v>857112.44</v>
      </c>
      <c r="L46" s="16">
        <f t="shared" si="18"/>
        <v>1181039.5699999998</v>
      </c>
      <c r="M46" s="16">
        <f t="shared" si="18"/>
        <v>1218166.6999999997</v>
      </c>
      <c r="N46" s="19"/>
    </row>
    <row r="47" spans="1:15" ht="17.25" thickTop="1" thickBot="1" x14ac:dyDescent="0.3">
      <c r="A47" s="21" t="s">
        <v>92</v>
      </c>
      <c r="B47" s="22">
        <f>SUM(B45,B46)</f>
        <v>23388.77</v>
      </c>
      <c r="C47" s="22">
        <f>SUM(C45,C46)</f>
        <v>19652.54</v>
      </c>
      <c r="D47" s="22">
        <f t="shared" ref="D47:M47" si="19">SUM(D45,D46)</f>
        <v>15916.310000000001</v>
      </c>
      <c r="E47" s="22">
        <f t="shared" si="19"/>
        <v>93810.11</v>
      </c>
      <c r="F47" s="22">
        <f t="shared" si="19"/>
        <v>70520.579999999987</v>
      </c>
      <c r="G47" s="22">
        <f t="shared" si="19"/>
        <v>58981.049999999981</v>
      </c>
      <c r="H47" s="22">
        <f t="shared" si="19"/>
        <v>99258.18</v>
      </c>
      <c r="I47" s="22">
        <f t="shared" si="19"/>
        <v>478185.31</v>
      </c>
      <c r="J47" s="22">
        <f t="shared" si="19"/>
        <v>857112.44</v>
      </c>
      <c r="K47" s="22">
        <f t="shared" si="19"/>
        <v>1181039.5699999998</v>
      </c>
      <c r="L47" s="22">
        <f t="shared" si="19"/>
        <v>1218166.6999999997</v>
      </c>
      <c r="M47" s="22">
        <f t="shared" si="19"/>
        <v>1255293.8299999996</v>
      </c>
      <c r="N47" s="37">
        <f>M47</f>
        <v>1255293.8299999996</v>
      </c>
    </row>
    <row r="48" spans="1:15" ht="16.5" thickTop="1" x14ac:dyDescent="0.25"/>
    <row r="49" spans="1:5" x14ac:dyDescent="0.25">
      <c r="A49" t="s">
        <v>93</v>
      </c>
      <c r="D49" s="69" t="s">
        <v>94</v>
      </c>
    </row>
    <row r="50" spans="1:5" x14ac:dyDescent="0.25">
      <c r="A50" t="s">
        <v>95</v>
      </c>
    </row>
    <row r="51" spans="1:5" x14ac:dyDescent="0.25">
      <c r="B51" t="s">
        <v>96</v>
      </c>
    </row>
    <row r="55" spans="1:5" x14ac:dyDescent="0.25">
      <c r="A55" t="s">
        <v>18</v>
      </c>
    </row>
    <row r="56" spans="1:5" x14ac:dyDescent="0.25">
      <c r="A56" t="s">
        <v>97</v>
      </c>
      <c r="B56" t="s">
        <v>98</v>
      </c>
      <c r="E56" t="s">
        <v>99</v>
      </c>
    </row>
    <row r="57" spans="1:5" x14ac:dyDescent="0.25">
      <c r="A57" t="s">
        <v>100</v>
      </c>
      <c r="B57" t="s">
        <v>101</v>
      </c>
      <c r="E57" t="s">
        <v>102</v>
      </c>
    </row>
    <row r="58" spans="1:5" x14ac:dyDescent="0.25">
      <c r="A58" t="s">
        <v>103</v>
      </c>
      <c r="B58" t="s">
        <v>101</v>
      </c>
      <c r="E58" t="s">
        <v>102</v>
      </c>
    </row>
    <row r="59" spans="1:5" x14ac:dyDescent="0.25">
      <c r="A59" t="s">
        <v>104</v>
      </c>
      <c r="B59" t="s">
        <v>105</v>
      </c>
      <c r="E59" t="s">
        <v>106</v>
      </c>
    </row>
    <row r="61" spans="1:5" x14ac:dyDescent="0.25">
      <c r="A61" t="s">
        <v>107</v>
      </c>
      <c r="B61" t="s">
        <v>108</v>
      </c>
      <c r="E61" t="s">
        <v>109</v>
      </c>
    </row>
    <row r="63" spans="1:5" x14ac:dyDescent="0.25">
      <c r="A63" t="s">
        <v>2</v>
      </c>
    </row>
  </sheetData>
  <mergeCells count="1">
    <mergeCell ref="A1: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47"/>
  <sheetViews>
    <sheetView workbookViewId="0">
      <selection activeCell="Y17" sqref="Y17"/>
    </sheetView>
  </sheetViews>
  <sheetFormatPr defaultColWidth="11.25" defaultRowHeight="15.75" x14ac:dyDescent="0.25"/>
  <cols>
    <col min="1" max="1" width="24" bestFit="1" customWidth="1"/>
    <col min="22" max="22" width="32.625" bestFit="1" customWidth="1"/>
    <col min="26" max="26" width="32.625" bestFit="1" customWidth="1"/>
  </cols>
  <sheetData>
    <row r="1" spans="1:33" x14ac:dyDescent="0.25">
      <c r="A1" s="8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</row>
    <row r="2" spans="1:33" ht="16.5" thickBot="1" x14ac:dyDescent="0.3">
      <c r="A2" s="84"/>
      <c r="B2" s="71">
        <v>44197</v>
      </c>
      <c r="C2" s="71">
        <v>44228</v>
      </c>
      <c r="D2" s="71">
        <v>44256</v>
      </c>
      <c r="E2" s="71">
        <v>44287</v>
      </c>
      <c r="F2" s="71">
        <v>44317</v>
      </c>
      <c r="G2" s="71">
        <v>44348</v>
      </c>
      <c r="H2" s="71">
        <v>44378</v>
      </c>
      <c r="I2" s="71">
        <v>44409</v>
      </c>
      <c r="J2" s="71">
        <v>44440</v>
      </c>
      <c r="K2" s="71">
        <v>44470</v>
      </c>
      <c r="L2" s="71">
        <v>44501</v>
      </c>
      <c r="M2" s="71">
        <v>44531</v>
      </c>
      <c r="N2" s="55" t="s">
        <v>22</v>
      </c>
      <c r="P2" t="s">
        <v>110</v>
      </c>
    </row>
    <row r="3" spans="1:33" x14ac:dyDescent="0.25">
      <c r="A3" s="6" t="s">
        <v>111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S3" t="s">
        <v>112</v>
      </c>
      <c r="V3" t="s">
        <v>113</v>
      </c>
      <c r="Z3" t="s">
        <v>114</v>
      </c>
    </row>
    <row r="4" spans="1:33" x14ac:dyDescent="0.25">
      <c r="A4" s="9" t="s">
        <v>115</v>
      </c>
      <c r="B4" s="10">
        <v>1</v>
      </c>
      <c r="C4" s="10">
        <v>0</v>
      </c>
      <c r="D4" s="10">
        <v>1</v>
      </c>
      <c r="E4" s="10">
        <v>1</v>
      </c>
      <c r="F4" s="10">
        <v>1</v>
      </c>
      <c r="G4" s="10">
        <v>1</v>
      </c>
      <c r="H4" s="10">
        <v>2</v>
      </c>
      <c r="I4" s="10">
        <v>1</v>
      </c>
      <c r="J4" s="10">
        <v>0</v>
      </c>
      <c r="K4" s="10">
        <v>0</v>
      </c>
      <c r="L4" s="10">
        <v>1</v>
      </c>
      <c r="M4" s="10">
        <v>0</v>
      </c>
      <c r="N4" s="11">
        <f t="shared" ref="N4:N9" si="0">SUM(B4:M4)</f>
        <v>9</v>
      </c>
      <c r="P4" t="s">
        <v>102</v>
      </c>
      <c r="S4" t="s">
        <v>116</v>
      </c>
      <c r="V4" t="s">
        <v>117</v>
      </c>
      <c r="W4" t="s">
        <v>116</v>
      </c>
      <c r="Z4" t="s">
        <v>117</v>
      </c>
      <c r="AA4" t="s">
        <v>118</v>
      </c>
      <c r="AD4" s="69">
        <v>80000</v>
      </c>
      <c r="AE4">
        <v>6</v>
      </c>
      <c r="AF4">
        <f t="shared" ref="AF4:AF10" si="1">AD4*AE4</f>
        <v>480000</v>
      </c>
    </row>
    <row r="5" spans="1:33" x14ac:dyDescent="0.25">
      <c r="A5" s="9" t="s">
        <v>119</v>
      </c>
      <c r="B5" s="10">
        <v>200000</v>
      </c>
      <c r="C5" s="10">
        <v>0</v>
      </c>
      <c r="D5" s="10">
        <v>200000</v>
      </c>
      <c r="E5" s="10">
        <v>150000</v>
      </c>
      <c r="F5" s="10">
        <v>250000</v>
      </c>
      <c r="G5" s="10">
        <v>200000</v>
      </c>
      <c r="H5" s="10">
        <v>100000</v>
      </c>
      <c r="I5" s="10">
        <v>200000</v>
      </c>
      <c r="J5" s="10">
        <v>0</v>
      </c>
      <c r="K5" s="10">
        <v>0</v>
      </c>
      <c r="L5" s="10">
        <v>250000</v>
      </c>
      <c r="M5" s="10">
        <v>0</v>
      </c>
      <c r="N5" s="11"/>
      <c r="P5" t="s">
        <v>102</v>
      </c>
      <c r="S5" t="s">
        <v>116</v>
      </c>
      <c r="V5" t="s">
        <v>120</v>
      </c>
      <c r="W5" t="s">
        <v>121</v>
      </c>
      <c r="Z5" t="s">
        <v>120</v>
      </c>
      <c r="AA5" t="s">
        <v>121</v>
      </c>
      <c r="AD5" s="69">
        <v>80000</v>
      </c>
      <c r="AE5">
        <v>8</v>
      </c>
      <c r="AF5">
        <f t="shared" si="1"/>
        <v>640000</v>
      </c>
    </row>
    <row r="6" spans="1:33" x14ac:dyDescent="0.25">
      <c r="A6" s="9" t="s">
        <v>122</v>
      </c>
      <c r="B6" s="12">
        <f>B5*B4</f>
        <v>200000</v>
      </c>
      <c r="C6" s="12">
        <f t="shared" ref="C6:M6" si="2">C5*C4</f>
        <v>0</v>
      </c>
      <c r="D6" s="12">
        <f t="shared" si="2"/>
        <v>200000</v>
      </c>
      <c r="E6" s="12">
        <f t="shared" si="2"/>
        <v>150000</v>
      </c>
      <c r="F6" s="12">
        <f t="shared" si="2"/>
        <v>250000</v>
      </c>
      <c r="G6" s="12">
        <f t="shared" si="2"/>
        <v>200000</v>
      </c>
      <c r="H6" s="12">
        <f t="shared" si="2"/>
        <v>200000</v>
      </c>
      <c r="I6" s="12">
        <f t="shared" si="2"/>
        <v>200000</v>
      </c>
      <c r="J6" s="12">
        <f t="shared" si="2"/>
        <v>0</v>
      </c>
      <c r="K6" s="12">
        <f t="shared" si="2"/>
        <v>0</v>
      </c>
      <c r="L6" s="12">
        <f t="shared" si="2"/>
        <v>250000</v>
      </c>
      <c r="M6" s="12">
        <f t="shared" si="2"/>
        <v>0</v>
      </c>
      <c r="N6" s="13">
        <f t="shared" si="0"/>
        <v>1650000</v>
      </c>
      <c r="P6" t="s">
        <v>106</v>
      </c>
      <c r="S6" t="s">
        <v>123</v>
      </c>
      <c r="V6" t="s">
        <v>124</v>
      </c>
      <c r="W6" t="s">
        <v>125</v>
      </c>
      <c r="Z6" t="s">
        <v>124</v>
      </c>
      <c r="AA6" t="s">
        <v>125</v>
      </c>
      <c r="AD6" s="69">
        <v>50000</v>
      </c>
      <c r="AE6">
        <v>3</v>
      </c>
      <c r="AF6">
        <f t="shared" si="1"/>
        <v>150000</v>
      </c>
    </row>
    <row r="7" spans="1:33" x14ac:dyDescent="0.25">
      <c r="A7" s="52" t="s">
        <v>126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V7" t="s">
        <v>127</v>
      </c>
      <c r="W7" t="s">
        <v>128</v>
      </c>
      <c r="Z7" t="s">
        <v>127</v>
      </c>
      <c r="AA7" t="s">
        <v>129</v>
      </c>
      <c r="AD7" s="69">
        <v>50000</v>
      </c>
      <c r="AE7">
        <v>2</v>
      </c>
      <c r="AF7">
        <f t="shared" si="1"/>
        <v>100000</v>
      </c>
    </row>
    <row r="8" spans="1:33" x14ac:dyDescent="0.25">
      <c r="A8" s="9" t="s">
        <v>115</v>
      </c>
      <c r="B8" s="12">
        <v>3250</v>
      </c>
      <c r="C8" s="12">
        <v>3250</v>
      </c>
      <c r="D8" s="12">
        <v>3650</v>
      </c>
      <c r="E8" s="12">
        <v>3650</v>
      </c>
      <c r="F8" s="12">
        <v>4050</v>
      </c>
      <c r="G8" s="12">
        <v>4550</v>
      </c>
      <c r="H8" s="12">
        <v>5050</v>
      </c>
      <c r="I8" s="12">
        <v>5550</v>
      </c>
      <c r="J8" s="12">
        <v>5550</v>
      </c>
      <c r="K8" s="12">
        <v>5550</v>
      </c>
      <c r="L8" s="12">
        <v>5850</v>
      </c>
      <c r="M8" s="12">
        <v>5850</v>
      </c>
      <c r="N8" s="14">
        <f t="shared" si="0"/>
        <v>55800</v>
      </c>
      <c r="P8" t="s">
        <v>109</v>
      </c>
      <c r="Z8" t="s">
        <v>130</v>
      </c>
      <c r="AA8" t="s">
        <v>129</v>
      </c>
      <c r="AD8" s="69">
        <v>50000</v>
      </c>
      <c r="AE8">
        <v>2</v>
      </c>
      <c r="AF8">
        <f t="shared" si="1"/>
        <v>100000</v>
      </c>
    </row>
    <row r="9" spans="1:33" x14ac:dyDescent="0.25">
      <c r="A9" s="9" t="s">
        <v>131</v>
      </c>
      <c r="B9" s="12">
        <v>15</v>
      </c>
      <c r="C9" s="12">
        <v>15</v>
      </c>
      <c r="D9" s="12">
        <v>15</v>
      </c>
      <c r="E9" s="12">
        <v>15</v>
      </c>
      <c r="F9" s="12">
        <v>15</v>
      </c>
      <c r="G9" s="12">
        <v>30</v>
      </c>
      <c r="H9" s="12">
        <v>30</v>
      </c>
      <c r="I9" s="12">
        <v>150</v>
      </c>
      <c r="J9" s="12">
        <v>150</v>
      </c>
      <c r="K9" s="12">
        <v>150</v>
      </c>
      <c r="L9" s="12">
        <v>30</v>
      </c>
      <c r="M9" s="12">
        <v>30</v>
      </c>
      <c r="N9" s="14">
        <f t="shared" si="0"/>
        <v>645</v>
      </c>
      <c r="W9" t="s">
        <v>132</v>
      </c>
      <c r="Z9" t="s">
        <v>133</v>
      </c>
      <c r="AA9" t="s">
        <v>134</v>
      </c>
      <c r="AD9" s="69">
        <v>40000</v>
      </c>
      <c r="AE9">
        <v>4</v>
      </c>
      <c r="AF9">
        <f t="shared" si="1"/>
        <v>160000</v>
      </c>
    </row>
    <row r="10" spans="1:33" x14ac:dyDescent="0.25">
      <c r="A10" s="9" t="s">
        <v>122</v>
      </c>
      <c r="B10" s="12">
        <f>B8*B9</f>
        <v>48750</v>
      </c>
      <c r="C10" s="12">
        <f t="shared" ref="C10:M10" si="3">C8*C9</f>
        <v>48750</v>
      </c>
      <c r="D10" s="12">
        <f t="shared" si="3"/>
        <v>54750</v>
      </c>
      <c r="E10" s="12">
        <f t="shared" si="3"/>
        <v>54750</v>
      </c>
      <c r="F10" s="12">
        <f t="shared" si="3"/>
        <v>60750</v>
      </c>
      <c r="G10" s="12">
        <f t="shared" si="3"/>
        <v>136500</v>
      </c>
      <c r="H10" s="12">
        <f t="shared" si="3"/>
        <v>151500</v>
      </c>
      <c r="I10" s="12">
        <f t="shared" si="3"/>
        <v>832500</v>
      </c>
      <c r="J10" s="12">
        <f t="shared" si="3"/>
        <v>832500</v>
      </c>
      <c r="K10" s="12">
        <f t="shared" si="3"/>
        <v>832500</v>
      </c>
      <c r="L10" s="12">
        <f t="shared" si="3"/>
        <v>175500</v>
      </c>
      <c r="M10" s="12">
        <f t="shared" si="3"/>
        <v>175500</v>
      </c>
      <c r="N10" s="14">
        <f>SUM(B10:M10)</f>
        <v>3404250</v>
      </c>
      <c r="P10" t="s">
        <v>135</v>
      </c>
      <c r="Z10" t="s">
        <v>136</v>
      </c>
      <c r="AA10" t="s">
        <v>137</v>
      </c>
      <c r="AD10" s="69">
        <v>70000</v>
      </c>
      <c r="AE10">
        <v>1</v>
      </c>
      <c r="AF10">
        <f t="shared" si="1"/>
        <v>70000</v>
      </c>
    </row>
    <row r="11" spans="1:33" ht="16.5" thickBot="1" x14ac:dyDescent="0.3">
      <c r="A11" s="17" t="s">
        <v>34</v>
      </c>
      <c r="B11" s="18">
        <f>B10+B6</f>
        <v>248750</v>
      </c>
      <c r="C11" s="18">
        <f t="shared" ref="C11:M11" si="4">C10+C6</f>
        <v>48750</v>
      </c>
      <c r="D11" s="18">
        <f t="shared" si="4"/>
        <v>254750</v>
      </c>
      <c r="E11" s="18">
        <f t="shared" si="4"/>
        <v>204750</v>
      </c>
      <c r="F11" s="18">
        <f t="shared" si="4"/>
        <v>310750</v>
      </c>
      <c r="G11" s="18">
        <f t="shared" si="4"/>
        <v>336500</v>
      </c>
      <c r="H11" s="18">
        <f t="shared" si="4"/>
        <v>351500</v>
      </c>
      <c r="I11" s="18">
        <f t="shared" si="4"/>
        <v>1032500</v>
      </c>
      <c r="J11" s="18">
        <f t="shared" si="4"/>
        <v>832500</v>
      </c>
      <c r="K11" s="18">
        <f t="shared" si="4"/>
        <v>832500</v>
      </c>
      <c r="L11" s="18">
        <f t="shared" si="4"/>
        <v>425500</v>
      </c>
      <c r="M11" s="18">
        <f t="shared" si="4"/>
        <v>175500</v>
      </c>
      <c r="N11" s="18">
        <f>N6+N10</f>
        <v>5054250</v>
      </c>
      <c r="P11" t="s">
        <v>138</v>
      </c>
      <c r="Q11" t="s">
        <v>139</v>
      </c>
      <c r="R11" s="69">
        <v>200000</v>
      </c>
      <c r="T11" t="s">
        <v>140</v>
      </c>
      <c r="AF11">
        <f>SUM(AF4:AF10)</f>
        <v>1700000</v>
      </c>
    </row>
    <row r="12" spans="1:33" ht="16.5" thickTop="1" x14ac:dyDescent="0.25">
      <c r="A12" s="6" t="s">
        <v>36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P12" t="s">
        <v>141</v>
      </c>
      <c r="Q12" t="s">
        <v>112</v>
      </c>
      <c r="R12" s="69">
        <v>200000</v>
      </c>
      <c r="T12" t="s">
        <v>140</v>
      </c>
      <c r="AF12" s="69">
        <v>1700000</v>
      </c>
      <c r="AG12">
        <f>AF12/12</f>
        <v>141666.66666666666</v>
      </c>
    </row>
    <row r="13" spans="1:33" x14ac:dyDescent="0.25">
      <c r="A13" s="9" t="s">
        <v>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>
        <f>SUM(B13,C13,D13,E13,F13,G13,H13,I13,J13,K13,L13,M13)</f>
        <v>0</v>
      </c>
      <c r="P13" t="s">
        <v>142</v>
      </c>
      <c r="Q13" t="s">
        <v>113</v>
      </c>
      <c r="R13">
        <v>250000</v>
      </c>
      <c r="T13" t="s">
        <v>140</v>
      </c>
      <c r="AA13" t="s">
        <v>143</v>
      </c>
    </row>
    <row r="14" spans="1:33" x14ac:dyDescent="0.25">
      <c r="A14" s="9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f>SUM(B14,C14,D14,E14,F14,G14,H14,I14,J14,K14,L14,M14)</f>
        <v>0</v>
      </c>
      <c r="P14" t="s">
        <v>144</v>
      </c>
      <c r="Q14" t="s">
        <v>145</v>
      </c>
      <c r="R14">
        <v>200000</v>
      </c>
      <c r="T14" t="s">
        <v>146</v>
      </c>
    </row>
    <row r="15" spans="1:33" ht="16.5" thickBot="1" x14ac:dyDescent="0.3">
      <c r="A15" s="15" t="s">
        <v>39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>
        <f>SUM(B15,C15,D15,E15,F15,G15,H15,I15,J15,K15,L15,M15)</f>
        <v>0</v>
      </c>
      <c r="P15" t="s">
        <v>147</v>
      </c>
      <c r="Q15" t="s">
        <v>148</v>
      </c>
      <c r="R15">
        <v>100000</v>
      </c>
      <c r="T15" t="s">
        <v>146</v>
      </c>
    </row>
    <row r="16" spans="1:33" ht="17.25" thickTop="1" thickBot="1" x14ac:dyDescent="0.3">
      <c r="A16" s="17" t="s">
        <v>41</v>
      </c>
      <c r="B16" s="18">
        <f t="shared" ref="B16:M16" si="5">SUM(B13:B15)</f>
        <v>0</v>
      </c>
      <c r="C16" s="18">
        <f t="shared" si="5"/>
        <v>0</v>
      </c>
      <c r="D16" s="18">
        <f t="shared" si="5"/>
        <v>0</v>
      </c>
      <c r="E16" s="18">
        <f t="shared" si="5"/>
        <v>0</v>
      </c>
      <c r="F16" s="18">
        <f t="shared" si="5"/>
        <v>0</v>
      </c>
      <c r="G16" s="18">
        <f t="shared" si="5"/>
        <v>0</v>
      </c>
      <c r="H16" s="18">
        <f t="shared" si="5"/>
        <v>0</v>
      </c>
      <c r="I16" s="18">
        <f t="shared" si="5"/>
        <v>0</v>
      </c>
      <c r="J16" s="18">
        <f t="shared" si="5"/>
        <v>0</v>
      </c>
      <c r="K16" s="18">
        <f t="shared" si="5"/>
        <v>0</v>
      </c>
      <c r="L16" s="18">
        <f t="shared" si="5"/>
        <v>0</v>
      </c>
      <c r="M16" s="18">
        <f t="shared" si="5"/>
        <v>0</v>
      </c>
      <c r="N16" s="20">
        <f>SUM(B16:M16)</f>
        <v>0</v>
      </c>
      <c r="P16" t="s">
        <v>149</v>
      </c>
      <c r="Q16" t="s">
        <v>150</v>
      </c>
      <c r="R16">
        <v>200000</v>
      </c>
      <c r="T16" t="s">
        <v>146</v>
      </c>
    </row>
    <row r="17" spans="1:20" ht="17.25" thickTop="1" thickBot="1" x14ac:dyDescent="0.3">
      <c r="A17" s="21" t="s">
        <v>43</v>
      </c>
      <c r="B17" s="22">
        <f t="shared" ref="B17:M17" si="6">SUM(B11,B16)</f>
        <v>248750</v>
      </c>
      <c r="C17" s="22">
        <f t="shared" si="6"/>
        <v>48750</v>
      </c>
      <c r="D17" s="22">
        <f t="shared" si="6"/>
        <v>254750</v>
      </c>
      <c r="E17" s="22">
        <f t="shared" si="6"/>
        <v>204750</v>
      </c>
      <c r="F17" s="22">
        <f t="shared" si="6"/>
        <v>310750</v>
      </c>
      <c r="G17" s="22">
        <f t="shared" si="6"/>
        <v>336500</v>
      </c>
      <c r="H17" s="22">
        <f t="shared" si="6"/>
        <v>351500</v>
      </c>
      <c r="I17" s="22">
        <f t="shared" si="6"/>
        <v>1032500</v>
      </c>
      <c r="J17" s="22">
        <f t="shared" si="6"/>
        <v>832500</v>
      </c>
      <c r="K17" s="22">
        <f t="shared" si="6"/>
        <v>832500</v>
      </c>
      <c r="L17" s="22">
        <f t="shared" si="6"/>
        <v>425500</v>
      </c>
      <c r="M17" s="22">
        <f t="shared" si="6"/>
        <v>175500</v>
      </c>
      <c r="N17" s="23">
        <f>SUM(B17:M17)</f>
        <v>5054250</v>
      </c>
      <c r="P17" t="s">
        <v>151</v>
      </c>
      <c r="Q17" t="s">
        <v>114</v>
      </c>
      <c r="R17">
        <v>250000</v>
      </c>
      <c r="T17" t="s">
        <v>152</v>
      </c>
    </row>
    <row r="18" spans="1:20" ht="16.5" thickTop="1" x14ac:dyDescent="0.25">
      <c r="A18" s="2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1:20" x14ac:dyDescent="0.25">
      <c r="A19" s="25" t="s">
        <v>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P19" t="s">
        <v>153</v>
      </c>
      <c r="R19" t="s">
        <v>154</v>
      </c>
      <c r="S19" t="s">
        <v>155</v>
      </c>
    </row>
    <row r="20" spans="1:20" x14ac:dyDescent="0.25">
      <c r="A20" s="9" t="s">
        <v>47</v>
      </c>
      <c r="B20" s="60">
        <v>34166.67</v>
      </c>
      <c r="C20" s="60">
        <v>34166.67</v>
      </c>
      <c r="D20" s="60">
        <v>75000</v>
      </c>
      <c r="E20" s="60">
        <v>75000</v>
      </c>
      <c r="F20" s="60">
        <v>107500</v>
      </c>
      <c r="G20" s="60">
        <v>107500</v>
      </c>
      <c r="H20" s="60">
        <v>107500</v>
      </c>
      <c r="I20" s="60">
        <v>107500</v>
      </c>
      <c r="J20" s="60">
        <v>107500</v>
      </c>
      <c r="K20" s="60">
        <v>107500</v>
      </c>
      <c r="L20" s="60">
        <v>141666.67000000001</v>
      </c>
      <c r="M20" s="60">
        <v>141666.67000000001</v>
      </c>
      <c r="N20" s="11">
        <f>SUM(B20:M20)</f>
        <v>1146666.68</v>
      </c>
      <c r="P20" t="s">
        <v>156</v>
      </c>
      <c r="R20" t="s">
        <v>148</v>
      </c>
      <c r="S20" t="s">
        <v>157</v>
      </c>
    </row>
    <row r="21" spans="1:20" x14ac:dyDescent="0.25">
      <c r="A21" s="9" t="s">
        <v>50</v>
      </c>
      <c r="B21" s="10">
        <v>2000</v>
      </c>
      <c r="C21" s="10">
        <v>0</v>
      </c>
      <c r="D21" s="10">
        <v>2000</v>
      </c>
      <c r="E21" s="10">
        <v>0</v>
      </c>
      <c r="F21" s="10">
        <v>2000</v>
      </c>
      <c r="G21" s="10">
        <v>0</v>
      </c>
      <c r="H21" s="10">
        <v>2000</v>
      </c>
      <c r="I21" s="10">
        <v>0</v>
      </c>
      <c r="J21" s="10">
        <v>2000</v>
      </c>
      <c r="K21" s="10">
        <v>0</v>
      </c>
      <c r="L21" s="10">
        <v>2000</v>
      </c>
      <c r="M21" s="10">
        <v>0</v>
      </c>
      <c r="N21" s="11">
        <f t="shared" ref="N21:N25" si="7">SUM(B21:M21)</f>
        <v>12000</v>
      </c>
    </row>
    <row r="22" spans="1:20" x14ac:dyDescent="0.25">
      <c r="A22" s="72" t="s">
        <v>52</v>
      </c>
      <c r="B22" s="73">
        <v>5000</v>
      </c>
      <c r="C22" s="73">
        <v>5000</v>
      </c>
      <c r="D22" s="73">
        <v>5000</v>
      </c>
      <c r="E22" s="73">
        <v>5000</v>
      </c>
      <c r="F22" s="73">
        <v>5000</v>
      </c>
      <c r="G22" s="73">
        <v>5000</v>
      </c>
      <c r="H22" s="73">
        <v>5000</v>
      </c>
      <c r="I22" s="73">
        <v>5000</v>
      </c>
      <c r="J22" s="73">
        <v>5000</v>
      </c>
      <c r="K22" s="73">
        <v>5000</v>
      </c>
      <c r="L22" s="73">
        <v>5000</v>
      </c>
      <c r="M22" s="73">
        <v>5000</v>
      </c>
      <c r="N22" s="11">
        <f>SUM(B22:M22)</f>
        <v>60000</v>
      </c>
      <c r="P22" t="s">
        <v>158</v>
      </c>
    </row>
    <row r="23" spans="1:20" x14ac:dyDescent="0.25">
      <c r="A23" s="76" t="s">
        <v>54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11">
        <f>SUM(B23:M23)</f>
        <v>0</v>
      </c>
    </row>
    <row r="24" spans="1:20" x14ac:dyDescent="0.25">
      <c r="A24" s="72" t="s">
        <v>56</v>
      </c>
      <c r="B24" s="73">
        <v>5000</v>
      </c>
      <c r="C24" s="73">
        <v>0</v>
      </c>
      <c r="D24" s="73">
        <v>0</v>
      </c>
      <c r="E24" s="73">
        <v>5000</v>
      </c>
      <c r="F24" s="73">
        <v>0</v>
      </c>
      <c r="G24" s="73">
        <v>0</v>
      </c>
      <c r="H24" s="73">
        <v>5000</v>
      </c>
      <c r="I24" s="73">
        <v>0</v>
      </c>
      <c r="J24" s="73">
        <v>0</v>
      </c>
      <c r="K24" s="73">
        <v>5000</v>
      </c>
      <c r="L24" s="73">
        <v>0</v>
      </c>
      <c r="M24" s="73">
        <v>0</v>
      </c>
      <c r="N24" s="11">
        <f>SUM(B24:M24)</f>
        <v>20000</v>
      </c>
    </row>
    <row r="25" spans="1:20" x14ac:dyDescent="0.25">
      <c r="A25" s="9" t="s">
        <v>58</v>
      </c>
      <c r="B25" s="10">
        <v>125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>
        <f t="shared" si="7"/>
        <v>125</v>
      </c>
      <c r="O25" t="s">
        <v>159</v>
      </c>
    </row>
    <row r="26" spans="1:20" x14ac:dyDescent="0.25">
      <c r="A26" s="76" t="s">
        <v>60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11">
        <f>SUM(B26:M26)</f>
        <v>0</v>
      </c>
    </row>
    <row r="27" spans="1:20" x14ac:dyDescent="0.25">
      <c r="A27" s="76" t="s">
        <v>61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11">
        <f>SUM(B27:M27)</f>
        <v>0</v>
      </c>
    </row>
    <row r="28" spans="1:20" x14ac:dyDescent="0.25">
      <c r="A28" s="9" t="s">
        <v>63</v>
      </c>
      <c r="B28" s="10">
        <v>10000</v>
      </c>
      <c r="C28" s="10">
        <v>10000</v>
      </c>
      <c r="D28" s="10">
        <v>10000</v>
      </c>
      <c r="E28" s="10">
        <v>10000</v>
      </c>
      <c r="F28" s="10">
        <v>10000</v>
      </c>
      <c r="G28" s="10">
        <v>10000</v>
      </c>
      <c r="H28" s="10">
        <v>10000</v>
      </c>
      <c r="I28" s="10">
        <v>10000</v>
      </c>
      <c r="J28" s="10">
        <v>10000</v>
      </c>
      <c r="K28" s="10">
        <v>10000</v>
      </c>
      <c r="L28" s="10">
        <v>10000</v>
      </c>
      <c r="M28" s="10">
        <v>10000</v>
      </c>
      <c r="N28" s="11">
        <f t="shared" ref="N28:N32" si="8">SUM(B28:M28)</f>
        <v>120000</v>
      </c>
    </row>
    <row r="29" spans="1:20" x14ac:dyDescent="0.25">
      <c r="A29" s="9" t="s">
        <v>65</v>
      </c>
      <c r="B29" s="10">
        <v>5927</v>
      </c>
      <c r="C29" s="10">
        <v>5927</v>
      </c>
      <c r="D29" s="10">
        <v>5927</v>
      </c>
      <c r="E29" s="10">
        <v>5927</v>
      </c>
      <c r="F29" s="10">
        <v>5927</v>
      </c>
      <c r="G29" s="10">
        <v>5927</v>
      </c>
      <c r="H29" s="10">
        <v>5927</v>
      </c>
      <c r="I29" s="10">
        <v>5927</v>
      </c>
      <c r="J29" s="10">
        <v>5927</v>
      </c>
      <c r="K29" s="10">
        <v>5927</v>
      </c>
      <c r="L29" s="10">
        <v>5927</v>
      </c>
      <c r="M29" s="10">
        <v>5927</v>
      </c>
      <c r="N29" s="11">
        <f t="shared" si="8"/>
        <v>71124</v>
      </c>
    </row>
    <row r="30" spans="1:20" x14ac:dyDescent="0.25">
      <c r="A30" s="9" t="s">
        <v>67</v>
      </c>
      <c r="B30" s="70">
        <v>23462.400000000001</v>
      </c>
      <c r="C30" s="70">
        <v>23462.400000000001</v>
      </c>
      <c r="D30" s="70">
        <v>23462.400000000001</v>
      </c>
      <c r="E30" s="70">
        <v>23462.400000000001</v>
      </c>
      <c r="F30" s="70">
        <v>23462.400000000001</v>
      </c>
      <c r="G30" s="70">
        <v>23462.400000000001</v>
      </c>
      <c r="H30" s="70">
        <v>23462.400000000001</v>
      </c>
      <c r="I30" s="70">
        <v>23462.400000000001</v>
      </c>
      <c r="J30" s="70">
        <v>23462.400000000001</v>
      </c>
      <c r="K30" s="70">
        <v>23462.400000000001</v>
      </c>
      <c r="L30" s="70">
        <v>23462.400000000001</v>
      </c>
      <c r="M30" s="70">
        <v>23462.400000000001</v>
      </c>
      <c r="N30" s="74">
        <f>SUM(B30:M30)</f>
        <v>281548.79999999999</v>
      </c>
    </row>
    <row r="31" spans="1:20" x14ac:dyDescent="0.25">
      <c r="A31" s="9" t="s">
        <v>69</v>
      </c>
      <c r="B31" s="10">
        <v>2000</v>
      </c>
      <c r="C31" s="10">
        <v>2000</v>
      </c>
      <c r="D31" s="10">
        <v>2000</v>
      </c>
      <c r="E31" s="10">
        <v>2000</v>
      </c>
      <c r="F31" s="10">
        <v>2000</v>
      </c>
      <c r="G31" s="10">
        <v>2000</v>
      </c>
      <c r="H31" s="10">
        <v>2000</v>
      </c>
      <c r="I31" s="10">
        <v>2000</v>
      </c>
      <c r="J31" s="10">
        <v>2000</v>
      </c>
      <c r="K31" s="10">
        <v>2000</v>
      </c>
      <c r="L31" s="10">
        <v>2000</v>
      </c>
      <c r="M31" s="10">
        <v>2000</v>
      </c>
      <c r="N31" s="11">
        <f t="shared" si="8"/>
        <v>24000</v>
      </c>
    </row>
    <row r="32" spans="1:20" x14ac:dyDescent="0.25">
      <c r="A32" s="9" t="s">
        <v>71</v>
      </c>
      <c r="B32" s="10">
        <v>40</v>
      </c>
      <c r="C32" s="10">
        <v>40</v>
      </c>
      <c r="D32" s="10">
        <v>40</v>
      </c>
      <c r="E32" s="10">
        <v>40</v>
      </c>
      <c r="F32" s="10">
        <v>40</v>
      </c>
      <c r="G32" s="10">
        <v>40</v>
      </c>
      <c r="H32" s="10">
        <v>40</v>
      </c>
      <c r="I32" s="10">
        <v>40</v>
      </c>
      <c r="J32" s="10">
        <v>40</v>
      </c>
      <c r="K32" s="10">
        <v>40</v>
      </c>
      <c r="L32" s="10">
        <v>40</v>
      </c>
      <c r="M32" s="10">
        <v>40</v>
      </c>
      <c r="N32" s="11">
        <f t="shared" si="8"/>
        <v>480</v>
      </c>
    </row>
    <row r="33" spans="1:15" ht="16.5" thickBot="1" x14ac:dyDescent="0.3">
      <c r="A33" s="9" t="s">
        <v>73</v>
      </c>
      <c r="B33" s="10">
        <v>50000</v>
      </c>
      <c r="C33" s="10">
        <v>0</v>
      </c>
      <c r="D33" s="10">
        <v>0</v>
      </c>
      <c r="E33" s="10">
        <v>50000</v>
      </c>
      <c r="F33" s="10">
        <v>0</v>
      </c>
      <c r="G33" s="10">
        <v>0</v>
      </c>
      <c r="H33" s="10">
        <v>50000</v>
      </c>
      <c r="I33" s="10">
        <v>0</v>
      </c>
      <c r="J33" s="10">
        <v>0</v>
      </c>
      <c r="K33" s="10">
        <v>50000</v>
      </c>
      <c r="L33" s="10">
        <v>0</v>
      </c>
      <c r="M33" s="10">
        <v>0</v>
      </c>
      <c r="N33" s="19">
        <f>SUM(B33:M33)</f>
        <v>200000</v>
      </c>
    </row>
    <row r="34" spans="1:15" ht="17.25" thickTop="1" thickBot="1" x14ac:dyDescent="0.3">
      <c r="A34" s="17" t="s">
        <v>79</v>
      </c>
      <c r="B34" s="18">
        <f t="shared" ref="B34:M34" si="9">SUM(B20:B33)</f>
        <v>137721.07</v>
      </c>
      <c r="C34" s="18">
        <f t="shared" si="9"/>
        <v>80596.070000000007</v>
      </c>
      <c r="D34" s="18">
        <f t="shared" si="9"/>
        <v>123429.4</v>
      </c>
      <c r="E34" s="18">
        <f t="shared" si="9"/>
        <v>176429.4</v>
      </c>
      <c r="F34" s="18">
        <f t="shared" si="9"/>
        <v>155929.4</v>
      </c>
      <c r="G34" s="18">
        <f t="shared" si="9"/>
        <v>153929.4</v>
      </c>
      <c r="H34" s="18">
        <f t="shared" si="9"/>
        <v>210929.4</v>
      </c>
      <c r="I34" s="18">
        <f t="shared" si="9"/>
        <v>153929.4</v>
      </c>
      <c r="J34" s="18">
        <f t="shared" si="9"/>
        <v>155929.4</v>
      </c>
      <c r="K34" s="18">
        <f t="shared" si="9"/>
        <v>208929.4</v>
      </c>
      <c r="L34" s="18">
        <f t="shared" si="9"/>
        <v>190096.07</v>
      </c>
      <c r="M34" s="18">
        <f t="shared" si="9"/>
        <v>188096.07</v>
      </c>
      <c r="N34" s="26">
        <f>SUM(B34:M34)</f>
        <v>1935944.48</v>
      </c>
    </row>
    <row r="35" spans="1:15" ht="16.5" thickTop="1" x14ac:dyDescent="0.25">
      <c r="A35" s="6" t="s">
        <v>80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1:15" x14ac:dyDescent="0.25">
      <c r="A36" s="9" t="s">
        <v>81</v>
      </c>
      <c r="B36" s="60"/>
      <c r="C36" s="10"/>
      <c r="D36" s="10"/>
      <c r="E36" s="10"/>
      <c r="F36" s="10">
        <v>6000</v>
      </c>
      <c r="G36" s="10"/>
      <c r="H36" s="10"/>
      <c r="I36" s="10"/>
      <c r="J36" s="10"/>
      <c r="K36" s="10"/>
      <c r="L36" s="10">
        <v>7000</v>
      </c>
      <c r="M36" s="10"/>
      <c r="N36" s="11">
        <f>SUM(B36:M36)</f>
        <v>13000</v>
      </c>
      <c r="O36" t="s">
        <v>160</v>
      </c>
    </row>
    <row r="37" spans="1:15" x14ac:dyDescent="0.25">
      <c r="A37" s="9" t="s">
        <v>83</v>
      </c>
      <c r="B37" s="10"/>
      <c r="C37" s="10"/>
      <c r="D37" s="10"/>
      <c r="E37" s="10"/>
      <c r="F37" s="10">
        <v>600</v>
      </c>
      <c r="G37" s="10"/>
      <c r="H37" s="10"/>
      <c r="I37" s="10"/>
      <c r="J37" s="10"/>
      <c r="K37" s="10"/>
      <c r="L37" s="10">
        <v>700</v>
      </c>
      <c r="M37" s="10"/>
      <c r="N37" s="11">
        <f t="shared" ref="N37:N38" si="10">SUM(B37:M37)</f>
        <v>1300</v>
      </c>
      <c r="O37" t="s">
        <v>161</v>
      </c>
    </row>
    <row r="38" spans="1:15" ht="16.5" thickBot="1" x14ac:dyDescent="0.3">
      <c r="A38" s="15" t="s">
        <v>85</v>
      </c>
      <c r="B38" s="59"/>
      <c r="C38" s="16"/>
      <c r="D38" s="16"/>
      <c r="E38" s="16"/>
      <c r="F38" s="16"/>
      <c r="G38" s="59">
        <v>0</v>
      </c>
      <c r="H38" s="16"/>
      <c r="I38" s="16"/>
      <c r="J38" s="16"/>
      <c r="K38" s="16"/>
      <c r="L38" s="16"/>
      <c r="M38" s="16"/>
      <c r="N38" s="19">
        <f t="shared" si="10"/>
        <v>0</v>
      </c>
    </row>
    <row r="39" spans="1:15" ht="17.25" thickTop="1" thickBot="1" x14ac:dyDescent="0.3">
      <c r="A39" s="17" t="s">
        <v>87</v>
      </c>
      <c r="B39" s="18">
        <f>SUM(B36:B38)</f>
        <v>0</v>
      </c>
      <c r="C39" s="18">
        <f t="shared" ref="C39:M39" si="11">SUM(C36:C38)</f>
        <v>0</v>
      </c>
      <c r="D39" s="18">
        <f t="shared" si="11"/>
        <v>0</v>
      </c>
      <c r="E39" s="18">
        <f t="shared" si="11"/>
        <v>0</v>
      </c>
      <c r="F39" s="18">
        <f t="shared" si="11"/>
        <v>6600</v>
      </c>
      <c r="G39" s="18">
        <f t="shared" si="11"/>
        <v>0</v>
      </c>
      <c r="H39" s="18">
        <f t="shared" si="11"/>
        <v>0</v>
      </c>
      <c r="I39" s="18">
        <f t="shared" si="11"/>
        <v>0</v>
      </c>
      <c r="J39" s="18">
        <f t="shared" si="11"/>
        <v>0</v>
      </c>
      <c r="K39" s="18">
        <f t="shared" si="11"/>
        <v>0</v>
      </c>
      <c r="L39" s="18">
        <f t="shared" si="11"/>
        <v>7700</v>
      </c>
      <c r="M39" s="18">
        <f t="shared" si="11"/>
        <v>0</v>
      </c>
      <c r="N39" s="20">
        <f>SUM(B39:M39)</f>
        <v>14300</v>
      </c>
    </row>
    <row r="40" spans="1:15" ht="17.25" thickTop="1" thickBot="1" x14ac:dyDescent="0.3">
      <c r="A40" s="27" t="s">
        <v>88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>
        <f>SUM(B40:M40)</f>
        <v>0</v>
      </c>
    </row>
    <row r="41" spans="1:15" ht="17.25" thickTop="1" thickBot="1" x14ac:dyDescent="0.3">
      <c r="A41" s="21" t="s">
        <v>89</v>
      </c>
      <c r="B41" s="22">
        <f>B34+B39+B40</f>
        <v>137721.07</v>
      </c>
      <c r="C41" s="22">
        <f t="shared" ref="C41:M41" si="12">C34+C39+C40</f>
        <v>80596.070000000007</v>
      </c>
      <c r="D41" s="22">
        <f t="shared" si="12"/>
        <v>123429.4</v>
      </c>
      <c r="E41" s="22">
        <f t="shared" si="12"/>
        <v>176429.4</v>
      </c>
      <c r="F41" s="22">
        <f t="shared" si="12"/>
        <v>162529.4</v>
      </c>
      <c r="G41" s="22">
        <f t="shared" si="12"/>
        <v>153929.4</v>
      </c>
      <c r="H41" s="22">
        <f t="shared" si="12"/>
        <v>210929.4</v>
      </c>
      <c r="I41" s="22">
        <f t="shared" si="12"/>
        <v>153929.4</v>
      </c>
      <c r="J41" s="22">
        <f t="shared" si="12"/>
        <v>155929.4</v>
      </c>
      <c r="K41" s="22">
        <f t="shared" si="12"/>
        <v>208929.4</v>
      </c>
      <c r="L41" s="22">
        <f t="shared" si="12"/>
        <v>197796.07</v>
      </c>
      <c r="M41" s="22">
        <f t="shared" si="12"/>
        <v>188096.07</v>
      </c>
      <c r="N41" s="23">
        <f>SUM(B41:M41)</f>
        <v>1950244.48</v>
      </c>
    </row>
    <row r="42" spans="1:15" ht="17.25" thickTop="1" thickBot="1" x14ac:dyDescent="0.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5" ht="16.5" thickTop="1" x14ac:dyDescent="0.25">
      <c r="A43" s="33" t="s">
        <v>90</v>
      </c>
      <c r="B43" s="34">
        <f t="shared" ref="B43:M43" si="13">SUM(B17-B41)</f>
        <v>111028.93</v>
      </c>
      <c r="C43" s="34">
        <f t="shared" si="13"/>
        <v>-31846.070000000007</v>
      </c>
      <c r="D43" s="34">
        <f t="shared" si="13"/>
        <v>131320.6</v>
      </c>
      <c r="E43" s="34">
        <f t="shared" si="13"/>
        <v>28320.600000000006</v>
      </c>
      <c r="F43" s="34">
        <f t="shared" si="13"/>
        <v>148220.6</v>
      </c>
      <c r="G43" s="34">
        <f t="shared" si="13"/>
        <v>182570.6</v>
      </c>
      <c r="H43" s="34">
        <f t="shared" si="13"/>
        <v>140570.6</v>
      </c>
      <c r="I43" s="34">
        <f t="shared" si="13"/>
        <v>878570.6</v>
      </c>
      <c r="J43" s="34">
        <f t="shared" si="13"/>
        <v>676570.6</v>
      </c>
      <c r="K43" s="34">
        <f t="shared" si="13"/>
        <v>623570.6</v>
      </c>
      <c r="L43" s="34">
        <f t="shared" si="13"/>
        <v>227703.93</v>
      </c>
      <c r="M43" s="34">
        <f t="shared" si="13"/>
        <v>-12596.070000000007</v>
      </c>
      <c r="N43" s="35"/>
    </row>
    <row r="44" spans="1:15" ht="16.5" thickBot="1" x14ac:dyDescent="0.3">
      <c r="A44" s="36" t="s">
        <v>91</v>
      </c>
      <c r="B44" s="16">
        <f>'Year 1'!M47</f>
        <v>1255293.8299999996</v>
      </c>
      <c r="C44" s="16">
        <f t="shared" ref="C44:M44" si="14">(B45)</f>
        <v>1366322.7599999995</v>
      </c>
      <c r="D44" s="16">
        <f t="shared" si="14"/>
        <v>1334476.6899999995</v>
      </c>
      <c r="E44" s="16">
        <f t="shared" si="14"/>
        <v>1465797.2899999996</v>
      </c>
      <c r="F44" s="16">
        <f t="shared" si="14"/>
        <v>1494117.8899999997</v>
      </c>
      <c r="G44" s="16">
        <f t="shared" si="14"/>
        <v>1642338.4899999998</v>
      </c>
      <c r="H44" s="16">
        <f t="shared" si="14"/>
        <v>1824909.0899999999</v>
      </c>
      <c r="I44" s="16">
        <f t="shared" si="14"/>
        <v>1965479.69</v>
      </c>
      <c r="J44" s="16">
        <f t="shared" si="14"/>
        <v>2844050.29</v>
      </c>
      <c r="K44" s="16">
        <f t="shared" si="14"/>
        <v>3520620.89</v>
      </c>
      <c r="L44" s="16">
        <f t="shared" si="14"/>
        <v>4144191.49</v>
      </c>
      <c r="M44" s="16">
        <f t="shared" si="14"/>
        <v>4371895.42</v>
      </c>
      <c r="N44" s="19"/>
    </row>
    <row r="45" spans="1:15" ht="17.25" thickTop="1" thickBot="1" x14ac:dyDescent="0.3">
      <c r="A45" s="21" t="s">
        <v>92</v>
      </c>
      <c r="B45" s="22">
        <f>SUM(B43,B44)</f>
        <v>1366322.7599999995</v>
      </c>
      <c r="C45" s="22">
        <f>SUM(C43,C44)</f>
        <v>1334476.6899999995</v>
      </c>
      <c r="D45" s="22">
        <f t="shared" ref="D45:M45" si="15">SUM(D43,D44)</f>
        <v>1465797.2899999996</v>
      </c>
      <c r="E45" s="22">
        <f t="shared" si="15"/>
        <v>1494117.8899999997</v>
      </c>
      <c r="F45" s="22">
        <f t="shared" si="15"/>
        <v>1642338.4899999998</v>
      </c>
      <c r="G45" s="22">
        <f t="shared" si="15"/>
        <v>1824909.0899999999</v>
      </c>
      <c r="H45" s="22">
        <f t="shared" si="15"/>
        <v>1965479.69</v>
      </c>
      <c r="I45" s="22">
        <f t="shared" si="15"/>
        <v>2844050.29</v>
      </c>
      <c r="J45" s="22">
        <f t="shared" si="15"/>
        <v>3520620.89</v>
      </c>
      <c r="K45" s="22">
        <f t="shared" si="15"/>
        <v>4144191.49</v>
      </c>
      <c r="L45" s="22">
        <f t="shared" si="15"/>
        <v>4371895.42</v>
      </c>
      <c r="M45" s="22">
        <f t="shared" si="15"/>
        <v>4359299.3499999996</v>
      </c>
      <c r="N45" s="37">
        <f>M45</f>
        <v>4359299.3499999996</v>
      </c>
    </row>
    <row r="46" spans="1:15" ht="16.5" thickTop="1" x14ac:dyDescent="0.25"/>
    <row r="47" spans="1:15" x14ac:dyDescent="0.25">
      <c r="A47" t="s">
        <v>93</v>
      </c>
    </row>
  </sheetData>
  <mergeCells count="1">
    <mergeCell ref="A1:A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7"/>
  <sheetViews>
    <sheetView workbookViewId="0">
      <selection activeCell="P24" sqref="P24"/>
    </sheetView>
  </sheetViews>
  <sheetFormatPr defaultColWidth="11.25" defaultRowHeight="15.75" x14ac:dyDescent="0.25"/>
  <cols>
    <col min="1" max="1" width="24" bestFit="1" customWidth="1"/>
    <col min="32" max="32" width="32.75" bestFit="1" customWidth="1"/>
  </cols>
  <sheetData>
    <row r="1" spans="1:38" x14ac:dyDescent="0.25">
      <c r="A1" s="8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P1" t="s">
        <v>162</v>
      </c>
      <c r="X1" t="s">
        <v>113</v>
      </c>
      <c r="AF1" t="s">
        <v>114</v>
      </c>
    </row>
    <row r="2" spans="1:38" ht="16.5" thickBot="1" x14ac:dyDescent="0.3">
      <c r="A2" s="86"/>
      <c r="B2" s="75">
        <v>44562</v>
      </c>
      <c r="C2" s="75">
        <v>44593</v>
      </c>
      <c r="D2" s="75">
        <v>44621</v>
      </c>
      <c r="E2" s="75">
        <v>44652</v>
      </c>
      <c r="F2" s="75">
        <v>44682</v>
      </c>
      <c r="G2" s="75">
        <v>44713</v>
      </c>
      <c r="H2" s="75">
        <v>44743</v>
      </c>
      <c r="I2" s="75">
        <v>44774</v>
      </c>
      <c r="J2" s="75">
        <v>44805</v>
      </c>
      <c r="K2" s="75">
        <v>44835</v>
      </c>
      <c r="L2" s="75">
        <v>44866</v>
      </c>
      <c r="M2" s="75">
        <v>44896</v>
      </c>
      <c r="N2" s="58" t="s">
        <v>22</v>
      </c>
      <c r="P2" t="s">
        <v>117</v>
      </c>
      <c r="Q2" t="s">
        <v>118</v>
      </c>
      <c r="T2" s="69">
        <v>80000</v>
      </c>
      <c r="U2">
        <v>6</v>
      </c>
      <c r="V2">
        <f t="shared" ref="V2:V8" si="0">T2*U2</f>
        <v>480000</v>
      </c>
      <c r="X2" t="s">
        <v>117</v>
      </c>
      <c r="Y2" t="s">
        <v>163</v>
      </c>
      <c r="AB2" s="69">
        <v>100000</v>
      </c>
      <c r="AC2">
        <v>8</v>
      </c>
      <c r="AD2">
        <f t="shared" ref="AD2:AD8" si="1">AB2*AC2</f>
        <v>800000</v>
      </c>
      <c r="AF2" t="s">
        <v>117</v>
      </c>
      <c r="AG2" t="s">
        <v>164</v>
      </c>
      <c r="AJ2" s="69">
        <v>100000</v>
      </c>
      <c r="AK2">
        <v>12</v>
      </c>
      <c r="AL2">
        <f t="shared" ref="AL2:AL8" si="2">AJ2*AK2</f>
        <v>1200000</v>
      </c>
    </row>
    <row r="3" spans="1:38" x14ac:dyDescent="0.25">
      <c r="A3" s="6" t="s">
        <v>111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P3" t="s">
        <v>120</v>
      </c>
      <c r="Q3" t="s">
        <v>121</v>
      </c>
      <c r="T3" s="69">
        <v>80000</v>
      </c>
      <c r="U3">
        <v>8</v>
      </c>
      <c r="V3">
        <f t="shared" si="0"/>
        <v>640000</v>
      </c>
      <c r="X3" t="s">
        <v>120</v>
      </c>
      <c r="Y3" t="s">
        <v>163</v>
      </c>
      <c r="AB3" s="69">
        <v>100000</v>
      </c>
      <c r="AC3">
        <v>8</v>
      </c>
      <c r="AD3">
        <f t="shared" si="1"/>
        <v>800000</v>
      </c>
      <c r="AF3" t="s">
        <v>120</v>
      </c>
      <c r="AG3" t="s">
        <v>164</v>
      </c>
      <c r="AJ3" s="69">
        <v>100000</v>
      </c>
      <c r="AK3">
        <v>12</v>
      </c>
      <c r="AL3">
        <f t="shared" si="2"/>
        <v>1200000</v>
      </c>
    </row>
    <row r="4" spans="1:38" x14ac:dyDescent="0.25">
      <c r="A4" s="9" t="s">
        <v>115</v>
      </c>
      <c r="B4" s="10">
        <v>2</v>
      </c>
      <c r="C4" s="10">
        <v>0</v>
      </c>
      <c r="D4" s="10">
        <v>2</v>
      </c>
      <c r="E4" s="10">
        <v>1</v>
      </c>
      <c r="F4" s="10">
        <v>2</v>
      </c>
      <c r="G4" s="10">
        <v>2</v>
      </c>
      <c r="H4" s="10">
        <v>3</v>
      </c>
      <c r="I4" s="10">
        <v>2</v>
      </c>
      <c r="J4" s="10">
        <v>0</v>
      </c>
      <c r="K4" s="10">
        <v>0</v>
      </c>
      <c r="L4" s="10">
        <v>2</v>
      </c>
      <c r="M4" s="10">
        <v>0</v>
      </c>
      <c r="N4" s="11">
        <f t="shared" ref="N4:N9" si="3">SUM(B4:M4)</f>
        <v>16</v>
      </c>
      <c r="P4" t="s">
        <v>124</v>
      </c>
      <c r="Q4" t="s">
        <v>125</v>
      </c>
      <c r="T4" s="69">
        <v>50000</v>
      </c>
      <c r="U4">
        <v>3</v>
      </c>
      <c r="V4">
        <f t="shared" si="0"/>
        <v>150000</v>
      </c>
      <c r="X4" t="s">
        <v>124</v>
      </c>
      <c r="Y4" t="s">
        <v>165</v>
      </c>
      <c r="AB4" s="69">
        <v>70000</v>
      </c>
      <c r="AC4">
        <v>3</v>
      </c>
      <c r="AD4">
        <f t="shared" si="1"/>
        <v>210000</v>
      </c>
      <c r="AF4" t="s">
        <v>124</v>
      </c>
      <c r="AG4" t="s">
        <v>166</v>
      </c>
      <c r="AJ4" s="69">
        <v>70000</v>
      </c>
      <c r="AK4">
        <v>6</v>
      </c>
      <c r="AL4">
        <f t="shared" si="2"/>
        <v>420000</v>
      </c>
    </row>
    <row r="5" spans="1:38" x14ac:dyDescent="0.25">
      <c r="A5" s="9" t="s">
        <v>119</v>
      </c>
      <c r="B5" s="10">
        <v>200000</v>
      </c>
      <c r="C5" s="10">
        <v>0</v>
      </c>
      <c r="D5" s="10">
        <v>200000</v>
      </c>
      <c r="E5" s="10">
        <v>150000</v>
      </c>
      <c r="F5" s="10">
        <v>250000</v>
      </c>
      <c r="G5" s="10">
        <v>200000</v>
      </c>
      <c r="H5" s="10">
        <v>100000</v>
      </c>
      <c r="I5" s="10">
        <v>200000</v>
      </c>
      <c r="J5" s="10">
        <v>0</v>
      </c>
      <c r="K5" s="10">
        <v>0</v>
      </c>
      <c r="L5" s="10">
        <v>250000</v>
      </c>
      <c r="M5" s="10">
        <v>0</v>
      </c>
      <c r="N5" s="11"/>
      <c r="P5" t="s">
        <v>127</v>
      </c>
      <c r="Q5" t="s">
        <v>129</v>
      </c>
      <c r="T5" s="69">
        <v>50000</v>
      </c>
      <c r="U5">
        <v>2</v>
      </c>
      <c r="V5">
        <f t="shared" si="0"/>
        <v>100000</v>
      </c>
      <c r="X5" t="s">
        <v>127</v>
      </c>
      <c r="Y5" t="s">
        <v>167</v>
      </c>
      <c r="AB5" s="69">
        <v>50000</v>
      </c>
      <c r="AC5">
        <v>4</v>
      </c>
      <c r="AD5">
        <f t="shared" si="1"/>
        <v>200000</v>
      </c>
      <c r="AF5" t="s">
        <v>127</v>
      </c>
      <c r="AG5" t="s">
        <v>167</v>
      </c>
      <c r="AJ5" s="69">
        <v>50000</v>
      </c>
      <c r="AK5">
        <v>4</v>
      </c>
      <c r="AL5">
        <f t="shared" si="2"/>
        <v>200000</v>
      </c>
    </row>
    <row r="6" spans="1:38" x14ac:dyDescent="0.25">
      <c r="A6" s="9" t="s">
        <v>122</v>
      </c>
      <c r="B6" s="12">
        <f>B5*B4</f>
        <v>400000</v>
      </c>
      <c r="C6" s="12">
        <f t="shared" ref="C6:M6" si="4">C5*C4</f>
        <v>0</v>
      </c>
      <c r="D6" s="12">
        <f t="shared" si="4"/>
        <v>400000</v>
      </c>
      <c r="E6" s="12">
        <f t="shared" si="4"/>
        <v>150000</v>
      </c>
      <c r="F6" s="12">
        <f t="shared" si="4"/>
        <v>500000</v>
      </c>
      <c r="G6" s="12">
        <f t="shared" si="4"/>
        <v>400000</v>
      </c>
      <c r="H6" s="12">
        <f t="shared" si="4"/>
        <v>300000</v>
      </c>
      <c r="I6" s="12">
        <f t="shared" si="4"/>
        <v>400000</v>
      </c>
      <c r="J6" s="12">
        <f t="shared" si="4"/>
        <v>0</v>
      </c>
      <c r="K6" s="12">
        <f t="shared" si="4"/>
        <v>0</v>
      </c>
      <c r="L6" s="12">
        <f t="shared" si="4"/>
        <v>500000</v>
      </c>
      <c r="M6" s="12">
        <f t="shared" si="4"/>
        <v>0</v>
      </c>
      <c r="N6" s="13">
        <f t="shared" si="3"/>
        <v>3050000</v>
      </c>
      <c r="P6" t="s">
        <v>130</v>
      </c>
      <c r="Q6" t="s">
        <v>129</v>
      </c>
      <c r="T6" s="69">
        <v>50000</v>
      </c>
      <c r="U6">
        <v>2</v>
      </c>
      <c r="V6">
        <f t="shared" si="0"/>
        <v>100000</v>
      </c>
      <c r="X6" t="s">
        <v>130</v>
      </c>
      <c r="Y6" t="s">
        <v>167</v>
      </c>
      <c r="AB6" s="69">
        <v>50000</v>
      </c>
      <c r="AC6">
        <v>4</v>
      </c>
      <c r="AD6">
        <f t="shared" si="1"/>
        <v>200000</v>
      </c>
      <c r="AF6" t="s">
        <v>130</v>
      </c>
      <c r="AG6" t="s">
        <v>167</v>
      </c>
      <c r="AJ6" s="69">
        <v>50000</v>
      </c>
      <c r="AK6">
        <v>4</v>
      </c>
      <c r="AL6">
        <f t="shared" si="2"/>
        <v>200000</v>
      </c>
    </row>
    <row r="7" spans="1:38" x14ac:dyDescent="0.25">
      <c r="A7" s="52" t="s">
        <v>126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P7" t="s">
        <v>133</v>
      </c>
      <c r="Q7" t="s">
        <v>134</v>
      </c>
      <c r="T7" s="69">
        <v>40000</v>
      </c>
      <c r="U7">
        <v>4</v>
      </c>
      <c r="V7">
        <f t="shared" si="0"/>
        <v>160000</v>
      </c>
      <c r="X7" t="s">
        <v>133</v>
      </c>
      <c r="Y7" t="s">
        <v>168</v>
      </c>
      <c r="AB7" s="69">
        <v>40000</v>
      </c>
      <c r="AC7">
        <v>10</v>
      </c>
      <c r="AD7">
        <f t="shared" si="1"/>
        <v>400000</v>
      </c>
      <c r="AF7" t="s">
        <v>133</v>
      </c>
      <c r="AG7" t="s">
        <v>169</v>
      </c>
      <c r="AJ7" s="69">
        <v>40000</v>
      </c>
      <c r="AK7">
        <v>12</v>
      </c>
      <c r="AL7">
        <f t="shared" si="2"/>
        <v>480000</v>
      </c>
    </row>
    <row r="8" spans="1:38" x14ac:dyDescent="0.25">
      <c r="A8" s="9" t="s">
        <v>115</v>
      </c>
      <c r="B8" s="12">
        <v>6250</v>
      </c>
      <c r="C8" s="12">
        <v>6250</v>
      </c>
      <c r="D8" s="12">
        <v>6650</v>
      </c>
      <c r="E8" s="12">
        <v>6650</v>
      </c>
      <c r="F8" s="12">
        <v>6950</v>
      </c>
      <c r="G8" s="12">
        <v>7450</v>
      </c>
      <c r="H8" s="12">
        <v>7700</v>
      </c>
      <c r="I8" s="12">
        <v>8200</v>
      </c>
      <c r="J8" s="12">
        <v>8200</v>
      </c>
      <c r="K8" s="12">
        <v>8200</v>
      </c>
      <c r="L8" s="12">
        <v>8700</v>
      </c>
      <c r="M8" s="12">
        <v>8700</v>
      </c>
      <c r="N8" s="14">
        <f t="shared" si="3"/>
        <v>89900</v>
      </c>
      <c r="P8" t="s">
        <v>136</v>
      </c>
      <c r="Q8" t="s">
        <v>137</v>
      </c>
      <c r="T8" s="69">
        <v>70000</v>
      </c>
      <c r="U8">
        <v>1</v>
      </c>
      <c r="V8">
        <f t="shared" si="0"/>
        <v>70000</v>
      </c>
      <c r="X8" t="s">
        <v>136</v>
      </c>
      <c r="Y8" t="s">
        <v>137</v>
      </c>
      <c r="AB8" s="69">
        <v>70000</v>
      </c>
      <c r="AC8">
        <v>1</v>
      </c>
      <c r="AD8">
        <f t="shared" si="1"/>
        <v>70000</v>
      </c>
      <c r="AF8" t="s">
        <v>136</v>
      </c>
      <c r="AG8" t="s">
        <v>137</v>
      </c>
      <c r="AJ8" s="69">
        <v>70000</v>
      </c>
      <c r="AK8">
        <v>1</v>
      </c>
      <c r="AL8">
        <f t="shared" si="2"/>
        <v>70000</v>
      </c>
    </row>
    <row r="9" spans="1:38" x14ac:dyDescent="0.25">
      <c r="A9" s="9" t="s">
        <v>131</v>
      </c>
      <c r="B9" s="12">
        <v>15</v>
      </c>
      <c r="C9" s="12">
        <v>15</v>
      </c>
      <c r="D9" s="12">
        <v>15</v>
      </c>
      <c r="E9" s="12">
        <v>15</v>
      </c>
      <c r="F9" s="12">
        <v>15</v>
      </c>
      <c r="G9" s="12">
        <v>30</v>
      </c>
      <c r="H9" s="12">
        <v>30</v>
      </c>
      <c r="I9" s="12">
        <v>150</v>
      </c>
      <c r="J9" s="12">
        <v>150</v>
      </c>
      <c r="K9" s="12">
        <v>150</v>
      </c>
      <c r="L9" s="12">
        <v>30</v>
      </c>
      <c r="M9" s="12">
        <v>30</v>
      </c>
      <c r="N9" s="14">
        <f t="shared" si="3"/>
        <v>645</v>
      </c>
      <c r="V9">
        <f>SUM(V2:V8)</f>
        <v>1700000</v>
      </c>
      <c r="AD9">
        <f>SUM(AD2:AD8)</f>
        <v>2680000</v>
      </c>
      <c r="AL9">
        <f>SUM(AL2:AL8)</f>
        <v>3770000</v>
      </c>
    </row>
    <row r="10" spans="1:38" x14ac:dyDescent="0.25">
      <c r="A10" s="9" t="s">
        <v>122</v>
      </c>
      <c r="B10" s="12">
        <f>B8*B9</f>
        <v>93750</v>
      </c>
      <c r="C10" s="12">
        <f t="shared" ref="C10:M10" si="5">C8*C9</f>
        <v>93750</v>
      </c>
      <c r="D10" s="12">
        <f t="shared" si="5"/>
        <v>99750</v>
      </c>
      <c r="E10" s="12">
        <f t="shared" si="5"/>
        <v>99750</v>
      </c>
      <c r="F10" s="12">
        <f t="shared" si="5"/>
        <v>104250</v>
      </c>
      <c r="G10" s="12">
        <f t="shared" si="5"/>
        <v>223500</v>
      </c>
      <c r="H10" s="12">
        <f t="shared" si="5"/>
        <v>231000</v>
      </c>
      <c r="I10" s="12">
        <f t="shared" si="5"/>
        <v>1230000</v>
      </c>
      <c r="J10" s="12">
        <f t="shared" si="5"/>
        <v>1230000</v>
      </c>
      <c r="K10" s="12">
        <f t="shared" si="5"/>
        <v>1230000</v>
      </c>
      <c r="L10" s="12">
        <f t="shared" si="5"/>
        <v>261000</v>
      </c>
      <c r="M10" s="12">
        <f t="shared" si="5"/>
        <v>261000</v>
      </c>
      <c r="N10" s="14">
        <f>SUM(B10:M10)</f>
        <v>5157750</v>
      </c>
      <c r="P10">
        <v>25</v>
      </c>
      <c r="Y10">
        <v>38</v>
      </c>
      <c r="AG10">
        <v>51</v>
      </c>
    </row>
    <row r="11" spans="1:38" ht="16.5" thickBot="1" x14ac:dyDescent="0.3">
      <c r="A11" s="17" t="s">
        <v>34</v>
      </c>
      <c r="B11" s="18">
        <f>B10+B6</f>
        <v>493750</v>
      </c>
      <c r="C11" s="18">
        <f t="shared" ref="C11:M11" si="6">C10+C6</f>
        <v>93750</v>
      </c>
      <c r="D11" s="18">
        <f t="shared" si="6"/>
        <v>499750</v>
      </c>
      <c r="E11" s="18">
        <f t="shared" si="6"/>
        <v>249750</v>
      </c>
      <c r="F11" s="18">
        <f t="shared" si="6"/>
        <v>604250</v>
      </c>
      <c r="G11" s="18">
        <f t="shared" si="6"/>
        <v>623500</v>
      </c>
      <c r="H11" s="18">
        <f t="shared" si="6"/>
        <v>531000</v>
      </c>
      <c r="I11" s="18">
        <f t="shared" si="6"/>
        <v>1630000</v>
      </c>
      <c r="J11" s="18">
        <f t="shared" si="6"/>
        <v>1230000</v>
      </c>
      <c r="K11" s="18">
        <f t="shared" si="6"/>
        <v>1230000</v>
      </c>
      <c r="L11" s="18">
        <f t="shared" si="6"/>
        <v>761000</v>
      </c>
      <c r="M11" s="18">
        <f t="shared" si="6"/>
        <v>261000</v>
      </c>
      <c r="N11" s="18">
        <f>N6+N10</f>
        <v>8207750</v>
      </c>
    </row>
    <row r="12" spans="1:38" ht="16.5" thickTop="1" x14ac:dyDescent="0.25">
      <c r="A12" s="6" t="s">
        <v>36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AK12">
        <f>AL9/12</f>
        <v>314166.66666666669</v>
      </c>
    </row>
    <row r="13" spans="1:38" x14ac:dyDescent="0.25">
      <c r="A13" s="9" t="s">
        <v>37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>
        <f>SUM(B13,C13,D13,E13,F13,G13,H13,I13,J13,K13,L13,M13)</f>
        <v>0</v>
      </c>
    </row>
    <row r="14" spans="1:38" x14ac:dyDescent="0.25">
      <c r="A14" s="9" t="s">
        <v>38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>
        <f>SUM(B14,C14,D14,E14,F14,G14,H14,I14,J14,K14,L14,M14)</f>
        <v>0</v>
      </c>
    </row>
    <row r="15" spans="1:38" ht="16.5" thickBot="1" x14ac:dyDescent="0.3">
      <c r="A15" s="15" t="s">
        <v>39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>
        <f>SUM(B15,C15,D15,E15,F15,G15,H15,I15,J15,K15,L15,M15)</f>
        <v>0</v>
      </c>
    </row>
    <row r="16" spans="1:38" ht="17.25" thickTop="1" thickBot="1" x14ac:dyDescent="0.3">
      <c r="A16" s="17" t="s">
        <v>41</v>
      </c>
      <c r="B16" s="18">
        <f t="shared" ref="B16:M16" si="7">SUM(B13:B15)</f>
        <v>0</v>
      </c>
      <c r="C16" s="18">
        <f t="shared" si="7"/>
        <v>0</v>
      </c>
      <c r="D16" s="18">
        <f t="shared" si="7"/>
        <v>0</v>
      </c>
      <c r="E16" s="18">
        <f t="shared" si="7"/>
        <v>0</v>
      </c>
      <c r="F16" s="18">
        <f t="shared" si="7"/>
        <v>0</v>
      </c>
      <c r="G16" s="18">
        <f t="shared" si="7"/>
        <v>0</v>
      </c>
      <c r="H16" s="18">
        <f t="shared" si="7"/>
        <v>0</v>
      </c>
      <c r="I16" s="18">
        <f t="shared" si="7"/>
        <v>0</v>
      </c>
      <c r="J16" s="18">
        <f t="shared" si="7"/>
        <v>0</v>
      </c>
      <c r="K16" s="18">
        <f t="shared" si="7"/>
        <v>0</v>
      </c>
      <c r="L16" s="18">
        <f t="shared" si="7"/>
        <v>0</v>
      </c>
      <c r="M16" s="18">
        <f t="shared" si="7"/>
        <v>0</v>
      </c>
      <c r="N16" s="20">
        <f>SUM(B16:M16)</f>
        <v>0</v>
      </c>
    </row>
    <row r="17" spans="1:25" ht="17.25" thickTop="1" thickBot="1" x14ac:dyDescent="0.3">
      <c r="A17" s="21" t="s">
        <v>43</v>
      </c>
      <c r="B17" s="22">
        <f t="shared" ref="B17:M17" si="8">SUM(B11,B16)</f>
        <v>493750</v>
      </c>
      <c r="C17" s="22">
        <f t="shared" si="8"/>
        <v>93750</v>
      </c>
      <c r="D17" s="22">
        <f t="shared" si="8"/>
        <v>499750</v>
      </c>
      <c r="E17" s="22">
        <f t="shared" si="8"/>
        <v>249750</v>
      </c>
      <c r="F17" s="22">
        <f t="shared" si="8"/>
        <v>604250</v>
      </c>
      <c r="G17" s="22">
        <f t="shared" si="8"/>
        <v>623500</v>
      </c>
      <c r="H17" s="22">
        <f t="shared" si="8"/>
        <v>531000</v>
      </c>
      <c r="I17" s="22">
        <f t="shared" si="8"/>
        <v>1630000</v>
      </c>
      <c r="J17" s="22">
        <f t="shared" si="8"/>
        <v>1230000</v>
      </c>
      <c r="K17" s="22">
        <f t="shared" si="8"/>
        <v>1230000</v>
      </c>
      <c r="L17" s="22">
        <f t="shared" si="8"/>
        <v>761000</v>
      </c>
      <c r="M17" s="22">
        <f t="shared" si="8"/>
        <v>261000</v>
      </c>
      <c r="N17" s="23">
        <f>SUM(B17:M17)</f>
        <v>8207750</v>
      </c>
    </row>
    <row r="18" spans="1:25" x14ac:dyDescent="0.25">
      <c r="A18" s="2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P18" s="79"/>
      <c r="U18" s="79"/>
    </row>
    <row r="19" spans="1:25" x14ac:dyDescent="0.25">
      <c r="A19" s="25" t="s">
        <v>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0" spans="1:25" x14ac:dyDescent="0.25">
      <c r="A20" s="9" t="s">
        <v>47</v>
      </c>
      <c r="B20" s="60">
        <v>141666.67000000001</v>
      </c>
      <c r="C20" s="60">
        <v>141666.67000000001</v>
      </c>
      <c r="D20" s="60">
        <v>141666.67000000001</v>
      </c>
      <c r="E20" s="60">
        <v>141666.67000000001</v>
      </c>
      <c r="F20" s="69">
        <v>223333</v>
      </c>
      <c r="G20" s="69">
        <v>223333</v>
      </c>
      <c r="H20" s="69">
        <v>223333</v>
      </c>
      <c r="I20" s="69">
        <v>223333</v>
      </c>
      <c r="J20" s="69">
        <v>223333</v>
      </c>
      <c r="K20" s="69">
        <v>223333</v>
      </c>
      <c r="L20" s="69">
        <v>290000</v>
      </c>
      <c r="M20" s="69">
        <v>314666</v>
      </c>
      <c r="N20" s="11">
        <f>SUM(B20:M20)</f>
        <v>2511330.6800000002</v>
      </c>
    </row>
    <row r="21" spans="1:25" x14ac:dyDescent="0.25">
      <c r="A21" s="9" t="s">
        <v>50</v>
      </c>
      <c r="B21" s="10">
        <v>2000</v>
      </c>
      <c r="C21" s="10">
        <v>0</v>
      </c>
      <c r="D21" s="10">
        <v>2000</v>
      </c>
      <c r="E21" s="10">
        <v>0</v>
      </c>
      <c r="F21" s="10">
        <v>2000</v>
      </c>
      <c r="G21" s="10">
        <v>0</v>
      </c>
      <c r="H21" s="10">
        <v>2000</v>
      </c>
      <c r="I21" s="10">
        <v>0</v>
      </c>
      <c r="J21" s="10">
        <v>2000</v>
      </c>
      <c r="K21" s="10">
        <v>0</v>
      </c>
      <c r="L21" s="10">
        <v>2000</v>
      </c>
      <c r="M21" s="10">
        <v>0</v>
      </c>
      <c r="N21" s="11">
        <f t="shared" ref="N21:N25" si="9">SUM(B21:M21)</f>
        <v>12000</v>
      </c>
      <c r="S21" s="69"/>
    </row>
    <row r="22" spans="1:25" x14ac:dyDescent="0.25">
      <c r="A22" s="72" t="s">
        <v>52</v>
      </c>
      <c r="B22" s="73">
        <v>5000</v>
      </c>
      <c r="C22" s="73">
        <v>5000</v>
      </c>
      <c r="D22" s="73">
        <v>5000</v>
      </c>
      <c r="E22" s="73">
        <v>5000</v>
      </c>
      <c r="F22" s="73">
        <v>5000</v>
      </c>
      <c r="G22" s="73">
        <v>5000</v>
      </c>
      <c r="H22" s="73">
        <v>5000</v>
      </c>
      <c r="I22" s="73">
        <v>5000</v>
      </c>
      <c r="J22" s="73">
        <v>5000</v>
      </c>
      <c r="K22" s="73">
        <v>5000</v>
      </c>
      <c r="L22" s="73">
        <v>5000</v>
      </c>
      <c r="M22" s="73">
        <v>5000</v>
      </c>
      <c r="N22" s="11">
        <f>SUM(B22:M22)</f>
        <v>60000</v>
      </c>
    </row>
    <row r="23" spans="1:25" x14ac:dyDescent="0.25">
      <c r="A23" s="76" t="s">
        <v>54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11">
        <f t="shared" si="9"/>
        <v>0</v>
      </c>
    </row>
    <row r="24" spans="1:25" x14ac:dyDescent="0.25">
      <c r="A24" s="72" t="s">
        <v>56</v>
      </c>
      <c r="B24" s="73">
        <v>20000</v>
      </c>
      <c r="C24" s="73">
        <v>0</v>
      </c>
      <c r="D24" s="73">
        <v>0</v>
      </c>
      <c r="E24" s="73">
        <v>20000</v>
      </c>
      <c r="F24" s="73">
        <v>0</v>
      </c>
      <c r="G24" s="73">
        <v>0</v>
      </c>
      <c r="H24" s="73">
        <v>20000</v>
      </c>
      <c r="I24" s="73">
        <v>0</v>
      </c>
      <c r="J24" s="73">
        <v>0</v>
      </c>
      <c r="K24" s="73">
        <v>20000</v>
      </c>
      <c r="L24" s="73">
        <v>0</v>
      </c>
      <c r="M24" s="73">
        <v>0</v>
      </c>
      <c r="N24" s="11">
        <f t="shared" si="9"/>
        <v>80000</v>
      </c>
      <c r="Q24" t="s">
        <v>153</v>
      </c>
      <c r="S24" t="s">
        <v>154</v>
      </c>
      <c r="T24" s="69">
        <v>150000</v>
      </c>
    </row>
    <row r="25" spans="1:25" x14ac:dyDescent="0.25">
      <c r="A25" s="9" t="s">
        <v>58</v>
      </c>
      <c r="B25" s="10">
        <v>125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1">
        <f t="shared" si="9"/>
        <v>125</v>
      </c>
    </row>
    <row r="26" spans="1:25" x14ac:dyDescent="0.25">
      <c r="A26" s="76" t="s">
        <v>60</v>
      </c>
      <c r="B26" s="77">
        <v>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11">
        <f>SUM(B26:M26)</f>
        <v>0</v>
      </c>
      <c r="Q26" t="s">
        <v>170</v>
      </c>
      <c r="S26" t="s">
        <v>139</v>
      </c>
      <c r="T26" s="69">
        <v>200000</v>
      </c>
      <c r="V26" t="s">
        <v>171</v>
      </c>
      <c r="W26" t="s">
        <v>139</v>
      </c>
      <c r="X26" s="69">
        <v>200000</v>
      </c>
      <c r="Y26" t="s">
        <v>140</v>
      </c>
    </row>
    <row r="27" spans="1:25" x14ac:dyDescent="0.25">
      <c r="A27" s="76" t="s">
        <v>61</v>
      </c>
      <c r="B27" s="77">
        <v>0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11">
        <f>SUM(B27:M27)</f>
        <v>0</v>
      </c>
      <c r="Q27" t="s">
        <v>172</v>
      </c>
      <c r="S27" t="s">
        <v>112</v>
      </c>
      <c r="T27" s="69">
        <v>200000</v>
      </c>
      <c r="V27" t="s">
        <v>173</v>
      </c>
      <c r="W27" t="s">
        <v>112</v>
      </c>
      <c r="X27" s="69">
        <v>200000</v>
      </c>
      <c r="Y27" t="s">
        <v>140</v>
      </c>
    </row>
    <row r="28" spans="1:25" x14ac:dyDescent="0.25">
      <c r="A28" s="9" t="s">
        <v>63</v>
      </c>
      <c r="B28" s="10">
        <v>10000</v>
      </c>
      <c r="C28" s="10">
        <v>10000</v>
      </c>
      <c r="D28" s="10">
        <v>10000</v>
      </c>
      <c r="E28" s="10">
        <v>10000</v>
      </c>
      <c r="F28" s="10">
        <v>10000</v>
      </c>
      <c r="G28" s="10">
        <v>10000</v>
      </c>
      <c r="H28" s="10">
        <v>10000</v>
      </c>
      <c r="I28" s="10">
        <v>10000</v>
      </c>
      <c r="J28" s="10">
        <v>10000</v>
      </c>
      <c r="K28" s="10">
        <v>10000</v>
      </c>
      <c r="L28" s="10">
        <v>10000</v>
      </c>
      <c r="M28" s="10">
        <v>10000</v>
      </c>
      <c r="N28" s="11">
        <f t="shared" ref="N28:N32" si="10">SUM(B28:M28)</f>
        <v>120000</v>
      </c>
      <c r="Q28" t="s">
        <v>174</v>
      </c>
      <c r="S28" t="s">
        <v>113</v>
      </c>
      <c r="T28">
        <v>250000</v>
      </c>
      <c r="V28" t="s">
        <v>175</v>
      </c>
      <c r="W28" t="s">
        <v>113</v>
      </c>
      <c r="X28">
        <v>250000</v>
      </c>
      <c r="Y28" t="s">
        <v>152</v>
      </c>
    </row>
    <row r="29" spans="1:25" x14ac:dyDescent="0.25">
      <c r="A29" s="9" t="s">
        <v>65</v>
      </c>
      <c r="B29" s="10">
        <v>5927</v>
      </c>
      <c r="C29" s="10">
        <v>5927</v>
      </c>
      <c r="D29" s="10">
        <v>5927</v>
      </c>
      <c r="E29" s="10">
        <v>5927</v>
      </c>
      <c r="F29" s="10">
        <v>5927</v>
      </c>
      <c r="G29" s="10">
        <v>5927</v>
      </c>
      <c r="H29" s="10">
        <v>5927</v>
      </c>
      <c r="I29" s="10">
        <v>5927</v>
      </c>
      <c r="J29" s="10">
        <v>5927</v>
      </c>
      <c r="K29" s="10">
        <v>5927</v>
      </c>
      <c r="L29" s="10">
        <v>5927</v>
      </c>
      <c r="M29" s="10">
        <v>5927</v>
      </c>
      <c r="N29" s="11">
        <f t="shared" si="10"/>
        <v>71124</v>
      </c>
      <c r="Q29" t="s">
        <v>176</v>
      </c>
      <c r="S29" t="s">
        <v>145</v>
      </c>
      <c r="T29">
        <v>200000</v>
      </c>
      <c r="V29" t="s">
        <v>177</v>
      </c>
      <c r="W29" t="s">
        <v>145</v>
      </c>
      <c r="X29">
        <v>200000</v>
      </c>
      <c r="Y29" t="s">
        <v>146</v>
      </c>
    </row>
    <row r="30" spans="1:25" x14ac:dyDescent="0.25">
      <c r="A30" s="9" t="s">
        <v>67</v>
      </c>
      <c r="B30" s="70">
        <v>23462.400000000001</v>
      </c>
      <c r="C30" s="70">
        <v>23462.400000000001</v>
      </c>
      <c r="D30" s="70">
        <v>23462.400000000001</v>
      </c>
      <c r="E30" s="70">
        <v>23462.400000000001</v>
      </c>
      <c r="F30" s="70">
        <v>23462.400000000001</v>
      </c>
      <c r="G30" s="70">
        <v>23462.400000000001</v>
      </c>
      <c r="H30" s="70">
        <v>23462.400000000001</v>
      </c>
      <c r="I30" s="70">
        <v>23462.400000000001</v>
      </c>
      <c r="J30" s="70">
        <v>23462.400000000001</v>
      </c>
      <c r="K30" s="70">
        <v>23462.400000000001</v>
      </c>
      <c r="L30" s="70">
        <v>23462.400000000001</v>
      </c>
      <c r="M30" s="70">
        <v>23462.400000000001</v>
      </c>
      <c r="N30" s="11">
        <f t="shared" si="10"/>
        <v>281548.79999999999</v>
      </c>
      <c r="P30">
        <v>2</v>
      </c>
      <c r="Q30" t="s">
        <v>178</v>
      </c>
      <c r="S30" t="s">
        <v>148</v>
      </c>
      <c r="T30">
        <v>100000</v>
      </c>
      <c r="V30" t="s">
        <v>179</v>
      </c>
      <c r="W30" t="s">
        <v>148</v>
      </c>
      <c r="X30">
        <v>100000</v>
      </c>
      <c r="Y30" t="s">
        <v>180</v>
      </c>
    </row>
    <row r="31" spans="1:25" x14ac:dyDescent="0.25">
      <c r="A31" s="9" t="s">
        <v>69</v>
      </c>
      <c r="B31" s="10">
        <v>2000</v>
      </c>
      <c r="C31" s="10">
        <v>2000</v>
      </c>
      <c r="D31" s="10">
        <v>2000</v>
      </c>
      <c r="E31" s="10">
        <v>2000</v>
      </c>
      <c r="F31" s="10">
        <v>2000</v>
      </c>
      <c r="G31" s="10">
        <v>2000</v>
      </c>
      <c r="H31" s="10">
        <v>2000</v>
      </c>
      <c r="I31" s="10">
        <v>2000</v>
      </c>
      <c r="J31" s="10">
        <v>2000</v>
      </c>
      <c r="K31" s="10">
        <v>2000</v>
      </c>
      <c r="L31" s="10">
        <v>2000</v>
      </c>
      <c r="M31" s="10">
        <v>2000</v>
      </c>
      <c r="N31" s="11">
        <f t="shared" si="10"/>
        <v>24000</v>
      </c>
      <c r="Q31" t="s">
        <v>181</v>
      </c>
      <c r="S31" t="s">
        <v>150</v>
      </c>
      <c r="T31">
        <v>200000</v>
      </c>
      <c r="V31" t="s">
        <v>182</v>
      </c>
      <c r="W31" t="s">
        <v>150</v>
      </c>
      <c r="X31">
        <v>200000</v>
      </c>
      <c r="Y31" t="s">
        <v>146</v>
      </c>
    </row>
    <row r="32" spans="1:25" x14ac:dyDescent="0.25">
      <c r="A32" s="9" t="s">
        <v>71</v>
      </c>
      <c r="B32" s="10">
        <v>40</v>
      </c>
      <c r="C32" s="10">
        <v>40</v>
      </c>
      <c r="D32" s="10">
        <v>40</v>
      </c>
      <c r="E32" s="10">
        <v>40</v>
      </c>
      <c r="F32" s="10">
        <v>40</v>
      </c>
      <c r="G32" s="10">
        <v>40</v>
      </c>
      <c r="H32" s="10">
        <v>40</v>
      </c>
      <c r="I32" s="10">
        <v>40</v>
      </c>
      <c r="J32" s="10">
        <v>40</v>
      </c>
      <c r="K32" s="10">
        <v>40</v>
      </c>
      <c r="L32" s="10">
        <v>40</v>
      </c>
      <c r="M32" s="10">
        <v>40</v>
      </c>
      <c r="N32" s="11">
        <f t="shared" si="10"/>
        <v>480</v>
      </c>
      <c r="Q32" t="s">
        <v>183</v>
      </c>
      <c r="S32" t="s">
        <v>114</v>
      </c>
      <c r="T32">
        <v>250000</v>
      </c>
      <c r="V32" t="s">
        <v>184</v>
      </c>
      <c r="W32" t="s">
        <v>114</v>
      </c>
      <c r="X32">
        <v>250000</v>
      </c>
      <c r="Y32" t="s">
        <v>146</v>
      </c>
    </row>
    <row r="33" spans="1:23" ht="16.5" thickBot="1" x14ac:dyDescent="0.3">
      <c r="A33" s="9" t="s">
        <v>73</v>
      </c>
      <c r="B33" s="16">
        <v>50000</v>
      </c>
      <c r="C33" s="16">
        <v>0</v>
      </c>
      <c r="D33" s="16">
        <v>50000</v>
      </c>
      <c r="E33" s="16">
        <v>0</v>
      </c>
      <c r="F33" s="16">
        <v>50000</v>
      </c>
      <c r="G33" s="16">
        <v>0</v>
      </c>
      <c r="H33" s="16">
        <v>50000</v>
      </c>
      <c r="I33" s="16">
        <v>0</v>
      </c>
      <c r="J33" s="16">
        <v>50000</v>
      </c>
      <c r="K33" s="16">
        <v>0</v>
      </c>
      <c r="L33" s="16">
        <v>50000</v>
      </c>
      <c r="M33" s="16">
        <v>0</v>
      </c>
      <c r="N33" s="19">
        <f>SUM(B33:M33)</f>
        <v>300000</v>
      </c>
      <c r="T33" s="69"/>
    </row>
    <row r="34" spans="1:23" ht="17.25" thickTop="1" thickBot="1" x14ac:dyDescent="0.3">
      <c r="A34" s="17" t="s">
        <v>79</v>
      </c>
      <c r="B34" s="18">
        <f t="shared" ref="B34:M34" si="11">SUM(B20:B33)</f>
        <v>260221.07</v>
      </c>
      <c r="C34" s="18">
        <f t="shared" si="11"/>
        <v>188096.07</v>
      </c>
      <c r="D34" s="18">
        <f t="shared" si="11"/>
        <v>240096.07</v>
      </c>
      <c r="E34" s="18">
        <f t="shared" si="11"/>
        <v>208096.07</v>
      </c>
      <c r="F34" s="18">
        <f t="shared" si="11"/>
        <v>321762.40000000002</v>
      </c>
      <c r="G34" s="18">
        <f t="shared" si="11"/>
        <v>269762.40000000002</v>
      </c>
      <c r="H34" s="18">
        <f t="shared" si="11"/>
        <v>341762.4</v>
      </c>
      <c r="I34" s="18">
        <f t="shared" si="11"/>
        <v>269762.40000000002</v>
      </c>
      <c r="J34" s="18">
        <f t="shared" si="11"/>
        <v>321762.40000000002</v>
      </c>
      <c r="K34" s="18">
        <f t="shared" si="11"/>
        <v>289762.40000000002</v>
      </c>
      <c r="L34" s="18">
        <f t="shared" si="11"/>
        <v>388429.4</v>
      </c>
      <c r="M34" s="18">
        <f t="shared" si="11"/>
        <v>361095.4</v>
      </c>
      <c r="N34" s="26">
        <f>SUM(B34:M34)</f>
        <v>3460608.4799999995</v>
      </c>
      <c r="S34" t="s">
        <v>185</v>
      </c>
      <c r="W34" t="s">
        <v>186</v>
      </c>
    </row>
    <row r="35" spans="1:23" ht="16.5" thickTop="1" x14ac:dyDescent="0.25">
      <c r="A35" s="6" t="s">
        <v>80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1:23" x14ac:dyDescent="0.25">
      <c r="A36" s="9" t="s">
        <v>81</v>
      </c>
      <c r="B36" s="10"/>
      <c r="C36" s="10"/>
      <c r="D36" s="10"/>
      <c r="E36" s="10"/>
      <c r="F36" s="60">
        <v>13000</v>
      </c>
      <c r="G36" s="10"/>
      <c r="H36" s="10"/>
      <c r="I36" s="10"/>
      <c r="J36" s="10"/>
      <c r="K36" s="10"/>
      <c r="L36" s="60">
        <v>13000</v>
      </c>
      <c r="M36" s="10"/>
      <c r="N36" s="11">
        <f>SUM(B36:M36)</f>
        <v>26000</v>
      </c>
    </row>
    <row r="37" spans="1:23" x14ac:dyDescent="0.25">
      <c r="A37" s="9" t="s">
        <v>83</v>
      </c>
      <c r="B37" s="10"/>
      <c r="C37" s="10"/>
      <c r="D37" s="10"/>
      <c r="E37" s="10"/>
      <c r="F37" s="10">
        <v>1300</v>
      </c>
      <c r="G37" s="10"/>
      <c r="H37" s="10"/>
      <c r="I37" s="10"/>
      <c r="J37" s="10"/>
      <c r="K37" s="10"/>
      <c r="L37" s="10">
        <v>1300</v>
      </c>
      <c r="M37" s="10"/>
      <c r="N37" s="11">
        <f t="shared" ref="N37:N38" si="12">SUM(B37:M37)</f>
        <v>2600</v>
      </c>
    </row>
    <row r="38" spans="1:23" ht="16.5" thickBot="1" x14ac:dyDescent="0.3">
      <c r="A38" s="15" t="s">
        <v>85</v>
      </c>
      <c r="B38" s="59"/>
      <c r="C38" s="16"/>
      <c r="D38" s="16"/>
      <c r="E38" s="16"/>
      <c r="F38" s="16"/>
      <c r="G38" s="59">
        <v>0</v>
      </c>
      <c r="H38" s="16"/>
      <c r="I38" s="16"/>
      <c r="J38" s="16"/>
      <c r="K38" s="16"/>
      <c r="L38" s="16"/>
      <c r="M38" s="16"/>
      <c r="N38" s="19">
        <f t="shared" si="12"/>
        <v>0</v>
      </c>
    </row>
    <row r="39" spans="1:23" ht="17.25" thickTop="1" thickBot="1" x14ac:dyDescent="0.3">
      <c r="A39" s="17" t="s">
        <v>87</v>
      </c>
      <c r="B39" s="18">
        <f>SUM(B36:B38)</f>
        <v>0</v>
      </c>
      <c r="C39" s="18">
        <f t="shared" ref="C39:M39" si="13">SUM(C36:C38)</f>
        <v>0</v>
      </c>
      <c r="D39" s="18">
        <f t="shared" si="13"/>
        <v>0</v>
      </c>
      <c r="E39" s="18">
        <f t="shared" si="13"/>
        <v>0</v>
      </c>
      <c r="F39" s="18">
        <f t="shared" si="13"/>
        <v>14300</v>
      </c>
      <c r="G39" s="18">
        <f t="shared" si="13"/>
        <v>0</v>
      </c>
      <c r="H39" s="18">
        <f t="shared" si="13"/>
        <v>0</v>
      </c>
      <c r="I39" s="18">
        <f t="shared" si="13"/>
        <v>0</v>
      </c>
      <c r="J39" s="18">
        <f t="shared" si="13"/>
        <v>0</v>
      </c>
      <c r="K39" s="18">
        <f t="shared" si="13"/>
        <v>0</v>
      </c>
      <c r="L39" s="18">
        <f t="shared" si="13"/>
        <v>14300</v>
      </c>
      <c r="M39" s="18">
        <f t="shared" si="13"/>
        <v>0</v>
      </c>
      <c r="N39" s="20">
        <f>SUM(B39:M39)</f>
        <v>28600</v>
      </c>
    </row>
    <row r="40" spans="1:23" ht="17.25" thickTop="1" thickBot="1" x14ac:dyDescent="0.3">
      <c r="A40" s="27" t="s">
        <v>88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>
        <f>SUM(B40:M40)</f>
        <v>0</v>
      </c>
    </row>
    <row r="41" spans="1:23" ht="17.25" thickTop="1" thickBot="1" x14ac:dyDescent="0.3">
      <c r="A41" s="21" t="s">
        <v>89</v>
      </c>
      <c r="B41" s="22">
        <f>B34+B39+B40</f>
        <v>260221.07</v>
      </c>
      <c r="C41" s="22">
        <f t="shared" ref="C41:M41" si="14">C34+C39+C40</f>
        <v>188096.07</v>
      </c>
      <c r="D41" s="22">
        <f t="shared" si="14"/>
        <v>240096.07</v>
      </c>
      <c r="E41" s="22">
        <f t="shared" si="14"/>
        <v>208096.07</v>
      </c>
      <c r="F41" s="22">
        <f t="shared" si="14"/>
        <v>336062.4</v>
      </c>
      <c r="G41" s="22">
        <f t="shared" si="14"/>
        <v>269762.40000000002</v>
      </c>
      <c r="H41" s="22">
        <f t="shared" si="14"/>
        <v>341762.4</v>
      </c>
      <c r="I41" s="22">
        <f t="shared" si="14"/>
        <v>269762.40000000002</v>
      </c>
      <c r="J41" s="22">
        <f t="shared" si="14"/>
        <v>321762.40000000002</v>
      </c>
      <c r="K41" s="22">
        <f t="shared" si="14"/>
        <v>289762.40000000002</v>
      </c>
      <c r="L41" s="22">
        <f t="shared" si="14"/>
        <v>402729.4</v>
      </c>
      <c r="M41" s="22">
        <f t="shared" si="14"/>
        <v>361095.4</v>
      </c>
      <c r="N41" s="23">
        <f>SUM(B41:M41)</f>
        <v>3489208.4799999995</v>
      </c>
    </row>
    <row r="42" spans="1:23" ht="17.25" thickTop="1" thickBot="1" x14ac:dyDescent="0.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23" ht="16.5" thickTop="1" x14ac:dyDescent="0.25">
      <c r="A43" s="33" t="s">
        <v>90</v>
      </c>
      <c r="B43" s="34">
        <f t="shared" ref="B43:M43" si="15">SUM(B17-B41)</f>
        <v>233528.93</v>
      </c>
      <c r="C43" s="34">
        <f t="shared" si="15"/>
        <v>-94346.07</v>
      </c>
      <c r="D43" s="34">
        <f t="shared" si="15"/>
        <v>259653.93</v>
      </c>
      <c r="E43" s="34">
        <f t="shared" si="15"/>
        <v>41653.929999999993</v>
      </c>
      <c r="F43" s="34">
        <f t="shared" si="15"/>
        <v>268187.59999999998</v>
      </c>
      <c r="G43" s="34">
        <f t="shared" si="15"/>
        <v>353737.6</v>
      </c>
      <c r="H43" s="34">
        <f t="shared" si="15"/>
        <v>189237.59999999998</v>
      </c>
      <c r="I43" s="34">
        <f t="shared" si="15"/>
        <v>1360237.6</v>
      </c>
      <c r="J43" s="34">
        <f t="shared" si="15"/>
        <v>908237.6</v>
      </c>
      <c r="K43" s="34">
        <f t="shared" si="15"/>
        <v>940237.6</v>
      </c>
      <c r="L43" s="34">
        <f t="shared" si="15"/>
        <v>358270.6</v>
      </c>
      <c r="M43" s="34">
        <f t="shared" si="15"/>
        <v>-100095.40000000002</v>
      </c>
      <c r="N43" s="35"/>
    </row>
    <row r="44" spans="1:23" ht="16.5" thickBot="1" x14ac:dyDescent="0.3">
      <c r="A44" s="36" t="s">
        <v>91</v>
      </c>
      <c r="B44" s="16">
        <f>'Year 2'!M45</f>
        <v>4359299.3499999996</v>
      </c>
      <c r="C44" s="16">
        <f t="shared" ref="C44:M44" si="16">(B45)</f>
        <v>4592828.2799999993</v>
      </c>
      <c r="D44" s="16">
        <f t="shared" si="16"/>
        <v>4498482.209999999</v>
      </c>
      <c r="E44" s="16">
        <f t="shared" si="16"/>
        <v>4758136.1399999987</v>
      </c>
      <c r="F44" s="16">
        <f t="shared" si="16"/>
        <v>4799790.0699999984</v>
      </c>
      <c r="G44" s="16">
        <f t="shared" si="16"/>
        <v>5067977.6699999981</v>
      </c>
      <c r="H44" s="16">
        <f t="shared" si="16"/>
        <v>5421715.2699999977</v>
      </c>
      <c r="I44" s="16">
        <f t="shared" si="16"/>
        <v>5610952.8699999973</v>
      </c>
      <c r="J44" s="16">
        <f t="shared" si="16"/>
        <v>6971190.4699999969</v>
      </c>
      <c r="K44" s="16">
        <f t="shared" si="16"/>
        <v>7879428.0699999966</v>
      </c>
      <c r="L44" s="16">
        <f t="shared" si="16"/>
        <v>8819665.6699999962</v>
      </c>
      <c r="M44" s="16">
        <f t="shared" si="16"/>
        <v>9177936.2699999958</v>
      </c>
      <c r="N44" s="19"/>
    </row>
    <row r="45" spans="1:23" ht="17.25" thickTop="1" thickBot="1" x14ac:dyDescent="0.3">
      <c r="A45" s="21" t="s">
        <v>92</v>
      </c>
      <c r="B45" s="22">
        <f>SUM(B43,B44)</f>
        <v>4592828.2799999993</v>
      </c>
      <c r="C45" s="22">
        <f>SUM(C43,C44)</f>
        <v>4498482.209999999</v>
      </c>
      <c r="D45" s="22">
        <f t="shared" ref="D45:M45" si="17">SUM(D43,D44)</f>
        <v>4758136.1399999987</v>
      </c>
      <c r="E45" s="22">
        <f t="shared" si="17"/>
        <v>4799790.0699999984</v>
      </c>
      <c r="F45" s="22">
        <f t="shared" si="17"/>
        <v>5067977.6699999981</v>
      </c>
      <c r="G45" s="22">
        <f t="shared" si="17"/>
        <v>5421715.2699999977</v>
      </c>
      <c r="H45" s="22">
        <f t="shared" si="17"/>
        <v>5610952.8699999973</v>
      </c>
      <c r="I45" s="22">
        <f t="shared" si="17"/>
        <v>6971190.4699999969</v>
      </c>
      <c r="J45" s="22">
        <f t="shared" si="17"/>
        <v>7879428.0699999966</v>
      </c>
      <c r="K45" s="22">
        <f t="shared" si="17"/>
        <v>8819665.6699999962</v>
      </c>
      <c r="L45" s="22">
        <f t="shared" si="17"/>
        <v>9177936.2699999958</v>
      </c>
      <c r="M45" s="22">
        <f t="shared" si="17"/>
        <v>9077840.8699999955</v>
      </c>
      <c r="N45" s="37">
        <f>M45</f>
        <v>9077840.8699999955</v>
      </c>
    </row>
    <row r="46" spans="1:23" ht="16.5" thickTop="1" x14ac:dyDescent="0.25"/>
    <row r="47" spans="1:23" x14ac:dyDescent="0.25">
      <c r="A47" t="s">
        <v>93</v>
      </c>
    </row>
  </sheetData>
  <mergeCells count="1">
    <mergeCell ref="A1:A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Overview</vt:lpstr>
      <vt:lpstr>3yr Overview</vt:lpstr>
      <vt:lpstr>Year 1</vt:lpstr>
      <vt:lpstr>Year 2</vt:lpstr>
      <vt:lpstr>Year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Elledge</dc:creator>
  <cp:keywords/>
  <dc:description/>
  <cp:lastModifiedBy>Jamison Schuch</cp:lastModifiedBy>
  <cp:revision/>
  <dcterms:created xsi:type="dcterms:W3CDTF">2017-08-31T20:15:31Z</dcterms:created>
  <dcterms:modified xsi:type="dcterms:W3CDTF">2019-10-20T07:27:27Z</dcterms:modified>
  <cp:category/>
  <cp:contentStatus/>
</cp:coreProperties>
</file>