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Studying\Phương pháp Khoa học\Research-Methods\"/>
    </mc:Choice>
  </mc:AlternateContent>
  <xr:revisionPtr revIDLastSave="0" documentId="13_ncr:1_{DF5D7373-6F2C-4D38-AD7B-6A0E3B46F32E}" xr6:coauthVersionLast="45" xr6:coauthVersionMax="45" xr10:uidLastSave="{00000000-0000-0000-0000-000000000000}"/>
  <bookViews>
    <workbookView xWindow="28680" yWindow="-3120" windowWidth="29040" windowHeight="15840" xr2:uid="{00000000-000D-0000-FFFF-FFFF00000000}"/>
  </bookViews>
  <sheets>
    <sheet name="Trả lời biểu mẫu" sheetId="1" r:id="rId1"/>
    <sheet name="Trường + Thuộc tính" sheetId="2" state="hidden" r:id="rId2"/>
    <sheet name="Tên trường" sheetId="3" r:id="rId3"/>
    <sheet name="Thuộc tính ngành" sheetId="4" r:id="rId4"/>
    <sheet name="Thể loại sách" sheetId="5" r:id="rId5"/>
    <sheet name="Muamượnmướn sách" sheetId="6" r:id="rId6"/>
    <sheet name="Hình thức mua sách" sheetId="7" r:id="rId7"/>
    <sheet name="Môi trường đọc sách" sheetId="8" r:id="rId8"/>
    <sheet name="Ngôn ngữ đọc" sheetId="9" r:id="rId9"/>
    <sheet name="Nghe nhạc khi đọc sách" sheetId="10" r:id="rId10"/>
    <sheet name="Tần suất đọc lại sách" sheetId="11" r:id="rId11"/>
    <sheet name="Thời gian đọc sách" sheetId="12" r:id="rId12"/>
    <sheet name="Cách chọn sách" sheetId="13" r:id="rId13"/>
    <sheet name="Mục tiêu khi đọc sách" sheetId="14" r:id="rId14"/>
    <sheet name="Chia sẻ kiến thức" sheetId="15" r:id="rId15"/>
    <sheet name="Cản trở đọc sách" sheetId="16" r:id="rId16"/>
    <sheet name="Đọc sách khi nào" sheetId="17" r:id="rId17"/>
  </sheets>
  <definedNames>
    <definedName name="_xlnm._FilterDatabase" localSheetId="0" hidden="1">'Trả lời biểu mẫu'!$A$1:$P$160</definedName>
    <definedName name="_xlnm._FilterDatabase" localSheetId="1" hidden="1">'Trường + Thuộc tính'!$A$1:$B$165</definedName>
    <definedName name="Z_A4FA0CF9_8CBC_42B6_84BB_2A742EAD5B15_.wvu.FilterData" localSheetId="0" hidden="1">'Trả lời biểu mẫu'!$A$1:$P$160</definedName>
    <definedName name="Z_A4FA0CF9_8CBC_42B6_84BB_2A742EAD5B15_.wvu.FilterData" localSheetId="1" hidden="1">'Trường + Thuộc tính'!$A$1:$A$165</definedName>
  </definedNames>
  <calcPr calcId="191029"/>
  <customWorkbookViews>
    <customWorkbookView name="Bộ lọc 1" guid="{A4FA0CF9-8CBC-42B6-84BB-2A742EAD5B1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7" l="1"/>
  <c r="A3" i="17"/>
  <c r="A2" i="17"/>
  <c r="A4" i="16"/>
  <c r="A3" i="16"/>
  <c r="A2" i="16"/>
  <c r="A3" i="15"/>
  <c r="A2" i="15"/>
  <c r="A4" i="14"/>
  <c r="A3" i="14"/>
  <c r="A2" i="14"/>
  <c r="A8" i="13"/>
  <c r="A7" i="13"/>
  <c r="A6" i="13"/>
  <c r="A5" i="13"/>
  <c r="A4" i="13"/>
  <c r="A3" i="13"/>
  <c r="A2" i="13"/>
  <c r="A4" i="12"/>
  <c r="A3" i="12"/>
  <c r="A2" i="12"/>
  <c r="A4" i="11"/>
  <c r="A3" i="11"/>
  <c r="A2" i="11"/>
  <c r="A3" i="10"/>
  <c r="A2" i="10"/>
  <c r="A4" i="9"/>
  <c r="A3" i="9"/>
  <c r="A2" i="9"/>
  <c r="A5" i="8"/>
  <c r="A4" i="8"/>
  <c r="A3" i="8"/>
  <c r="A2" i="8"/>
  <c r="A4" i="7"/>
  <c r="A3" i="7"/>
  <c r="A2" i="7"/>
  <c r="A6" i="6"/>
  <c r="A5" i="6"/>
  <c r="A4" i="6"/>
  <c r="A3" i="6"/>
  <c r="A2" i="6"/>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5" i="4"/>
  <c r="A4" i="4"/>
  <c r="A3" i="4"/>
  <c r="A2" i="4"/>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<sst xmlns="http://schemas.openxmlformats.org/spreadsheetml/2006/main" count="2948" uniqueCount="324">
  <si>
    <t>Bạn là sinh viên trường nào? (Nếu là sinh viên)</t>
  </si>
  <si>
    <t>Thể loại sách bạn hay đọc</t>
  </si>
  <si>
    <t>Bạn thường mua sách theo hình thức nào?</t>
  </si>
  <si>
    <t>Bạn thích đọc sách trên môi trường nào nhất?</t>
  </si>
  <si>
    <t>Ngôn ngữ của loại sách bạn thường đọc</t>
  </si>
  <si>
    <t>Bạn có nghe nhạc trong lúc đọc sách hay không ?</t>
  </si>
  <si>
    <t>Bạn có đọc lại một quyển sách khi đã từng đọc nó rồi ko ?</t>
  </si>
  <si>
    <t>Trong 1 tuần, thời gian bạn đọc sách là cỡ bao nhiêu?</t>
  </si>
  <si>
    <t>Bạn thường dùng cách nào để chọn sách (câu hỏi nhiều lựa chọn : , nội dung, review, ảnh bìa,...)</t>
  </si>
  <si>
    <t>Mục tiêu bạn hướng đến khi đọc sách?</t>
  </si>
  <si>
    <t>Bạn có hay chia sẻ sách hoặc kiến thức của sách với mọi người, người thân hay không?</t>
  </si>
  <si>
    <t>Những thứ hay cản trở bạn đọc sách?</t>
  </si>
  <si>
    <t>Bạn hay đọc sách khi nào?</t>
  </si>
  <si>
    <t>Thuộc tính trường</t>
  </si>
  <si>
    <t>Đại học KHTN TP.HCM</t>
  </si>
  <si>
    <t>Nhóm ngành luật - xã hội - nhân văn</t>
  </si>
  <si>
    <t>Mua Online</t>
  </si>
  <si>
    <t>Đại học Kinh tế TP.HCM</t>
  </si>
  <si>
    <t>Đại học Sư phạm Kỹ Thuật TP.HCM</t>
  </si>
  <si>
    <t>Đại học Tôn Đức Thắng</t>
  </si>
  <si>
    <t>Đại học Giao Thông Vận Tải TP.HCM</t>
  </si>
  <si>
    <t>Đại học KH XHNV TP.HCM</t>
  </si>
  <si>
    <t>Đại học Công nghệ TP.HCM</t>
  </si>
  <si>
    <t>Đại học Quốc tế Hồng Bàng</t>
  </si>
  <si>
    <t>Đại học CNTT TP.HCM</t>
  </si>
  <si>
    <t>Đại học Bách Khoa TP.HCM</t>
  </si>
  <si>
    <t>Nhóm ngành hỗn hợp</t>
  </si>
  <si>
    <t>Đại học Nông Lâm TPHCM</t>
  </si>
  <si>
    <t>Đại học Sài Gòn</t>
  </si>
  <si>
    <t xml:space="preserve">Đại học Nguyễn Tất Thành </t>
  </si>
  <si>
    <t>Đại học Tài Chính - Marketing</t>
  </si>
  <si>
    <t>Đại học Văn Lang</t>
  </si>
  <si>
    <t>Nhóm ngành khoa học - kĩ thuật</t>
  </si>
  <si>
    <t>Đại học Quốc tế</t>
  </si>
  <si>
    <t>Đại học Kinh tế - Luật</t>
  </si>
  <si>
    <t>Đại học Luật TP. HCM</t>
  </si>
  <si>
    <t>Cao đẳng kinh tế kỹ thuật TP.HCM</t>
  </si>
  <si>
    <t>Seft help</t>
  </si>
  <si>
    <t>Self - help</t>
  </si>
  <si>
    <t>Đại học Y Dược</t>
  </si>
  <si>
    <t>Đại học Sư phạm TP.HCM</t>
  </si>
  <si>
    <t>Cao đẳng bách khoa nam sài gòn</t>
  </si>
  <si>
    <t xml:space="preserve">Đại học Ngoại thương </t>
  </si>
  <si>
    <t>Light Novel</t>
  </si>
  <si>
    <t>Đại học Ngân Hàng TP.HCM</t>
  </si>
  <si>
    <t>Đai học Văn Lang</t>
  </si>
  <si>
    <t>Nhóm ngành kinh tế</t>
  </si>
  <si>
    <t>Đại học Kinh tế Tài chính TPHCM</t>
  </si>
  <si>
    <t>Đại học Kiến Trúc TP.HCM</t>
  </si>
  <si>
    <t xml:space="preserve">Đại học Hoa Sen </t>
  </si>
  <si>
    <t>Cao đẳng Công nghệ Thủ Đức</t>
  </si>
  <si>
    <t>Lifestyle</t>
  </si>
  <si>
    <t>Đại học Mở Tp.Hcm</t>
  </si>
  <si>
    <t>Tên trường</t>
  </si>
  <si>
    <t>Thuộc tính ngành</t>
  </si>
  <si>
    <t>Bạn thường mua sách về đọc, mượn sách, mướn sách, đọc sách lậu hay ra thư viện đọc sách?</t>
  </si>
  <si>
    <t>Dau thoi gian</t>
  </si>
  <si>
    <t>Ban co phai sinh vien khong? (Neu khong xin dung khao sat)</t>
  </si>
  <si>
    <t>Ban la sinh vien truong nao? (Neu la sinh vien)</t>
  </si>
  <si>
    <t>The loai sach ban hay doc</t>
  </si>
  <si>
    <t>Ban thuong mua sach ve doc, muon sach, muon sach, Doc online hay Doc o nha sach va thu vien?</t>
  </si>
  <si>
    <t>Ban thuong mua sach theo hinh thuc nao?</t>
  </si>
  <si>
    <t>Ban thich doc sach tren moi truong nao nhat?</t>
  </si>
  <si>
    <t>Ngon ngu cua loai sach ban thuong doc</t>
  </si>
  <si>
    <t>Ban co nghe nhac trong luc doc sach hay khong ?</t>
  </si>
  <si>
    <t>Ban co doc lai mot quyen sach khi da tung doc no roi ko ?</t>
  </si>
  <si>
    <t>Trong 1 tuan, thoi gian ban doc sach la co bao nhieu?</t>
  </si>
  <si>
    <t>Ban thuong dung cach nao de chon sach (cau hoi nhieu lua chon : , noi dung, review, anh bia,...)</t>
  </si>
  <si>
    <t>Muc tieu ban huong den khi doc sach?</t>
  </si>
  <si>
    <t>Ban co hay chia se sach hoac kien thuc cua sach voi moi nguoi, nguoi than hay khong?</t>
  </si>
  <si>
    <t>Nhung thu hay can tro ban doc sach?</t>
  </si>
  <si>
    <t>Ban hay doc sach khi nao?</t>
  </si>
  <si>
    <t>Thuoc tinh truong</t>
  </si>
  <si>
    <t>5-13-2020 17:45:56</t>
  </si>
  <si>
    <t>Co</t>
  </si>
  <si>
    <t>Dai hoc KHTN TP.HCM</t>
  </si>
  <si>
    <t>Khoa hoc - tai lieu</t>
  </si>
  <si>
    <t>Mua sach</t>
  </si>
  <si>
    <t>Mua Online, Mua truc tiep nha sach</t>
  </si>
  <si>
    <t>Giay</t>
  </si>
  <si>
    <t>Tieng Viet</t>
  </si>
  <si>
    <t>Khong</t>
  </si>
  <si>
    <t>Chi 1-2 lan</t>
  </si>
  <si>
    <t>1 gio - 3 gio (co 30p 1 ngay)</t>
  </si>
  <si>
    <t>Qua tom tat</t>
  </si>
  <si>
    <t>Thu gian</t>
  </si>
  <si>
    <t>Moi truong xung quanh</t>
  </si>
  <si>
    <t>Bat cu khi nao</t>
  </si>
  <si>
    <t>Nhom nganh luat - xa hoi - nhan van</t>
  </si>
  <si>
    <t>Trinh tham, Khoa hoc - tai lieu, Truyen tranh</t>
  </si>
  <si>
    <t>Mua sach, Doc online</t>
  </si>
  <si>
    <t>Duoi 1 gio (hau nhu khong doc)</t>
  </si>
  <si>
    <t>Qua tom tat, Qua anh bia</t>
  </si>
  <si>
    <t>5-15-2020 14:30:05</t>
  </si>
  <si>
    <t>Dai hoc Kinh te TP.HCM</t>
  </si>
  <si>
    <t>Khoa hoc - tai lieu, Lang man, Truyen tranh</t>
  </si>
  <si>
    <t>Mua sach, Muon sach</t>
  </si>
  <si>
    <t>Mua Online, Mua truc tiep nha sach, Mua sach cu</t>
  </si>
  <si>
    <t>Qua tac gia, Qua danh gia, Qua tom tat</t>
  </si>
  <si>
    <t>Thu gian, Phat trien ban than</t>
  </si>
  <si>
    <t>Moi truong xung quanh, Thieu dong luc</t>
  </si>
  <si>
    <t>5-13-2020 18:32:31</t>
  </si>
  <si>
    <t>Khoa hoc - tai lieu, Lang man</t>
  </si>
  <si>
    <t>Muon sach</t>
  </si>
  <si>
    <t>Dien thoai</t>
  </si>
  <si>
    <t>Qua tac gia, Qua tom tat</t>
  </si>
  <si>
    <t>Dai hoc Su pham Ky Thuat TP.HCM</t>
  </si>
  <si>
    <t>Trinh tham, Tieu thuyet, Light Novel</t>
  </si>
  <si>
    <t>Tren 3 gio (nhieu hon 30p 1 ngay)</t>
  </si>
  <si>
    <t>Dai hoc Ton Duc Thang</t>
  </si>
  <si>
    <t>Khoa hoc - tai lieu, Truyen tranh</t>
  </si>
  <si>
    <t>Mua sach, Doc o nha sach va thu vien</t>
  </si>
  <si>
    <t>Mua Online, Mua sach cu</t>
  </si>
  <si>
    <t>May tinh</t>
  </si>
  <si>
    <t>Phat trien ban than, Thu gian</t>
  </si>
  <si>
    <t>Moi truong xung quanh, Thoi gian</t>
  </si>
  <si>
    <t>Trinh tham</t>
  </si>
  <si>
    <t>Mua truc tiep nha sach</t>
  </si>
  <si>
    <t>Qua danh gia</t>
  </si>
  <si>
    <t>5-13-2020 22:40:01</t>
  </si>
  <si>
    <t>Dai hoc Giao Thong Van Tai TP.HCM</t>
  </si>
  <si>
    <t>Truyen tranh</t>
  </si>
  <si>
    <t>Dai hoc KH XHNV TP.HCM</t>
  </si>
  <si>
    <t>Trinh tham, Khoa hoc - tai lieu</t>
  </si>
  <si>
    <t>Tren 2 lan</t>
  </si>
  <si>
    <t>Qua danh gia, Qua tom tat</t>
  </si>
  <si>
    <t>Dai hoc Cong nghe TP.HCM</t>
  </si>
  <si>
    <t>Trinh tham, Tieu thuyet, Khoa hoc - tai lieu, Light Novel, Truyen tranh</t>
  </si>
  <si>
    <t>Mua sach, Muon sach, Doc o nha sach va thu vien</t>
  </si>
  <si>
    <t>Qua tac gia, Qua tom tat, Qua anh bia, Qua gia tien</t>
  </si>
  <si>
    <t>Thu gian, Phat trien ban than, Thu gian</t>
  </si>
  <si>
    <t>Moi truong xung quanh, Thoi gian, Thieu dong luc</t>
  </si>
  <si>
    <t>5-13-2020 22:46:45</t>
  </si>
  <si>
    <t>Dai hoc Quoc te Hong Bang</t>
  </si>
  <si>
    <t>Thu gian, Phat trien ban than, Thu gian, Phat trien ban than</t>
  </si>
  <si>
    <t>Dai hoc CNTT TP.HCM</t>
  </si>
  <si>
    <t>Tieu thuyet, Khoa hoc - tai lieu, Truyen tranh</t>
  </si>
  <si>
    <t>Dai hoc Bach Khoa TP.HCM</t>
  </si>
  <si>
    <t>Doc online</t>
  </si>
  <si>
    <t>Moi truong xung quanh, Thoi gian, Thieu dong luc, Thieu dong luc, Thieu dong luc</t>
  </si>
  <si>
    <t>5-13-2020 15:18:17</t>
  </si>
  <si>
    <t>Mua sach, Muon sach, Thue sach, Doc o nha sach va thu vien</t>
  </si>
  <si>
    <t>Tieng Anh</t>
  </si>
  <si>
    <t>Phat trien ban than</t>
  </si>
  <si>
    <t>Thieu dong luc</t>
  </si>
  <si>
    <t>Tieu thuyet, Khoa hoc - tai lieu</t>
  </si>
  <si>
    <t>Doc o nha sach va thu vien</t>
  </si>
  <si>
    <t>Nhom nganh hon hop</t>
  </si>
  <si>
    <t>Trinh tham, Tieu thuyet, Khoa hoc - tai lieu</t>
  </si>
  <si>
    <t>Tieu thuyet, Ki nang, tu duy song; Sach khoa hoc xa hoi.</t>
  </si>
  <si>
    <t>Dai hoc Nong Lam TPHCM</t>
  </si>
  <si>
    <t>Tieu thuyet</t>
  </si>
  <si>
    <t>Thieu dong luc, Thieu dong luc</t>
  </si>
  <si>
    <t>Thoi gian</t>
  </si>
  <si>
    <t>5-13-2020 15:54:02</t>
  </si>
  <si>
    <t>Tieu thuyet, Lang man</t>
  </si>
  <si>
    <t>Thoi gian, Thieu dong luc</t>
  </si>
  <si>
    <t>Self - help, Kinh te, Tu truyen, Khoi nghiep...</t>
  </si>
  <si>
    <t>5-13-2020 14:54:22</t>
  </si>
  <si>
    <t>Trinh tham, Tieu thuyet, Khoa hoc - tai lieu, Lang man, Light Novel, Truyen tranh</t>
  </si>
  <si>
    <t>Mua sach, Muon sach, Thue sach, Doc online, Doc o nha sach va thu vien</t>
  </si>
  <si>
    <t>Qua tac gia, Qua danh gia, Qua tom tat, Qua anh bia</t>
  </si>
  <si>
    <t>Bat cu khi nao, Thoi gian ranh</t>
  </si>
  <si>
    <t>Qua tac gia, Qua tom tat, Qua anh bia</t>
  </si>
  <si>
    <t xml:space="preserve">giao trinh </t>
  </si>
  <si>
    <t>Qua danh gia, Qua tom tat, Qua anh bia</t>
  </si>
  <si>
    <t>Moi truong xung quanh, Thieu dong luc, Thieu dong luc</t>
  </si>
  <si>
    <t>5-13-2020 23:28:37</t>
  </si>
  <si>
    <t>Tieu thuyet, Khoa hoc - tai lieu, Lang man, Truyen tranh</t>
  </si>
  <si>
    <t>Mua sach, Muon sach, Doc online</t>
  </si>
  <si>
    <t>May doc sach</t>
  </si>
  <si>
    <t>Qua tac gia</t>
  </si>
  <si>
    <t>Thu gian, Phat trien ban than, Phat trien ban than</t>
  </si>
  <si>
    <t>Thu gian, Phat trien ban than, Phat trien ban than, Thu gian</t>
  </si>
  <si>
    <t>Tieu thuyet, Khoa hoc - tai lieu, Lang man</t>
  </si>
  <si>
    <t>Phat trien ban than, Thu gian, Thu gian</t>
  </si>
  <si>
    <t>5-13-2020 15:43:32</t>
  </si>
  <si>
    <t>Dai hoc Sai Gon</t>
  </si>
  <si>
    <t>5-13-2020 15:20:31</t>
  </si>
  <si>
    <t>Trinh tham, Tieu thuyet, Khoa hoc - tai lieu, Lang man</t>
  </si>
  <si>
    <t>5-13-2020 16:11:40</t>
  </si>
  <si>
    <t>Trinh tham, Tieu thuyet</t>
  </si>
  <si>
    <t>Khac</t>
  </si>
  <si>
    <t xml:space="preserve">Dai hoc Nguyen Tat Thanh </t>
  </si>
  <si>
    <t xml:space="preserve">Tieu thuyet, Lang man, Truyen tranh, Self-help, giao trinh :) </t>
  </si>
  <si>
    <t>Muon sach, Doc o nha sach va thu vien</t>
  </si>
  <si>
    <t>Qua tom tat, Qua danh gia</t>
  </si>
  <si>
    <t>Phat trien ban than, Phat trien ban than, Thu gian</t>
  </si>
  <si>
    <t>Moi truong xung quanh, Thoi gian, Thieu dong luc, Thieu dong luc</t>
  </si>
  <si>
    <t>5-13-2020 15:16:21</t>
  </si>
  <si>
    <t>Tieu thuyet, Lang man, Light Novel, Truyen tranh</t>
  </si>
  <si>
    <t>Khoa hoc - tai lieu, Truyen tranh, sach phat trien ban than .</t>
  </si>
  <si>
    <t>Khoa hoc - tai lieu, Truyen tranh, Dac Nhan Tam</t>
  </si>
  <si>
    <t>Tieu thuyet, Truyen tranh</t>
  </si>
  <si>
    <t>Mua truc tiep nha sach, Mua sach cu</t>
  </si>
  <si>
    <t>5-13-2020 18:07:00</t>
  </si>
  <si>
    <t>Khoa hoc - tai lieu, Lang man, Tam ly</t>
  </si>
  <si>
    <t>Dai hoc Tai Chinh - Marketing</t>
  </si>
  <si>
    <t>Tieu thuyet, Lang man, Light Novel, Truyen tranh, Self-help</t>
  </si>
  <si>
    <t>5-13-2020 16:40:12</t>
  </si>
  <si>
    <t>Dai hoc Van Lang</t>
  </si>
  <si>
    <t>Qua tac gia, Qua anh bia</t>
  </si>
  <si>
    <t>Trinh tham, Tieu thuyet, Tan van. Tuy but.</t>
  </si>
  <si>
    <t>Nhom nganh khoa hoc - ki thuat</t>
  </si>
  <si>
    <t>Dai hoc Quoc te</t>
  </si>
  <si>
    <t>Tieu thuyet, Light Novel, Truyen tranh</t>
  </si>
  <si>
    <t>Phat trien ban than, Thu gian, Phat trien ban than</t>
  </si>
  <si>
    <t>Trinh tham, Tieu thuyet, Khoa hoc - tai lieu, Truyen tranh</t>
  </si>
  <si>
    <t>5-13-2020 15:28:51</t>
  </si>
  <si>
    <t>5-13-2020 14:19:05</t>
  </si>
  <si>
    <t>Khoa hoc - tai lieu, Light Novel, Truyen tranh</t>
  </si>
  <si>
    <t>Qua danh gia, Qua anh bia</t>
  </si>
  <si>
    <t>Dai hoc Kinh te - Luat</t>
  </si>
  <si>
    <t>Tieu thuyet, Lang man, Truyen tranh</t>
  </si>
  <si>
    <t>Truyen tranh, tu truyen</t>
  </si>
  <si>
    <t>Bat cu khi nao, Thoi gian ranh, Khi tam trang khong tot</t>
  </si>
  <si>
    <t>Dai hoc Luat TP. HCM</t>
  </si>
  <si>
    <t>Trinh tham, Tieu thuyet, Truyen tranh</t>
  </si>
  <si>
    <t>5-14-2020 14:50:44</t>
  </si>
  <si>
    <t>Trinh tham, Tieu thuyet, Light Novel, Truyen tranh</t>
  </si>
  <si>
    <t>5-13-2020 15:55:31</t>
  </si>
  <si>
    <t>Trinh tham, Truyen tranh</t>
  </si>
  <si>
    <t>5-13-2020 16:34:47</t>
  </si>
  <si>
    <t>Tieu thuyet, Khoa hoc - tai lieu, Light Novel, Truyen tranh</t>
  </si>
  <si>
    <t>Mua sach, Muon sach, Doc online, Doc o nha sach va thu vien</t>
  </si>
  <si>
    <t>Qua tac gia, Qua danh gia</t>
  </si>
  <si>
    <t>Bat cu khi nao, Thoi gian ranh, Khi tam trang khong tot, Khi tam trang khong tot</t>
  </si>
  <si>
    <t>Ngon tinh</t>
  </si>
  <si>
    <t>Thieu dong luc, Thieu dong luc, Thieu dong luc</t>
  </si>
  <si>
    <t>Tieu thuyet, Khoa hoc - tai lieu, Lang man, Light Novel, Truyen tranh</t>
  </si>
  <si>
    <t>Bat cu khi nao, Thoi gian ranh, Khi tam trang khong tot, Khi tam trang khong tot, Khi tam trang khong tot</t>
  </si>
  <si>
    <t>Trinh tham, Tieu thuyet, Lang man, Light Novel, Truyen tranh</t>
  </si>
  <si>
    <t>5-13-2020 15:16:15</t>
  </si>
  <si>
    <t>Ki nang song</t>
  </si>
  <si>
    <t>Bat cu khi nao, Thoi gian ranh, Thoi gian ranh</t>
  </si>
  <si>
    <t>Cao dang kinh te ky thuat TP.HCM</t>
  </si>
  <si>
    <t>Khoa hoc - tai lieu, Kinh te</t>
  </si>
  <si>
    <t>Tieu thuyet, Sach ve doi song</t>
  </si>
  <si>
    <t>Mua sach, Muon sach, Thue sach</t>
  </si>
  <si>
    <t>5-13-2020 16:01:03</t>
  </si>
  <si>
    <t>Trinh tham, Tieu thuyet, Lang man</t>
  </si>
  <si>
    <t>Kinh te</t>
  </si>
  <si>
    <t>Trinh tham, Tieu thuyet, Khoa hoc - tai lieu, Truyen tranh, Kinh te, van hoc co dien, kinh di, tu truyen, su Viet</t>
  </si>
  <si>
    <t>Thu gian, Phat trien ban than, Hoc tap</t>
  </si>
  <si>
    <t>Qua tac gia, Qua the loai</t>
  </si>
  <si>
    <t>Bat cu khi nao, Thoi gian ranh, Thoi gian ranh, Khi tam trang khong tot</t>
  </si>
  <si>
    <t>5-13-2020 15:47:39</t>
  </si>
  <si>
    <t>Trinh tham, Tieu thuyet, Khoa hoc - tai lieu, Kinh dien</t>
  </si>
  <si>
    <t>Mua sach, Muon sach, Doc o nha sach va thu vien, Doc online</t>
  </si>
  <si>
    <t>5-13-2020 15:45:24</t>
  </si>
  <si>
    <t>Muon sach, Doc online</t>
  </si>
  <si>
    <t>Mua sach cu</t>
  </si>
  <si>
    <t>May tinh, Dien thoai, Giay</t>
  </si>
  <si>
    <t>Bat cu khi nao, Thoi gian ranh, Thoi gian ranh, Khi tam trang khong tot, Khi tam trang khong tot</t>
  </si>
  <si>
    <t>5-13-2020 15:20:22</t>
  </si>
  <si>
    <t>Dai hoc Y Duoc</t>
  </si>
  <si>
    <t>Tieu thuyet, Khoa hoc - tai lieu, Truyen tranh, Truyen ngan truyen dai tan van...</t>
  </si>
  <si>
    <t>Bat cu khi nao, Thoi gian ranh, Thoi gian ranh, Khi tam trang khong tot, Khi tam trang khong tot, Khi tam trang khong tot</t>
  </si>
  <si>
    <t>5-13-2020 16:18:59</t>
  </si>
  <si>
    <t>Khoa hoc - tai lieu, Tam ly hoc</t>
  </si>
  <si>
    <t>Phat trien ban than, Phat trien ban than, Thu gian, Hoc tap, Phat trien ban than</t>
  </si>
  <si>
    <t>5-13-2020 19:57:31</t>
  </si>
  <si>
    <t>Bat cu khi nao, Thoi gian ranh, Thoi gian ranh, Thoi gian ranh</t>
  </si>
  <si>
    <t>Bat cu khi nao, Thoi gian ranh, Thoi gian ranh, Thoi gian ranh, Khi tam trang khong tot, Khi tam trang khong tot, Khi tam trang khong tot</t>
  </si>
  <si>
    <t>Mua sach, Muon sach, Thue sach, Doc o nha sach va thu vien, Doc online</t>
  </si>
  <si>
    <t>5-13-2020 14:13:42</t>
  </si>
  <si>
    <t>Bat cu khi nao, Thoi gian ranh, Thoi gian ranh, Thoi gian ranh, Thoi gian ranh, Khi tam trang khong tot, Khi tam trang khong tot, Khi tam trang khong tot</t>
  </si>
  <si>
    <t>5-13-2020 17:48:27</t>
  </si>
  <si>
    <t>Dai hoc Su pham TP.HCM</t>
  </si>
  <si>
    <t>Tieu thuyet, Lang man, Truyen tranh, truyen ngan</t>
  </si>
  <si>
    <t>Bat cu khi nao, Thoi gian ranh, Thoi gian ranh, Thoi gian ranh, Thoi gian ranh, Thoi gian ranh, Khi tam trang khong tot, Khi tam trang khong tot</t>
  </si>
  <si>
    <t>Trinh tham, Tieu thuyet, Lang man, Truyen tranh</t>
  </si>
  <si>
    <t>Bat cu khi nao, Thoi gian ranh, Thoi gian ranh, Thoi gian ranh, Thoi gian ranh, Thoi gian ranh, Khi tam trang khong tot, Khi tam trang khong tot, Khi tam trang khong tot</t>
  </si>
  <si>
    <t>Tieu thuyet, Khoa hoc - tai lieu, Lang man, Truyen tranh, Lich Su, Nghe thuat</t>
  </si>
  <si>
    <t>Thoi gian, Thieu dong luc, Moi truong xung quanh</t>
  </si>
  <si>
    <t>Khi tam trang khong tot, Thoi gian ranh</t>
  </si>
  <si>
    <t>5-13-2020 23:01:49</t>
  </si>
  <si>
    <t>Phat trien ban than, Thu gian, Phat trien ban than, Thu gian</t>
  </si>
  <si>
    <t>Thoi gian ranh</t>
  </si>
  <si>
    <t>5-13-2020 15:14:59</t>
  </si>
  <si>
    <t>Muon sach, Doc online, Doc o nha sach va thu vien</t>
  </si>
  <si>
    <t>Qua anh bia</t>
  </si>
  <si>
    <t>5-13-2020 15:18:18</t>
  </si>
  <si>
    <t>Cao dang bach khoa nam sai gon</t>
  </si>
  <si>
    <t>5-13-2020 15:03:55</t>
  </si>
  <si>
    <t>Tieu thuyet, sach tu luc</t>
  </si>
  <si>
    <t xml:space="preserve">Dai hoc Ngoai thuong </t>
  </si>
  <si>
    <t>Tieu thuyet, Light Novel</t>
  </si>
  <si>
    <t>5-13-2020 19:12:58</t>
  </si>
  <si>
    <t>Mua sach, Muon sach, Doc online, Doc online</t>
  </si>
  <si>
    <t>Dai hoc Ngan Hang TP.HCM</t>
  </si>
  <si>
    <t>Lang man, Sach ky nang</t>
  </si>
  <si>
    <t>Trinh tham, Tieu thuyet, Khoa hoc - tai lieu, Lang man, Light Novel, Tai lieu nghien cuu</t>
  </si>
  <si>
    <t>Mua sach, Muon sach, Doc online, Doc o nha sach va thu vien, Doc online</t>
  </si>
  <si>
    <t>5-13-2020 15:17:02</t>
  </si>
  <si>
    <t>Light Novel, Truyen tranh</t>
  </si>
  <si>
    <t>5-13-2020 15:44:36</t>
  </si>
  <si>
    <t>Thoi gian ranh, Khi tam trang khong tot</t>
  </si>
  <si>
    <t xml:space="preserve">Tieu thuyet, Khoa hoc - tai lieu, Lang man, Truyen tranh, Kỹ nang sóng </t>
  </si>
  <si>
    <t>Nhom nganh kinh te</t>
  </si>
  <si>
    <t>5-13-2020 16:33:44</t>
  </si>
  <si>
    <t>Dai hoc Kinh te Tai chinh TPHCM</t>
  </si>
  <si>
    <t>Khoa hoc - tai lieu, Light Novel</t>
  </si>
  <si>
    <t>5-13-2020 22:04:43</t>
  </si>
  <si>
    <t>Truyen tranh, Ky nang song</t>
  </si>
  <si>
    <t>Dai hoc Kien Truc TP.HCM</t>
  </si>
  <si>
    <t>5-13-2020 22:45:44</t>
  </si>
  <si>
    <t xml:space="preserve">Tieu thuyet, Khoa hoc - tai lieu, Truyen tranh, Horror </t>
  </si>
  <si>
    <t>Khoa hoc - tai lieu, Ky nang song</t>
  </si>
  <si>
    <t xml:space="preserve">Dai hoc Hoa Sen </t>
  </si>
  <si>
    <t>Hoc tap</t>
  </si>
  <si>
    <t>Moi truong xung quanh, Thieu dong luc, Thieu dong luc, Thieu dong luc</t>
  </si>
  <si>
    <t>5-13-2020 15:26:42</t>
  </si>
  <si>
    <t>Khoa hoc - tai lieu, Sach ky nang song</t>
  </si>
  <si>
    <t>Cao dang Cong nghe Thu Duc</t>
  </si>
  <si>
    <t>Trinh tham, Tieu thuyet, Khoa hoc - tai lieu, Lang man, Light Novel, Truyen tranh, Ky nang</t>
  </si>
  <si>
    <t>5-13-2020 15:36:06</t>
  </si>
  <si>
    <t>Khoa hoc - tai lieu, Sefl-help</t>
  </si>
  <si>
    <t>Phat trien ban than, Phat trien ban than</t>
  </si>
  <si>
    <t>Lang man, Truyen tranh</t>
  </si>
  <si>
    <t>5-13-2020 15:27:59</t>
  </si>
  <si>
    <t>Khoa hoc - tai lieu, Self-Help</t>
  </si>
  <si>
    <t>Phat trien ban than, Phat trien ban than, Phat trien ban than</t>
  </si>
  <si>
    <t>Tieu thuyet, Khoa hoc - tai lieu, Light Novel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</si>
</sst>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color theme="1"/>
      <name val="Arial"/>
    </font>
    <font>
      <b/>
      <sz val="10"/>
      <color rgb="FF000000"/>
      <name val="Arial"/>
    </font>
    <font>
      <b/>
      <i/>
      <sz val="10"/>
      <color theme="1"/>
      <name val="Arial"/>
    </font>
    <font>
      <b/>
      <sz val="10"/>
      <color theme="1"/>
      <name val="Arial"/>
    </font>
    <font>
      <b/>
      <i/>
      <sz val="10"/>
      <color rgb="FF000000"/>
      <name val="Arial"/>
    </font>
  </fonts>
  <fills count="8">
    <fill>
      <patternFill patternType="none"/>
    </fill>
    <fill>
      <patternFill patternType="gray125"/>
    </fill>
    <fill>
      <patternFill patternType="solid">
        <fgColor rgb="FF00FF00"/>
        <bgColor rgb="FF00FF00"/>
      </patternFill>
    </fill>
    <fill>
      <patternFill patternType="solid">
        <fgColor theme="6"/>
        <bgColor theme="6"/>
      </patternFill>
    </fill>
    <fill>
      <patternFill patternType="solid">
        <fgColor theme="4"/>
        <bgColor theme="4"/>
      </patternFill>
    </fill>
    <fill>
      <patternFill patternType="solid">
        <fgColor rgb="FFFF00FF"/>
        <bgColor rgb="FFFF00FF"/>
      </patternFill>
    </fill>
    <fill>
      <patternFill patternType="solid">
        <fgColor rgb="FFFBBC04"/>
        <bgColor rgb="FFFBBC04"/>
      </patternFill>
    </fill>
    <fill>
      <patternFill patternType="solid">
        <fgColor rgb="FF4285F4"/>
        <bgColor rgb="FF4285F4"/>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xf numFmtId="0" fontId="1" fillId="2" borderId="0" xfId="0" applyFont="1" applyFill="1"/>
    <xf numFmtId="0" fontId="1" fillId="0" borderId="0" xfId="0" applyFont="1" applyAlignment="1"/>
    <xf numFmtId="0" fontId="2" fillId="3" borderId="0" xfId="0" applyFont="1" applyFill="1"/>
    <xf numFmtId="0" fontId="1" fillId="4" borderId="0" xfId="0" applyFont="1" applyFill="1"/>
    <xf numFmtId="0" fontId="1" fillId="5" borderId="0" xfId="0" applyFont="1" applyFill="1"/>
    <xf numFmtId="0" fontId="1" fillId="3" borderId="0" xfId="0" applyFont="1" applyFill="1"/>
    <xf numFmtId="0" fontId="2" fillId="5" borderId="0" xfId="0" applyFont="1" applyFill="1"/>
    <xf numFmtId="0" fontId="2" fillId="2" borderId="0" xfId="0" applyFont="1" applyFill="1"/>
    <xf numFmtId="0" fontId="2" fillId="4" borderId="0" xfId="0" applyFont="1" applyFill="1"/>
    <xf numFmtId="0" fontId="3" fillId="0" borderId="0" xfId="0" applyFont="1"/>
    <xf numFmtId="0" fontId="4" fillId="0" borderId="0" xfId="0" applyFont="1" applyAlignment="1"/>
    <xf numFmtId="0" fontId="1" fillId="0" borderId="0" xfId="0" applyFont="1" applyAlignment="1"/>
    <xf numFmtId="0" fontId="5" fillId="0" borderId="0" xfId="0" applyFont="1" applyAlignment="1"/>
    <xf numFmtId="0" fontId="1" fillId="0" borderId="0" xfId="0" applyFont="1"/>
    <xf numFmtId="0" fontId="3" fillId="0" borderId="0" xfId="0" applyFont="1" applyAlignment="1"/>
    <xf numFmtId="0" fontId="3" fillId="0" borderId="0" xfId="0" applyFont="1"/>
    <xf numFmtId="164" fontId="0" fillId="0" borderId="0" xfId="0" applyNumberFormat="1" applyFont="1" applyAlignment="1"/>
    <xf numFmtId="0" fontId="0" fillId="2" borderId="0" xfId="0" applyFont="1" applyFill="1" applyAlignment="1"/>
    <xf numFmtId="0" fontId="0" fillId="6" borderId="0" xfId="0" applyFont="1" applyFill="1" applyAlignment="1"/>
    <xf numFmtId="0" fontId="2" fillId="6" borderId="0" xfId="0" applyFont="1" applyFill="1" applyAlignment="1"/>
    <xf numFmtId="0" fontId="0" fillId="7" borderId="0" xfId="0" applyFont="1" applyFill="1" applyAlignment="1"/>
    <xf numFmtId="0" fontId="0" fillId="5" borderId="0" xfId="0" applyFont="1" applyFill="1" applyAlignment="1"/>
    <xf numFmtId="0" fontId="2" fillId="5" borderId="0" xfId="0" applyFont="1" applyFill="1" applyAlignment="1"/>
    <xf numFmtId="0" fontId="2" fillId="2" borderId="0" xfId="0" applyFont="1" applyFill="1" applyAlignment="1"/>
    <xf numFmtId="0" fontId="2" fillId="7" borderId="0" xfId="0" applyFont="1" applyFill="1" applyAlignment="1"/>
  </cellXfs>
  <cellStyles count="1">
    <cellStyle name="Bình thường" xfId="0" builtinId="0"/>
  </cellStyles>
  <dxfs count="4">
    <dxf>
      <fill>
        <patternFill patternType="solid">
          <fgColor rgb="FFFBBC04"/>
          <bgColor rgb="FFFBBC04"/>
        </patternFill>
      </fill>
    </dxf>
    <dxf>
      <fill>
        <patternFill patternType="solid">
          <fgColor rgb="FFFBBC04"/>
          <bgColor rgb="FFFBBC04"/>
        </patternFill>
      </fill>
    </dxf>
    <dxf>
      <fill>
        <patternFill patternType="solid">
          <fgColor rgb="FFFFFF00"/>
          <bgColor rgb="FFFFFF00"/>
        </patternFill>
      </fill>
    </dxf>
    <dxf>
      <fill>
        <patternFill patternType="solid">
          <fgColor rgb="FFFBBC04"/>
          <bgColor rgb="FFFBBC0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5"/>
  <sheetViews>
    <sheetView tabSelected="1" topLeftCell="N1" workbookViewId="0">
      <pane ySplit="1" topLeftCell="A2" activePane="bottomLeft" state="frozen"/>
      <selection pane="bottomLeft" activeCell="P16" sqref="P16"/>
    </sheetView>
  </sheetViews>
  <sheetFormatPr defaultColWidth="14.42578125" defaultRowHeight="15" customHeight="1" x14ac:dyDescent="0.2"/>
  <cols>
    <col min="1" max="1" width="21.5703125" customWidth="1"/>
    <col min="2" max="2" width="4.28515625" customWidth="1"/>
    <col min="3" max="3" width="47.5703125" customWidth="1"/>
    <col min="4" max="4" width="61.7109375" customWidth="1"/>
    <col min="5" max="5" width="52.140625" customWidth="1"/>
    <col min="6" max="6" width="71.28515625" customWidth="1"/>
    <col min="7" max="7" width="48.7109375" customWidth="1"/>
    <col min="8" max="8" width="32.140625" customWidth="1"/>
    <col min="9" max="9" width="25.28515625" customWidth="1"/>
    <col min="10" max="10" width="17" customWidth="1"/>
    <col min="11" max="11" width="32" customWidth="1"/>
    <col min="12" max="12" width="58" customWidth="1"/>
    <col min="13" max="13" width="92.5703125" customWidth="1"/>
    <col min="14" max="14" width="8.7109375" customWidth="1"/>
    <col min="15" max="15" width="39.28515625" customWidth="1"/>
    <col min="16" max="16" width="132.42578125" customWidth="1"/>
    <col min="17" max="17" width="35.42578125" customWidth="1"/>
  </cols>
  <sheetData>
    <row r="1" spans="1:17" ht="15.75" customHeight="1" x14ac:dyDescent="0.2">
      <c r="A1" t="s">
        <v>56</v>
      </c>
      <c r="B1" t="s">
        <v>57</v>
      </c>
      <c r="C1" t="s">
        <v>58</v>
      </c>
      <c r="D1" t="s">
        <v>59</v>
      </c>
      <c r="E1" t="s">
        <v>60</v>
      </c>
      <c r="F1" t="s">
        <v>61</v>
      </c>
      <c r="G1" t="s">
        <v>62</v>
      </c>
      <c r="H1" t="s">
        <v>63</v>
      </c>
      <c r="I1" t="s">
        <v>64</v>
      </c>
      <c r="J1" t="s">
        <v>65</v>
      </c>
      <c r="K1" t="s">
        <v>66</v>
      </c>
      <c r="L1" t="s">
        <v>67</v>
      </c>
      <c r="M1" t="s">
        <v>68</v>
      </c>
      <c r="N1" t="s">
        <v>69</v>
      </c>
      <c r="O1" t="s">
        <v>70</v>
      </c>
      <c r="P1" t="s">
        <v>71</v>
      </c>
      <c r="Q1" t="s">
        <v>72</v>
      </c>
    </row>
    <row r="2" spans="1:17" ht="15.75" customHeight="1" x14ac:dyDescent="0.2">
      <c r="A2" s="18" t="s">
        <v>73</v>
      </c>
      <c r="B2" t="s">
        <v>74</v>
      </c>
      <c r="C2" s="19" t="s">
        <v>75</v>
      </c>
      <c r="D2" t="s">
        <v>76</v>
      </c>
      <c r="E2" t="s">
        <v>77</v>
      </c>
      <c r="F2" t="s">
        <v>78</v>
      </c>
      <c r="G2" t="s">
        <v>79</v>
      </c>
      <c r="H2" t="s">
        <v>80</v>
      </c>
      <c r="I2" t="s">
        <v>81</v>
      </c>
      <c r="J2" t="s">
        <v>82</v>
      </c>
      <c r="K2" t="s">
        <v>83</v>
      </c>
      <c r="L2" t="s">
        <v>84</v>
      </c>
      <c r="M2" t="s">
        <v>85</v>
      </c>
      <c r="N2" t="s">
        <v>81</v>
      </c>
      <c r="O2" t="s">
        <v>86</v>
      </c>
      <c r="P2" t="s">
        <v>87</v>
      </c>
      <c r="Q2" s="21" t="s">
        <v>88</v>
      </c>
    </row>
    <row r="3" spans="1:17" ht="15.75" customHeight="1" x14ac:dyDescent="0.2">
      <c r="A3" s="18">
        <v>43987.588182870371</v>
      </c>
      <c r="B3" t="s">
        <v>74</v>
      </c>
      <c r="C3" s="19" t="s">
        <v>75</v>
      </c>
      <c r="D3" t="s">
        <v>89</v>
      </c>
      <c r="E3" t="s">
        <v>90</v>
      </c>
      <c r="F3" t="s">
        <v>16</v>
      </c>
      <c r="G3" t="s">
        <v>79</v>
      </c>
      <c r="H3" t="s">
        <v>80</v>
      </c>
      <c r="I3" t="s">
        <v>81</v>
      </c>
      <c r="J3" t="s">
        <v>82</v>
      </c>
      <c r="K3" t="s">
        <v>91</v>
      </c>
      <c r="L3" t="s">
        <v>92</v>
      </c>
      <c r="M3" t="s">
        <v>85</v>
      </c>
      <c r="N3" t="s">
        <v>74</v>
      </c>
      <c r="O3" t="s">
        <v>86</v>
      </c>
      <c r="P3" t="s">
        <v>87</v>
      </c>
      <c r="Q3" s="21" t="s">
        <v>88</v>
      </c>
    </row>
    <row r="4" spans="1:17" ht="15.75" customHeight="1" x14ac:dyDescent="0.2">
      <c r="A4" s="18" t="s">
        <v>93</v>
      </c>
      <c r="B4" t="s">
        <v>74</v>
      </c>
      <c r="C4" s="22" t="s">
        <v>94</v>
      </c>
      <c r="D4" t="s">
        <v>95</v>
      </c>
      <c r="E4" t="s">
        <v>96</v>
      </c>
      <c r="F4" t="s">
        <v>97</v>
      </c>
      <c r="G4" t="s">
        <v>79</v>
      </c>
      <c r="H4" t="s">
        <v>80</v>
      </c>
      <c r="I4" t="s">
        <v>74</v>
      </c>
      <c r="J4" t="s">
        <v>82</v>
      </c>
      <c r="K4" t="s">
        <v>83</v>
      </c>
      <c r="L4" t="s">
        <v>98</v>
      </c>
      <c r="M4" t="s">
        <v>99</v>
      </c>
      <c r="N4" t="s">
        <v>74</v>
      </c>
      <c r="O4" t="s">
        <v>100</v>
      </c>
      <c r="P4" t="s">
        <v>87</v>
      </c>
      <c r="Q4" s="21" t="s">
        <v>88</v>
      </c>
    </row>
    <row r="5" spans="1:17" ht="15.75" customHeight="1" x14ac:dyDescent="0.2">
      <c r="A5" s="18" t="s">
        <v>101</v>
      </c>
      <c r="B5" t="s">
        <v>74</v>
      </c>
      <c r="C5" s="22" t="s">
        <v>94</v>
      </c>
      <c r="D5" t="s">
        <v>102</v>
      </c>
      <c r="E5" t="s">
        <v>103</v>
      </c>
      <c r="F5" t="s">
        <v>16</v>
      </c>
      <c r="G5" t="s">
        <v>104</v>
      </c>
      <c r="H5" t="s">
        <v>80</v>
      </c>
      <c r="I5" t="s">
        <v>81</v>
      </c>
      <c r="J5" t="s">
        <v>82</v>
      </c>
      <c r="K5" t="s">
        <v>91</v>
      </c>
      <c r="L5" t="s">
        <v>105</v>
      </c>
      <c r="M5" t="s">
        <v>99</v>
      </c>
      <c r="N5" t="s">
        <v>74</v>
      </c>
      <c r="O5" t="s">
        <v>100</v>
      </c>
      <c r="P5" t="s">
        <v>87</v>
      </c>
      <c r="Q5" s="21" t="s">
        <v>88</v>
      </c>
    </row>
    <row r="6" spans="1:17" ht="15.75" customHeight="1" x14ac:dyDescent="0.2">
      <c r="A6" s="18">
        <v>43987.589201388888</v>
      </c>
      <c r="B6" t="s">
        <v>74</v>
      </c>
      <c r="C6" s="19" t="s">
        <v>106</v>
      </c>
      <c r="D6" t="s">
        <v>107</v>
      </c>
      <c r="E6" t="s">
        <v>77</v>
      </c>
      <c r="F6" t="s">
        <v>16</v>
      </c>
      <c r="G6" t="s">
        <v>79</v>
      </c>
      <c r="H6" t="s">
        <v>80</v>
      </c>
      <c r="I6" t="s">
        <v>81</v>
      </c>
      <c r="J6" t="s">
        <v>82</v>
      </c>
      <c r="K6" t="s">
        <v>108</v>
      </c>
      <c r="L6" t="s">
        <v>98</v>
      </c>
      <c r="M6" t="s">
        <v>99</v>
      </c>
      <c r="N6" t="s">
        <v>74</v>
      </c>
      <c r="O6" t="s">
        <v>100</v>
      </c>
      <c r="P6" t="s">
        <v>87</v>
      </c>
      <c r="Q6" s="21" t="s">
        <v>88</v>
      </c>
    </row>
    <row r="7" spans="1:17" ht="15.75" customHeight="1" x14ac:dyDescent="0.2">
      <c r="A7" s="18">
        <v>43987.78597222222</v>
      </c>
      <c r="B7" t="s">
        <v>74</v>
      </c>
      <c r="C7" s="23" t="s">
        <v>109</v>
      </c>
      <c r="D7" t="s">
        <v>110</v>
      </c>
      <c r="E7" t="s">
        <v>111</v>
      </c>
      <c r="F7" t="s">
        <v>112</v>
      </c>
      <c r="G7" t="s">
        <v>113</v>
      </c>
      <c r="H7" t="s">
        <v>80</v>
      </c>
      <c r="I7" t="s">
        <v>74</v>
      </c>
      <c r="J7" t="s">
        <v>82</v>
      </c>
      <c r="K7" t="s">
        <v>83</v>
      </c>
      <c r="L7" t="s">
        <v>92</v>
      </c>
      <c r="M7" t="s">
        <v>114</v>
      </c>
      <c r="N7" t="s">
        <v>74</v>
      </c>
      <c r="O7" t="s">
        <v>115</v>
      </c>
      <c r="P7" t="s">
        <v>87</v>
      </c>
      <c r="Q7" s="21" t="s">
        <v>88</v>
      </c>
    </row>
    <row r="8" spans="1:17" ht="15.75" customHeight="1" x14ac:dyDescent="0.2">
      <c r="A8" s="18">
        <v>43987.599930555552</v>
      </c>
      <c r="B8" t="s">
        <v>74</v>
      </c>
      <c r="C8" s="23" t="s">
        <v>109</v>
      </c>
      <c r="D8" t="s">
        <v>116</v>
      </c>
      <c r="E8" t="s">
        <v>103</v>
      </c>
      <c r="F8" t="s">
        <v>117</v>
      </c>
      <c r="G8" t="s">
        <v>79</v>
      </c>
      <c r="H8" t="s">
        <v>80</v>
      </c>
      <c r="I8" t="s">
        <v>81</v>
      </c>
      <c r="J8" t="s">
        <v>81</v>
      </c>
      <c r="K8" t="s">
        <v>91</v>
      </c>
      <c r="L8" t="s">
        <v>118</v>
      </c>
      <c r="M8" t="s">
        <v>85</v>
      </c>
      <c r="N8" t="s">
        <v>74</v>
      </c>
      <c r="O8" t="s">
        <v>115</v>
      </c>
      <c r="P8" t="s">
        <v>87</v>
      </c>
      <c r="Q8" s="21" t="s">
        <v>88</v>
      </c>
    </row>
    <row r="9" spans="1:17" ht="15.75" customHeight="1" x14ac:dyDescent="0.2">
      <c r="A9" s="18" t="s">
        <v>119</v>
      </c>
      <c r="B9" t="s">
        <v>74</v>
      </c>
      <c r="C9" s="23" t="s">
        <v>120</v>
      </c>
      <c r="D9" t="s">
        <v>121</v>
      </c>
      <c r="E9" t="s">
        <v>77</v>
      </c>
      <c r="F9" t="s">
        <v>117</v>
      </c>
      <c r="G9" t="s">
        <v>79</v>
      </c>
      <c r="H9" t="s">
        <v>80</v>
      </c>
      <c r="I9" t="s">
        <v>81</v>
      </c>
      <c r="J9" t="s">
        <v>82</v>
      </c>
      <c r="K9" t="s">
        <v>83</v>
      </c>
      <c r="L9" t="s">
        <v>118</v>
      </c>
      <c r="M9" t="s">
        <v>99</v>
      </c>
      <c r="N9" t="s">
        <v>74</v>
      </c>
      <c r="O9" t="s">
        <v>115</v>
      </c>
      <c r="P9" t="s">
        <v>87</v>
      </c>
      <c r="Q9" s="21" t="s">
        <v>88</v>
      </c>
    </row>
    <row r="10" spans="1:17" ht="15.75" customHeight="1" x14ac:dyDescent="0.2">
      <c r="A10" s="18">
        <v>44109.902013888888</v>
      </c>
      <c r="B10" t="s">
        <v>74</v>
      </c>
      <c r="C10" s="20" t="s">
        <v>122</v>
      </c>
      <c r="D10" t="s">
        <v>123</v>
      </c>
      <c r="E10" t="s">
        <v>96</v>
      </c>
      <c r="F10" t="s">
        <v>97</v>
      </c>
      <c r="G10" t="s">
        <v>79</v>
      </c>
      <c r="H10" t="s">
        <v>80</v>
      </c>
      <c r="I10" t="s">
        <v>81</v>
      </c>
      <c r="J10" t="s">
        <v>124</v>
      </c>
      <c r="K10" t="s">
        <v>83</v>
      </c>
      <c r="L10" t="s">
        <v>125</v>
      </c>
      <c r="M10" t="s">
        <v>99</v>
      </c>
      <c r="N10" t="s">
        <v>81</v>
      </c>
      <c r="O10" t="s">
        <v>115</v>
      </c>
      <c r="P10" t="s">
        <v>87</v>
      </c>
      <c r="Q10" s="21" t="s">
        <v>88</v>
      </c>
    </row>
    <row r="11" spans="1:17" ht="15.75" customHeight="1" x14ac:dyDescent="0.2">
      <c r="A11" s="18">
        <v>43987.618425925924</v>
      </c>
      <c r="B11" t="s">
        <v>74</v>
      </c>
      <c r="C11" s="19" t="s">
        <v>126</v>
      </c>
      <c r="D11" t="s">
        <v>127</v>
      </c>
      <c r="E11" t="s">
        <v>128</v>
      </c>
      <c r="F11" t="s">
        <v>97</v>
      </c>
      <c r="G11" t="s">
        <v>79</v>
      </c>
      <c r="H11" t="s">
        <v>80</v>
      </c>
      <c r="I11" t="s">
        <v>74</v>
      </c>
      <c r="J11" t="s">
        <v>82</v>
      </c>
      <c r="K11" t="s">
        <v>91</v>
      </c>
      <c r="L11" t="s">
        <v>129</v>
      </c>
      <c r="M11" t="s">
        <v>130</v>
      </c>
      <c r="N11" t="s">
        <v>74</v>
      </c>
      <c r="O11" t="s">
        <v>131</v>
      </c>
      <c r="P11" t="s">
        <v>87</v>
      </c>
      <c r="Q11" s="21" t="s">
        <v>88</v>
      </c>
    </row>
    <row r="12" spans="1:17" ht="15.75" customHeight="1" x14ac:dyDescent="0.2">
      <c r="A12" s="18" t="s">
        <v>132</v>
      </c>
      <c r="B12" t="s">
        <v>74</v>
      </c>
      <c r="C12" s="23" t="s">
        <v>133</v>
      </c>
      <c r="D12" t="s">
        <v>121</v>
      </c>
      <c r="E12" t="s">
        <v>103</v>
      </c>
      <c r="F12" t="s">
        <v>117</v>
      </c>
      <c r="G12" t="s">
        <v>79</v>
      </c>
      <c r="H12" t="s">
        <v>80</v>
      </c>
      <c r="I12" t="s">
        <v>74</v>
      </c>
      <c r="J12" t="s">
        <v>81</v>
      </c>
      <c r="K12" t="s">
        <v>91</v>
      </c>
      <c r="L12" t="s">
        <v>118</v>
      </c>
      <c r="M12" t="s">
        <v>134</v>
      </c>
      <c r="N12" t="s">
        <v>74</v>
      </c>
      <c r="O12" t="s">
        <v>131</v>
      </c>
      <c r="P12" t="s">
        <v>87</v>
      </c>
      <c r="Q12" s="21" t="s">
        <v>88</v>
      </c>
    </row>
    <row r="13" spans="1:17" ht="15.75" customHeight="1" x14ac:dyDescent="0.2">
      <c r="A13" s="18">
        <v>44140.395370370374</v>
      </c>
      <c r="B13" t="s">
        <v>74</v>
      </c>
      <c r="C13" s="19" t="s">
        <v>135</v>
      </c>
      <c r="D13" t="s">
        <v>136</v>
      </c>
      <c r="E13" t="s">
        <v>128</v>
      </c>
      <c r="F13" t="s">
        <v>16</v>
      </c>
      <c r="G13" t="s">
        <v>104</v>
      </c>
      <c r="H13" t="s">
        <v>80</v>
      </c>
      <c r="I13" t="s">
        <v>81</v>
      </c>
      <c r="J13" t="s">
        <v>82</v>
      </c>
      <c r="K13" t="s">
        <v>83</v>
      </c>
      <c r="L13" t="s">
        <v>84</v>
      </c>
      <c r="M13" t="s">
        <v>85</v>
      </c>
      <c r="N13" t="s">
        <v>81</v>
      </c>
      <c r="O13" t="s">
        <v>131</v>
      </c>
      <c r="P13" t="s">
        <v>87</v>
      </c>
      <c r="Q13" s="21" t="s">
        <v>88</v>
      </c>
    </row>
    <row r="14" spans="1:17" ht="15.75" customHeight="1" x14ac:dyDescent="0.2">
      <c r="A14" s="18">
        <v>43987.653171296297</v>
      </c>
      <c r="B14" t="s">
        <v>74</v>
      </c>
      <c r="C14" s="19" t="s">
        <v>137</v>
      </c>
      <c r="D14" t="s">
        <v>121</v>
      </c>
      <c r="E14" t="s">
        <v>138</v>
      </c>
      <c r="F14" t="s">
        <v>117</v>
      </c>
      <c r="G14" t="s">
        <v>79</v>
      </c>
      <c r="H14" t="s">
        <v>80</v>
      </c>
      <c r="I14" t="s">
        <v>81</v>
      </c>
      <c r="J14" t="s">
        <v>82</v>
      </c>
      <c r="K14" t="s">
        <v>83</v>
      </c>
      <c r="L14" t="s">
        <v>84</v>
      </c>
      <c r="M14" t="s">
        <v>134</v>
      </c>
      <c r="N14" t="s">
        <v>81</v>
      </c>
      <c r="O14" t="s">
        <v>139</v>
      </c>
      <c r="P14" t="s">
        <v>87</v>
      </c>
      <c r="Q14" s="21" t="s">
        <v>88</v>
      </c>
    </row>
    <row r="15" spans="1:17" ht="15.75" customHeight="1" x14ac:dyDescent="0.2">
      <c r="A15" s="18" t="s">
        <v>140</v>
      </c>
      <c r="B15" t="s">
        <v>74</v>
      </c>
      <c r="C15" s="22" t="s">
        <v>94</v>
      </c>
      <c r="D15" t="s">
        <v>110</v>
      </c>
      <c r="E15" t="s">
        <v>141</v>
      </c>
      <c r="F15" t="s">
        <v>78</v>
      </c>
      <c r="G15" t="s">
        <v>79</v>
      </c>
      <c r="H15" t="s">
        <v>80</v>
      </c>
      <c r="I15" t="s">
        <v>81</v>
      </c>
      <c r="J15" t="s">
        <v>82</v>
      </c>
      <c r="K15" t="s">
        <v>83</v>
      </c>
      <c r="L15" t="s">
        <v>125</v>
      </c>
      <c r="M15" t="s">
        <v>99</v>
      </c>
      <c r="N15" t="s">
        <v>81</v>
      </c>
      <c r="O15" t="s">
        <v>139</v>
      </c>
      <c r="P15" t="s">
        <v>87</v>
      </c>
      <c r="Q15" s="21" t="s">
        <v>88</v>
      </c>
    </row>
    <row r="16" spans="1:17" ht="15.75" customHeight="1" x14ac:dyDescent="0.2">
      <c r="A16" s="18">
        <v>44109.896192129629</v>
      </c>
      <c r="B16" t="s">
        <v>74</v>
      </c>
      <c r="C16" s="19" t="s">
        <v>75</v>
      </c>
      <c r="D16" t="s">
        <v>76</v>
      </c>
      <c r="E16" t="s">
        <v>77</v>
      </c>
      <c r="F16" t="s">
        <v>16</v>
      </c>
      <c r="G16" t="s">
        <v>79</v>
      </c>
      <c r="H16" t="s">
        <v>142</v>
      </c>
      <c r="I16" t="s">
        <v>81</v>
      </c>
      <c r="J16" t="s">
        <v>82</v>
      </c>
      <c r="K16" t="s">
        <v>108</v>
      </c>
      <c r="L16" t="s">
        <v>125</v>
      </c>
      <c r="M16" t="s">
        <v>143</v>
      </c>
      <c r="N16" t="s">
        <v>74</v>
      </c>
      <c r="O16" t="s">
        <v>144</v>
      </c>
      <c r="P16" t="s">
        <v>87</v>
      </c>
      <c r="Q16" s="21" t="s">
        <v>88</v>
      </c>
    </row>
    <row r="17" spans="1:17" ht="15.75" customHeight="1" x14ac:dyDescent="0.2">
      <c r="A17" s="18">
        <v>43987.732881944445</v>
      </c>
      <c r="B17" t="s">
        <v>74</v>
      </c>
      <c r="C17" s="19" t="s">
        <v>106</v>
      </c>
      <c r="D17" t="s">
        <v>76</v>
      </c>
      <c r="E17" t="s">
        <v>77</v>
      </c>
      <c r="F17" t="s">
        <v>117</v>
      </c>
      <c r="G17" t="s">
        <v>113</v>
      </c>
      <c r="H17" t="s">
        <v>142</v>
      </c>
      <c r="I17" t="s">
        <v>81</v>
      </c>
      <c r="J17" t="s">
        <v>81</v>
      </c>
      <c r="K17" t="s">
        <v>83</v>
      </c>
      <c r="L17" t="s">
        <v>84</v>
      </c>
      <c r="M17" t="s">
        <v>143</v>
      </c>
      <c r="N17" t="s">
        <v>81</v>
      </c>
      <c r="O17" t="s">
        <v>144</v>
      </c>
      <c r="P17" t="s">
        <v>87</v>
      </c>
      <c r="Q17" s="21" t="s">
        <v>88</v>
      </c>
    </row>
    <row r="18" spans="1:17" ht="15.75" customHeight="1" x14ac:dyDescent="0.2">
      <c r="A18" s="18">
        <v>44017.872060185182</v>
      </c>
      <c r="B18" t="s">
        <v>74</v>
      </c>
      <c r="C18" s="20" t="s">
        <v>122</v>
      </c>
      <c r="D18" t="s">
        <v>145</v>
      </c>
      <c r="E18" t="s">
        <v>77</v>
      </c>
      <c r="F18" t="s">
        <v>16</v>
      </c>
      <c r="G18" t="s">
        <v>79</v>
      </c>
      <c r="H18" t="s">
        <v>80</v>
      </c>
      <c r="I18" t="s">
        <v>81</v>
      </c>
      <c r="J18" t="s">
        <v>82</v>
      </c>
      <c r="K18" t="s">
        <v>83</v>
      </c>
      <c r="L18" t="s">
        <v>84</v>
      </c>
      <c r="M18" t="s">
        <v>114</v>
      </c>
      <c r="N18" t="s">
        <v>74</v>
      </c>
      <c r="O18" t="s">
        <v>144</v>
      </c>
      <c r="P18" t="s">
        <v>87</v>
      </c>
      <c r="Q18" s="21" t="s">
        <v>88</v>
      </c>
    </row>
    <row r="19" spans="1:17" ht="15.75" customHeight="1" x14ac:dyDescent="0.2">
      <c r="A19" s="18">
        <v>43987.587013888886</v>
      </c>
      <c r="B19" t="s">
        <v>74</v>
      </c>
      <c r="C19" s="19" t="s">
        <v>75</v>
      </c>
      <c r="D19" t="s">
        <v>76</v>
      </c>
      <c r="E19" t="s">
        <v>146</v>
      </c>
      <c r="F19" t="s">
        <v>117</v>
      </c>
      <c r="G19" t="s">
        <v>104</v>
      </c>
      <c r="H19" t="s">
        <v>80</v>
      </c>
      <c r="I19" t="s">
        <v>74</v>
      </c>
      <c r="J19" t="s">
        <v>81</v>
      </c>
      <c r="K19" t="s">
        <v>83</v>
      </c>
      <c r="L19" t="s">
        <v>125</v>
      </c>
      <c r="M19" t="s">
        <v>85</v>
      </c>
      <c r="N19" t="s">
        <v>74</v>
      </c>
      <c r="O19" t="s">
        <v>144</v>
      </c>
      <c r="P19" t="s">
        <v>87</v>
      </c>
      <c r="Q19" s="24" t="s">
        <v>147</v>
      </c>
    </row>
    <row r="20" spans="1:17" ht="15.75" customHeight="1" x14ac:dyDescent="0.2">
      <c r="A20" s="18">
        <v>44140.332835648151</v>
      </c>
      <c r="B20" t="s">
        <v>74</v>
      </c>
      <c r="C20" s="20" t="s">
        <v>122</v>
      </c>
      <c r="D20" t="s">
        <v>148</v>
      </c>
      <c r="E20" t="s">
        <v>77</v>
      </c>
      <c r="F20" t="s">
        <v>97</v>
      </c>
      <c r="G20" t="s">
        <v>79</v>
      </c>
      <c r="H20" t="s">
        <v>142</v>
      </c>
      <c r="I20" t="s">
        <v>81</v>
      </c>
      <c r="J20" t="s">
        <v>81</v>
      </c>
      <c r="K20" t="s">
        <v>83</v>
      </c>
      <c r="L20" t="s">
        <v>84</v>
      </c>
      <c r="M20" t="s">
        <v>99</v>
      </c>
      <c r="N20" t="s">
        <v>81</v>
      </c>
      <c r="O20" t="s">
        <v>144</v>
      </c>
      <c r="P20" t="s">
        <v>87</v>
      </c>
      <c r="Q20" s="24" t="s">
        <v>147</v>
      </c>
    </row>
    <row r="21" spans="1:17" ht="15.75" customHeight="1" x14ac:dyDescent="0.2">
      <c r="A21" s="18">
        <v>44140.325104166666</v>
      </c>
      <c r="B21" t="s">
        <v>74</v>
      </c>
      <c r="C21" s="19" t="s">
        <v>135</v>
      </c>
      <c r="D21" t="s">
        <v>149</v>
      </c>
      <c r="E21" t="s">
        <v>96</v>
      </c>
      <c r="F21" t="s">
        <v>112</v>
      </c>
      <c r="G21" t="s">
        <v>79</v>
      </c>
      <c r="H21" t="s">
        <v>80</v>
      </c>
      <c r="I21" t="s">
        <v>74</v>
      </c>
      <c r="J21" t="s">
        <v>82</v>
      </c>
      <c r="K21" t="s">
        <v>83</v>
      </c>
      <c r="L21" t="s">
        <v>98</v>
      </c>
      <c r="M21" t="s">
        <v>99</v>
      </c>
      <c r="N21" t="s">
        <v>74</v>
      </c>
      <c r="O21" t="s">
        <v>144</v>
      </c>
      <c r="P21" t="s">
        <v>87</v>
      </c>
      <c r="Q21" s="24" t="s">
        <v>147</v>
      </c>
    </row>
    <row r="22" spans="1:17" ht="15.75" customHeight="1" x14ac:dyDescent="0.2">
      <c r="A22" s="18">
        <v>44140.350706018522</v>
      </c>
      <c r="B22" t="s">
        <v>74</v>
      </c>
      <c r="C22" s="23" t="s">
        <v>150</v>
      </c>
      <c r="D22" t="s">
        <v>151</v>
      </c>
      <c r="E22" t="s">
        <v>138</v>
      </c>
      <c r="F22" t="s">
        <v>16</v>
      </c>
      <c r="G22" t="s">
        <v>104</v>
      </c>
      <c r="H22" t="s">
        <v>80</v>
      </c>
      <c r="I22" t="s">
        <v>74</v>
      </c>
      <c r="J22" t="s">
        <v>82</v>
      </c>
      <c r="K22" t="s">
        <v>108</v>
      </c>
      <c r="L22" t="s">
        <v>84</v>
      </c>
      <c r="M22" t="s">
        <v>85</v>
      </c>
      <c r="N22" t="s">
        <v>81</v>
      </c>
      <c r="O22" t="s">
        <v>144</v>
      </c>
      <c r="P22" t="s">
        <v>87</v>
      </c>
      <c r="Q22" s="24" t="s">
        <v>147</v>
      </c>
    </row>
    <row r="23" spans="1:17" ht="15.75" customHeight="1" x14ac:dyDescent="0.2">
      <c r="A23" s="18">
        <v>43987.602164351854</v>
      </c>
      <c r="B23" t="s">
        <v>74</v>
      </c>
      <c r="C23" s="19" t="s">
        <v>106</v>
      </c>
      <c r="D23" t="s">
        <v>121</v>
      </c>
      <c r="E23" t="s">
        <v>77</v>
      </c>
      <c r="F23" t="s">
        <v>16</v>
      </c>
      <c r="G23" t="s">
        <v>113</v>
      </c>
      <c r="H23" t="s">
        <v>80</v>
      </c>
      <c r="I23" t="s">
        <v>81</v>
      </c>
      <c r="J23" t="s">
        <v>81</v>
      </c>
      <c r="K23" t="s">
        <v>91</v>
      </c>
      <c r="L23" t="s">
        <v>118</v>
      </c>
      <c r="M23" t="s">
        <v>85</v>
      </c>
      <c r="N23" t="s">
        <v>81</v>
      </c>
      <c r="O23" t="s">
        <v>152</v>
      </c>
      <c r="P23" t="s">
        <v>87</v>
      </c>
      <c r="Q23" s="24" t="s">
        <v>147</v>
      </c>
    </row>
    <row r="24" spans="1:17" ht="15.75" customHeight="1" x14ac:dyDescent="0.2">
      <c r="A24" s="18">
        <v>43987.681273148148</v>
      </c>
      <c r="B24" t="s">
        <v>74</v>
      </c>
      <c r="C24" s="23" t="s">
        <v>109</v>
      </c>
      <c r="D24" t="s">
        <v>151</v>
      </c>
      <c r="E24" t="s">
        <v>77</v>
      </c>
      <c r="F24" t="s">
        <v>16</v>
      </c>
      <c r="G24" t="s">
        <v>79</v>
      </c>
      <c r="H24" t="s">
        <v>80</v>
      </c>
      <c r="I24" t="s">
        <v>81</v>
      </c>
      <c r="J24" t="s">
        <v>82</v>
      </c>
      <c r="K24" t="s">
        <v>108</v>
      </c>
      <c r="L24" t="s">
        <v>84</v>
      </c>
      <c r="M24" t="s">
        <v>85</v>
      </c>
      <c r="N24" t="s">
        <v>74</v>
      </c>
      <c r="O24" t="s">
        <v>153</v>
      </c>
      <c r="P24" t="s">
        <v>87</v>
      </c>
      <c r="Q24" s="24" t="s">
        <v>147</v>
      </c>
    </row>
    <row r="25" spans="1:17" ht="15.75" customHeight="1" x14ac:dyDescent="0.2">
      <c r="A25" s="18" t="s">
        <v>154</v>
      </c>
      <c r="B25" t="s">
        <v>74</v>
      </c>
      <c r="C25" s="22" t="s">
        <v>94</v>
      </c>
      <c r="D25" t="s">
        <v>155</v>
      </c>
      <c r="E25" t="s">
        <v>77</v>
      </c>
      <c r="F25" t="s">
        <v>97</v>
      </c>
      <c r="G25" t="s">
        <v>79</v>
      </c>
      <c r="H25" t="s">
        <v>80</v>
      </c>
      <c r="I25" t="s">
        <v>81</v>
      </c>
      <c r="J25" t="s">
        <v>81</v>
      </c>
      <c r="K25" t="s">
        <v>91</v>
      </c>
      <c r="L25" t="s">
        <v>125</v>
      </c>
      <c r="M25" t="s">
        <v>130</v>
      </c>
      <c r="N25" t="s">
        <v>74</v>
      </c>
      <c r="O25" t="s">
        <v>156</v>
      </c>
      <c r="P25" t="s">
        <v>87</v>
      </c>
      <c r="Q25" s="24" t="s">
        <v>147</v>
      </c>
    </row>
    <row r="26" spans="1:17" ht="15.75" customHeight="1" x14ac:dyDescent="0.2">
      <c r="A26" s="18">
        <v>43987.601620370369</v>
      </c>
      <c r="B26" t="s">
        <v>74</v>
      </c>
      <c r="C26" s="19" t="s">
        <v>106</v>
      </c>
      <c r="D26" t="s">
        <v>157</v>
      </c>
      <c r="E26" t="s">
        <v>128</v>
      </c>
      <c r="F26" t="s">
        <v>97</v>
      </c>
      <c r="G26" t="s">
        <v>79</v>
      </c>
      <c r="H26" t="s">
        <v>80</v>
      </c>
      <c r="I26" t="s">
        <v>81</v>
      </c>
      <c r="J26" t="s">
        <v>124</v>
      </c>
      <c r="K26" t="s">
        <v>83</v>
      </c>
      <c r="L26" t="s">
        <v>105</v>
      </c>
      <c r="M26" t="s">
        <v>99</v>
      </c>
      <c r="N26" t="s">
        <v>74</v>
      </c>
      <c r="O26" t="s">
        <v>156</v>
      </c>
      <c r="P26" t="s">
        <v>87</v>
      </c>
      <c r="Q26" s="24" t="s">
        <v>147</v>
      </c>
    </row>
    <row r="27" spans="1:17" ht="15.75" customHeight="1" x14ac:dyDescent="0.2">
      <c r="A27" s="18" t="s">
        <v>158</v>
      </c>
      <c r="B27" t="s">
        <v>74</v>
      </c>
      <c r="C27" s="19" t="s">
        <v>106</v>
      </c>
      <c r="D27" t="s">
        <v>159</v>
      </c>
      <c r="E27" t="s">
        <v>160</v>
      </c>
      <c r="F27" t="s">
        <v>97</v>
      </c>
      <c r="G27" t="s">
        <v>79</v>
      </c>
      <c r="H27" t="s">
        <v>80</v>
      </c>
      <c r="I27" t="s">
        <v>81</v>
      </c>
      <c r="J27" t="s">
        <v>82</v>
      </c>
      <c r="K27" t="s">
        <v>108</v>
      </c>
      <c r="L27" t="s">
        <v>161</v>
      </c>
      <c r="M27" t="s">
        <v>99</v>
      </c>
      <c r="N27" t="s">
        <v>74</v>
      </c>
      <c r="O27" t="s">
        <v>156</v>
      </c>
      <c r="P27" t="s">
        <v>87</v>
      </c>
      <c r="Q27" s="24" t="s">
        <v>147</v>
      </c>
    </row>
    <row r="28" spans="1:17" ht="15.75" customHeight="1" x14ac:dyDescent="0.2">
      <c r="A28" s="18">
        <v>43987.765416666669</v>
      </c>
      <c r="B28" t="s">
        <v>74</v>
      </c>
      <c r="C28" s="23" t="s">
        <v>109</v>
      </c>
      <c r="D28" t="s">
        <v>110</v>
      </c>
      <c r="E28" t="s">
        <v>77</v>
      </c>
      <c r="F28" t="s">
        <v>117</v>
      </c>
      <c r="G28" t="s">
        <v>79</v>
      </c>
      <c r="H28" t="s">
        <v>142</v>
      </c>
      <c r="I28" t="s">
        <v>81</v>
      </c>
      <c r="J28" t="s">
        <v>81</v>
      </c>
      <c r="K28" t="s">
        <v>83</v>
      </c>
      <c r="L28" t="s">
        <v>105</v>
      </c>
      <c r="M28" t="s">
        <v>99</v>
      </c>
      <c r="N28" t="s">
        <v>81</v>
      </c>
      <c r="O28" t="s">
        <v>86</v>
      </c>
      <c r="P28" t="s">
        <v>162</v>
      </c>
      <c r="Q28" s="24" t="s">
        <v>147</v>
      </c>
    </row>
    <row r="29" spans="1:17" ht="15.75" customHeight="1" x14ac:dyDescent="0.2">
      <c r="A29" s="18">
        <v>44109.856631944444</v>
      </c>
      <c r="B29" t="s">
        <v>74</v>
      </c>
      <c r="C29" s="20" t="s">
        <v>122</v>
      </c>
      <c r="D29" t="s">
        <v>136</v>
      </c>
      <c r="E29" t="s">
        <v>128</v>
      </c>
      <c r="F29" t="s">
        <v>16</v>
      </c>
      <c r="G29" t="s">
        <v>79</v>
      </c>
      <c r="H29" t="s">
        <v>80</v>
      </c>
      <c r="I29" t="s">
        <v>81</v>
      </c>
      <c r="J29" t="s">
        <v>82</v>
      </c>
      <c r="K29" t="s">
        <v>108</v>
      </c>
      <c r="L29" t="s">
        <v>163</v>
      </c>
      <c r="M29" t="s">
        <v>99</v>
      </c>
      <c r="N29" t="s">
        <v>74</v>
      </c>
      <c r="O29" t="s">
        <v>100</v>
      </c>
      <c r="P29" t="s">
        <v>162</v>
      </c>
      <c r="Q29" s="24" t="s">
        <v>147</v>
      </c>
    </row>
    <row r="30" spans="1:17" ht="15.75" customHeight="1" x14ac:dyDescent="0.2">
      <c r="A30" s="18">
        <v>43987.612303240741</v>
      </c>
      <c r="B30" t="s">
        <v>74</v>
      </c>
      <c r="C30" s="22" t="s">
        <v>94</v>
      </c>
      <c r="D30" t="s">
        <v>164</v>
      </c>
      <c r="E30" t="s">
        <v>77</v>
      </c>
      <c r="F30" t="s">
        <v>117</v>
      </c>
      <c r="G30" t="s">
        <v>79</v>
      </c>
      <c r="H30" t="s">
        <v>80</v>
      </c>
      <c r="I30" t="s">
        <v>81</v>
      </c>
      <c r="J30" t="s">
        <v>82</v>
      </c>
      <c r="K30" t="s">
        <v>91</v>
      </c>
      <c r="L30" t="s">
        <v>165</v>
      </c>
      <c r="M30" t="s">
        <v>143</v>
      </c>
      <c r="N30" t="s">
        <v>81</v>
      </c>
      <c r="O30" t="s">
        <v>166</v>
      </c>
      <c r="P30" t="s">
        <v>162</v>
      </c>
      <c r="Q30" s="24" t="s">
        <v>147</v>
      </c>
    </row>
    <row r="31" spans="1:17" ht="15.75" customHeight="1" x14ac:dyDescent="0.2">
      <c r="A31" s="18" t="s">
        <v>167</v>
      </c>
      <c r="B31" t="s">
        <v>74</v>
      </c>
      <c r="C31" s="23" t="s">
        <v>109</v>
      </c>
      <c r="D31" t="s">
        <v>168</v>
      </c>
      <c r="E31" t="s">
        <v>169</v>
      </c>
      <c r="F31" t="s">
        <v>78</v>
      </c>
      <c r="G31" t="s">
        <v>79</v>
      </c>
      <c r="H31" t="s">
        <v>80</v>
      </c>
      <c r="I31" t="s">
        <v>74</v>
      </c>
      <c r="J31" t="s">
        <v>82</v>
      </c>
      <c r="K31" t="s">
        <v>83</v>
      </c>
      <c r="L31" t="s">
        <v>125</v>
      </c>
      <c r="M31" t="s">
        <v>99</v>
      </c>
      <c r="N31" t="s">
        <v>74</v>
      </c>
      <c r="O31" t="s">
        <v>166</v>
      </c>
      <c r="P31" t="s">
        <v>162</v>
      </c>
      <c r="Q31" s="24" t="s">
        <v>147</v>
      </c>
    </row>
    <row r="32" spans="1:17" ht="15.75" customHeight="1" x14ac:dyDescent="0.2">
      <c r="A32" s="18">
        <v>44140.361747685187</v>
      </c>
      <c r="B32" t="s">
        <v>74</v>
      </c>
      <c r="C32" s="19" t="s">
        <v>106</v>
      </c>
      <c r="D32" t="s">
        <v>136</v>
      </c>
      <c r="E32" t="s">
        <v>169</v>
      </c>
      <c r="F32" t="s">
        <v>16</v>
      </c>
      <c r="G32" t="s">
        <v>170</v>
      </c>
      <c r="H32" t="s">
        <v>80</v>
      </c>
      <c r="I32" t="s">
        <v>81</v>
      </c>
      <c r="J32" t="s">
        <v>82</v>
      </c>
      <c r="K32" t="s">
        <v>108</v>
      </c>
      <c r="L32" t="s">
        <v>171</v>
      </c>
      <c r="M32" t="s">
        <v>99</v>
      </c>
      <c r="N32" t="s">
        <v>74</v>
      </c>
      <c r="O32" t="s">
        <v>115</v>
      </c>
      <c r="P32" t="s">
        <v>162</v>
      </c>
      <c r="Q32" s="24" t="s">
        <v>147</v>
      </c>
    </row>
    <row r="33" spans="1:17" ht="15.75" customHeight="1" x14ac:dyDescent="0.2">
      <c r="A33" s="18">
        <v>44140.234525462962</v>
      </c>
      <c r="B33" t="s">
        <v>74</v>
      </c>
      <c r="C33" s="20" t="s">
        <v>122</v>
      </c>
      <c r="D33" t="s">
        <v>136</v>
      </c>
      <c r="E33" t="s">
        <v>128</v>
      </c>
      <c r="F33" t="s">
        <v>117</v>
      </c>
      <c r="G33" t="s">
        <v>79</v>
      </c>
      <c r="H33" t="s">
        <v>80</v>
      </c>
      <c r="I33" t="s">
        <v>81</v>
      </c>
      <c r="J33" t="s">
        <v>124</v>
      </c>
      <c r="K33" t="s">
        <v>83</v>
      </c>
      <c r="L33" t="s">
        <v>105</v>
      </c>
      <c r="M33" t="s">
        <v>172</v>
      </c>
      <c r="N33" t="s">
        <v>74</v>
      </c>
      <c r="O33" t="s">
        <v>115</v>
      </c>
      <c r="P33" t="s">
        <v>162</v>
      </c>
      <c r="Q33" s="24" t="s">
        <v>147</v>
      </c>
    </row>
    <row r="34" spans="1:17" ht="15.75" customHeight="1" x14ac:dyDescent="0.2">
      <c r="A34" s="18">
        <v>44140.454479166663</v>
      </c>
      <c r="B34" t="s">
        <v>74</v>
      </c>
      <c r="C34" s="19" t="s">
        <v>106</v>
      </c>
      <c r="D34" t="s">
        <v>145</v>
      </c>
      <c r="E34" t="s">
        <v>128</v>
      </c>
      <c r="F34" t="s">
        <v>97</v>
      </c>
      <c r="G34" t="s">
        <v>79</v>
      </c>
      <c r="H34" t="s">
        <v>80</v>
      </c>
      <c r="I34" t="s">
        <v>81</v>
      </c>
      <c r="J34" t="s">
        <v>82</v>
      </c>
      <c r="K34" t="s">
        <v>83</v>
      </c>
      <c r="L34" t="s">
        <v>92</v>
      </c>
      <c r="M34" t="s">
        <v>173</v>
      </c>
      <c r="N34" t="s">
        <v>81</v>
      </c>
      <c r="O34" t="s">
        <v>115</v>
      </c>
      <c r="P34" t="s">
        <v>162</v>
      </c>
      <c r="Q34" s="24" t="s">
        <v>147</v>
      </c>
    </row>
    <row r="35" spans="1:17" ht="15.75" customHeight="1" x14ac:dyDescent="0.2">
      <c r="A35" s="18">
        <v>43987.605081018519</v>
      </c>
      <c r="B35" t="s">
        <v>74</v>
      </c>
      <c r="C35" s="19" t="s">
        <v>106</v>
      </c>
      <c r="D35" t="s">
        <v>174</v>
      </c>
      <c r="E35" t="s">
        <v>138</v>
      </c>
      <c r="F35" t="s">
        <v>78</v>
      </c>
      <c r="G35" t="s">
        <v>104</v>
      </c>
      <c r="H35" t="s">
        <v>142</v>
      </c>
      <c r="I35" t="s">
        <v>74</v>
      </c>
      <c r="J35" t="s">
        <v>82</v>
      </c>
      <c r="K35" t="s">
        <v>91</v>
      </c>
      <c r="L35" t="s">
        <v>98</v>
      </c>
      <c r="M35" t="s">
        <v>130</v>
      </c>
      <c r="N35" t="s">
        <v>74</v>
      </c>
      <c r="O35" t="s">
        <v>115</v>
      </c>
      <c r="P35" t="s">
        <v>162</v>
      </c>
      <c r="Q35" s="24" t="s">
        <v>147</v>
      </c>
    </row>
    <row r="36" spans="1:17" ht="15.75" customHeight="1" x14ac:dyDescent="0.2">
      <c r="A36" s="18">
        <v>44140.356412037036</v>
      </c>
      <c r="B36" t="s">
        <v>74</v>
      </c>
      <c r="C36" s="19" t="s">
        <v>137</v>
      </c>
      <c r="D36" t="s">
        <v>145</v>
      </c>
      <c r="E36" t="s">
        <v>77</v>
      </c>
      <c r="F36" t="s">
        <v>16</v>
      </c>
      <c r="G36" t="s">
        <v>79</v>
      </c>
      <c r="H36" t="s">
        <v>80</v>
      </c>
      <c r="I36" t="s">
        <v>81</v>
      </c>
      <c r="J36" t="s">
        <v>124</v>
      </c>
      <c r="K36" t="s">
        <v>83</v>
      </c>
      <c r="L36" t="s">
        <v>84</v>
      </c>
      <c r="M36" t="s">
        <v>175</v>
      </c>
      <c r="N36" t="s">
        <v>74</v>
      </c>
      <c r="O36" t="s">
        <v>131</v>
      </c>
      <c r="P36" t="s">
        <v>162</v>
      </c>
      <c r="Q36" s="24" t="s">
        <v>147</v>
      </c>
    </row>
    <row r="37" spans="1:17" ht="15.75" customHeight="1" x14ac:dyDescent="0.2">
      <c r="A37" s="18" t="s">
        <v>176</v>
      </c>
      <c r="B37" t="s">
        <v>74</v>
      </c>
      <c r="C37" s="23" t="s">
        <v>177</v>
      </c>
      <c r="D37" t="s">
        <v>174</v>
      </c>
      <c r="E37" t="s">
        <v>111</v>
      </c>
      <c r="F37" t="s">
        <v>78</v>
      </c>
      <c r="G37" t="s">
        <v>79</v>
      </c>
      <c r="H37" t="s">
        <v>142</v>
      </c>
      <c r="I37" t="s">
        <v>81</v>
      </c>
      <c r="J37" t="s">
        <v>82</v>
      </c>
      <c r="K37" t="s">
        <v>83</v>
      </c>
      <c r="L37" t="s">
        <v>92</v>
      </c>
      <c r="M37" t="s">
        <v>173</v>
      </c>
      <c r="N37" t="s">
        <v>74</v>
      </c>
      <c r="O37" t="s">
        <v>131</v>
      </c>
      <c r="P37" t="s">
        <v>162</v>
      </c>
      <c r="Q37" s="24" t="s">
        <v>147</v>
      </c>
    </row>
    <row r="38" spans="1:17" ht="15.75" customHeight="1" x14ac:dyDescent="0.2">
      <c r="A38" s="18" t="s">
        <v>178</v>
      </c>
      <c r="B38" t="s">
        <v>74</v>
      </c>
      <c r="C38" s="19" t="s">
        <v>137</v>
      </c>
      <c r="D38" t="s">
        <v>179</v>
      </c>
      <c r="E38" t="s">
        <v>77</v>
      </c>
      <c r="F38" t="s">
        <v>78</v>
      </c>
      <c r="G38" t="s">
        <v>79</v>
      </c>
      <c r="H38" t="s">
        <v>142</v>
      </c>
      <c r="I38" t="s">
        <v>81</v>
      </c>
      <c r="J38" t="s">
        <v>81</v>
      </c>
      <c r="K38" t="s">
        <v>83</v>
      </c>
      <c r="L38" t="s">
        <v>125</v>
      </c>
      <c r="M38" t="s">
        <v>130</v>
      </c>
      <c r="N38" t="s">
        <v>74</v>
      </c>
      <c r="O38" t="s">
        <v>131</v>
      </c>
      <c r="P38" t="s">
        <v>162</v>
      </c>
      <c r="Q38" s="24" t="s">
        <v>147</v>
      </c>
    </row>
    <row r="39" spans="1:17" ht="15.75" customHeight="1" x14ac:dyDescent="0.2">
      <c r="A39" s="18" t="s">
        <v>180</v>
      </c>
      <c r="B39" t="s">
        <v>74</v>
      </c>
      <c r="C39" s="22" t="s">
        <v>94</v>
      </c>
      <c r="D39" t="s">
        <v>181</v>
      </c>
      <c r="E39" t="s">
        <v>77</v>
      </c>
      <c r="F39" t="s">
        <v>78</v>
      </c>
      <c r="G39" t="s">
        <v>79</v>
      </c>
      <c r="H39" t="s">
        <v>80</v>
      </c>
      <c r="I39" t="s">
        <v>81</v>
      </c>
      <c r="J39" t="s">
        <v>124</v>
      </c>
      <c r="K39" t="s">
        <v>91</v>
      </c>
      <c r="L39" t="s">
        <v>84</v>
      </c>
      <c r="M39" t="s">
        <v>130</v>
      </c>
      <c r="N39" t="s">
        <v>74</v>
      </c>
      <c r="O39" t="s">
        <v>131</v>
      </c>
      <c r="P39" t="s">
        <v>162</v>
      </c>
      <c r="Q39" s="24" t="s">
        <v>147</v>
      </c>
    </row>
    <row r="40" spans="1:17" ht="15.75" customHeight="1" x14ac:dyDescent="0.2">
      <c r="A40" s="18">
        <v>44109.908009259256</v>
      </c>
      <c r="B40" t="s">
        <v>74</v>
      </c>
      <c r="C40" s="19" t="s">
        <v>75</v>
      </c>
      <c r="D40" t="s">
        <v>89</v>
      </c>
      <c r="E40" t="s">
        <v>128</v>
      </c>
      <c r="F40" t="s">
        <v>117</v>
      </c>
      <c r="G40" t="s">
        <v>79</v>
      </c>
      <c r="H40" t="s">
        <v>80</v>
      </c>
      <c r="I40" t="s">
        <v>81</v>
      </c>
      <c r="J40" t="s">
        <v>124</v>
      </c>
      <c r="K40" t="s">
        <v>83</v>
      </c>
      <c r="L40" t="s">
        <v>182</v>
      </c>
      <c r="M40" t="s">
        <v>85</v>
      </c>
      <c r="N40" t="s">
        <v>74</v>
      </c>
      <c r="O40" t="s">
        <v>131</v>
      </c>
      <c r="P40" t="s">
        <v>162</v>
      </c>
      <c r="Q40" s="24" t="s">
        <v>147</v>
      </c>
    </row>
    <row r="41" spans="1:17" ht="15.75" customHeight="1" x14ac:dyDescent="0.2">
      <c r="A41" s="18">
        <v>43987.611006944448</v>
      </c>
      <c r="B41" t="s">
        <v>74</v>
      </c>
      <c r="C41" s="23" t="s">
        <v>183</v>
      </c>
      <c r="D41" t="s">
        <v>184</v>
      </c>
      <c r="E41" t="s">
        <v>185</v>
      </c>
      <c r="F41" t="s">
        <v>117</v>
      </c>
      <c r="G41" t="s">
        <v>79</v>
      </c>
      <c r="H41" t="s">
        <v>80</v>
      </c>
      <c r="I41" t="s">
        <v>81</v>
      </c>
      <c r="J41" t="s">
        <v>82</v>
      </c>
      <c r="K41" t="s">
        <v>83</v>
      </c>
      <c r="L41" t="s">
        <v>186</v>
      </c>
      <c r="M41" t="s">
        <v>187</v>
      </c>
      <c r="N41" t="s">
        <v>74</v>
      </c>
      <c r="O41" t="s">
        <v>188</v>
      </c>
      <c r="P41" t="s">
        <v>162</v>
      </c>
      <c r="Q41" s="24" t="s">
        <v>147</v>
      </c>
    </row>
    <row r="42" spans="1:17" ht="15.75" customHeight="1" x14ac:dyDescent="0.2">
      <c r="A42" s="18" t="s">
        <v>189</v>
      </c>
      <c r="B42" t="s">
        <v>74</v>
      </c>
      <c r="C42" s="22" t="s">
        <v>94</v>
      </c>
      <c r="D42" t="s">
        <v>190</v>
      </c>
      <c r="E42" t="s">
        <v>169</v>
      </c>
      <c r="F42" t="s">
        <v>78</v>
      </c>
      <c r="G42" t="s">
        <v>79</v>
      </c>
      <c r="H42" t="s">
        <v>80</v>
      </c>
      <c r="I42" t="s">
        <v>74</v>
      </c>
      <c r="J42" t="s">
        <v>124</v>
      </c>
      <c r="K42" t="s">
        <v>91</v>
      </c>
      <c r="L42" t="s">
        <v>84</v>
      </c>
      <c r="M42" t="s">
        <v>85</v>
      </c>
      <c r="N42" t="s">
        <v>81</v>
      </c>
      <c r="O42" t="s">
        <v>188</v>
      </c>
      <c r="P42" t="s">
        <v>162</v>
      </c>
      <c r="Q42" s="24" t="s">
        <v>147</v>
      </c>
    </row>
    <row r="43" spans="1:17" ht="15.75" customHeight="1" x14ac:dyDescent="0.2">
      <c r="A43" s="18">
        <v>44109.654016203705</v>
      </c>
      <c r="B43" t="s">
        <v>74</v>
      </c>
      <c r="C43" s="19" t="s">
        <v>106</v>
      </c>
      <c r="D43" t="s">
        <v>191</v>
      </c>
      <c r="E43" t="s">
        <v>90</v>
      </c>
      <c r="F43" t="s">
        <v>97</v>
      </c>
      <c r="G43" t="s">
        <v>79</v>
      </c>
      <c r="H43" t="s">
        <v>80</v>
      </c>
      <c r="I43" t="s">
        <v>74</v>
      </c>
      <c r="J43" t="s">
        <v>82</v>
      </c>
      <c r="K43" t="s">
        <v>108</v>
      </c>
      <c r="L43" t="s">
        <v>161</v>
      </c>
      <c r="M43" t="s">
        <v>173</v>
      </c>
      <c r="N43" t="s">
        <v>74</v>
      </c>
      <c r="O43" t="s">
        <v>188</v>
      </c>
      <c r="P43" t="s">
        <v>162</v>
      </c>
      <c r="Q43" s="24" t="s">
        <v>147</v>
      </c>
    </row>
    <row r="44" spans="1:17" ht="15.75" customHeight="1" x14ac:dyDescent="0.2">
      <c r="A44" s="18">
        <v>44140.834328703706</v>
      </c>
      <c r="B44" t="s">
        <v>74</v>
      </c>
      <c r="C44" s="19" t="s">
        <v>106</v>
      </c>
      <c r="D44" t="s">
        <v>192</v>
      </c>
      <c r="E44" t="s">
        <v>77</v>
      </c>
      <c r="F44" t="s">
        <v>16</v>
      </c>
      <c r="G44" t="s">
        <v>79</v>
      </c>
      <c r="H44" t="s">
        <v>80</v>
      </c>
      <c r="I44" t="s">
        <v>81</v>
      </c>
      <c r="J44" t="s">
        <v>82</v>
      </c>
      <c r="K44" t="s">
        <v>83</v>
      </c>
      <c r="L44" t="s">
        <v>182</v>
      </c>
      <c r="M44" t="s">
        <v>134</v>
      </c>
      <c r="N44" t="s">
        <v>74</v>
      </c>
      <c r="O44" t="s">
        <v>188</v>
      </c>
      <c r="P44" t="s">
        <v>162</v>
      </c>
      <c r="Q44" s="24" t="s">
        <v>147</v>
      </c>
    </row>
    <row r="45" spans="1:17" ht="15.75" customHeight="1" x14ac:dyDescent="0.2">
      <c r="A45" s="18">
        <v>44140.587106481478</v>
      </c>
      <c r="B45" t="s">
        <v>74</v>
      </c>
      <c r="C45" s="20" t="s">
        <v>122</v>
      </c>
      <c r="D45" t="s">
        <v>193</v>
      </c>
      <c r="E45" t="s">
        <v>96</v>
      </c>
      <c r="F45" t="s">
        <v>194</v>
      </c>
      <c r="G45" t="s">
        <v>79</v>
      </c>
      <c r="H45" t="s">
        <v>80</v>
      </c>
      <c r="I45" t="s">
        <v>81</v>
      </c>
      <c r="J45" t="s">
        <v>124</v>
      </c>
      <c r="K45" t="s">
        <v>108</v>
      </c>
      <c r="L45" t="s">
        <v>98</v>
      </c>
      <c r="M45" t="s">
        <v>134</v>
      </c>
      <c r="N45" t="s">
        <v>81</v>
      </c>
      <c r="O45" t="s">
        <v>188</v>
      </c>
      <c r="P45" t="s">
        <v>162</v>
      </c>
      <c r="Q45" s="24" t="s">
        <v>147</v>
      </c>
    </row>
    <row r="46" spans="1:17" ht="15.75" customHeight="1" x14ac:dyDescent="0.2">
      <c r="A46" s="18" t="s">
        <v>195</v>
      </c>
      <c r="B46" t="s">
        <v>74</v>
      </c>
      <c r="C46" s="22" t="s">
        <v>94</v>
      </c>
      <c r="D46" t="s">
        <v>196</v>
      </c>
      <c r="E46" t="s">
        <v>77</v>
      </c>
      <c r="F46" t="s">
        <v>78</v>
      </c>
      <c r="G46" t="s">
        <v>79</v>
      </c>
      <c r="H46" t="s">
        <v>80</v>
      </c>
      <c r="I46" t="s">
        <v>81</v>
      </c>
      <c r="J46" t="s">
        <v>124</v>
      </c>
      <c r="K46" t="s">
        <v>91</v>
      </c>
      <c r="L46" t="s">
        <v>163</v>
      </c>
      <c r="M46" t="s">
        <v>114</v>
      </c>
      <c r="N46" t="s">
        <v>81</v>
      </c>
      <c r="O46" t="s">
        <v>139</v>
      </c>
      <c r="P46" t="s">
        <v>162</v>
      </c>
      <c r="Q46" s="24" t="s">
        <v>147</v>
      </c>
    </row>
    <row r="47" spans="1:17" ht="15.75" customHeight="1" x14ac:dyDescent="0.2">
      <c r="A47" s="18">
        <v>44109.901736111111</v>
      </c>
      <c r="B47" t="s">
        <v>74</v>
      </c>
      <c r="C47" s="22" t="s">
        <v>197</v>
      </c>
      <c r="D47" t="s">
        <v>179</v>
      </c>
      <c r="E47" t="s">
        <v>96</v>
      </c>
      <c r="F47" t="s">
        <v>78</v>
      </c>
      <c r="G47" t="s">
        <v>104</v>
      </c>
      <c r="H47" t="s">
        <v>80</v>
      </c>
      <c r="I47" t="s">
        <v>81</v>
      </c>
      <c r="J47" t="s">
        <v>81</v>
      </c>
      <c r="K47" t="s">
        <v>91</v>
      </c>
      <c r="L47" t="s">
        <v>84</v>
      </c>
      <c r="M47" t="s">
        <v>85</v>
      </c>
      <c r="N47" t="s">
        <v>81</v>
      </c>
      <c r="O47" t="s">
        <v>139</v>
      </c>
      <c r="P47" t="s">
        <v>162</v>
      </c>
      <c r="Q47" s="24" t="s">
        <v>147</v>
      </c>
    </row>
    <row r="48" spans="1:17" ht="15.75" customHeight="1" x14ac:dyDescent="0.2">
      <c r="A48" s="18">
        <v>44109.641203703701</v>
      </c>
      <c r="B48" t="s">
        <v>74</v>
      </c>
      <c r="C48" s="19" t="s">
        <v>75</v>
      </c>
      <c r="D48" t="s">
        <v>123</v>
      </c>
      <c r="E48" t="s">
        <v>128</v>
      </c>
      <c r="F48" t="s">
        <v>97</v>
      </c>
      <c r="G48" t="s">
        <v>79</v>
      </c>
      <c r="H48" t="s">
        <v>80</v>
      </c>
      <c r="I48" t="s">
        <v>74</v>
      </c>
      <c r="J48" t="s">
        <v>82</v>
      </c>
      <c r="K48" t="s">
        <v>83</v>
      </c>
      <c r="L48" t="s">
        <v>84</v>
      </c>
      <c r="M48" t="s">
        <v>99</v>
      </c>
      <c r="N48" t="s">
        <v>74</v>
      </c>
      <c r="O48" t="s">
        <v>139</v>
      </c>
      <c r="P48" t="s">
        <v>162</v>
      </c>
      <c r="Q48" s="24" t="s">
        <v>147</v>
      </c>
    </row>
    <row r="49" spans="1:17" ht="15.75" customHeight="1" x14ac:dyDescent="0.2">
      <c r="A49" s="18">
        <v>44140.293171296296</v>
      </c>
      <c r="B49" t="s">
        <v>74</v>
      </c>
      <c r="C49" s="20" t="s">
        <v>122</v>
      </c>
      <c r="D49" t="s">
        <v>198</v>
      </c>
      <c r="E49" t="s">
        <v>90</v>
      </c>
      <c r="F49" t="s">
        <v>97</v>
      </c>
      <c r="G49" t="s">
        <v>79</v>
      </c>
      <c r="H49" t="s">
        <v>142</v>
      </c>
      <c r="I49" t="s">
        <v>81</v>
      </c>
      <c r="J49" t="s">
        <v>82</v>
      </c>
      <c r="K49" t="s">
        <v>108</v>
      </c>
      <c r="L49" t="s">
        <v>163</v>
      </c>
      <c r="M49" t="s">
        <v>99</v>
      </c>
      <c r="N49" t="s">
        <v>74</v>
      </c>
      <c r="O49" t="s">
        <v>144</v>
      </c>
      <c r="P49" t="s">
        <v>162</v>
      </c>
      <c r="Q49" s="24" t="s">
        <v>147</v>
      </c>
    </row>
    <row r="50" spans="1:17" ht="15.75" customHeight="1" x14ac:dyDescent="0.2">
      <c r="A50" s="18" t="s">
        <v>199</v>
      </c>
      <c r="B50" t="s">
        <v>74</v>
      </c>
      <c r="C50" s="23" t="s">
        <v>200</v>
      </c>
      <c r="D50" t="s">
        <v>145</v>
      </c>
      <c r="E50" t="s">
        <v>77</v>
      </c>
      <c r="F50" t="s">
        <v>78</v>
      </c>
      <c r="G50" t="s">
        <v>79</v>
      </c>
      <c r="H50" t="s">
        <v>80</v>
      </c>
      <c r="I50" t="s">
        <v>81</v>
      </c>
      <c r="J50" t="s">
        <v>82</v>
      </c>
      <c r="K50" t="s">
        <v>108</v>
      </c>
      <c r="L50" t="s">
        <v>125</v>
      </c>
      <c r="M50" t="s">
        <v>187</v>
      </c>
      <c r="N50" t="s">
        <v>74</v>
      </c>
      <c r="O50" t="s">
        <v>153</v>
      </c>
      <c r="P50" t="s">
        <v>162</v>
      </c>
      <c r="Q50" s="24" t="s">
        <v>147</v>
      </c>
    </row>
    <row r="51" spans="1:17" ht="15.75" customHeight="1" x14ac:dyDescent="0.2">
      <c r="A51" s="18">
        <v>44140.299791666665</v>
      </c>
      <c r="B51" t="s">
        <v>74</v>
      </c>
      <c r="C51" s="19" t="s">
        <v>137</v>
      </c>
      <c r="D51" t="s">
        <v>151</v>
      </c>
      <c r="E51" t="s">
        <v>77</v>
      </c>
      <c r="F51" t="s">
        <v>16</v>
      </c>
      <c r="G51" t="s">
        <v>79</v>
      </c>
      <c r="H51" t="s">
        <v>80</v>
      </c>
      <c r="I51" t="s">
        <v>81</v>
      </c>
      <c r="J51" t="s">
        <v>82</v>
      </c>
      <c r="K51" t="s">
        <v>83</v>
      </c>
      <c r="L51" t="s">
        <v>201</v>
      </c>
      <c r="M51" t="s">
        <v>114</v>
      </c>
      <c r="N51" t="s">
        <v>81</v>
      </c>
      <c r="O51" t="s">
        <v>153</v>
      </c>
      <c r="P51" t="s">
        <v>162</v>
      </c>
      <c r="Q51" s="24" t="s">
        <v>147</v>
      </c>
    </row>
    <row r="52" spans="1:17" ht="15.75" customHeight="1" x14ac:dyDescent="0.2">
      <c r="A52" s="18">
        <v>44140.533576388887</v>
      </c>
      <c r="B52" t="s">
        <v>74</v>
      </c>
      <c r="C52" s="19" t="s">
        <v>135</v>
      </c>
      <c r="D52" t="s">
        <v>202</v>
      </c>
      <c r="E52" t="s">
        <v>77</v>
      </c>
      <c r="F52" t="s">
        <v>97</v>
      </c>
      <c r="G52" t="s">
        <v>79</v>
      </c>
      <c r="H52" t="s">
        <v>80</v>
      </c>
      <c r="I52" t="s">
        <v>81</v>
      </c>
      <c r="J52" t="s">
        <v>82</v>
      </c>
      <c r="K52" t="s">
        <v>83</v>
      </c>
      <c r="L52" t="s">
        <v>163</v>
      </c>
      <c r="M52" t="s">
        <v>114</v>
      </c>
      <c r="N52" t="s">
        <v>74</v>
      </c>
      <c r="O52" t="s">
        <v>153</v>
      </c>
      <c r="P52" t="s">
        <v>162</v>
      </c>
      <c r="Q52" s="25" t="s">
        <v>203</v>
      </c>
    </row>
    <row r="53" spans="1:17" ht="15.75" customHeight="1" x14ac:dyDescent="0.2">
      <c r="A53" s="18">
        <v>44048.006527777776</v>
      </c>
      <c r="B53" t="s">
        <v>74</v>
      </c>
      <c r="C53" s="23" t="s">
        <v>204</v>
      </c>
      <c r="D53" t="s">
        <v>205</v>
      </c>
      <c r="E53" t="s">
        <v>90</v>
      </c>
      <c r="F53" t="s">
        <v>16</v>
      </c>
      <c r="G53" t="s">
        <v>113</v>
      </c>
      <c r="H53" t="s">
        <v>80</v>
      </c>
      <c r="I53" t="s">
        <v>74</v>
      </c>
      <c r="J53" t="s">
        <v>124</v>
      </c>
      <c r="K53" t="s">
        <v>91</v>
      </c>
      <c r="L53" t="s">
        <v>84</v>
      </c>
      <c r="M53" t="s">
        <v>206</v>
      </c>
      <c r="N53" t="s">
        <v>81</v>
      </c>
      <c r="O53" t="s">
        <v>153</v>
      </c>
      <c r="P53" t="s">
        <v>162</v>
      </c>
      <c r="Q53" s="25" t="s">
        <v>203</v>
      </c>
    </row>
    <row r="54" spans="1:17" ht="15.75" customHeight="1" x14ac:dyDescent="0.2">
      <c r="A54" s="18">
        <v>44140.575787037036</v>
      </c>
      <c r="B54" t="s">
        <v>74</v>
      </c>
      <c r="C54" s="19" t="s">
        <v>137</v>
      </c>
      <c r="D54" t="s">
        <v>207</v>
      </c>
      <c r="E54" t="s">
        <v>90</v>
      </c>
      <c r="F54" t="s">
        <v>78</v>
      </c>
      <c r="G54" t="s">
        <v>79</v>
      </c>
      <c r="H54" t="s">
        <v>80</v>
      </c>
      <c r="I54" t="s">
        <v>81</v>
      </c>
      <c r="J54" t="s">
        <v>124</v>
      </c>
      <c r="K54" t="s">
        <v>108</v>
      </c>
      <c r="L54" t="s">
        <v>105</v>
      </c>
      <c r="M54" t="s">
        <v>99</v>
      </c>
      <c r="N54" t="s">
        <v>74</v>
      </c>
      <c r="O54" t="s">
        <v>153</v>
      </c>
      <c r="P54" t="s">
        <v>162</v>
      </c>
      <c r="Q54" s="25" t="s">
        <v>203</v>
      </c>
    </row>
    <row r="55" spans="1:17" ht="15.75" customHeight="1" x14ac:dyDescent="0.2">
      <c r="A55" s="18">
        <v>44140.598993055559</v>
      </c>
      <c r="B55" t="s">
        <v>74</v>
      </c>
      <c r="C55" s="19" t="s">
        <v>137</v>
      </c>
      <c r="D55" t="s">
        <v>110</v>
      </c>
      <c r="E55" t="s">
        <v>96</v>
      </c>
      <c r="F55" t="s">
        <v>78</v>
      </c>
      <c r="G55" t="s">
        <v>79</v>
      </c>
      <c r="H55" t="s">
        <v>80</v>
      </c>
      <c r="I55" t="s">
        <v>74</v>
      </c>
      <c r="J55" t="s">
        <v>82</v>
      </c>
      <c r="K55" t="s">
        <v>83</v>
      </c>
      <c r="L55" t="s">
        <v>84</v>
      </c>
      <c r="M55" t="s">
        <v>187</v>
      </c>
      <c r="N55" t="s">
        <v>74</v>
      </c>
      <c r="O55" t="s">
        <v>156</v>
      </c>
      <c r="P55" t="s">
        <v>162</v>
      </c>
      <c r="Q55" s="25" t="s">
        <v>203</v>
      </c>
    </row>
    <row r="56" spans="1:17" ht="15.75" customHeight="1" x14ac:dyDescent="0.2">
      <c r="A56" s="18">
        <v>44140.319756944446</v>
      </c>
      <c r="B56" t="s">
        <v>74</v>
      </c>
      <c r="C56" s="19" t="s">
        <v>75</v>
      </c>
      <c r="D56" t="s">
        <v>95</v>
      </c>
      <c r="E56" t="s">
        <v>128</v>
      </c>
      <c r="F56" t="s">
        <v>16</v>
      </c>
      <c r="G56" t="s">
        <v>79</v>
      </c>
      <c r="H56" t="s">
        <v>80</v>
      </c>
      <c r="I56" t="s">
        <v>81</v>
      </c>
      <c r="J56" t="s">
        <v>124</v>
      </c>
      <c r="K56" t="s">
        <v>91</v>
      </c>
      <c r="L56" t="s">
        <v>84</v>
      </c>
      <c r="M56" t="s">
        <v>85</v>
      </c>
      <c r="N56" t="s">
        <v>74</v>
      </c>
      <c r="O56" t="s">
        <v>156</v>
      </c>
      <c r="P56" t="s">
        <v>162</v>
      </c>
      <c r="Q56" s="25" t="s">
        <v>203</v>
      </c>
    </row>
    <row r="57" spans="1:17" ht="15.75" customHeight="1" x14ac:dyDescent="0.2">
      <c r="A57" s="18" t="s">
        <v>208</v>
      </c>
      <c r="B57" t="s">
        <v>74</v>
      </c>
      <c r="C57" s="22" t="s">
        <v>94</v>
      </c>
      <c r="D57" t="s">
        <v>89</v>
      </c>
      <c r="E57" t="s">
        <v>169</v>
      </c>
      <c r="F57" t="s">
        <v>117</v>
      </c>
      <c r="G57" t="s">
        <v>79</v>
      </c>
      <c r="H57" t="s">
        <v>80</v>
      </c>
      <c r="I57" t="s">
        <v>81</v>
      </c>
      <c r="J57" t="s">
        <v>81</v>
      </c>
      <c r="K57" t="s">
        <v>91</v>
      </c>
      <c r="L57" t="s">
        <v>125</v>
      </c>
      <c r="M57" t="s">
        <v>99</v>
      </c>
      <c r="N57" t="s">
        <v>74</v>
      </c>
      <c r="O57" t="s">
        <v>156</v>
      </c>
      <c r="P57" t="s">
        <v>162</v>
      </c>
      <c r="Q57" s="25" t="s">
        <v>203</v>
      </c>
    </row>
    <row r="58" spans="1:17" ht="15.75" customHeight="1" x14ac:dyDescent="0.2">
      <c r="A58" s="18" t="s">
        <v>209</v>
      </c>
      <c r="B58" t="s">
        <v>74</v>
      </c>
      <c r="C58" s="19" t="s">
        <v>75</v>
      </c>
      <c r="D58" t="s">
        <v>210</v>
      </c>
      <c r="E58" t="s">
        <v>169</v>
      </c>
      <c r="F58" t="s">
        <v>194</v>
      </c>
      <c r="G58" t="s">
        <v>79</v>
      </c>
      <c r="H58" t="s">
        <v>80</v>
      </c>
      <c r="I58" t="s">
        <v>81</v>
      </c>
      <c r="J58" t="s">
        <v>124</v>
      </c>
      <c r="K58" t="s">
        <v>83</v>
      </c>
      <c r="L58" t="s">
        <v>211</v>
      </c>
      <c r="M58" t="s">
        <v>130</v>
      </c>
      <c r="N58" t="s">
        <v>74</v>
      </c>
      <c r="O58" t="s">
        <v>156</v>
      </c>
      <c r="P58" t="s">
        <v>162</v>
      </c>
      <c r="Q58" s="25" t="s">
        <v>203</v>
      </c>
    </row>
    <row r="59" spans="1:17" ht="15.75" customHeight="1" x14ac:dyDescent="0.2">
      <c r="A59" s="18">
        <v>44140.55945601852</v>
      </c>
      <c r="B59" t="s">
        <v>74</v>
      </c>
      <c r="C59" s="22" t="s">
        <v>212</v>
      </c>
      <c r="D59" t="s">
        <v>213</v>
      </c>
      <c r="E59" t="s">
        <v>90</v>
      </c>
      <c r="F59" t="s">
        <v>16</v>
      </c>
      <c r="G59" t="s">
        <v>79</v>
      </c>
      <c r="H59" t="s">
        <v>80</v>
      </c>
      <c r="I59" t="s">
        <v>74</v>
      </c>
      <c r="J59" t="s">
        <v>81</v>
      </c>
      <c r="K59" t="s">
        <v>108</v>
      </c>
      <c r="L59" t="s">
        <v>165</v>
      </c>
      <c r="M59" t="s">
        <v>85</v>
      </c>
      <c r="N59" t="s">
        <v>74</v>
      </c>
      <c r="O59" t="s">
        <v>156</v>
      </c>
      <c r="P59" t="s">
        <v>162</v>
      </c>
      <c r="Q59" s="25" t="s">
        <v>203</v>
      </c>
    </row>
    <row r="60" spans="1:17" ht="15.75" customHeight="1" x14ac:dyDescent="0.2">
      <c r="A60" s="18">
        <v>43987.636284722219</v>
      </c>
      <c r="B60" t="s">
        <v>74</v>
      </c>
      <c r="C60" s="22" t="s">
        <v>212</v>
      </c>
      <c r="D60" t="s">
        <v>214</v>
      </c>
      <c r="E60" t="s">
        <v>77</v>
      </c>
      <c r="F60" t="s">
        <v>78</v>
      </c>
      <c r="G60" t="s">
        <v>79</v>
      </c>
      <c r="H60" t="s">
        <v>80</v>
      </c>
      <c r="I60" t="s">
        <v>74</v>
      </c>
      <c r="J60" t="s">
        <v>82</v>
      </c>
      <c r="K60" t="s">
        <v>108</v>
      </c>
      <c r="L60" t="s">
        <v>92</v>
      </c>
      <c r="M60" t="s">
        <v>99</v>
      </c>
      <c r="N60" t="s">
        <v>74</v>
      </c>
      <c r="O60" t="s">
        <v>156</v>
      </c>
      <c r="P60" t="s">
        <v>162</v>
      </c>
      <c r="Q60" s="25" t="s">
        <v>203</v>
      </c>
    </row>
    <row r="61" spans="1:17" ht="15.75" customHeight="1" x14ac:dyDescent="0.2">
      <c r="A61" s="18">
        <v>43987.881678240738</v>
      </c>
      <c r="B61" t="s">
        <v>74</v>
      </c>
      <c r="C61" s="23" t="s">
        <v>120</v>
      </c>
      <c r="D61" t="s">
        <v>121</v>
      </c>
      <c r="E61" t="s">
        <v>77</v>
      </c>
      <c r="F61" t="s">
        <v>16</v>
      </c>
      <c r="G61" t="s">
        <v>104</v>
      </c>
      <c r="H61" t="s">
        <v>80</v>
      </c>
      <c r="I61" t="s">
        <v>74</v>
      </c>
      <c r="J61" t="s">
        <v>82</v>
      </c>
      <c r="K61" t="s">
        <v>108</v>
      </c>
      <c r="L61" t="s">
        <v>165</v>
      </c>
      <c r="M61" t="s">
        <v>85</v>
      </c>
      <c r="N61" t="s">
        <v>74</v>
      </c>
      <c r="O61" t="s">
        <v>86</v>
      </c>
      <c r="P61" t="s">
        <v>215</v>
      </c>
      <c r="Q61" s="25" t="s">
        <v>203</v>
      </c>
    </row>
    <row r="62" spans="1:17" ht="15.75" customHeight="1" x14ac:dyDescent="0.2">
      <c r="A62" s="18">
        <v>44017.324513888889</v>
      </c>
      <c r="B62" t="s">
        <v>74</v>
      </c>
      <c r="C62" s="20" t="s">
        <v>216</v>
      </c>
      <c r="D62" t="s">
        <v>217</v>
      </c>
      <c r="E62" t="s">
        <v>111</v>
      </c>
      <c r="F62" t="s">
        <v>194</v>
      </c>
      <c r="G62" t="s">
        <v>79</v>
      </c>
      <c r="H62" t="s">
        <v>80</v>
      </c>
      <c r="I62" t="s">
        <v>74</v>
      </c>
      <c r="J62" t="s">
        <v>82</v>
      </c>
      <c r="K62" t="s">
        <v>91</v>
      </c>
      <c r="L62" t="s">
        <v>84</v>
      </c>
      <c r="M62" t="s">
        <v>99</v>
      </c>
      <c r="N62" t="s">
        <v>74</v>
      </c>
      <c r="O62" t="s">
        <v>100</v>
      </c>
      <c r="P62" t="s">
        <v>215</v>
      </c>
      <c r="Q62" s="25" t="s">
        <v>203</v>
      </c>
    </row>
    <row r="63" spans="1:17" ht="15.75" customHeight="1" x14ac:dyDescent="0.2">
      <c r="A63" s="18" t="s">
        <v>218</v>
      </c>
      <c r="B63" t="s">
        <v>74</v>
      </c>
      <c r="C63" s="22" t="s">
        <v>94</v>
      </c>
      <c r="D63" t="s">
        <v>179</v>
      </c>
      <c r="E63" t="s">
        <v>128</v>
      </c>
      <c r="F63" t="s">
        <v>194</v>
      </c>
      <c r="G63" t="s">
        <v>79</v>
      </c>
      <c r="H63" t="s">
        <v>80</v>
      </c>
      <c r="I63" t="s">
        <v>81</v>
      </c>
      <c r="J63" t="s">
        <v>82</v>
      </c>
      <c r="K63" t="s">
        <v>108</v>
      </c>
      <c r="L63" t="s">
        <v>165</v>
      </c>
      <c r="M63" t="s">
        <v>99</v>
      </c>
      <c r="N63" t="s">
        <v>74</v>
      </c>
      <c r="O63" t="s">
        <v>131</v>
      </c>
      <c r="P63" t="s">
        <v>215</v>
      </c>
      <c r="Q63" s="25" t="s">
        <v>203</v>
      </c>
    </row>
    <row r="64" spans="1:17" ht="15.75" customHeight="1" x14ac:dyDescent="0.2">
      <c r="A64" s="18">
        <v>44017.298368055555</v>
      </c>
      <c r="B64" t="s">
        <v>74</v>
      </c>
      <c r="C64" s="19" t="s">
        <v>75</v>
      </c>
      <c r="D64" t="s">
        <v>219</v>
      </c>
      <c r="E64" t="s">
        <v>169</v>
      </c>
      <c r="F64" t="s">
        <v>97</v>
      </c>
      <c r="G64" t="s">
        <v>104</v>
      </c>
      <c r="H64" t="s">
        <v>142</v>
      </c>
      <c r="I64" t="s">
        <v>74</v>
      </c>
      <c r="J64" t="s">
        <v>82</v>
      </c>
      <c r="K64" t="s">
        <v>83</v>
      </c>
      <c r="L64" t="s">
        <v>125</v>
      </c>
      <c r="M64" t="s">
        <v>85</v>
      </c>
      <c r="N64" t="s">
        <v>81</v>
      </c>
      <c r="O64" t="s">
        <v>188</v>
      </c>
      <c r="P64" t="s">
        <v>215</v>
      </c>
      <c r="Q64" s="25" t="s">
        <v>203</v>
      </c>
    </row>
    <row r="65" spans="1:17" ht="15.75" customHeight="1" x14ac:dyDescent="0.2">
      <c r="A65" s="18" t="s">
        <v>220</v>
      </c>
      <c r="B65" t="s">
        <v>74</v>
      </c>
      <c r="C65" s="23" t="s">
        <v>200</v>
      </c>
      <c r="D65" t="s">
        <v>221</v>
      </c>
      <c r="E65" t="s">
        <v>111</v>
      </c>
      <c r="F65" t="s">
        <v>78</v>
      </c>
      <c r="G65" t="s">
        <v>104</v>
      </c>
      <c r="H65" t="s">
        <v>80</v>
      </c>
      <c r="I65" t="s">
        <v>81</v>
      </c>
      <c r="J65" t="s">
        <v>82</v>
      </c>
      <c r="K65" t="s">
        <v>83</v>
      </c>
      <c r="L65" t="s">
        <v>84</v>
      </c>
      <c r="M65" t="s">
        <v>130</v>
      </c>
      <c r="N65" t="s">
        <v>74</v>
      </c>
      <c r="O65" t="s">
        <v>144</v>
      </c>
      <c r="P65" t="s">
        <v>215</v>
      </c>
      <c r="Q65" s="25" t="s">
        <v>203</v>
      </c>
    </row>
    <row r="66" spans="1:17" ht="15.75" customHeight="1" x14ac:dyDescent="0.2">
      <c r="A66" s="18" t="s">
        <v>222</v>
      </c>
      <c r="B66" t="s">
        <v>74</v>
      </c>
      <c r="C66" s="22" t="s">
        <v>94</v>
      </c>
      <c r="D66" t="s">
        <v>223</v>
      </c>
      <c r="E66" t="s">
        <v>77</v>
      </c>
      <c r="F66" t="s">
        <v>117</v>
      </c>
      <c r="G66" t="s">
        <v>79</v>
      </c>
      <c r="H66" t="s">
        <v>80</v>
      </c>
      <c r="I66" t="s">
        <v>81</v>
      </c>
      <c r="J66" t="s">
        <v>124</v>
      </c>
      <c r="K66" t="s">
        <v>108</v>
      </c>
      <c r="L66" t="s">
        <v>98</v>
      </c>
      <c r="M66" t="s">
        <v>130</v>
      </c>
      <c r="N66" t="s">
        <v>74</v>
      </c>
      <c r="O66" t="s">
        <v>156</v>
      </c>
      <c r="P66" t="s">
        <v>215</v>
      </c>
      <c r="Q66" s="25" t="s">
        <v>203</v>
      </c>
    </row>
    <row r="67" spans="1:17" ht="15.75" customHeight="1" x14ac:dyDescent="0.2">
      <c r="A67" s="18">
        <v>44140.00099537037</v>
      </c>
      <c r="B67" t="s">
        <v>74</v>
      </c>
      <c r="C67" s="19" t="s">
        <v>137</v>
      </c>
      <c r="D67" t="s">
        <v>151</v>
      </c>
      <c r="E67" t="s">
        <v>111</v>
      </c>
      <c r="F67" t="s">
        <v>117</v>
      </c>
      <c r="G67" t="s">
        <v>79</v>
      </c>
      <c r="H67" t="s">
        <v>80</v>
      </c>
      <c r="I67" t="s">
        <v>81</v>
      </c>
      <c r="J67" t="s">
        <v>82</v>
      </c>
      <c r="K67" t="s">
        <v>91</v>
      </c>
      <c r="L67" t="s">
        <v>125</v>
      </c>
      <c r="M67" t="s">
        <v>85</v>
      </c>
      <c r="N67" t="s">
        <v>81</v>
      </c>
      <c r="O67" t="s">
        <v>156</v>
      </c>
      <c r="P67" t="s">
        <v>215</v>
      </c>
      <c r="Q67" s="25" t="s">
        <v>203</v>
      </c>
    </row>
    <row r="68" spans="1:17" ht="15.75" customHeight="1" x14ac:dyDescent="0.2">
      <c r="A68" s="18">
        <v>44109.64403935185</v>
      </c>
      <c r="B68" t="s">
        <v>74</v>
      </c>
      <c r="C68" s="19" t="s">
        <v>75</v>
      </c>
      <c r="D68" t="s">
        <v>136</v>
      </c>
      <c r="E68" t="s">
        <v>224</v>
      </c>
      <c r="F68" t="s">
        <v>97</v>
      </c>
      <c r="G68" t="s">
        <v>79</v>
      </c>
      <c r="H68" t="s">
        <v>80</v>
      </c>
      <c r="I68" t="s">
        <v>74</v>
      </c>
      <c r="J68" t="s">
        <v>124</v>
      </c>
      <c r="K68" t="s">
        <v>83</v>
      </c>
      <c r="L68" t="s">
        <v>98</v>
      </c>
      <c r="M68" t="s">
        <v>130</v>
      </c>
      <c r="N68" t="s">
        <v>74</v>
      </c>
      <c r="O68" t="s">
        <v>156</v>
      </c>
      <c r="P68" t="s">
        <v>215</v>
      </c>
      <c r="Q68" s="25" t="s">
        <v>203</v>
      </c>
    </row>
    <row r="69" spans="1:17" ht="15.75" customHeight="1" x14ac:dyDescent="0.2">
      <c r="A69" s="18">
        <v>44109.917256944442</v>
      </c>
      <c r="B69" t="s">
        <v>74</v>
      </c>
      <c r="C69" s="20" t="s">
        <v>122</v>
      </c>
      <c r="D69" t="s">
        <v>145</v>
      </c>
      <c r="E69" t="s">
        <v>169</v>
      </c>
      <c r="F69" t="s">
        <v>16</v>
      </c>
      <c r="G69" t="s">
        <v>79</v>
      </c>
      <c r="H69" t="s">
        <v>80</v>
      </c>
      <c r="I69" t="s">
        <v>81</v>
      </c>
      <c r="J69" t="s">
        <v>124</v>
      </c>
      <c r="K69" t="s">
        <v>83</v>
      </c>
      <c r="L69" t="s">
        <v>225</v>
      </c>
      <c r="M69" t="s">
        <v>99</v>
      </c>
      <c r="N69" t="s">
        <v>74</v>
      </c>
      <c r="O69" t="s">
        <v>100</v>
      </c>
      <c r="P69" t="s">
        <v>226</v>
      </c>
      <c r="Q69" s="25" t="s">
        <v>203</v>
      </c>
    </row>
    <row r="70" spans="1:17" ht="15.75" customHeight="1" x14ac:dyDescent="0.2">
      <c r="A70" s="18">
        <v>44140.385682870372</v>
      </c>
      <c r="B70" t="s">
        <v>74</v>
      </c>
      <c r="C70" s="19" t="s">
        <v>137</v>
      </c>
      <c r="D70" t="s">
        <v>227</v>
      </c>
      <c r="E70" t="s">
        <v>77</v>
      </c>
      <c r="F70" t="s">
        <v>78</v>
      </c>
      <c r="G70" t="s">
        <v>104</v>
      </c>
      <c r="H70" t="s">
        <v>80</v>
      </c>
      <c r="I70" t="s">
        <v>81</v>
      </c>
      <c r="J70" t="s">
        <v>82</v>
      </c>
      <c r="K70" t="s">
        <v>108</v>
      </c>
      <c r="L70" t="s">
        <v>92</v>
      </c>
      <c r="M70" t="s">
        <v>99</v>
      </c>
      <c r="N70" t="s">
        <v>74</v>
      </c>
      <c r="O70" t="s">
        <v>100</v>
      </c>
      <c r="P70" t="s">
        <v>226</v>
      </c>
      <c r="Q70" s="25" t="s">
        <v>203</v>
      </c>
    </row>
    <row r="71" spans="1:17" ht="15.75" customHeight="1" x14ac:dyDescent="0.2">
      <c r="A71" s="18">
        <v>44140.548946759256</v>
      </c>
      <c r="B71" t="s">
        <v>74</v>
      </c>
      <c r="C71" s="19" t="s">
        <v>75</v>
      </c>
      <c r="D71" t="s">
        <v>221</v>
      </c>
      <c r="E71" t="s">
        <v>96</v>
      </c>
      <c r="F71" t="s">
        <v>16</v>
      </c>
      <c r="G71" t="s">
        <v>79</v>
      </c>
      <c r="H71" t="s">
        <v>80</v>
      </c>
      <c r="I71" t="s">
        <v>74</v>
      </c>
      <c r="J71" t="s">
        <v>124</v>
      </c>
      <c r="K71" t="s">
        <v>83</v>
      </c>
      <c r="L71" t="s">
        <v>105</v>
      </c>
      <c r="M71" t="s">
        <v>99</v>
      </c>
      <c r="N71" t="s">
        <v>74</v>
      </c>
      <c r="O71" t="s">
        <v>131</v>
      </c>
      <c r="P71" t="s">
        <v>226</v>
      </c>
      <c r="Q71" s="25" t="s">
        <v>203</v>
      </c>
    </row>
    <row r="72" spans="1:17" ht="15.75" customHeight="1" x14ac:dyDescent="0.2">
      <c r="A72" s="18">
        <v>44140.397893518515</v>
      </c>
      <c r="B72" t="s">
        <v>74</v>
      </c>
      <c r="C72" s="20" t="s">
        <v>122</v>
      </c>
      <c r="D72" t="s">
        <v>145</v>
      </c>
      <c r="E72" t="s">
        <v>77</v>
      </c>
      <c r="F72" t="s">
        <v>16</v>
      </c>
      <c r="G72" t="s">
        <v>79</v>
      </c>
      <c r="H72" t="s">
        <v>80</v>
      </c>
      <c r="I72" t="s">
        <v>81</v>
      </c>
      <c r="J72" t="s">
        <v>124</v>
      </c>
      <c r="K72" t="s">
        <v>91</v>
      </c>
      <c r="L72" t="s">
        <v>105</v>
      </c>
      <c r="M72" t="s">
        <v>85</v>
      </c>
      <c r="N72" t="s">
        <v>74</v>
      </c>
      <c r="O72" t="s">
        <v>228</v>
      </c>
      <c r="P72" t="s">
        <v>226</v>
      </c>
      <c r="Q72" s="25" t="s">
        <v>203</v>
      </c>
    </row>
    <row r="73" spans="1:17" ht="15.75" customHeight="1" x14ac:dyDescent="0.2">
      <c r="A73" s="18">
        <v>44140.373935185184</v>
      </c>
      <c r="B73" t="s">
        <v>74</v>
      </c>
      <c r="C73" s="19" t="s">
        <v>75</v>
      </c>
      <c r="D73" t="s">
        <v>121</v>
      </c>
      <c r="E73" t="s">
        <v>96</v>
      </c>
      <c r="F73" t="s">
        <v>16</v>
      </c>
      <c r="G73" t="s">
        <v>104</v>
      </c>
      <c r="H73" t="s">
        <v>80</v>
      </c>
      <c r="I73" t="s">
        <v>81</v>
      </c>
      <c r="J73" t="s">
        <v>82</v>
      </c>
      <c r="K73" t="s">
        <v>91</v>
      </c>
      <c r="L73" t="s">
        <v>105</v>
      </c>
      <c r="M73" t="s">
        <v>99</v>
      </c>
      <c r="N73" t="s">
        <v>74</v>
      </c>
      <c r="O73" t="s">
        <v>153</v>
      </c>
      <c r="P73" t="s">
        <v>226</v>
      </c>
      <c r="Q73" s="25" t="s">
        <v>203</v>
      </c>
    </row>
    <row r="74" spans="1:17" ht="15.75" customHeight="1" x14ac:dyDescent="0.2">
      <c r="A74" s="18">
        <v>44140.655115740738</v>
      </c>
      <c r="B74" t="s">
        <v>74</v>
      </c>
      <c r="C74" s="19" t="s">
        <v>75</v>
      </c>
      <c r="D74" t="s">
        <v>229</v>
      </c>
      <c r="E74" t="s">
        <v>169</v>
      </c>
      <c r="F74" t="s">
        <v>97</v>
      </c>
      <c r="G74" t="s">
        <v>79</v>
      </c>
      <c r="H74" t="s">
        <v>80</v>
      </c>
      <c r="I74" t="s">
        <v>74</v>
      </c>
      <c r="J74" t="s">
        <v>82</v>
      </c>
      <c r="K74" t="s">
        <v>83</v>
      </c>
      <c r="L74" t="s">
        <v>125</v>
      </c>
      <c r="M74" t="s">
        <v>143</v>
      </c>
      <c r="N74" t="s">
        <v>81</v>
      </c>
      <c r="O74" t="s">
        <v>131</v>
      </c>
      <c r="P74" t="s">
        <v>230</v>
      </c>
      <c r="Q74" s="25" t="s">
        <v>203</v>
      </c>
    </row>
    <row r="75" spans="1:17" ht="15.75" customHeight="1" x14ac:dyDescent="0.2">
      <c r="A75" s="18">
        <v>44140.587488425925</v>
      </c>
      <c r="B75" t="s">
        <v>74</v>
      </c>
      <c r="C75" s="20" t="s">
        <v>122</v>
      </c>
      <c r="D75" t="s">
        <v>231</v>
      </c>
      <c r="E75" t="s">
        <v>128</v>
      </c>
      <c r="F75" t="s">
        <v>112</v>
      </c>
      <c r="G75" t="s">
        <v>79</v>
      </c>
      <c r="H75" t="s">
        <v>80</v>
      </c>
      <c r="I75" t="s">
        <v>81</v>
      </c>
      <c r="J75" t="s">
        <v>124</v>
      </c>
      <c r="K75" t="s">
        <v>83</v>
      </c>
      <c r="L75" t="s">
        <v>92</v>
      </c>
      <c r="M75" t="s">
        <v>114</v>
      </c>
      <c r="N75" t="s">
        <v>74</v>
      </c>
      <c r="O75" t="s">
        <v>156</v>
      </c>
      <c r="P75" t="s">
        <v>230</v>
      </c>
      <c r="Q75" s="25" t="s">
        <v>203</v>
      </c>
    </row>
    <row r="76" spans="1:17" ht="15.75" customHeight="1" x14ac:dyDescent="0.2">
      <c r="A76" s="18" t="s">
        <v>232</v>
      </c>
      <c r="B76" t="s">
        <v>74</v>
      </c>
      <c r="C76" s="22" t="s">
        <v>94</v>
      </c>
      <c r="D76" t="s">
        <v>233</v>
      </c>
      <c r="E76" t="s">
        <v>77</v>
      </c>
      <c r="F76" t="s">
        <v>117</v>
      </c>
      <c r="G76" t="s">
        <v>79</v>
      </c>
      <c r="H76" t="s">
        <v>80</v>
      </c>
      <c r="I76" t="s">
        <v>81</v>
      </c>
      <c r="J76" t="s">
        <v>82</v>
      </c>
      <c r="K76" t="s">
        <v>91</v>
      </c>
      <c r="L76" t="s">
        <v>161</v>
      </c>
      <c r="M76" t="s">
        <v>99</v>
      </c>
      <c r="N76" t="s">
        <v>74</v>
      </c>
      <c r="O76" t="s">
        <v>100</v>
      </c>
      <c r="P76" t="s">
        <v>234</v>
      </c>
      <c r="Q76" s="25" t="s">
        <v>203</v>
      </c>
    </row>
    <row r="77" spans="1:17" ht="15.75" customHeight="1" x14ac:dyDescent="0.2">
      <c r="A77" s="18">
        <v>44140.564201388886</v>
      </c>
      <c r="B77" t="s">
        <v>74</v>
      </c>
      <c r="C77" s="22" t="s">
        <v>235</v>
      </c>
      <c r="D77" t="s">
        <v>148</v>
      </c>
      <c r="E77" t="s">
        <v>96</v>
      </c>
      <c r="F77" t="s">
        <v>112</v>
      </c>
      <c r="G77" t="s">
        <v>79</v>
      </c>
      <c r="H77" t="s">
        <v>80</v>
      </c>
      <c r="I77" t="s">
        <v>74</v>
      </c>
      <c r="J77" t="s">
        <v>82</v>
      </c>
      <c r="K77" t="s">
        <v>108</v>
      </c>
      <c r="L77" t="s">
        <v>84</v>
      </c>
      <c r="M77" t="s">
        <v>173</v>
      </c>
      <c r="N77" t="s">
        <v>74</v>
      </c>
      <c r="O77" t="s">
        <v>100</v>
      </c>
      <c r="P77" t="s">
        <v>234</v>
      </c>
      <c r="Q77" s="25" t="s">
        <v>203</v>
      </c>
    </row>
    <row r="78" spans="1:17" ht="15.75" customHeight="1" x14ac:dyDescent="0.2">
      <c r="A78" s="18">
        <v>44140.397893518515</v>
      </c>
      <c r="B78" t="s">
        <v>74</v>
      </c>
      <c r="C78" s="19" t="s">
        <v>75</v>
      </c>
      <c r="D78" t="s">
        <v>236</v>
      </c>
      <c r="E78" t="s">
        <v>169</v>
      </c>
      <c r="F78" t="s">
        <v>112</v>
      </c>
      <c r="G78" t="s">
        <v>79</v>
      </c>
      <c r="H78" t="s">
        <v>142</v>
      </c>
      <c r="I78" t="s">
        <v>81</v>
      </c>
      <c r="J78" t="s">
        <v>82</v>
      </c>
      <c r="K78" t="s">
        <v>83</v>
      </c>
      <c r="L78" t="s">
        <v>98</v>
      </c>
      <c r="M78" t="s">
        <v>99</v>
      </c>
      <c r="N78" t="s">
        <v>74</v>
      </c>
      <c r="O78" t="s">
        <v>100</v>
      </c>
      <c r="P78" t="s">
        <v>234</v>
      </c>
      <c r="Q78" s="25" t="s">
        <v>203</v>
      </c>
    </row>
    <row r="79" spans="1:17" ht="15.75" customHeight="1" x14ac:dyDescent="0.2">
      <c r="A79" s="18">
        <v>43987.618564814817</v>
      </c>
      <c r="B79" t="s">
        <v>74</v>
      </c>
      <c r="C79" s="23" t="s">
        <v>109</v>
      </c>
      <c r="D79" t="s">
        <v>237</v>
      </c>
      <c r="E79" t="s">
        <v>77</v>
      </c>
      <c r="F79" t="s">
        <v>16</v>
      </c>
      <c r="G79" t="s">
        <v>79</v>
      </c>
      <c r="H79" t="s">
        <v>80</v>
      </c>
      <c r="I79" t="s">
        <v>81</v>
      </c>
      <c r="J79" t="s">
        <v>82</v>
      </c>
      <c r="K79" t="s">
        <v>83</v>
      </c>
      <c r="L79" t="s">
        <v>98</v>
      </c>
      <c r="M79" t="s">
        <v>130</v>
      </c>
      <c r="N79" t="s">
        <v>74</v>
      </c>
      <c r="O79" t="s">
        <v>115</v>
      </c>
      <c r="P79" t="s">
        <v>234</v>
      </c>
      <c r="Q79" s="25" t="s">
        <v>203</v>
      </c>
    </row>
    <row r="80" spans="1:17" ht="15.75" customHeight="1" x14ac:dyDescent="0.2">
      <c r="A80" s="18">
        <v>44109.655995370369</v>
      </c>
      <c r="B80" t="s">
        <v>74</v>
      </c>
      <c r="C80" s="22" t="s">
        <v>212</v>
      </c>
      <c r="D80" t="s">
        <v>219</v>
      </c>
      <c r="E80" t="s">
        <v>238</v>
      </c>
      <c r="F80" t="s">
        <v>97</v>
      </c>
      <c r="G80" t="s">
        <v>79</v>
      </c>
      <c r="H80" t="s">
        <v>80</v>
      </c>
      <c r="I80" t="s">
        <v>81</v>
      </c>
      <c r="J80" t="s">
        <v>124</v>
      </c>
      <c r="K80" t="s">
        <v>108</v>
      </c>
      <c r="L80" t="s">
        <v>105</v>
      </c>
      <c r="M80" t="s">
        <v>130</v>
      </c>
      <c r="N80" t="s">
        <v>74</v>
      </c>
      <c r="O80" t="s">
        <v>115</v>
      </c>
      <c r="P80" t="s">
        <v>234</v>
      </c>
      <c r="Q80" s="25" t="s">
        <v>203</v>
      </c>
    </row>
    <row r="81" spans="1:17" ht="15.75" customHeight="1" x14ac:dyDescent="0.2">
      <c r="A81" s="18">
        <v>44109.941562499997</v>
      </c>
      <c r="B81" t="s">
        <v>74</v>
      </c>
      <c r="C81" s="19" t="s">
        <v>137</v>
      </c>
      <c r="D81" t="s">
        <v>151</v>
      </c>
      <c r="E81" t="s">
        <v>77</v>
      </c>
      <c r="F81" t="s">
        <v>16</v>
      </c>
      <c r="G81" t="s">
        <v>79</v>
      </c>
      <c r="H81" t="s">
        <v>80</v>
      </c>
      <c r="I81" t="s">
        <v>81</v>
      </c>
      <c r="J81" t="s">
        <v>82</v>
      </c>
      <c r="K81" t="s">
        <v>83</v>
      </c>
      <c r="L81" t="s">
        <v>92</v>
      </c>
      <c r="M81" t="s">
        <v>85</v>
      </c>
      <c r="N81" t="s">
        <v>74</v>
      </c>
      <c r="O81" t="s">
        <v>115</v>
      </c>
      <c r="P81" t="s">
        <v>234</v>
      </c>
      <c r="Q81" s="25" t="s">
        <v>203</v>
      </c>
    </row>
    <row r="82" spans="1:17" ht="15.75" customHeight="1" x14ac:dyDescent="0.2">
      <c r="A82" s="18">
        <v>44140.012499999997</v>
      </c>
      <c r="B82" t="s">
        <v>74</v>
      </c>
      <c r="C82" s="19" t="s">
        <v>137</v>
      </c>
      <c r="D82" t="s">
        <v>148</v>
      </c>
      <c r="E82" t="s">
        <v>169</v>
      </c>
      <c r="F82" t="s">
        <v>112</v>
      </c>
      <c r="G82" t="s">
        <v>79</v>
      </c>
      <c r="H82" t="s">
        <v>142</v>
      </c>
      <c r="I82" t="s">
        <v>74</v>
      </c>
      <c r="J82" t="s">
        <v>124</v>
      </c>
      <c r="K82" t="s">
        <v>108</v>
      </c>
      <c r="L82" t="s">
        <v>84</v>
      </c>
      <c r="M82" t="s">
        <v>173</v>
      </c>
      <c r="N82" t="s">
        <v>74</v>
      </c>
      <c r="O82" t="s">
        <v>131</v>
      </c>
      <c r="P82" t="s">
        <v>234</v>
      </c>
      <c r="Q82" s="25" t="s">
        <v>203</v>
      </c>
    </row>
    <row r="83" spans="1:17" ht="15.75" customHeight="1" x14ac:dyDescent="0.2">
      <c r="A83" s="18">
        <v>44140.01048611111</v>
      </c>
      <c r="B83" t="s">
        <v>74</v>
      </c>
      <c r="C83" s="19" t="s">
        <v>75</v>
      </c>
      <c r="D83" t="s">
        <v>95</v>
      </c>
      <c r="E83" t="s">
        <v>185</v>
      </c>
      <c r="F83" t="s">
        <v>78</v>
      </c>
      <c r="G83" t="s">
        <v>104</v>
      </c>
      <c r="H83" t="s">
        <v>80</v>
      </c>
      <c r="I83" t="s">
        <v>81</v>
      </c>
      <c r="J83" t="s">
        <v>81</v>
      </c>
      <c r="K83" t="s">
        <v>91</v>
      </c>
      <c r="L83" t="s">
        <v>125</v>
      </c>
      <c r="M83" t="s">
        <v>99</v>
      </c>
      <c r="N83" t="s">
        <v>74</v>
      </c>
      <c r="O83" t="s">
        <v>188</v>
      </c>
      <c r="P83" t="s">
        <v>234</v>
      </c>
      <c r="Q83" s="25" t="s">
        <v>203</v>
      </c>
    </row>
    <row r="84" spans="1:17" ht="15.75" customHeight="1" x14ac:dyDescent="0.2">
      <c r="A84" s="18" t="s">
        <v>239</v>
      </c>
      <c r="B84" t="s">
        <v>74</v>
      </c>
      <c r="C84" s="22" t="s">
        <v>94</v>
      </c>
      <c r="D84" t="s">
        <v>240</v>
      </c>
      <c r="E84" t="s">
        <v>128</v>
      </c>
      <c r="F84" t="s">
        <v>78</v>
      </c>
      <c r="G84" t="s">
        <v>79</v>
      </c>
      <c r="H84" t="s">
        <v>182</v>
      </c>
      <c r="I84" t="s">
        <v>74</v>
      </c>
      <c r="J84" t="s">
        <v>124</v>
      </c>
      <c r="K84" t="s">
        <v>83</v>
      </c>
      <c r="L84" t="s">
        <v>125</v>
      </c>
      <c r="M84" t="s">
        <v>173</v>
      </c>
      <c r="N84" t="s">
        <v>74</v>
      </c>
      <c r="O84" t="s">
        <v>144</v>
      </c>
      <c r="P84" t="s">
        <v>234</v>
      </c>
      <c r="Q84" s="25" t="s">
        <v>203</v>
      </c>
    </row>
    <row r="85" spans="1:17" ht="15.75" customHeight="1" x14ac:dyDescent="0.2">
      <c r="A85" s="18">
        <v>43987.639328703706</v>
      </c>
      <c r="B85" t="s">
        <v>74</v>
      </c>
      <c r="C85" s="22" t="s">
        <v>212</v>
      </c>
      <c r="D85" t="s">
        <v>241</v>
      </c>
      <c r="E85" t="s">
        <v>77</v>
      </c>
      <c r="F85" t="s">
        <v>16</v>
      </c>
      <c r="G85" t="s">
        <v>79</v>
      </c>
      <c r="H85" t="s">
        <v>80</v>
      </c>
      <c r="I85" t="s">
        <v>81</v>
      </c>
      <c r="J85" t="s">
        <v>124</v>
      </c>
      <c r="K85" t="s">
        <v>83</v>
      </c>
      <c r="L85" t="s">
        <v>163</v>
      </c>
      <c r="M85" t="s">
        <v>130</v>
      </c>
      <c r="N85" t="s">
        <v>74</v>
      </c>
      <c r="O85" t="s">
        <v>152</v>
      </c>
      <c r="P85" t="s">
        <v>234</v>
      </c>
      <c r="Q85" s="25" t="s">
        <v>203</v>
      </c>
    </row>
    <row r="86" spans="1:17" ht="15.75" customHeight="1" x14ac:dyDescent="0.2">
      <c r="A86" s="18">
        <v>44140.356793981482</v>
      </c>
      <c r="B86" t="s">
        <v>74</v>
      </c>
      <c r="C86" s="19" t="s">
        <v>137</v>
      </c>
      <c r="D86" t="s">
        <v>159</v>
      </c>
      <c r="E86" t="s">
        <v>77</v>
      </c>
      <c r="F86" t="s">
        <v>97</v>
      </c>
      <c r="G86" t="s">
        <v>79</v>
      </c>
      <c r="H86" t="s">
        <v>80</v>
      </c>
      <c r="I86" t="s">
        <v>81</v>
      </c>
      <c r="J86" t="s">
        <v>124</v>
      </c>
      <c r="K86" t="s">
        <v>83</v>
      </c>
      <c r="L86" t="s">
        <v>125</v>
      </c>
      <c r="M86" t="s">
        <v>99</v>
      </c>
      <c r="N86" t="s">
        <v>74</v>
      </c>
      <c r="O86" t="s">
        <v>153</v>
      </c>
      <c r="P86" t="s">
        <v>234</v>
      </c>
      <c r="Q86" s="25" t="s">
        <v>203</v>
      </c>
    </row>
    <row r="87" spans="1:17" ht="15.75" customHeight="1" x14ac:dyDescent="0.2">
      <c r="A87" s="18">
        <v>44017.556087962963</v>
      </c>
      <c r="B87" t="s">
        <v>74</v>
      </c>
      <c r="C87" s="22" t="s">
        <v>94</v>
      </c>
      <c r="D87" t="s">
        <v>242</v>
      </c>
      <c r="E87" t="s">
        <v>96</v>
      </c>
      <c r="F87" t="s">
        <v>16</v>
      </c>
      <c r="G87" t="s">
        <v>79</v>
      </c>
      <c r="H87" t="s">
        <v>80</v>
      </c>
      <c r="I87" t="s">
        <v>81</v>
      </c>
      <c r="J87" t="s">
        <v>124</v>
      </c>
      <c r="K87" t="s">
        <v>108</v>
      </c>
      <c r="L87" t="s">
        <v>163</v>
      </c>
      <c r="M87" t="s">
        <v>243</v>
      </c>
      <c r="N87" t="s">
        <v>74</v>
      </c>
      <c r="O87" t="s">
        <v>153</v>
      </c>
      <c r="P87" t="s">
        <v>234</v>
      </c>
      <c r="Q87" s="25" t="s">
        <v>203</v>
      </c>
    </row>
    <row r="88" spans="1:17" ht="15.75" customHeight="1" x14ac:dyDescent="0.2">
      <c r="A88" s="18">
        <v>43987.630196759259</v>
      </c>
      <c r="B88" t="s">
        <v>74</v>
      </c>
      <c r="C88" s="23" t="s">
        <v>150</v>
      </c>
      <c r="D88" t="s">
        <v>37</v>
      </c>
      <c r="E88" t="s">
        <v>128</v>
      </c>
      <c r="F88" t="s">
        <v>78</v>
      </c>
      <c r="G88" t="s">
        <v>79</v>
      </c>
      <c r="H88" t="s">
        <v>80</v>
      </c>
      <c r="I88" t="s">
        <v>74</v>
      </c>
      <c r="J88" t="s">
        <v>82</v>
      </c>
      <c r="K88" t="s">
        <v>83</v>
      </c>
      <c r="L88" t="s">
        <v>161</v>
      </c>
      <c r="M88" t="s">
        <v>99</v>
      </c>
      <c r="N88" t="s">
        <v>74</v>
      </c>
      <c r="O88" t="s">
        <v>156</v>
      </c>
      <c r="P88" t="s">
        <v>234</v>
      </c>
      <c r="Q88" s="25" t="s">
        <v>203</v>
      </c>
    </row>
    <row r="89" spans="1:17" ht="15.75" customHeight="1" x14ac:dyDescent="0.2">
      <c r="A89" s="18">
        <v>44140.063298611109</v>
      </c>
      <c r="B89" t="s">
        <v>74</v>
      </c>
      <c r="C89" s="19" t="s">
        <v>137</v>
      </c>
      <c r="D89" t="s">
        <v>217</v>
      </c>
      <c r="E89" t="s">
        <v>77</v>
      </c>
      <c r="F89" t="s">
        <v>16</v>
      </c>
      <c r="G89" t="s">
        <v>79</v>
      </c>
      <c r="H89" t="s">
        <v>80</v>
      </c>
      <c r="I89" t="s">
        <v>81</v>
      </c>
      <c r="J89" t="s">
        <v>82</v>
      </c>
      <c r="K89" t="s">
        <v>108</v>
      </c>
      <c r="L89" t="s">
        <v>244</v>
      </c>
      <c r="M89" t="s">
        <v>85</v>
      </c>
      <c r="N89" t="s">
        <v>74</v>
      </c>
      <c r="O89" t="s">
        <v>86</v>
      </c>
      <c r="P89" t="s">
        <v>245</v>
      </c>
      <c r="Q89" s="25" t="s">
        <v>203</v>
      </c>
    </row>
    <row r="90" spans="1:17" ht="15.75" customHeight="1" x14ac:dyDescent="0.2">
      <c r="A90" s="18">
        <v>44109.863032407404</v>
      </c>
      <c r="B90" t="s">
        <v>74</v>
      </c>
      <c r="C90" s="19" t="s">
        <v>135</v>
      </c>
      <c r="D90" t="s">
        <v>213</v>
      </c>
      <c r="E90" t="s">
        <v>238</v>
      </c>
      <c r="F90" t="s">
        <v>97</v>
      </c>
      <c r="G90" t="s">
        <v>79</v>
      </c>
      <c r="H90" t="s">
        <v>80</v>
      </c>
      <c r="I90" t="s">
        <v>81</v>
      </c>
      <c r="J90" t="s">
        <v>81</v>
      </c>
      <c r="K90" t="s">
        <v>83</v>
      </c>
      <c r="L90" t="s">
        <v>92</v>
      </c>
      <c r="M90" t="s">
        <v>206</v>
      </c>
      <c r="N90" t="s">
        <v>81</v>
      </c>
      <c r="O90" t="s">
        <v>166</v>
      </c>
      <c r="P90" t="s">
        <v>245</v>
      </c>
      <c r="Q90" s="25" t="s">
        <v>203</v>
      </c>
    </row>
    <row r="91" spans="1:17" ht="15.75" customHeight="1" x14ac:dyDescent="0.2">
      <c r="A91" s="18" t="s">
        <v>246</v>
      </c>
      <c r="B91" t="s">
        <v>74</v>
      </c>
      <c r="C91" s="22" t="s">
        <v>94</v>
      </c>
      <c r="D91" t="s">
        <v>148</v>
      </c>
      <c r="E91" t="s">
        <v>96</v>
      </c>
      <c r="F91" t="s">
        <v>97</v>
      </c>
      <c r="G91" t="s">
        <v>79</v>
      </c>
      <c r="H91" t="s">
        <v>80</v>
      </c>
      <c r="I91" t="s">
        <v>81</v>
      </c>
      <c r="J91" t="s">
        <v>82</v>
      </c>
      <c r="K91" t="s">
        <v>91</v>
      </c>
      <c r="L91" t="s">
        <v>161</v>
      </c>
      <c r="M91" t="s">
        <v>99</v>
      </c>
      <c r="N91" t="s">
        <v>74</v>
      </c>
      <c r="O91" t="s">
        <v>131</v>
      </c>
      <c r="P91" t="s">
        <v>245</v>
      </c>
      <c r="Q91" s="25" t="s">
        <v>203</v>
      </c>
    </row>
    <row r="92" spans="1:17" ht="15.75" customHeight="1" x14ac:dyDescent="0.2">
      <c r="A92" s="18">
        <v>43987.600590277776</v>
      </c>
      <c r="B92" t="s">
        <v>74</v>
      </c>
      <c r="C92" s="23" t="s">
        <v>109</v>
      </c>
      <c r="D92" t="s">
        <v>247</v>
      </c>
      <c r="E92" t="s">
        <v>248</v>
      </c>
      <c r="F92" t="s">
        <v>112</v>
      </c>
      <c r="G92" t="s">
        <v>79</v>
      </c>
      <c r="H92" t="s">
        <v>80</v>
      </c>
      <c r="I92" t="s">
        <v>74</v>
      </c>
      <c r="J92" t="s">
        <v>82</v>
      </c>
      <c r="K92" t="s">
        <v>83</v>
      </c>
      <c r="L92" t="s">
        <v>98</v>
      </c>
      <c r="M92" t="s">
        <v>99</v>
      </c>
      <c r="N92" t="s">
        <v>81</v>
      </c>
      <c r="O92" t="s">
        <v>139</v>
      </c>
      <c r="P92" t="s">
        <v>245</v>
      </c>
      <c r="Q92" s="25" t="s">
        <v>203</v>
      </c>
    </row>
    <row r="93" spans="1:17" ht="15.75" customHeight="1" x14ac:dyDescent="0.2">
      <c r="A93" s="18">
        <v>44140.440115740741</v>
      </c>
      <c r="B93" t="s">
        <v>74</v>
      </c>
      <c r="C93" s="19" t="s">
        <v>137</v>
      </c>
      <c r="D93" t="s">
        <v>38</v>
      </c>
      <c r="E93" t="s">
        <v>185</v>
      </c>
      <c r="F93" t="s">
        <v>112</v>
      </c>
      <c r="G93" t="s">
        <v>79</v>
      </c>
      <c r="H93" t="s">
        <v>80</v>
      </c>
      <c r="I93" t="s">
        <v>74</v>
      </c>
      <c r="J93" t="s">
        <v>82</v>
      </c>
      <c r="K93" t="s">
        <v>108</v>
      </c>
      <c r="L93" t="s">
        <v>98</v>
      </c>
      <c r="M93" t="s">
        <v>173</v>
      </c>
      <c r="N93" t="s">
        <v>74</v>
      </c>
      <c r="O93" t="s">
        <v>144</v>
      </c>
      <c r="P93" t="s">
        <v>245</v>
      </c>
      <c r="Q93" s="25" t="s">
        <v>203</v>
      </c>
    </row>
    <row r="94" spans="1:17" ht="15.75" customHeight="1" x14ac:dyDescent="0.2">
      <c r="A94" s="18" t="s">
        <v>249</v>
      </c>
      <c r="B94" t="s">
        <v>74</v>
      </c>
      <c r="C94" s="19" t="s">
        <v>106</v>
      </c>
      <c r="D94" t="s">
        <v>148</v>
      </c>
      <c r="E94" t="s">
        <v>250</v>
      </c>
      <c r="F94" t="s">
        <v>251</v>
      </c>
      <c r="G94" t="s">
        <v>252</v>
      </c>
      <c r="H94" t="s">
        <v>80</v>
      </c>
      <c r="I94" t="s">
        <v>74</v>
      </c>
      <c r="J94" t="s">
        <v>82</v>
      </c>
      <c r="K94" t="s">
        <v>83</v>
      </c>
      <c r="L94" t="s">
        <v>118</v>
      </c>
      <c r="M94" t="s">
        <v>99</v>
      </c>
      <c r="N94" t="s">
        <v>74</v>
      </c>
      <c r="O94" t="s">
        <v>188</v>
      </c>
      <c r="P94" t="s">
        <v>253</v>
      </c>
      <c r="Q94" s="25" t="s">
        <v>203</v>
      </c>
    </row>
    <row r="95" spans="1:17" ht="15.75" customHeight="1" x14ac:dyDescent="0.2">
      <c r="A95" s="18" t="s">
        <v>254</v>
      </c>
      <c r="B95" t="s">
        <v>74</v>
      </c>
      <c r="C95" s="23" t="s">
        <v>109</v>
      </c>
      <c r="D95" t="s">
        <v>148</v>
      </c>
      <c r="E95" t="s">
        <v>128</v>
      </c>
      <c r="F95" t="s">
        <v>78</v>
      </c>
      <c r="G95" t="s">
        <v>79</v>
      </c>
      <c r="H95" t="s">
        <v>80</v>
      </c>
      <c r="I95" t="s">
        <v>81</v>
      </c>
      <c r="J95" t="s">
        <v>82</v>
      </c>
      <c r="K95" t="s">
        <v>108</v>
      </c>
      <c r="L95" t="s">
        <v>125</v>
      </c>
      <c r="M95" t="s">
        <v>134</v>
      </c>
      <c r="N95" t="s">
        <v>74</v>
      </c>
      <c r="O95" t="s">
        <v>156</v>
      </c>
      <c r="P95" t="s">
        <v>253</v>
      </c>
      <c r="Q95" s="25" t="s">
        <v>203</v>
      </c>
    </row>
    <row r="96" spans="1:17" ht="15.75" customHeight="1" x14ac:dyDescent="0.2">
      <c r="A96" s="18">
        <v>44140.325787037036</v>
      </c>
      <c r="B96" t="s">
        <v>74</v>
      </c>
      <c r="C96" s="23" t="s">
        <v>255</v>
      </c>
      <c r="D96" t="s">
        <v>256</v>
      </c>
      <c r="E96" t="s">
        <v>111</v>
      </c>
      <c r="F96" t="s">
        <v>16</v>
      </c>
      <c r="G96" t="s">
        <v>170</v>
      </c>
      <c r="H96" t="s">
        <v>80</v>
      </c>
      <c r="I96" t="s">
        <v>81</v>
      </c>
      <c r="J96" t="s">
        <v>124</v>
      </c>
      <c r="K96" t="s">
        <v>108</v>
      </c>
      <c r="L96" t="s">
        <v>163</v>
      </c>
      <c r="M96" t="s">
        <v>99</v>
      </c>
      <c r="N96" t="s">
        <v>74</v>
      </c>
      <c r="O96" t="s">
        <v>100</v>
      </c>
      <c r="P96" t="s">
        <v>257</v>
      </c>
      <c r="Q96" s="25" t="s">
        <v>203</v>
      </c>
    </row>
    <row r="97" spans="1:17" ht="15.75" customHeight="1" x14ac:dyDescent="0.2">
      <c r="A97" s="18">
        <v>44140.590567129628</v>
      </c>
      <c r="B97" t="s">
        <v>74</v>
      </c>
      <c r="C97" s="20" t="s">
        <v>122</v>
      </c>
      <c r="D97" t="s">
        <v>179</v>
      </c>
      <c r="E97" t="s">
        <v>96</v>
      </c>
      <c r="F97" t="s">
        <v>16</v>
      </c>
      <c r="G97" t="s">
        <v>79</v>
      </c>
      <c r="H97" t="s">
        <v>80</v>
      </c>
      <c r="I97" t="s">
        <v>81</v>
      </c>
      <c r="J97" t="s">
        <v>124</v>
      </c>
      <c r="K97" t="s">
        <v>108</v>
      </c>
      <c r="L97" t="s">
        <v>163</v>
      </c>
      <c r="M97" t="s">
        <v>99</v>
      </c>
      <c r="N97" t="s">
        <v>74</v>
      </c>
      <c r="O97" t="s">
        <v>115</v>
      </c>
      <c r="P97" t="s">
        <v>257</v>
      </c>
      <c r="Q97" s="25" t="s">
        <v>203</v>
      </c>
    </row>
    <row r="98" spans="1:17" ht="15.75" customHeight="1" x14ac:dyDescent="0.2">
      <c r="A98" s="18" t="s">
        <v>258</v>
      </c>
      <c r="B98" t="s">
        <v>74</v>
      </c>
      <c r="C98" s="19" t="s">
        <v>75</v>
      </c>
      <c r="D98" t="s">
        <v>259</v>
      </c>
      <c r="E98" t="s">
        <v>96</v>
      </c>
      <c r="F98" t="s">
        <v>78</v>
      </c>
      <c r="G98" t="s">
        <v>79</v>
      </c>
      <c r="H98" t="s">
        <v>80</v>
      </c>
      <c r="I98" t="s">
        <v>74</v>
      </c>
      <c r="J98" t="s">
        <v>82</v>
      </c>
      <c r="K98" t="s">
        <v>83</v>
      </c>
      <c r="L98" t="s">
        <v>125</v>
      </c>
      <c r="M98" t="s">
        <v>260</v>
      </c>
      <c r="N98" t="s">
        <v>74</v>
      </c>
      <c r="O98" t="s">
        <v>156</v>
      </c>
      <c r="P98" t="s">
        <v>257</v>
      </c>
      <c r="Q98" s="25" t="s">
        <v>203</v>
      </c>
    </row>
    <row r="99" spans="1:17" ht="15.75" customHeight="1" x14ac:dyDescent="0.2">
      <c r="A99" s="18" t="s">
        <v>261</v>
      </c>
      <c r="B99" t="s">
        <v>74</v>
      </c>
      <c r="C99" s="19" t="s">
        <v>75</v>
      </c>
      <c r="D99" t="s">
        <v>240</v>
      </c>
      <c r="E99" t="s">
        <v>169</v>
      </c>
      <c r="F99" t="s">
        <v>78</v>
      </c>
      <c r="G99" t="s">
        <v>79</v>
      </c>
      <c r="H99" t="s">
        <v>80</v>
      </c>
      <c r="I99" t="s">
        <v>81</v>
      </c>
      <c r="J99" t="s">
        <v>124</v>
      </c>
      <c r="K99" t="s">
        <v>108</v>
      </c>
      <c r="L99" t="s">
        <v>105</v>
      </c>
      <c r="M99" t="s">
        <v>130</v>
      </c>
      <c r="N99" t="s">
        <v>81</v>
      </c>
      <c r="O99" t="s">
        <v>144</v>
      </c>
      <c r="P99" t="s">
        <v>262</v>
      </c>
      <c r="Q99" s="25" t="s">
        <v>203</v>
      </c>
    </row>
    <row r="100" spans="1:17" ht="15.75" customHeight="1" x14ac:dyDescent="0.2">
      <c r="A100" s="18">
        <v>44109.908761574072</v>
      </c>
      <c r="B100" t="s">
        <v>74</v>
      </c>
      <c r="C100" s="19" t="s">
        <v>137</v>
      </c>
      <c r="D100" t="s">
        <v>148</v>
      </c>
      <c r="E100" t="s">
        <v>111</v>
      </c>
      <c r="F100" t="s">
        <v>78</v>
      </c>
      <c r="G100" t="s">
        <v>79</v>
      </c>
      <c r="H100" t="s">
        <v>142</v>
      </c>
      <c r="I100" t="s">
        <v>81</v>
      </c>
      <c r="J100" t="s">
        <v>124</v>
      </c>
      <c r="K100" t="s">
        <v>108</v>
      </c>
      <c r="L100" t="s">
        <v>225</v>
      </c>
      <c r="M100" t="s">
        <v>143</v>
      </c>
      <c r="N100" t="s">
        <v>74</v>
      </c>
      <c r="O100" t="s">
        <v>100</v>
      </c>
      <c r="P100" t="s">
        <v>263</v>
      </c>
      <c r="Q100" s="25" t="s">
        <v>203</v>
      </c>
    </row>
    <row r="101" spans="1:17" ht="15.75" customHeight="1" x14ac:dyDescent="0.2">
      <c r="A101" s="18">
        <v>43987.612870370373</v>
      </c>
      <c r="B101" t="s">
        <v>74</v>
      </c>
      <c r="C101" s="23" t="s">
        <v>204</v>
      </c>
      <c r="D101" t="s">
        <v>127</v>
      </c>
      <c r="E101" t="s">
        <v>264</v>
      </c>
      <c r="F101" t="s">
        <v>97</v>
      </c>
      <c r="G101" t="s">
        <v>79</v>
      </c>
      <c r="H101" t="s">
        <v>80</v>
      </c>
      <c r="I101" t="s">
        <v>74</v>
      </c>
      <c r="J101" t="s">
        <v>124</v>
      </c>
      <c r="K101" t="s">
        <v>108</v>
      </c>
      <c r="L101" t="s">
        <v>161</v>
      </c>
      <c r="M101" t="s">
        <v>243</v>
      </c>
      <c r="N101" t="s">
        <v>81</v>
      </c>
      <c r="O101" t="s">
        <v>100</v>
      </c>
      <c r="P101" t="s">
        <v>263</v>
      </c>
      <c r="Q101" s="25" t="s">
        <v>203</v>
      </c>
    </row>
    <row r="102" spans="1:17" ht="15.75" customHeight="1" x14ac:dyDescent="0.2">
      <c r="A102" s="18" t="s">
        <v>265</v>
      </c>
      <c r="B102" t="s">
        <v>74</v>
      </c>
      <c r="C102" s="23" t="s">
        <v>120</v>
      </c>
      <c r="D102" t="s">
        <v>229</v>
      </c>
      <c r="E102" t="s">
        <v>96</v>
      </c>
      <c r="F102" t="s">
        <v>112</v>
      </c>
      <c r="G102" t="s">
        <v>79</v>
      </c>
      <c r="H102" t="s">
        <v>80</v>
      </c>
      <c r="I102" t="s">
        <v>74</v>
      </c>
      <c r="J102" t="s">
        <v>82</v>
      </c>
      <c r="K102" t="s">
        <v>83</v>
      </c>
      <c r="L102" t="s">
        <v>98</v>
      </c>
      <c r="M102" t="s">
        <v>99</v>
      </c>
      <c r="N102" t="s">
        <v>74</v>
      </c>
      <c r="O102" t="s">
        <v>131</v>
      </c>
      <c r="P102" t="s">
        <v>266</v>
      </c>
      <c r="Q102" s="25" t="s">
        <v>203</v>
      </c>
    </row>
    <row r="103" spans="1:17" ht="15.75" customHeight="1" x14ac:dyDescent="0.2">
      <c r="A103" s="18" t="s">
        <v>267</v>
      </c>
      <c r="B103" t="s">
        <v>74</v>
      </c>
      <c r="C103" s="20" t="s">
        <v>268</v>
      </c>
      <c r="D103" t="s">
        <v>269</v>
      </c>
      <c r="E103" t="s">
        <v>96</v>
      </c>
      <c r="F103" t="s">
        <v>78</v>
      </c>
      <c r="G103" t="s">
        <v>79</v>
      </c>
      <c r="H103" t="s">
        <v>80</v>
      </c>
      <c r="I103" t="s">
        <v>74</v>
      </c>
      <c r="J103" t="s">
        <v>124</v>
      </c>
      <c r="K103" t="s">
        <v>83</v>
      </c>
      <c r="L103" t="s">
        <v>161</v>
      </c>
      <c r="M103" t="s">
        <v>99</v>
      </c>
      <c r="N103" t="s">
        <v>74</v>
      </c>
      <c r="O103" t="s">
        <v>153</v>
      </c>
      <c r="P103" t="s">
        <v>270</v>
      </c>
      <c r="Q103" s="25" t="s">
        <v>203</v>
      </c>
    </row>
    <row r="104" spans="1:17" ht="15.75" customHeight="1" x14ac:dyDescent="0.2">
      <c r="A104" s="18">
        <v>43987.593587962961</v>
      </c>
      <c r="B104" t="s">
        <v>74</v>
      </c>
      <c r="C104" s="19" t="s">
        <v>106</v>
      </c>
      <c r="D104" t="s">
        <v>271</v>
      </c>
      <c r="E104" t="s">
        <v>90</v>
      </c>
      <c r="F104" t="s">
        <v>117</v>
      </c>
      <c r="G104" t="s">
        <v>104</v>
      </c>
      <c r="H104" t="s">
        <v>142</v>
      </c>
      <c r="I104" t="s">
        <v>81</v>
      </c>
      <c r="J104" t="s">
        <v>82</v>
      </c>
      <c r="K104" t="s">
        <v>108</v>
      </c>
      <c r="L104" t="s">
        <v>163</v>
      </c>
      <c r="M104" t="s">
        <v>85</v>
      </c>
      <c r="N104" t="s">
        <v>81</v>
      </c>
      <c r="O104" t="s">
        <v>166</v>
      </c>
      <c r="P104" t="s">
        <v>272</v>
      </c>
      <c r="Q104" s="25" t="s">
        <v>203</v>
      </c>
    </row>
    <row r="105" spans="1:17" ht="15.75" customHeight="1" x14ac:dyDescent="0.2">
      <c r="A105" s="18">
        <v>44140.539872685185</v>
      </c>
      <c r="B105" t="s">
        <v>74</v>
      </c>
      <c r="C105" s="20" t="s">
        <v>122</v>
      </c>
      <c r="D105" t="s">
        <v>273</v>
      </c>
      <c r="E105" t="s">
        <v>128</v>
      </c>
      <c r="F105" t="s">
        <v>117</v>
      </c>
      <c r="G105" t="s">
        <v>79</v>
      </c>
      <c r="H105" t="s">
        <v>80</v>
      </c>
      <c r="I105" t="s">
        <v>74</v>
      </c>
      <c r="J105" t="s">
        <v>124</v>
      </c>
      <c r="K105" t="s">
        <v>108</v>
      </c>
      <c r="L105" t="s">
        <v>84</v>
      </c>
      <c r="M105" t="s">
        <v>99</v>
      </c>
      <c r="N105" t="s">
        <v>74</v>
      </c>
      <c r="O105" t="s">
        <v>274</v>
      </c>
      <c r="P105" t="s">
        <v>275</v>
      </c>
      <c r="Q105" s="25" t="s">
        <v>203</v>
      </c>
    </row>
    <row r="106" spans="1:17" ht="15.75" customHeight="1" x14ac:dyDescent="0.2">
      <c r="A106" s="18" t="s">
        <v>276</v>
      </c>
      <c r="B106" t="s">
        <v>74</v>
      </c>
      <c r="C106" s="23" t="s">
        <v>120</v>
      </c>
      <c r="D106" t="s">
        <v>123</v>
      </c>
      <c r="E106" t="s">
        <v>96</v>
      </c>
      <c r="F106" t="s">
        <v>16</v>
      </c>
      <c r="G106" t="s">
        <v>79</v>
      </c>
      <c r="H106" t="s">
        <v>80</v>
      </c>
      <c r="I106" t="s">
        <v>74</v>
      </c>
      <c r="J106" t="s">
        <v>82</v>
      </c>
      <c r="K106" t="s">
        <v>91</v>
      </c>
      <c r="L106" t="s">
        <v>84</v>
      </c>
      <c r="M106" t="s">
        <v>277</v>
      </c>
      <c r="N106" t="s">
        <v>74</v>
      </c>
      <c r="O106" t="s">
        <v>86</v>
      </c>
      <c r="P106" t="s">
        <v>278</v>
      </c>
      <c r="Q106" s="25" t="s">
        <v>203</v>
      </c>
    </row>
    <row r="107" spans="1:17" ht="15.75" customHeight="1" x14ac:dyDescent="0.2">
      <c r="A107" s="18" t="s">
        <v>279</v>
      </c>
      <c r="B107" t="s">
        <v>74</v>
      </c>
      <c r="C107" s="23" t="s">
        <v>109</v>
      </c>
      <c r="D107" t="s">
        <v>179</v>
      </c>
      <c r="E107" t="s">
        <v>90</v>
      </c>
      <c r="F107" t="s">
        <v>16</v>
      </c>
      <c r="G107" t="s">
        <v>79</v>
      </c>
      <c r="H107" t="s">
        <v>80</v>
      </c>
      <c r="I107" t="s">
        <v>81</v>
      </c>
      <c r="J107" t="s">
        <v>82</v>
      </c>
      <c r="K107" t="s">
        <v>91</v>
      </c>
      <c r="L107" t="s">
        <v>105</v>
      </c>
      <c r="M107" t="s">
        <v>99</v>
      </c>
      <c r="N107" t="s">
        <v>74</v>
      </c>
      <c r="O107" t="s">
        <v>100</v>
      </c>
      <c r="P107" t="s">
        <v>278</v>
      </c>
      <c r="Q107" s="25" t="s">
        <v>203</v>
      </c>
    </row>
    <row r="108" spans="1:17" ht="15.75" customHeight="1" x14ac:dyDescent="0.2">
      <c r="A108" s="18">
        <v>44140.743148148147</v>
      </c>
      <c r="B108" t="s">
        <v>74</v>
      </c>
      <c r="C108" s="19" t="s">
        <v>135</v>
      </c>
      <c r="D108" t="s">
        <v>145</v>
      </c>
      <c r="E108" t="s">
        <v>169</v>
      </c>
      <c r="F108" t="s">
        <v>78</v>
      </c>
      <c r="G108" t="s">
        <v>79</v>
      </c>
      <c r="H108" t="s">
        <v>80</v>
      </c>
      <c r="I108" t="s">
        <v>81</v>
      </c>
      <c r="J108" t="s">
        <v>81</v>
      </c>
      <c r="K108" t="s">
        <v>108</v>
      </c>
      <c r="L108" t="s">
        <v>84</v>
      </c>
      <c r="M108" t="s">
        <v>99</v>
      </c>
      <c r="N108" t="s">
        <v>81</v>
      </c>
      <c r="O108" t="s">
        <v>100</v>
      </c>
      <c r="P108" t="s">
        <v>278</v>
      </c>
      <c r="Q108" s="25" t="s">
        <v>203</v>
      </c>
    </row>
    <row r="109" spans="1:17" ht="15.75" customHeight="1" x14ac:dyDescent="0.2">
      <c r="A109" s="18">
        <v>43987.608854166669</v>
      </c>
      <c r="B109" t="s">
        <v>74</v>
      </c>
      <c r="C109" s="19" t="s">
        <v>106</v>
      </c>
      <c r="D109" t="s">
        <v>210</v>
      </c>
      <c r="E109" t="s">
        <v>280</v>
      </c>
      <c r="F109" t="s">
        <v>16</v>
      </c>
      <c r="G109" t="s">
        <v>79</v>
      </c>
      <c r="H109" t="s">
        <v>80</v>
      </c>
      <c r="I109" t="s">
        <v>74</v>
      </c>
      <c r="J109" t="s">
        <v>82</v>
      </c>
      <c r="K109" t="s">
        <v>83</v>
      </c>
      <c r="L109" t="s">
        <v>281</v>
      </c>
      <c r="M109" t="s">
        <v>172</v>
      </c>
      <c r="N109" t="s">
        <v>74</v>
      </c>
      <c r="O109" t="s">
        <v>100</v>
      </c>
      <c r="P109" t="s">
        <v>278</v>
      </c>
      <c r="Q109" s="25" t="s">
        <v>203</v>
      </c>
    </row>
    <row r="110" spans="1:17" ht="15.75" customHeight="1" x14ac:dyDescent="0.2">
      <c r="A110" s="18">
        <v>44140.349120370367</v>
      </c>
      <c r="B110" t="s">
        <v>74</v>
      </c>
      <c r="C110" s="19" t="s">
        <v>137</v>
      </c>
      <c r="D110" t="s">
        <v>219</v>
      </c>
      <c r="E110" t="s">
        <v>90</v>
      </c>
      <c r="F110" t="s">
        <v>97</v>
      </c>
      <c r="G110" t="s">
        <v>79</v>
      </c>
      <c r="H110" t="s">
        <v>80</v>
      </c>
      <c r="I110" t="s">
        <v>81</v>
      </c>
      <c r="J110" t="s">
        <v>124</v>
      </c>
      <c r="K110" t="s">
        <v>108</v>
      </c>
      <c r="L110" t="s">
        <v>163</v>
      </c>
      <c r="M110" t="s">
        <v>99</v>
      </c>
      <c r="N110" t="s">
        <v>81</v>
      </c>
      <c r="O110" t="s">
        <v>100</v>
      </c>
      <c r="P110" t="s">
        <v>278</v>
      </c>
      <c r="Q110" s="25" t="s">
        <v>203</v>
      </c>
    </row>
    <row r="111" spans="1:17" ht="15.75" customHeight="1" x14ac:dyDescent="0.2">
      <c r="A111" s="18">
        <v>44140.435787037037</v>
      </c>
      <c r="B111" t="s">
        <v>74</v>
      </c>
      <c r="C111" s="19" t="s">
        <v>137</v>
      </c>
      <c r="D111" t="s">
        <v>123</v>
      </c>
      <c r="E111" t="s">
        <v>111</v>
      </c>
      <c r="F111" t="s">
        <v>78</v>
      </c>
      <c r="G111" t="s">
        <v>79</v>
      </c>
      <c r="H111" t="s">
        <v>80</v>
      </c>
      <c r="I111" t="s">
        <v>81</v>
      </c>
      <c r="J111" t="s">
        <v>82</v>
      </c>
      <c r="K111" t="s">
        <v>91</v>
      </c>
      <c r="L111" t="s">
        <v>84</v>
      </c>
      <c r="M111" t="s">
        <v>85</v>
      </c>
      <c r="N111" t="s">
        <v>74</v>
      </c>
      <c r="O111" t="s">
        <v>100</v>
      </c>
      <c r="P111" t="s">
        <v>278</v>
      </c>
      <c r="Q111" s="25" t="s">
        <v>203</v>
      </c>
    </row>
    <row r="112" spans="1:17" ht="15.75" customHeight="1" x14ac:dyDescent="0.2">
      <c r="A112" s="18" t="s">
        <v>282</v>
      </c>
      <c r="B112" t="s">
        <v>74</v>
      </c>
      <c r="C112" s="19" t="s">
        <v>283</v>
      </c>
      <c r="D112" t="s">
        <v>155</v>
      </c>
      <c r="E112" t="s">
        <v>138</v>
      </c>
      <c r="F112" t="s">
        <v>251</v>
      </c>
      <c r="G112" t="s">
        <v>79</v>
      </c>
      <c r="H112" t="s">
        <v>80</v>
      </c>
      <c r="I112" t="s">
        <v>81</v>
      </c>
      <c r="J112" t="s">
        <v>124</v>
      </c>
      <c r="K112" t="s">
        <v>83</v>
      </c>
      <c r="L112" t="s">
        <v>84</v>
      </c>
      <c r="M112" t="s">
        <v>99</v>
      </c>
      <c r="N112" t="s">
        <v>74</v>
      </c>
      <c r="O112" t="s">
        <v>115</v>
      </c>
      <c r="P112" t="s">
        <v>278</v>
      </c>
      <c r="Q112" s="25" t="s">
        <v>203</v>
      </c>
    </row>
    <row r="113" spans="1:17" ht="15.75" customHeight="1" x14ac:dyDescent="0.2">
      <c r="A113" s="18">
        <v>43987.588194444441</v>
      </c>
      <c r="B113" t="s">
        <v>74</v>
      </c>
      <c r="C113" s="23" t="s">
        <v>204</v>
      </c>
      <c r="D113" t="s">
        <v>110</v>
      </c>
      <c r="E113" t="s">
        <v>138</v>
      </c>
      <c r="F113" t="s">
        <v>117</v>
      </c>
      <c r="G113" t="s">
        <v>113</v>
      </c>
      <c r="H113" t="s">
        <v>142</v>
      </c>
      <c r="I113" t="s">
        <v>81</v>
      </c>
      <c r="J113" t="s">
        <v>124</v>
      </c>
      <c r="K113" t="s">
        <v>83</v>
      </c>
      <c r="L113" t="s">
        <v>125</v>
      </c>
      <c r="M113" t="s">
        <v>143</v>
      </c>
      <c r="N113" t="s">
        <v>74</v>
      </c>
      <c r="O113" t="s">
        <v>131</v>
      </c>
      <c r="P113" t="s">
        <v>278</v>
      </c>
      <c r="Q113" s="25" t="s">
        <v>203</v>
      </c>
    </row>
    <row r="114" spans="1:17" ht="15.75" customHeight="1" x14ac:dyDescent="0.2">
      <c r="A114" s="18" t="s">
        <v>284</v>
      </c>
      <c r="B114" t="s">
        <v>74</v>
      </c>
      <c r="C114" s="19" t="s">
        <v>75</v>
      </c>
      <c r="D114" t="s">
        <v>285</v>
      </c>
      <c r="E114" t="s">
        <v>111</v>
      </c>
      <c r="F114" t="s">
        <v>16</v>
      </c>
      <c r="G114" t="s">
        <v>79</v>
      </c>
      <c r="H114" t="s">
        <v>80</v>
      </c>
      <c r="I114" t="s">
        <v>81</v>
      </c>
      <c r="J114" t="s">
        <v>82</v>
      </c>
      <c r="K114" t="s">
        <v>83</v>
      </c>
      <c r="L114" t="s">
        <v>84</v>
      </c>
      <c r="M114" t="s">
        <v>187</v>
      </c>
      <c r="N114" t="s">
        <v>81</v>
      </c>
      <c r="O114" t="s">
        <v>131</v>
      </c>
      <c r="P114" t="s">
        <v>278</v>
      </c>
      <c r="Q114" s="25" t="s">
        <v>203</v>
      </c>
    </row>
    <row r="115" spans="1:17" ht="15.75" customHeight="1" x14ac:dyDescent="0.2">
      <c r="A115" s="18">
        <v>43987.757881944446</v>
      </c>
      <c r="B115" t="s">
        <v>74</v>
      </c>
      <c r="C115" s="22" t="s">
        <v>286</v>
      </c>
      <c r="D115" t="s">
        <v>110</v>
      </c>
      <c r="E115" t="s">
        <v>90</v>
      </c>
      <c r="F115" t="s">
        <v>112</v>
      </c>
      <c r="G115" t="s">
        <v>79</v>
      </c>
      <c r="H115" t="s">
        <v>80</v>
      </c>
      <c r="I115" t="s">
        <v>81</v>
      </c>
      <c r="J115" t="s">
        <v>82</v>
      </c>
      <c r="K115" t="s">
        <v>91</v>
      </c>
      <c r="L115" t="s">
        <v>84</v>
      </c>
      <c r="M115" t="s">
        <v>99</v>
      </c>
      <c r="N115" t="s">
        <v>74</v>
      </c>
      <c r="O115" t="s">
        <v>131</v>
      </c>
      <c r="P115" t="s">
        <v>278</v>
      </c>
      <c r="Q115" s="25" t="s">
        <v>203</v>
      </c>
    </row>
    <row r="116" spans="1:17" ht="15.75" customHeight="1" x14ac:dyDescent="0.2">
      <c r="A116" s="18">
        <v>44140.403460648151</v>
      </c>
      <c r="B116" t="s">
        <v>74</v>
      </c>
      <c r="C116" s="19" t="s">
        <v>75</v>
      </c>
      <c r="D116" t="s">
        <v>193</v>
      </c>
      <c r="E116" t="s">
        <v>138</v>
      </c>
      <c r="F116" t="s">
        <v>16</v>
      </c>
      <c r="G116" t="s">
        <v>79</v>
      </c>
      <c r="H116" t="s">
        <v>80</v>
      </c>
      <c r="I116" t="s">
        <v>81</v>
      </c>
      <c r="J116" t="s">
        <v>81</v>
      </c>
      <c r="K116" t="s">
        <v>91</v>
      </c>
      <c r="L116" t="s">
        <v>98</v>
      </c>
      <c r="M116" t="s">
        <v>85</v>
      </c>
      <c r="N116" t="s">
        <v>74</v>
      </c>
      <c r="O116" t="s">
        <v>131</v>
      </c>
      <c r="P116" t="s">
        <v>278</v>
      </c>
      <c r="Q116" s="25" t="s">
        <v>203</v>
      </c>
    </row>
    <row r="117" spans="1:17" ht="15.75" customHeight="1" x14ac:dyDescent="0.2">
      <c r="A117" s="18">
        <v>43987.828923611109</v>
      </c>
      <c r="B117" t="s">
        <v>74</v>
      </c>
      <c r="C117" s="23" t="s">
        <v>109</v>
      </c>
      <c r="D117" t="s">
        <v>287</v>
      </c>
      <c r="E117" t="s">
        <v>111</v>
      </c>
      <c r="F117" t="s">
        <v>16</v>
      </c>
      <c r="G117" t="s">
        <v>79</v>
      </c>
      <c r="H117" t="s">
        <v>80</v>
      </c>
      <c r="I117" t="s">
        <v>81</v>
      </c>
      <c r="J117" t="s">
        <v>124</v>
      </c>
      <c r="K117" t="s">
        <v>91</v>
      </c>
      <c r="L117" t="s">
        <v>98</v>
      </c>
      <c r="M117" t="s">
        <v>85</v>
      </c>
      <c r="N117" t="s">
        <v>81</v>
      </c>
      <c r="O117" t="s">
        <v>131</v>
      </c>
      <c r="P117" t="s">
        <v>278</v>
      </c>
      <c r="Q117" s="25" t="s">
        <v>203</v>
      </c>
    </row>
    <row r="118" spans="1:17" ht="15.75" customHeight="1" x14ac:dyDescent="0.2">
      <c r="A118" s="18">
        <v>43987.590532407405</v>
      </c>
      <c r="B118" t="s">
        <v>74</v>
      </c>
      <c r="C118" s="19" t="s">
        <v>75</v>
      </c>
      <c r="D118" t="s">
        <v>205</v>
      </c>
      <c r="E118" t="s">
        <v>138</v>
      </c>
      <c r="F118" t="s">
        <v>16</v>
      </c>
      <c r="G118" t="s">
        <v>113</v>
      </c>
      <c r="H118" t="s">
        <v>80</v>
      </c>
      <c r="I118" t="s">
        <v>81</v>
      </c>
      <c r="J118" t="s">
        <v>81</v>
      </c>
      <c r="K118" t="s">
        <v>83</v>
      </c>
      <c r="L118" t="s">
        <v>165</v>
      </c>
      <c r="M118" t="s">
        <v>85</v>
      </c>
      <c r="N118" t="s">
        <v>81</v>
      </c>
      <c r="O118" t="s">
        <v>131</v>
      </c>
      <c r="P118" t="s">
        <v>278</v>
      </c>
      <c r="Q118" s="25" t="s">
        <v>203</v>
      </c>
    </row>
    <row r="119" spans="1:17" ht="15.75" customHeight="1" x14ac:dyDescent="0.2">
      <c r="A119" s="18" t="s">
        <v>288</v>
      </c>
      <c r="B119" t="s">
        <v>74</v>
      </c>
      <c r="C119" s="22" t="s">
        <v>94</v>
      </c>
      <c r="D119" t="s">
        <v>217</v>
      </c>
      <c r="E119" t="s">
        <v>289</v>
      </c>
      <c r="F119" t="s">
        <v>97</v>
      </c>
      <c r="G119" t="s">
        <v>104</v>
      </c>
      <c r="H119" t="s">
        <v>80</v>
      </c>
      <c r="I119" t="s">
        <v>81</v>
      </c>
      <c r="J119" t="s">
        <v>82</v>
      </c>
      <c r="K119" t="s">
        <v>83</v>
      </c>
      <c r="L119" t="s">
        <v>84</v>
      </c>
      <c r="M119" t="s">
        <v>114</v>
      </c>
      <c r="N119" t="s">
        <v>81</v>
      </c>
      <c r="O119" t="s">
        <v>144</v>
      </c>
      <c r="P119" t="s">
        <v>278</v>
      </c>
      <c r="Q119" s="25" t="s">
        <v>203</v>
      </c>
    </row>
    <row r="120" spans="1:17" ht="15.75" customHeight="1" x14ac:dyDescent="0.2">
      <c r="A120" s="18">
        <v>44109.618807870371</v>
      </c>
      <c r="B120" t="s">
        <v>74</v>
      </c>
      <c r="C120" s="19" t="s">
        <v>75</v>
      </c>
      <c r="D120" t="s">
        <v>145</v>
      </c>
      <c r="E120" t="s">
        <v>90</v>
      </c>
      <c r="F120" t="s">
        <v>16</v>
      </c>
      <c r="G120" t="s">
        <v>113</v>
      </c>
      <c r="H120" t="s">
        <v>80</v>
      </c>
      <c r="I120" t="s">
        <v>81</v>
      </c>
      <c r="J120" t="s">
        <v>81</v>
      </c>
      <c r="K120" t="s">
        <v>91</v>
      </c>
      <c r="L120" t="s">
        <v>281</v>
      </c>
      <c r="M120" t="s">
        <v>173</v>
      </c>
      <c r="N120" t="s">
        <v>81</v>
      </c>
      <c r="O120" t="s">
        <v>144</v>
      </c>
      <c r="P120" t="s">
        <v>278</v>
      </c>
      <c r="Q120" s="25" t="s">
        <v>203</v>
      </c>
    </row>
    <row r="121" spans="1:17" ht="15.75" customHeight="1" x14ac:dyDescent="0.2">
      <c r="A121" s="18">
        <v>43987.592523148145</v>
      </c>
      <c r="B121" t="s">
        <v>74</v>
      </c>
      <c r="C121" s="19" t="s">
        <v>75</v>
      </c>
      <c r="D121" t="s">
        <v>43</v>
      </c>
      <c r="E121" t="s">
        <v>138</v>
      </c>
      <c r="F121" t="s">
        <v>16</v>
      </c>
      <c r="G121" t="s">
        <v>113</v>
      </c>
      <c r="H121" t="s">
        <v>80</v>
      </c>
      <c r="I121" t="s">
        <v>74</v>
      </c>
      <c r="J121" t="s">
        <v>81</v>
      </c>
      <c r="K121" t="s">
        <v>83</v>
      </c>
      <c r="L121" t="s">
        <v>92</v>
      </c>
      <c r="M121" t="s">
        <v>85</v>
      </c>
      <c r="N121" t="s">
        <v>74</v>
      </c>
      <c r="O121" t="s">
        <v>144</v>
      </c>
      <c r="P121" t="s">
        <v>278</v>
      </c>
      <c r="Q121" s="25" t="s">
        <v>203</v>
      </c>
    </row>
    <row r="122" spans="1:17" ht="15.75" customHeight="1" x14ac:dyDescent="0.2">
      <c r="A122" s="18">
        <v>44140.319328703707</v>
      </c>
      <c r="B122" t="s">
        <v>74</v>
      </c>
      <c r="C122" s="22" t="s">
        <v>290</v>
      </c>
      <c r="D122" t="s">
        <v>76</v>
      </c>
      <c r="E122" t="s">
        <v>77</v>
      </c>
      <c r="F122" t="s">
        <v>112</v>
      </c>
      <c r="G122" t="s">
        <v>79</v>
      </c>
      <c r="H122" t="s">
        <v>80</v>
      </c>
      <c r="I122" t="s">
        <v>74</v>
      </c>
      <c r="J122" t="s">
        <v>81</v>
      </c>
      <c r="K122" t="s">
        <v>91</v>
      </c>
      <c r="L122" t="s">
        <v>84</v>
      </c>
      <c r="M122" t="s">
        <v>85</v>
      </c>
      <c r="N122" t="s">
        <v>74</v>
      </c>
      <c r="O122" t="s">
        <v>152</v>
      </c>
      <c r="P122" t="s">
        <v>278</v>
      </c>
      <c r="Q122" s="25" t="s">
        <v>203</v>
      </c>
    </row>
    <row r="123" spans="1:17" ht="15.75" customHeight="1" x14ac:dyDescent="0.2">
      <c r="A123" s="18">
        <v>43987.604872685188</v>
      </c>
      <c r="B123" t="s">
        <v>74</v>
      </c>
      <c r="C123" s="20" t="s">
        <v>122</v>
      </c>
      <c r="D123" t="s">
        <v>76</v>
      </c>
      <c r="E123" t="s">
        <v>128</v>
      </c>
      <c r="F123" t="s">
        <v>97</v>
      </c>
      <c r="G123" t="s">
        <v>79</v>
      </c>
      <c r="H123" t="s">
        <v>80</v>
      </c>
      <c r="I123" t="s">
        <v>74</v>
      </c>
      <c r="J123" t="s">
        <v>82</v>
      </c>
      <c r="K123" t="s">
        <v>83</v>
      </c>
      <c r="L123" t="s">
        <v>98</v>
      </c>
      <c r="M123" t="s">
        <v>114</v>
      </c>
      <c r="N123" t="s">
        <v>74</v>
      </c>
      <c r="O123" t="s">
        <v>153</v>
      </c>
      <c r="P123" t="s">
        <v>278</v>
      </c>
      <c r="Q123" s="25" t="s">
        <v>203</v>
      </c>
    </row>
    <row r="124" spans="1:17" ht="15.75" customHeight="1" x14ac:dyDescent="0.2">
      <c r="A124" s="18">
        <v>44109.90216435185</v>
      </c>
      <c r="B124" t="s">
        <v>74</v>
      </c>
      <c r="C124" s="19" t="s">
        <v>137</v>
      </c>
      <c r="D124" t="s">
        <v>291</v>
      </c>
      <c r="E124" t="s">
        <v>77</v>
      </c>
      <c r="F124" t="s">
        <v>16</v>
      </c>
      <c r="G124" t="s">
        <v>79</v>
      </c>
      <c r="H124" t="s">
        <v>80</v>
      </c>
      <c r="I124" t="s">
        <v>81</v>
      </c>
      <c r="J124" t="s">
        <v>82</v>
      </c>
      <c r="K124" t="s">
        <v>83</v>
      </c>
      <c r="L124" t="s">
        <v>163</v>
      </c>
      <c r="M124" t="s">
        <v>114</v>
      </c>
      <c r="N124" t="s">
        <v>74</v>
      </c>
      <c r="O124" t="s">
        <v>153</v>
      </c>
      <c r="P124" t="s">
        <v>278</v>
      </c>
      <c r="Q124" s="25" t="s">
        <v>203</v>
      </c>
    </row>
    <row r="125" spans="1:17" ht="15.75" customHeight="1" x14ac:dyDescent="0.2">
      <c r="A125" s="18">
        <v>44109.912488425929</v>
      </c>
      <c r="B125" t="s">
        <v>74</v>
      </c>
      <c r="C125" s="20" t="s">
        <v>122</v>
      </c>
      <c r="D125" t="s">
        <v>292</v>
      </c>
      <c r="E125" t="s">
        <v>293</v>
      </c>
      <c r="F125" t="s">
        <v>97</v>
      </c>
      <c r="G125" t="s">
        <v>79</v>
      </c>
      <c r="H125" t="s">
        <v>80</v>
      </c>
      <c r="I125" t="s">
        <v>81</v>
      </c>
      <c r="J125" t="s">
        <v>82</v>
      </c>
      <c r="K125" t="s">
        <v>83</v>
      </c>
      <c r="L125" t="s">
        <v>125</v>
      </c>
      <c r="M125" t="s">
        <v>173</v>
      </c>
      <c r="N125" t="s">
        <v>74</v>
      </c>
      <c r="O125" t="s">
        <v>156</v>
      </c>
      <c r="P125" t="s">
        <v>278</v>
      </c>
      <c r="Q125" s="25" t="s">
        <v>203</v>
      </c>
    </row>
    <row r="126" spans="1:17" ht="15.75" customHeight="1" x14ac:dyDescent="0.2">
      <c r="A126" s="18" t="s">
        <v>294</v>
      </c>
      <c r="B126" t="s">
        <v>74</v>
      </c>
      <c r="C126" s="23" t="s">
        <v>200</v>
      </c>
      <c r="D126" t="s">
        <v>295</v>
      </c>
      <c r="E126" t="s">
        <v>77</v>
      </c>
      <c r="F126" t="s">
        <v>117</v>
      </c>
      <c r="G126" t="s">
        <v>79</v>
      </c>
      <c r="H126" t="s">
        <v>80</v>
      </c>
      <c r="I126" t="s">
        <v>81</v>
      </c>
      <c r="J126" t="s">
        <v>124</v>
      </c>
      <c r="K126" t="s">
        <v>91</v>
      </c>
      <c r="L126" t="s">
        <v>84</v>
      </c>
      <c r="M126" t="s">
        <v>85</v>
      </c>
      <c r="N126" t="s">
        <v>81</v>
      </c>
      <c r="O126" t="s">
        <v>156</v>
      </c>
      <c r="P126" t="s">
        <v>278</v>
      </c>
      <c r="Q126" s="25" t="s">
        <v>203</v>
      </c>
    </row>
    <row r="127" spans="1:17" ht="15.75" customHeight="1" x14ac:dyDescent="0.2">
      <c r="A127" s="18" t="s">
        <v>296</v>
      </c>
      <c r="B127" t="s">
        <v>74</v>
      </c>
      <c r="C127" s="19" t="s">
        <v>75</v>
      </c>
      <c r="D127" t="s">
        <v>95</v>
      </c>
      <c r="E127" t="s">
        <v>103</v>
      </c>
      <c r="F127" t="s">
        <v>16</v>
      </c>
      <c r="G127" t="s">
        <v>104</v>
      </c>
      <c r="H127" t="s">
        <v>142</v>
      </c>
      <c r="I127" t="s">
        <v>81</v>
      </c>
      <c r="J127" t="s">
        <v>82</v>
      </c>
      <c r="K127" t="s">
        <v>83</v>
      </c>
      <c r="L127" t="s">
        <v>84</v>
      </c>
      <c r="M127" t="s">
        <v>99</v>
      </c>
      <c r="N127" t="s">
        <v>81</v>
      </c>
      <c r="O127" t="s">
        <v>86</v>
      </c>
      <c r="P127" t="s">
        <v>297</v>
      </c>
      <c r="Q127" s="25" t="s">
        <v>203</v>
      </c>
    </row>
    <row r="128" spans="1:17" ht="15.75" customHeight="1" x14ac:dyDescent="0.2">
      <c r="A128" s="18">
        <v>44109.871759259258</v>
      </c>
      <c r="B128" t="s">
        <v>74</v>
      </c>
      <c r="C128" s="20" t="s">
        <v>122</v>
      </c>
      <c r="D128" t="s">
        <v>271</v>
      </c>
      <c r="E128" t="s">
        <v>90</v>
      </c>
      <c r="F128" t="s">
        <v>78</v>
      </c>
      <c r="G128" t="s">
        <v>79</v>
      </c>
      <c r="H128" t="s">
        <v>80</v>
      </c>
      <c r="I128" t="s">
        <v>81</v>
      </c>
      <c r="J128" t="s">
        <v>82</v>
      </c>
      <c r="K128" t="s">
        <v>108</v>
      </c>
      <c r="L128" t="s">
        <v>161</v>
      </c>
      <c r="M128" t="s">
        <v>85</v>
      </c>
      <c r="N128" t="s">
        <v>74</v>
      </c>
      <c r="O128" t="s">
        <v>166</v>
      </c>
      <c r="P128" t="s">
        <v>297</v>
      </c>
      <c r="Q128" s="25" t="s">
        <v>203</v>
      </c>
    </row>
    <row r="129" spans="1:17" ht="15.75" customHeight="1" x14ac:dyDescent="0.2">
      <c r="A129" s="18">
        <v>43987.704398148147</v>
      </c>
      <c r="B129" t="s">
        <v>74</v>
      </c>
      <c r="C129" s="23" t="s">
        <v>109</v>
      </c>
      <c r="D129" t="s">
        <v>298</v>
      </c>
      <c r="E129" t="s">
        <v>111</v>
      </c>
      <c r="F129" t="s">
        <v>97</v>
      </c>
      <c r="G129" t="s">
        <v>79</v>
      </c>
      <c r="H129" t="s">
        <v>80</v>
      </c>
      <c r="I129" t="s">
        <v>74</v>
      </c>
      <c r="J129" t="s">
        <v>124</v>
      </c>
      <c r="K129" t="s">
        <v>83</v>
      </c>
      <c r="L129" t="s">
        <v>98</v>
      </c>
      <c r="M129" t="s">
        <v>187</v>
      </c>
      <c r="N129" t="s">
        <v>74</v>
      </c>
      <c r="O129" t="s">
        <v>115</v>
      </c>
      <c r="P129" t="s">
        <v>297</v>
      </c>
      <c r="Q129" s="25" t="s">
        <v>203</v>
      </c>
    </row>
    <row r="130" spans="1:17" ht="15.75" customHeight="1" x14ac:dyDescent="0.2">
      <c r="A130" s="18">
        <v>44109.701412037037</v>
      </c>
      <c r="B130" t="s">
        <v>74</v>
      </c>
      <c r="C130" s="20" t="s">
        <v>122</v>
      </c>
      <c r="D130" t="s">
        <v>217</v>
      </c>
      <c r="E130" t="s">
        <v>96</v>
      </c>
      <c r="F130" t="s">
        <v>78</v>
      </c>
      <c r="G130" t="s">
        <v>79</v>
      </c>
      <c r="H130" t="s">
        <v>80</v>
      </c>
      <c r="I130" t="s">
        <v>81</v>
      </c>
      <c r="J130" t="s">
        <v>82</v>
      </c>
      <c r="K130" t="s">
        <v>83</v>
      </c>
      <c r="L130" t="s">
        <v>125</v>
      </c>
      <c r="M130" t="s">
        <v>114</v>
      </c>
      <c r="N130" t="s">
        <v>74</v>
      </c>
      <c r="O130" t="s">
        <v>115</v>
      </c>
      <c r="P130" t="s">
        <v>297</v>
      </c>
      <c r="Q130" s="26" t="s">
        <v>299</v>
      </c>
    </row>
    <row r="131" spans="1:17" ht="15.75" customHeight="1" x14ac:dyDescent="0.2">
      <c r="A131" s="18" t="s">
        <v>300</v>
      </c>
      <c r="B131" t="s">
        <v>74</v>
      </c>
      <c r="C131" s="22" t="s">
        <v>301</v>
      </c>
      <c r="D131" t="s">
        <v>151</v>
      </c>
      <c r="E131" t="s">
        <v>128</v>
      </c>
      <c r="F131" t="s">
        <v>78</v>
      </c>
      <c r="G131" t="s">
        <v>79</v>
      </c>
      <c r="H131" t="s">
        <v>80</v>
      </c>
      <c r="I131" t="s">
        <v>81</v>
      </c>
      <c r="J131" t="s">
        <v>82</v>
      </c>
      <c r="K131" t="s">
        <v>83</v>
      </c>
      <c r="L131" t="s">
        <v>98</v>
      </c>
      <c r="M131" t="s">
        <v>85</v>
      </c>
      <c r="N131" t="s">
        <v>74</v>
      </c>
      <c r="O131" t="s">
        <v>131</v>
      </c>
      <c r="P131" t="s">
        <v>297</v>
      </c>
      <c r="Q131" s="26" t="s">
        <v>299</v>
      </c>
    </row>
    <row r="132" spans="1:17" ht="15.75" customHeight="1" x14ac:dyDescent="0.2">
      <c r="A132" s="18">
        <v>43987.597916666666</v>
      </c>
      <c r="B132" t="s">
        <v>74</v>
      </c>
      <c r="C132" s="19" t="s">
        <v>75</v>
      </c>
      <c r="D132" t="s">
        <v>295</v>
      </c>
      <c r="E132" t="s">
        <v>280</v>
      </c>
      <c r="F132" t="s">
        <v>97</v>
      </c>
      <c r="G132" t="s">
        <v>104</v>
      </c>
      <c r="H132" t="s">
        <v>80</v>
      </c>
      <c r="I132" t="s">
        <v>81</v>
      </c>
      <c r="J132" t="s">
        <v>124</v>
      </c>
      <c r="K132" t="s">
        <v>83</v>
      </c>
      <c r="L132" t="s">
        <v>98</v>
      </c>
      <c r="M132" t="s">
        <v>85</v>
      </c>
      <c r="N132" t="s">
        <v>74</v>
      </c>
      <c r="O132" t="s">
        <v>188</v>
      </c>
      <c r="P132" t="s">
        <v>297</v>
      </c>
      <c r="Q132" s="26" t="s">
        <v>299</v>
      </c>
    </row>
    <row r="133" spans="1:17" ht="15.75" customHeight="1" x14ac:dyDescent="0.2">
      <c r="A133" s="18">
        <v>44140.003483796296</v>
      </c>
      <c r="B133" t="s">
        <v>74</v>
      </c>
      <c r="C133" s="19" t="s">
        <v>137</v>
      </c>
      <c r="D133" t="s">
        <v>121</v>
      </c>
      <c r="E133" t="s">
        <v>138</v>
      </c>
      <c r="F133" t="s">
        <v>117</v>
      </c>
      <c r="G133" t="s">
        <v>104</v>
      </c>
      <c r="H133" t="s">
        <v>80</v>
      </c>
      <c r="I133" t="s">
        <v>74</v>
      </c>
      <c r="J133" t="s">
        <v>124</v>
      </c>
      <c r="K133" t="s">
        <v>108</v>
      </c>
      <c r="L133" t="s">
        <v>165</v>
      </c>
      <c r="M133" t="s">
        <v>134</v>
      </c>
      <c r="N133" t="s">
        <v>74</v>
      </c>
      <c r="O133" t="s">
        <v>139</v>
      </c>
      <c r="P133" t="s">
        <v>297</v>
      </c>
      <c r="Q133" s="26" t="s">
        <v>299</v>
      </c>
    </row>
    <row r="134" spans="1:17" ht="15.75" customHeight="1" x14ac:dyDescent="0.2">
      <c r="A134" s="18">
        <v>43987.604895833334</v>
      </c>
      <c r="B134" t="s">
        <v>74</v>
      </c>
      <c r="C134" s="19" t="s">
        <v>75</v>
      </c>
      <c r="D134" t="s">
        <v>302</v>
      </c>
      <c r="E134" t="s">
        <v>90</v>
      </c>
      <c r="F134" t="s">
        <v>194</v>
      </c>
      <c r="G134" t="s">
        <v>79</v>
      </c>
      <c r="H134" t="s">
        <v>80</v>
      </c>
      <c r="I134" t="s">
        <v>81</v>
      </c>
      <c r="J134" t="s">
        <v>124</v>
      </c>
      <c r="K134" t="s">
        <v>83</v>
      </c>
      <c r="L134" t="s">
        <v>211</v>
      </c>
      <c r="M134" t="s">
        <v>85</v>
      </c>
      <c r="N134" t="s">
        <v>74</v>
      </c>
      <c r="O134" t="s">
        <v>156</v>
      </c>
      <c r="P134" t="s">
        <v>297</v>
      </c>
      <c r="Q134" s="26" t="s">
        <v>299</v>
      </c>
    </row>
    <row r="135" spans="1:17" ht="15.75" customHeight="1" x14ac:dyDescent="0.2">
      <c r="A135" s="18" t="s">
        <v>303</v>
      </c>
      <c r="B135" t="s">
        <v>74</v>
      </c>
      <c r="C135" s="22" t="s">
        <v>94</v>
      </c>
      <c r="D135" t="s">
        <v>304</v>
      </c>
      <c r="E135" t="s">
        <v>96</v>
      </c>
      <c r="F135" t="s">
        <v>16</v>
      </c>
      <c r="G135" t="s">
        <v>79</v>
      </c>
      <c r="H135" t="s">
        <v>80</v>
      </c>
      <c r="I135" t="s">
        <v>81</v>
      </c>
      <c r="J135" t="s">
        <v>124</v>
      </c>
      <c r="K135" t="s">
        <v>83</v>
      </c>
      <c r="L135" t="s">
        <v>163</v>
      </c>
      <c r="M135" t="s">
        <v>173</v>
      </c>
      <c r="N135" t="s">
        <v>74</v>
      </c>
      <c r="O135" t="s">
        <v>100</v>
      </c>
      <c r="P135" t="s">
        <v>297</v>
      </c>
      <c r="Q135" s="26" t="s">
        <v>299</v>
      </c>
    </row>
    <row r="136" spans="1:17" ht="15.75" customHeight="1" x14ac:dyDescent="0.2">
      <c r="A136" s="18">
        <v>44109.700567129628</v>
      </c>
      <c r="B136" t="s">
        <v>74</v>
      </c>
      <c r="C136" s="22" t="s">
        <v>301</v>
      </c>
      <c r="D136" t="s">
        <v>148</v>
      </c>
      <c r="E136" t="s">
        <v>111</v>
      </c>
      <c r="F136" t="s">
        <v>78</v>
      </c>
      <c r="G136" t="s">
        <v>79</v>
      </c>
      <c r="H136" t="s">
        <v>142</v>
      </c>
      <c r="I136" t="s">
        <v>81</v>
      </c>
      <c r="J136" t="s">
        <v>124</v>
      </c>
      <c r="K136" t="s">
        <v>108</v>
      </c>
      <c r="L136" t="s">
        <v>163</v>
      </c>
      <c r="M136" t="s">
        <v>172</v>
      </c>
      <c r="N136" t="s">
        <v>74</v>
      </c>
      <c r="O136" t="s">
        <v>115</v>
      </c>
      <c r="P136" t="s">
        <v>297</v>
      </c>
      <c r="Q136" s="26" t="s">
        <v>299</v>
      </c>
    </row>
    <row r="137" spans="1:17" ht="15.75" customHeight="1" x14ac:dyDescent="0.2">
      <c r="A137" s="18">
        <v>44109.989421296297</v>
      </c>
      <c r="B137" t="s">
        <v>74</v>
      </c>
      <c r="C137" s="20" t="s">
        <v>122</v>
      </c>
      <c r="D137" t="s">
        <v>155</v>
      </c>
      <c r="E137" t="s">
        <v>77</v>
      </c>
      <c r="F137" t="s">
        <v>112</v>
      </c>
      <c r="G137" t="s">
        <v>79</v>
      </c>
      <c r="H137" t="s">
        <v>80</v>
      </c>
      <c r="I137" t="s">
        <v>74</v>
      </c>
      <c r="J137" t="s">
        <v>124</v>
      </c>
      <c r="K137" t="s">
        <v>83</v>
      </c>
      <c r="L137" t="s">
        <v>98</v>
      </c>
      <c r="M137" t="s">
        <v>85</v>
      </c>
      <c r="N137" t="s">
        <v>74</v>
      </c>
      <c r="O137" t="s">
        <v>115</v>
      </c>
      <c r="P137" t="s">
        <v>297</v>
      </c>
      <c r="Q137" s="26" t="s">
        <v>299</v>
      </c>
    </row>
    <row r="138" spans="1:17" ht="15.75" customHeight="1" x14ac:dyDescent="0.2">
      <c r="A138" s="18">
        <v>44140.058900462966</v>
      </c>
      <c r="B138" t="s">
        <v>74</v>
      </c>
      <c r="C138" s="19" t="s">
        <v>305</v>
      </c>
      <c r="D138" t="s">
        <v>219</v>
      </c>
      <c r="E138" t="s">
        <v>128</v>
      </c>
      <c r="F138" t="s">
        <v>78</v>
      </c>
      <c r="G138" t="s">
        <v>79</v>
      </c>
      <c r="H138" t="s">
        <v>80</v>
      </c>
      <c r="I138" t="s">
        <v>81</v>
      </c>
      <c r="J138" t="s">
        <v>124</v>
      </c>
      <c r="K138" t="s">
        <v>83</v>
      </c>
      <c r="L138" t="s">
        <v>84</v>
      </c>
      <c r="M138" t="s">
        <v>85</v>
      </c>
      <c r="N138" t="s">
        <v>81</v>
      </c>
      <c r="O138" t="s">
        <v>115</v>
      </c>
      <c r="P138" t="s">
        <v>297</v>
      </c>
      <c r="Q138" s="26" t="s">
        <v>299</v>
      </c>
    </row>
    <row r="139" spans="1:17" ht="15.75" customHeight="1" x14ac:dyDescent="0.2">
      <c r="A139" s="18">
        <v>44170.496747685182</v>
      </c>
      <c r="B139" t="s">
        <v>74</v>
      </c>
      <c r="C139" s="19" t="s">
        <v>106</v>
      </c>
      <c r="D139" t="s">
        <v>116</v>
      </c>
      <c r="E139" t="s">
        <v>103</v>
      </c>
      <c r="F139" t="s">
        <v>117</v>
      </c>
      <c r="G139" t="s">
        <v>79</v>
      </c>
      <c r="H139" t="s">
        <v>80</v>
      </c>
      <c r="I139" t="s">
        <v>81</v>
      </c>
      <c r="J139" t="s">
        <v>82</v>
      </c>
      <c r="K139" t="s">
        <v>91</v>
      </c>
      <c r="L139" t="s">
        <v>84</v>
      </c>
      <c r="M139" t="s">
        <v>114</v>
      </c>
      <c r="N139" t="s">
        <v>81</v>
      </c>
      <c r="O139" t="s">
        <v>188</v>
      </c>
      <c r="P139" t="s">
        <v>297</v>
      </c>
      <c r="Q139" s="26" t="s">
        <v>299</v>
      </c>
    </row>
    <row r="140" spans="1:17" ht="15.75" customHeight="1" x14ac:dyDescent="0.2">
      <c r="A140" s="18" t="s">
        <v>306</v>
      </c>
      <c r="B140" t="s">
        <v>74</v>
      </c>
      <c r="C140" s="23" t="s">
        <v>120</v>
      </c>
      <c r="D140" t="s">
        <v>307</v>
      </c>
      <c r="E140" t="s">
        <v>128</v>
      </c>
      <c r="F140" t="s">
        <v>97</v>
      </c>
      <c r="G140" t="s">
        <v>104</v>
      </c>
      <c r="H140" t="s">
        <v>182</v>
      </c>
      <c r="I140" t="s">
        <v>74</v>
      </c>
      <c r="J140" t="s">
        <v>124</v>
      </c>
      <c r="K140" t="s">
        <v>83</v>
      </c>
      <c r="L140" t="s">
        <v>92</v>
      </c>
      <c r="M140" t="s">
        <v>99</v>
      </c>
      <c r="N140" t="s">
        <v>74</v>
      </c>
      <c r="O140" t="s">
        <v>156</v>
      </c>
      <c r="P140" t="s">
        <v>297</v>
      </c>
      <c r="Q140" s="26" t="s">
        <v>299</v>
      </c>
    </row>
    <row r="141" spans="1:17" ht="15.75" customHeight="1" x14ac:dyDescent="0.2">
      <c r="A141" s="18">
        <v>44140.638159722221</v>
      </c>
      <c r="B141" t="s">
        <v>74</v>
      </c>
      <c r="C141" s="19" t="s">
        <v>135</v>
      </c>
      <c r="D141" t="s">
        <v>145</v>
      </c>
      <c r="E141" t="s">
        <v>96</v>
      </c>
      <c r="F141" t="s">
        <v>78</v>
      </c>
      <c r="G141" t="s">
        <v>79</v>
      </c>
      <c r="H141" t="s">
        <v>80</v>
      </c>
      <c r="I141" t="s">
        <v>74</v>
      </c>
      <c r="J141" t="s">
        <v>124</v>
      </c>
      <c r="K141" t="s">
        <v>108</v>
      </c>
      <c r="L141" t="s">
        <v>84</v>
      </c>
      <c r="M141" t="s">
        <v>130</v>
      </c>
      <c r="N141" t="s">
        <v>81</v>
      </c>
      <c r="O141" t="s">
        <v>86</v>
      </c>
      <c r="P141" t="s">
        <v>278</v>
      </c>
      <c r="Q141" s="26" t="s">
        <v>299</v>
      </c>
    </row>
    <row r="142" spans="1:17" ht="15.75" customHeight="1" x14ac:dyDescent="0.2">
      <c r="A142" s="18">
        <v>44109.851307870369</v>
      </c>
      <c r="B142" t="s">
        <v>74</v>
      </c>
      <c r="C142" s="19" t="s">
        <v>75</v>
      </c>
      <c r="D142" t="s">
        <v>308</v>
      </c>
      <c r="E142" t="s">
        <v>128</v>
      </c>
      <c r="F142" t="s">
        <v>194</v>
      </c>
      <c r="G142" t="s">
        <v>79</v>
      </c>
      <c r="H142" t="s">
        <v>80</v>
      </c>
      <c r="I142" t="s">
        <v>74</v>
      </c>
      <c r="J142" t="s">
        <v>82</v>
      </c>
      <c r="K142" t="s">
        <v>83</v>
      </c>
      <c r="L142" t="s">
        <v>92</v>
      </c>
      <c r="M142" t="s">
        <v>130</v>
      </c>
      <c r="N142" t="s">
        <v>74</v>
      </c>
      <c r="O142" t="s">
        <v>86</v>
      </c>
      <c r="P142" t="s">
        <v>278</v>
      </c>
      <c r="Q142" s="26" t="s">
        <v>299</v>
      </c>
    </row>
    <row r="143" spans="1:17" ht="15.75" customHeight="1" x14ac:dyDescent="0.2">
      <c r="A143" s="18">
        <v>43987.889039351852</v>
      </c>
      <c r="B143" t="s">
        <v>74</v>
      </c>
      <c r="C143" s="23" t="s">
        <v>309</v>
      </c>
      <c r="D143" t="s">
        <v>76</v>
      </c>
      <c r="E143" t="s">
        <v>77</v>
      </c>
      <c r="F143" t="s">
        <v>16</v>
      </c>
      <c r="G143" t="s">
        <v>79</v>
      </c>
      <c r="H143" t="s">
        <v>80</v>
      </c>
      <c r="I143" t="s">
        <v>81</v>
      </c>
      <c r="J143" t="s">
        <v>82</v>
      </c>
      <c r="K143" t="s">
        <v>83</v>
      </c>
      <c r="L143" t="s">
        <v>125</v>
      </c>
      <c r="M143" t="s">
        <v>310</v>
      </c>
      <c r="N143" t="s">
        <v>81</v>
      </c>
      <c r="O143" t="s">
        <v>311</v>
      </c>
      <c r="P143" t="s">
        <v>278</v>
      </c>
      <c r="Q143" s="26" t="s">
        <v>299</v>
      </c>
    </row>
    <row r="144" spans="1:17" ht="15.75" customHeight="1" x14ac:dyDescent="0.2">
      <c r="A144" s="18" t="s">
        <v>312</v>
      </c>
      <c r="B144" t="s">
        <v>74</v>
      </c>
      <c r="C144" s="22" t="s">
        <v>94</v>
      </c>
      <c r="D144" t="s">
        <v>151</v>
      </c>
      <c r="E144" t="s">
        <v>77</v>
      </c>
      <c r="F144" t="s">
        <v>16</v>
      </c>
      <c r="G144" t="s">
        <v>79</v>
      </c>
      <c r="H144" t="s">
        <v>142</v>
      </c>
      <c r="I144" t="s">
        <v>81</v>
      </c>
      <c r="J144" t="s">
        <v>82</v>
      </c>
      <c r="K144" t="s">
        <v>83</v>
      </c>
      <c r="L144" t="s">
        <v>125</v>
      </c>
      <c r="M144" t="s">
        <v>99</v>
      </c>
      <c r="N144" t="s">
        <v>74</v>
      </c>
      <c r="O144" t="s">
        <v>115</v>
      </c>
      <c r="P144" t="s">
        <v>278</v>
      </c>
      <c r="Q144" s="26" t="s">
        <v>299</v>
      </c>
    </row>
    <row r="145" spans="1:17" ht="15.75" customHeight="1" x14ac:dyDescent="0.2">
      <c r="A145" s="18">
        <v>44140.426307870373</v>
      </c>
      <c r="B145" t="s">
        <v>74</v>
      </c>
      <c r="C145" s="23" t="s">
        <v>204</v>
      </c>
      <c r="D145" t="s">
        <v>127</v>
      </c>
      <c r="E145" t="s">
        <v>185</v>
      </c>
      <c r="F145" t="s">
        <v>97</v>
      </c>
      <c r="G145" t="s">
        <v>79</v>
      </c>
      <c r="H145" t="s">
        <v>80</v>
      </c>
      <c r="I145" t="s">
        <v>81</v>
      </c>
      <c r="J145" t="s">
        <v>82</v>
      </c>
      <c r="K145" t="s">
        <v>83</v>
      </c>
      <c r="L145" t="s">
        <v>165</v>
      </c>
      <c r="M145" t="s">
        <v>99</v>
      </c>
      <c r="N145" t="s">
        <v>74</v>
      </c>
      <c r="O145" t="s">
        <v>115</v>
      </c>
      <c r="P145" t="s">
        <v>278</v>
      </c>
      <c r="Q145" s="26" t="s">
        <v>299</v>
      </c>
    </row>
    <row r="146" spans="1:17" ht="15.75" customHeight="1" x14ac:dyDescent="0.2">
      <c r="A146" s="18">
        <v>44140.491736111115</v>
      </c>
      <c r="B146" t="s">
        <v>74</v>
      </c>
      <c r="C146" s="19" t="s">
        <v>75</v>
      </c>
      <c r="D146" t="s">
        <v>313</v>
      </c>
      <c r="E146" t="s">
        <v>77</v>
      </c>
      <c r="F146" t="s">
        <v>16</v>
      </c>
      <c r="G146" t="s">
        <v>79</v>
      </c>
      <c r="H146" t="s">
        <v>80</v>
      </c>
      <c r="I146" t="s">
        <v>81</v>
      </c>
      <c r="J146" t="s">
        <v>82</v>
      </c>
      <c r="K146" t="s">
        <v>83</v>
      </c>
      <c r="L146" t="s">
        <v>84</v>
      </c>
      <c r="M146" t="s">
        <v>173</v>
      </c>
      <c r="N146" t="s">
        <v>74</v>
      </c>
      <c r="O146" t="s">
        <v>115</v>
      </c>
      <c r="P146" t="s">
        <v>278</v>
      </c>
      <c r="Q146" s="26" t="s">
        <v>299</v>
      </c>
    </row>
    <row r="147" spans="1:17" ht="15.75" customHeight="1" x14ac:dyDescent="0.2">
      <c r="A147" s="18">
        <v>44140.786747685182</v>
      </c>
      <c r="B147" t="s">
        <v>74</v>
      </c>
      <c r="C147" s="19" t="s">
        <v>135</v>
      </c>
      <c r="D147" t="s">
        <v>76</v>
      </c>
      <c r="E147" t="s">
        <v>90</v>
      </c>
      <c r="F147" t="s">
        <v>97</v>
      </c>
      <c r="G147" t="s">
        <v>113</v>
      </c>
      <c r="H147" t="s">
        <v>80</v>
      </c>
      <c r="I147" t="s">
        <v>81</v>
      </c>
      <c r="J147" t="s">
        <v>82</v>
      </c>
      <c r="K147" t="s">
        <v>83</v>
      </c>
      <c r="L147" t="s">
        <v>161</v>
      </c>
      <c r="M147" t="s">
        <v>99</v>
      </c>
      <c r="N147" t="s">
        <v>74</v>
      </c>
      <c r="O147" t="s">
        <v>188</v>
      </c>
      <c r="P147" t="s">
        <v>278</v>
      </c>
      <c r="Q147" s="26" t="s">
        <v>299</v>
      </c>
    </row>
    <row r="148" spans="1:17" ht="15.75" customHeight="1" x14ac:dyDescent="0.2">
      <c r="A148" s="18">
        <v>43987.63484953704</v>
      </c>
      <c r="B148" t="s">
        <v>74</v>
      </c>
      <c r="C148" s="19" t="s">
        <v>75</v>
      </c>
      <c r="D148" t="s">
        <v>136</v>
      </c>
      <c r="E148" t="s">
        <v>77</v>
      </c>
      <c r="F148" t="s">
        <v>16</v>
      </c>
      <c r="G148" t="s">
        <v>79</v>
      </c>
      <c r="H148" t="s">
        <v>80</v>
      </c>
      <c r="I148" t="s">
        <v>81</v>
      </c>
      <c r="J148" t="s">
        <v>82</v>
      </c>
      <c r="K148" t="s">
        <v>83</v>
      </c>
      <c r="L148" t="s">
        <v>98</v>
      </c>
      <c r="M148" t="s">
        <v>206</v>
      </c>
      <c r="N148" t="s">
        <v>74</v>
      </c>
      <c r="O148" t="s">
        <v>156</v>
      </c>
      <c r="P148" t="s">
        <v>278</v>
      </c>
      <c r="Q148" s="26" t="s">
        <v>299</v>
      </c>
    </row>
    <row r="149" spans="1:17" ht="15.75" customHeight="1" x14ac:dyDescent="0.2">
      <c r="A149" s="18">
        <v>44140.36478009259</v>
      </c>
      <c r="B149" t="s">
        <v>74</v>
      </c>
      <c r="C149" s="23" t="s">
        <v>204</v>
      </c>
      <c r="D149" t="s">
        <v>181</v>
      </c>
      <c r="E149" t="s">
        <v>77</v>
      </c>
      <c r="F149" t="s">
        <v>16</v>
      </c>
      <c r="G149" t="s">
        <v>79</v>
      </c>
      <c r="H149" t="s">
        <v>80</v>
      </c>
      <c r="I149" t="s">
        <v>81</v>
      </c>
      <c r="J149" t="s">
        <v>81</v>
      </c>
      <c r="K149" t="s">
        <v>83</v>
      </c>
      <c r="L149" t="s">
        <v>165</v>
      </c>
      <c r="M149" t="s">
        <v>99</v>
      </c>
      <c r="N149" t="s">
        <v>74</v>
      </c>
      <c r="O149" t="s">
        <v>156</v>
      </c>
      <c r="P149" t="s">
        <v>278</v>
      </c>
      <c r="Q149" s="26" t="s">
        <v>299</v>
      </c>
    </row>
    <row r="150" spans="1:17" ht="15.75" customHeight="1" x14ac:dyDescent="0.2">
      <c r="A150" s="18">
        <v>44140.305914351855</v>
      </c>
      <c r="B150" t="s">
        <v>74</v>
      </c>
      <c r="C150" s="20" t="s">
        <v>122</v>
      </c>
      <c r="D150" t="s">
        <v>145</v>
      </c>
      <c r="E150" t="s">
        <v>128</v>
      </c>
      <c r="F150" t="s">
        <v>78</v>
      </c>
      <c r="G150" t="s">
        <v>79</v>
      </c>
      <c r="H150" t="s">
        <v>142</v>
      </c>
      <c r="I150" t="s">
        <v>81</v>
      </c>
      <c r="J150" t="s">
        <v>124</v>
      </c>
      <c r="K150" t="s">
        <v>108</v>
      </c>
      <c r="L150" t="s">
        <v>105</v>
      </c>
      <c r="M150" t="s">
        <v>99</v>
      </c>
      <c r="N150" t="s">
        <v>74</v>
      </c>
      <c r="O150" t="s">
        <v>156</v>
      </c>
      <c r="P150" t="s">
        <v>278</v>
      </c>
      <c r="Q150" s="26" t="s">
        <v>299</v>
      </c>
    </row>
    <row r="151" spans="1:17" ht="15.75" customHeight="1" x14ac:dyDescent="0.2">
      <c r="A151" s="18">
        <v>44140.031967592593</v>
      </c>
      <c r="B151" t="s">
        <v>74</v>
      </c>
      <c r="C151" s="19" t="s">
        <v>314</v>
      </c>
      <c r="D151" t="s">
        <v>315</v>
      </c>
      <c r="E151" t="s">
        <v>96</v>
      </c>
      <c r="F151" t="s">
        <v>97</v>
      </c>
      <c r="G151" t="s">
        <v>79</v>
      </c>
      <c r="H151" t="s">
        <v>80</v>
      </c>
      <c r="I151" t="s">
        <v>81</v>
      </c>
      <c r="J151" t="s">
        <v>82</v>
      </c>
      <c r="K151" t="s">
        <v>108</v>
      </c>
      <c r="L151" t="s">
        <v>98</v>
      </c>
      <c r="M151" t="s">
        <v>99</v>
      </c>
      <c r="N151" t="s">
        <v>74</v>
      </c>
      <c r="O151" t="s">
        <v>100</v>
      </c>
      <c r="P151" t="s">
        <v>297</v>
      </c>
      <c r="Q151" s="26" t="s">
        <v>299</v>
      </c>
    </row>
    <row r="152" spans="1:17" ht="15.75" customHeight="1" x14ac:dyDescent="0.2">
      <c r="A152" s="18" t="s">
        <v>316</v>
      </c>
      <c r="B152" t="s">
        <v>74</v>
      </c>
      <c r="C152" s="23" t="s">
        <v>109</v>
      </c>
      <c r="D152" t="s">
        <v>317</v>
      </c>
      <c r="E152" t="s">
        <v>111</v>
      </c>
      <c r="F152" t="s">
        <v>117</v>
      </c>
      <c r="G152" t="s">
        <v>79</v>
      </c>
      <c r="H152" t="s">
        <v>142</v>
      </c>
      <c r="I152" t="s">
        <v>81</v>
      </c>
      <c r="J152" t="s">
        <v>82</v>
      </c>
      <c r="K152" t="s">
        <v>83</v>
      </c>
      <c r="L152" t="s">
        <v>125</v>
      </c>
      <c r="M152" t="s">
        <v>318</v>
      </c>
      <c r="N152" t="s">
        <v>74</v>
      </c>
      <c r="O152" t="s">
        <v>131</v>
      </c>
      <c r="P152" t="s">
        <v>297</v>
      </c>
      <c r="Q152" s="26" t="s">
        <v>299</v>
      </c>
    </row>
    <row r="153" spans="1:17" ht="15.75" customHeight="1" x14ac:dyDescent="0.2">
      <c r="A153" s="18">
        <v>43987.779004629629</v>
      </c>
      <c r="B153" t="s">
        <v>74</v>
      </c>
      <c r="C153" s="23" t="s">
        <v>150</v>
      </c>
      <c r="D153" t="s">
        <v>319</v>
      </c>
      <c r="E153" t="s">
        <v>77</v>
      </c>
      <c r="F153" t="s">
        <v>78</v>
      </c>
      <c r="G153" t="s">
        <v>79</v>
      </c>
      <c r="H153" t="s">
        <v>80</v>
      </c>
      <c r="I153" t="s">
        <v>81</v>
      </c>
      <c r="J153" t="s">
        <v>81</v>
      </c>
      <c r="K153" t="s">
        <v>91</v>
      </c>
      <c r="L153" t="s">
        <v>92</v>
      </c>
      <c r="M153" t="s">
        <v>85</v>
      </c>
      <c r="N153" t="s">
        <v>74</v>
      </c>
      <c r="O153" t="s">
        <v>131</v>
      </c>
      <c r="P153" t="s">
        <v>297</v>
      </c>
      <c r="Q153" s="26" t="s">
        <v>299</v>
      </c>
    </row>
    <row r="154" spans="1:17" ht="15.75" customHeight="1" x14ac:dyDescent="0.2">
      <c r="A154" s="18" t="s">
        <v>320</v>
      </c>
      <c r="B154" t="s">
        <v>74</v>
      </c>
      <c r="C154" s="22" t="s">
        <v>94</v>
      </c>
      <c r="D154" t="s">
        <v>51</v>
      </c>
      <c r="E154" t="s">
        <v>77</v>
      </c>
      <c r="F154" t="s">
        <v>78</v>
      </c>
      <c r="G154" t="s">
        <v>79</v>
      </c>
      <c r="H154" t="s">
        <v>80</v>
      </c>
      <c r="I154" t="s">
        <v>74</v>
      </c>
      <c r="J154" t="s">
        <v>124</v>
      </c>
      <c r="K154" t="s">
        <v>108</v>
      </c>
      <c r="L154" t="s">
        <v>165</v>
      </c>
      <c r="M154" t="s">
        <v>99</v>
      </c>
      <c r="N154" t="s">
        <v>74</v>
      </c>
      <c r="O154" t="s">
        <v>139</v>
      </c>
      <c r="P154" t="s">
        <v>297</v>
      </c>
      <c r="Q154" s="26" t="s">
        <v>299</v>
      </c>
    </row>
    <row r="155" spans="1:17" ht="15.75" customHeight="1" x14ac:dyDescent="0.2">
      <c r="A155" s="18">
        <v>44109.951273148145</v>
      </c>
      <c r="B155" t="s">
        <v>74</v>
      </c>
      <c r="C155" s="19" t="s">
        <v>75</v>
      </c>
      <c r="D155" t="s">
        <v>207</v>
      </c>
      <c r="E155" t="s">
        <v>77</v>
      </c>
      <c r="F155" t="s">
        <v>117</v>
      </c>
      <c r="G155" t="s">
        <v>79</v>
      </c>
      <c r="H155" t="s">
        <v>80</v>
      </c>
      <c r="I155" t="s">
        <v>81</v>
      </c>
      <c r="J155" t="s">
        <v>124</v>
      </c>
      <c r="K155" t="s">
        <v>108</v>
      </c>
      <c r="L155" t="s">
        <v>84</v>
      </c>
      <c r="M155" t="s">
        <v>99</v>
      </c>
      <c r="N155" t="s">
        <v>74</v>
      </c>
      <c r="O155" t="s">
        <v>152</v>
      </c>
      <c r="P155" t="s">
        <v>297</v>
      </c>
      <c r="Q155" s="26" t="s">
        <v>299</v>
      </c>
    </row>
    <row r="156" spans="1:17" ht="15.75" customHeight="1" x14ac:dyDescent="0.2">
      <c r="A156" s="18">
        <v>44140.411087962966</v>
      </c>
      <c r="B156" t="s">
        <v>74</v>
      </c>
      <c r="C156" s="19" t="s">
        <v>135</v>
      </c>
      <c r="D156" t="s">
        <v>321</v>
      </c>
      <c r="E156" t="s">
        <v>111</v>
      </c>
      <c r="F156" t="s">
        <v>16</v>
      </c>
      <c r="G156" t="s">
        <v>79</v>
      </c>
      <c r="H156" t="s">
        <v>80</v>
      </c>
      <c r="I156" t="s">
        <v>81</v>
      </c>
      <c r="J156" t="s">
        <v>82</v>
      </c>
      <c r="K156" t="s">
        <v>108</v>
      </c>
      <c r="L156" t="s">
        <v>186</v>
      </c>
      <c r="M156" t="s">
        <v>322</v>
      </c>
      <c r="N156" t="s">
        <v>74</v>
      </c>
      <c r="O156" t="s">
        <v>86</v>
      </c>
      <c r="P156" t="s">
        <v>278</v>
      </c>
      <c r="Q156" s="26" t="s">
        <v>299</v>
      </c>
    </row>
    <row r="157" spans="1:17" ht="15.75" customHeight="1" x14ac:dyDescent="0.2">
      <c r="A157" s="18">
        <v>44140.346041666664</v>
      </c>
      <c r="B157" t="s">
        <v>74</v>
      </c>
      <c r="C157" s="19" t="s">
        <v>75</v>
      </c>
      <c r="D157" t="s">
        <v>76</v>
      </c>
      <c r="E157" t="s">
        <v>169</v>
      </c>
      <c r="F157" t="s">
        <v>112</v>
      </c>
      <c r="G157" t="s">
        <v>79</v>
      </c>
      <c r="H157" t="s">
        <v>80</v>
      </c>
      <c r="I157" t="s">
        <v>74</v>
      </c>
      <c r="J157" t="s">
        <v>82</v>
      </c>
      <c r="K157" t="s">
        <v>108</v>
      </c>
      <c r="L157" t="s">
        <v>84</v>
      </c>
      <c r="M157" t="s">
        <v>143</v>
      </c>
      <c r="N157" t="s">
        <v>74</v>
      </c>
      <c r="O157" t="s">
        <v>188</v>
      </c>
      <c r="P157" t="s">
        <v>278</v>
      </c>
      <c r="Q157" s="26" t="s">
        <v>299</v>
      </c>
    </row>
    <row r="158" spans="1:17" ht="15.75" customHeight="1" x14ac:dyDescent="0.2">
      <c r="A158" s="18">
        <v>43987.60664351852</v>
      </c>
      <c r="B158" t="s">
        <v>74</v>
      </c>
      <c r="C158" s="19" t="s">
        <v>106</v>
      </c>
      <c r="D158" t="s">
        <v>223</v>
      </c>
      <c r="E158" t="s">
        <v>77</v>
      </c>
      <c r="F158" t="s">
        <v>78</v>
      </c>
      <c r="G158" t="s">
        <v>170</v>
      </c>
      <c r="H158" t="s">
        <v>142</v>
      </c>
      <c r="I158" t="s">
        <v>81</v>
      </c>
      <c r="J158" t="s">
        <v>82</v>
      </c>
      <c r="K158" t="s">
        <v>83</v>
      </c>
      <c r="L158" t="s">
        <v>105</v>
      </c>
      <c r="M158" t="s">
        <v>85</v>
      </c>
      <c r="N158" t="s">
        <v>81</v>
      </c>
      <c r="O158" t="s">
        <v>156</v>
      </c>
      <c r="P158" t="s">
        <v>278</v>
      </c>
      <c r="Q158" s="26" t="s">
        <v>299</v>
      </c>
    </row>
    <row r="159" spans="1:17" ht="15.75" customHeight="1" x14ac:dyDescent="0.2">
      <c r="A159" s="18">
        <v>44017.874328703707</v>
      </c>
      <c r="B159" t="s">
        <v>74</v>
      </c>
      <c r="C159" s="22" t="s">
        <v>197</v>
      </c>
      <c r="D159" t="s">
        <v>323</v>
      </c>
      <c r="E159" t="s">
        <v>128</v>
      </c>
      <c r="F159" t="s">
        <v>97</v>
      </c>
      <c r="G159" t="s">
        <v>79</v>
      </c>
      <c r="H159" t="s">
        <v>80</v>
      </c>
      <c r="I159" t="s">
        <v>74</v>
      </c>
      <c r="J159" t="s">
        <v>124</v>
      </c>
      <c r="K159" t="s">
        <v>108</v>
      </c>
      <c r="L159" t="s">
        <v>98</v>
      </c>
      <c r="M159" t="s">
        <v>99</v>
      </c>
      <c r="N159" t="s">
        <v>74</v>
      </c>
      <c r="O159" t="s">
        <v>156</v>
      </c>
      <c r="P159" t="s">
        <v>297</v>
      </c>
      <c r="Q159" s="26" t="s">
        <v>299</v>
      </c>
    </row>
    <row r="160" spans="1:17" ht="15.75" customHeight="1" x14ac:dyDescent="0.2">
      <c r="A160" s="18">
        <v>44140.511562500003</v>
      </c>
      <c r="B160" t="s">
        <v>74</v>
      </c>
      <c r="C160" s="22" t="s">
        <v>212</v>
      </c>
      <c r="D160" t="s">
        <v>76</v>
      </c>
      <c r="E160" t="s">
        <v>77</v>
      </c>
      <c r="F160" t="s">
        <v>97</v>
      </c>
      <c r="G160" t="s">
        <v>170</v>
      </c>
      <c r="H160" t="s">
        <v>182</v>
      </c>
      <c r="I160" t="s">
        <v>81</v>
      </c>
      <c r="J160" t="s">
        <v>82</v>
      </c>
      <c r="K160" t="s">
        <v>108</v>
      </c>
      <c r="L160" t="s">
        <v>84</v>
      </c>
      <c r="M160" t="s">
        <v>99</v>
      </c>
      <c r="N160" t="s">
        <v>74</v>
      </c>
      <c r="O160" t="s">
        <v>156</v>
      </c>
      <c r="P160" t="s">
        <v>297</v>
      </c>
      <c r="Q160" s="26" t="s">
        <v>299</v>
      </c>
    </row>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autoFilter ref="A1:P160" xr:uid="{00000000-0009-0000-0000-000000000000}"/>
  <customSheetViews>
    <customSheetView guid="{A4FA0CF9-8CBC-42B6-84BB-2A742EAD5B15}" filter="1" showAutoFilter="1">
      <pageMargins left="0.7" right="0.7" top="0.75" bottom="0.75" header="0.3" footer="0.3"/>
      <autoFilter ref="A1:P160" xr:uid="{00000000-0000-0000-0000-000000000000}"/>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3"/>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5</v>
      </c>
    </row>
    <row r="2" spans="1:1" x14ac:dyDescent="0.2">
      <c r="A2" s="15" t="str">
        <f ca="1">IFERROR(__xludf.DUMMYFUNCTION("UNIQUE(TRANSPOSE(SPLIT(JOIN("", "",'Trả lời biểu mẫu'!I2:I1000),"", "",FALSE)))"),"Không")</f>
        <v>Không</v>
      </c>
    </row>
    <row r="3" spans="1:1" x14ac:dyDescent="0.2">
      <c r="A3" s="15" t="str">
        <f ca="1">IFERROR(__xludf.DUMMYFUNCTION("""COMPUTED_VALUE"""),"Có")</f>
        <v>Có</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4"/>
  <sheetViews>
    <sheetView workbookViewId="0"/>
  </sheetViews>
  <sheetFormatPr defaultColWidth="14.42578125" defaultRowHeight="15" customHeight="1" x14ac:dyDescent="0.2"/>
  <sheetData>
    <row r="1" spans="1:1" x14ac:dyDescent="0.2">
      <c r="A1" s="3" t="s">
        <v>6</v>
      </c>
    </row>
    <row r="2" spans="1:1" x14ac:dyDescent="0.2">
      <c r="A2" s="15" t="str">
        <f ca="1">IFERROR(__xludf.DUMMYFUNCTION("UNIQUE(TRANSPOSE(SPLIT(JOIN("", "",'Trả lời biểu mẫu'!J2:J1000),"", "",FALSE)))"),"Chỉ 1-2 lần")</f>
        <v>Chỉ 1-2 lần</v>
      </c>
    </row>
    <row r="3" spans="1:1" x14ac:dyDescent="0.2">
      <c r="A3" s="15" t="str">
        <f ca="1">IFERROR(__xludf.DUMMYFUNCTION("""COMPUTED_VALUE"""),"Không")</f>
        <v>Không</v>
      </c>
    </row>
    <row r="4" spans="1:1" x14ac:dyDescent="0.2">
      <c r="A4" s="15" t="str">
        <f ca="1">IFERROR(__xludf.DUMMYFUNCTION("""COMPUTED_VALUE"""),"Trên 2 lần")</f>
        <v>Trên 2 lần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4"/>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7</v>
      </c>
    </row>
    <row r="2" spans="1:1" x14ac:dyDescent="0.2">
      <c r="A2" s="15" t="str">
        <f ca="1">IFERROR(__xludf.DUMMYFUNCTION("UNIQUE(TRANSPOSE(SPLIT(JOIN("", "",'Trả lời biểu mẫu'!K2:K1000),"", "",FALSE)))"),"1 giờ - 3 giờ (cỡ 30p 1 ngày)")</f>
        <v>1 giờ - 3 giờ (cỡ 30p 1 ngày)</v>
      </c>
    </row>
    <row r="3" spans="1:1" x14ac:dyDescent="0.2">
      <c r="A3" s="15" t="str">
        <f ca="1">IFERROR(__xludf.DUMMYFUNCTION("""COMPUTED_VALUE"""),"Dưới 1 giờ (hầu như không đọc)")</f>
        <v>Dưới 1 giờ (hầu như không đọc)</v>
      </c>
    </row>
    <row r="4" spans="1:1" x14ac:dyDescent="0.2">
      <c r="A4" s="15" t="str">
        <f ca="1">IFERROR(__xludf.DUMMYFUNCTION("""COMPUTED_VALUE"""),"Trên 3 giờ (nhiều hơn 30p 1 ngày)")</f>
        <v>Trên 3 giờ (nhiều hơn 30p 1 ngày)</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8"/>
  <sheetViews>
    <sheetView workbookViewId="0">
      <pane ySplit="1" topLeftCell="A2" activePane="bottomLeft" state="frozen"/>
      <selection pane="bottomLeft" activeCell="B3" sqref="B3"/>
    </sheetView>
  </sheetViews>
  <sheetFormatPr defaultColWidth="14.42578125" defaultRowHeight="15" customHeight="1" x14ac:dyDescent="0.2"/>
  <sheetData>
    <row r="1" spans="1:26" x14ac:dyDescent="0.2">
      <c r="A1" s="16" t="s">
        <v>8</v>
      </c>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
      <c r="A2" s="15" t="str">
        <f ca="1">IFERROR(__xludf.DUMMYFUNCTION("UNIQUE(TRANSPOSE(SPLIT(JOIN("", "",'Trả lời biểu mẫu'!L2:L1000),"", "",FALSE)))"),"Qua tóm tắt")</f>
        <v>Qua tóm tắt</v>
      </c>
    </row>
    <row r="3" spans="1:26" x14ac:dyDescent="0.2">
      <c r="A3" s="15" t="str">
        <f ca="1">IFERROR(__xludf.DUMMYFUNCTION("""COMPUTED_VALUE"""),"Qua ảnh bìa")</f>
        <v>Qua ảnh bìa</v>
      </c>
    </row>
    <row r="4" spans="1:26" x14ac:dyDescent="0.2">
      <c r="A4" s="15" t="str">
        <f ca="1">IFERROR(__xludf.DUMMYFUNCTION("""COMPUTED_VALUE"""),"Qua tác giả")</f>
        <v>Qua tác giả</v>
      </c>
    </row>
    <row r="5" spans="1:26" x14ac:dyDescent="0.2">
      <c r="A5" s="15" t="str">
        <f ca="1">IFERROR(__xludf.DUMMYFUNCTION("""COMPUTED_VALUE"""),"Qua đánh giá")</f>
        <v>Qua đánh giá</v>
      </c>
    </row>
    <row r="6" spans="1:26" x14ac:dyDescent="0.2">
      <c r="A6" s="15" t="str">
        <f ca="1">IFERROR(__xludf.DUMMYFUNCTION("""COMPUTED_VALUE"""),"Qua giá tiền")</f>
        <v>Qua giá tiền</v>
      </c>
    </row>
    <row r="7" spans="1:26" x14ac:dyDescent="0.2">
      <c r="A7" s="15" t="str">
        <f ca="1">IFERROR(__xludf.DUMMYFUNCTION("""COMPUTED_VALUE"""),"Khác")</f>
        <v>Khác</v>
      </c>
    </row>
    <row r="8" spans="1:26" x14ac:dyDescent="0.2">
      <c r="A8" s="15" t="str">
        <f ca="1">IFERROR(__xludf.DUMMYFUNCTION("""COMPUTED_VALUE"""),"Qua thể loại")</f>
        <v>Qua thể loại</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4"/>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9</v>
      </c>
    </row>
    <row r="2" spans="1:1" x14ac:dyDescent="0.2">
      <c r="A2" s="15" t="str">
        <f ca="1">IFERROR(__xludf.DUMMYFUNCTION("UNIQUE(TRANSPOSE(SPLIT(JOIN("", "",'Trả lời biểu mẫu'!M2:M1000),"", "",FALSE)))"),"Thư giãn")</f>
        <v>Thư giãn</v>
      </c>
    </row>
    <row r="3" spans="1:1" x14ac:dyDescent="0.2">
      <c r="A3" s="15" t="str">
        <f ca="1">IFERROR(__xludf.DUMMYFUNCTION("""COMPUTED_VALUE"""),"Phát triển bản thân")</f>
        <v>Phát triển bản thân</v>
      </c>
    </row>
    <row r="4" spans="1:1" x14ac:dyDescent="0.2">
      <c r="A4" s="15" t="str">
        <f ca="1">IFERROR(__xludf.DUMMYFUNCTION("""COMPUTED_VALUE"""),"Học tập")</f>
        <v>Học tập</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3"/>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10</v>
      </c>
    </row>
    <row r="2" spans="1:1" x14ac:dyDescent="0.2">
      <c r="A2" s="15" t="str">
        <f ca="1">IFERROR(__xludf.DUMMYFUNCTION("UNIQUE(TRANSPOSE(SPLIT(JOIN("", "",'Trả lời biểu mẫu'!N2:N1000),"", "",FALSE)))"),"Không")</f>
        <v>Không</v>
      </c>
    </row>
    <row r="3" spans="1:1" x14ac:dyDescent="0.2">
      <c r="A3" s="15" t="str">
        <f ca="1">IFERROR(__xludf.DUMMYFUNCTION("""COMPUTED_VALUE"""),"Có")</f>
        <v>Có</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4"/>
  <sheetViews>
    <sheetView workbookViewId="0">
      <pane ySplit="1" topLeftCell="A2" activePane="bottomLeft" state="frozen"/>
      <selection pane="bottomLeft" activeCell="B3" sqref="B3"/>
    </sheetView>
  </sheetViews>
  <sheetFormatPr defaultColWidth="14.42578125" defaultRowHeight="15" customHeight="1" x14ac:dyDescent="0.2"/>
  <sheetData>
    <row r="1" spans="1:26" x14ac:dyDescent="0.2">
      <c r="A1" s="16" t="s">
        <v>11</v>
      </c>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
      <c r="A2" s="15" t="str">
        <f ca="1">IFERROR(__xludf.DUMMYFUNCTION("UNIQUE(TRANSPOSE(SPLIT(JOIN("", "",'Trả lời biểu mẫu'!O2:O1000),"", "",FALSE)))"),"Môi trường xung quanh")</f>
        <v>Môi trường xung quanh</v>
      </c>
    </row>
    <row r="3" spans="1:26" x14ac:dyDescent="0.2">
      <c r="A3" s="15" t="str">
        <f ca="1">IFERROR(__xludf.DUMMYFUNCTION("""COMPUTED_VALUE"""),"Thiếu động lực")</f>
        <v>Thiếu động lực</v>
      </c>
    </row>
    <row r="4" spans="1:26" x14ac:dyDescent="0.2">
      <c r="A4" s="15" t="str">
        <f ca="1">IFERROR(__xludf.DUMMYFUNCTION("""COMPUTED_VALUE"""),"Thời gian")</f>
        <v>Thời gian</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4"/>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12</v>
      </c>
    </row>
    <row r="2" spans="1:1" x14ac:dyDescent="0.2">
      <c r="A2" s="3" t="str">
        <f ca="1">IFERROR(__xludf.DUMMYFUNCTION("UNIQUE(TRANSPOSE(SPLIT(JOIN("", "",'Trả lời biểu mẫu'!P2:P1000),"", "",FALSE)))"),"Bất cứ khi nào")</f>
        <v>Bất cứ khi nào</v>
      </c>
    </row>
    <row r="3" spans="1:1" x14ac:dyDescent="0.2">
      <c r="A3" s="15" t="str">
        <f ca="1">IFERROR(__xludf.DUMMYFUNCTION("""COMPUTED_VALUE"""),"Thời gian rảnh")</f>
        <v>Thời gian rảnh</v>
      </c>
    </row>
    <row r="4" spans="1:1" x14ac:dyDescent="0.2">
      <c r="A4" s="15" t="str">
        <f ca="1">IFERROR(__xludf.DUMMYFUNCTION("""COMPUTED_VALUE"""),"Khi tâm trạng không tốt")</f>
        <v>Khi tâm trạng không tốt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defaultColWidth="14.42578125" defaultRowHeight="15" customHeight="1" x14ac:dyDescent="0.2"/>
  <cols>
    <col min="1" max="2" width="35.42578125" customWidth="1"/>
    <col min="3" max="6" width="14.42578125" customWidth="1"/>
  </cols>
  <sheetData>
    <row r="1" spans="1:2" ht="15.75" customHeight="1" x14ac:dyDescent="0.2">
      <c r="A1" s="1" t="s">
        <v>0</v>
      </c>
      <c r="B1" s="1" t="s">
        <v>13</v>
      </c>
    </row>
    <row r="2" spans="1:2" ht="15.75" customHeight="1" x14ac:dyDescent="0.2">
      <c r="A2" s="7" t="s">
        <v>35</v>
      </c>
      <c r="B2" s="4" t="s">
        <v>15</v>
      </c>
    </row>
    <row r="3" spans="1:2" ht="15.75" customHeight="1" x14ac:dyDescent="0.2">
      <c r="A3" s="7" t="s">
        <v>21</v>
      </c>
      <c r="B3" s="4" t="s">
        <v>15</v>
      </c>
    </row>
    <row r="4" spans="1:2" ht="15.75" customHeight="1" x14ac:dyDescent="0.2">
      <c r="A4" s="7" t="s">
        <v>21</v>
      </c>
      <c r="B4" s="4" t="s">
        <v>15</v>
      </c>
    </row>
    <row r="5" spans="1:2" ht="15.75" customHeight="1" x14ac:dyDescent="0.2">
      <c r="A5" s="7" t="s">
        <v>21</v>
      </c>
      <c r="B5" s="4" t="s">
        <v>15</v>
      </c>
    </row>
    <row r="6" spans="1:2" ht="15.75" customHeight="1" x14ac:dyDescent="0.2">
      <c r="A6" s="7" t="s">
        <v>21</v>
      </c>
      <c r="B6" s="4" t="s">
        <v>15</v>
      </c>
    </row>
    <row r="7" spans="1:2" ht="15.75" customHeight="1" x14ac:dyDescent="0.2">
      <c r="A7" s="7" t="s">
        <v>21</v>
      </c>
      <c r="B7" s="4" t="s">
        <v>15</v>
      </c>
    </row>
    <row r="8" spans="1:2" ht="15.75" customHeight="1" x14ac:dyDescent="0.2">
      <c r="A8" s="7" t="s">
        <v>21</v>
      </c>
      <c r="B8" s="4" t="s">
        <v>15</v>
      </c>
    </row>
    <row r="9" spans="1:2" ht="15.75" customHeight="1" x14ac:dyDescent="0.2">
      <c r="A9" s="7" t="s">
        <v>21</v>
      </c>
      <c r="B9" s="4" t="s">
        <v>15</v>
      </c>
    </row>
    <row r="10" spans="1:2" ht="15.75" customHeight="1" x14ac:dyDescent="0.2">
      <c r="A10" s="7" t="s">
        <v>21</v>
      </c>
      <c r="B10" s="4" t="s">
        <v>15</v>
      </c>
    </row>
    <row r="11" spans="1:2" ht="15.75" customHeight="1" x14ac:dyDescent="0.2">
      <c r="A11" s="7" t="s">
        <v>21</v>
      </c>
      <c r="B11" s="4" t="s">
        <v>15</v>
      </c>
    </row>
    <row r="12" spans="1:2" ht="15.75" customHeight="1" x14ac:dyDescent="0.2">
      <c r="A12" s="7" t="s">
        <v>21</v>
      </c>
      <c r="B12" s="4" t="s">
        <v>15</v>
      </c>
    </row>
    <row r="13" spans="1:2" ht="15.75" customHeight="1" x14ac:dyDescent="0.2">
      <c r="A13" s="7" t="s">
        <v>21</v>
      </c>
      <c r="B13" s="4" t="s">
        <v>15</v>
      </c>
    </row>
    <row r="14" spans="1:2" ht="15.75" customHeight="1" x14ac:dyDescent="0.2">
      <c r="A14" s="7" t="s">
        <v>21</v>
      </c>
      <c r="B14" s="4" t="s">
        <v>15</v>
      </c>
    </row>
    <row r="15" spans="1:2" ht="15.75" customHeight="1" x14ac:dyDescent="0.2">
      <c r="A15" s="7" t="s">
        <v>21</v>
      </c>
      <c r="B15" s="4" t="s">
        <v>15</v>
      </c>
    </row>
    <row r="16" spans="1:2" ht="15.75" customHeight="1" x14ac:dyDescent="0.2">
      <c r="A16" s="7" t="s">
        <v>21</v>
      </c>
      <c r="B16" s="4" t="s">
        <v>15</v>
      </c>
    </row>
    <row r="17" spans="1:2" ht="15.75" customHeight="1" x14ac:dyDescent="0.2">
      <c r="A17" s="7" t="s">
        <v>21</v>
      </c>
      <c r="B17" s="4" t="s">
        <v>15</v>
      </c>
    </row>
    <row r="18" spans="1:2" ht="15.75" customHeight="1" x14ac:dyDescent="0.2">
      <c r="A18" s="7" t="s">
        <v>21</v>
      </c>
      <c r="B18" s="4" t="s">
        <v>15</v>
      </c>
    </row>
    <row r="19" spans="1:2" ht="15.75" customHeight="1" x14ac:dyDescent="0.2">
      <c r="A19" s="7" t="s">
        <v>21</v>
      </c>
      <c r="B19" s="4" t="s">
        <v>15</v>
      </c>
    </row>
    <row r="20" spans="1:2" ht="15.75" customHeight="1" x14ac:dyDescent="0.2">
      <c r="A20" s="7" t="s">
        <v>21</v>
      </c>
      <c r="B20" s="4" t="s">
        <v>15</v>
      </c>
    </row>
    <row r="21" spans="1:2" ht="15.75" customHeight="1" x14ac:dyDescent="0.2">
      <c r="A21" s="7" t="s">
        <v>40</v>
      </c>
      <c r="B21" s="4" t="s">
        <v>15</v>
      </c>
    </row>
    <row r="22" spans="1:2" ht="15.75" customHeight="1" x14ac:dyDescent="0.2">
      <c r="A22" s="7" t="s">
        <v>40</v>
      </c>
      <c r="B22" s="4" t="s">
        <v>15</v>
      </c>
    </row>
    <row r="23" spans="1:2" ht="15.75" customHeight="1" x14ac:dyDescent="0.2">
      <c r="A23" s="6" t="s">
        <v>20</v>
      </c>
      <c r="B23" s="8" t="s">
        <v>26</v>
      </c>
    </row>
    <row r="24" spans="1:2" ht="15.75" customHeight="1" x14ac:dyDescent="0.2">
      <c r="A24" s="6" t="s">
        <v>20</v>
      </c>
      <c r="B24" s="8" t="s">
        <v>26</v>
      </c>
    </row>
    <row r="25" spans="1:2" ht="15.75" customHeight="1" x14ac:dyDescent="0.2">
      <c r="A25" s="6" t="s">
        <v>20</v>
      </c>
      <c r="B25" s="8" t="s">
        <v>26</v>
      </c>
    </row>
    <row r="26" spans="1:2" ht="15.75" customHeight="1" x14ac:dyDescent="0.2">
      <c r="A26" s="6" t="s">
        <v>20</v>
      </c>
      <c r="B26" s="8" t="s">
        <v>26</v>
      </c>
    </row>
    <row r="27" spans="1:2" ht="15.75" customHeight="1" x14ac:dyDescent="0.2">
      <c r="A27" s="6" t="s">
        <v>20</v>
      </c>
      <c r="B27" s="8" t="s">
        <v>26</v>
      </c>
    </row>
    <row r="28" spans="1:2" ht="15.75" customHeight="1" x14ac:dyDescent="0.2">
      <c r="A28" s="6" t="s">
        <v>49</v>
      </c>
      <c r="B28" s="8" t="s">
        <v>26</v>
      </c>
    </row>
    <row r="29" spans="1:2" ht="15.75" customHeight="1" x14ac:dyDescent="0.2">
      <c r="A29" s="6" t="s">
        <v>52</v>
      </c>
      <c r="B29" s="8" t="s">
        <v>26</v>
      </c>
    </row>
    <row r="30" spans="1:2" ht="15.75" customHeight="1" x14ac:dyDescent="0.2">
      <c r="A30" s="6" t="s">
        <v>33</v>
      </c>
      <c r="B30" s="8" t="s">
        <v>26</v>
      </c>
    </row>
    <row r="31" spans="1:2" ht="15.75" customHeight="1" x14ac:dyDescent="0.2">
      <c r="A31" s="6" t="s">
        <v>33</v>
      </c>
      <c r="B31" s="8" t="s">
        <v>26</v>
      </c>
    </row>
    <row r="32" spans="1:2" ht="15.75" customHeight="1" x14ac:dyDescent="0.2">
      <c r="A32" s="6" t="s">
        <v>33</v>
      </c>
      <c r="B32" s="8" t="s">
        <v>26</v>
      </c>
    </row>
    <row r="33" spans="1:2" ht="15.75" customHeight="1" x14ac:dyDescent="0.2">
      <c r="A33" s="6" t="s">
        <v>33</v>
      </c>
      <c r="B33" s="8" t="s">
        <v>26</v>
      </c>
    </row>
    <row r="34" spans="1:2" ht="15.75" customHeight="1" x14ac:dyDescent="0.2">
      <c r="A34" s="6" t="s">
        <v>33</v>
      </c>
      <c r="B34" s="8" t="s">
        <v>26</v>
      </c>
    </row>
    <row r="35" spans="1:2" ht="15.75" customHeight="1" x14ac:dyDescent="0.2">
      <c r="A35" s="6" t="s">
        <v>23</v>
      </c>
      <c r="B35" s="8" t="s">
        <v>26</v>
      </c>
    </row>
    <row r="36" spans="1:2" ht="15.75" customHeight="1" x14ac:dyDescent="0.2">
      <c r="A36" s="6" t="s">
        <v>28</v>
      </c>
      <c r="B36" s="8" t="s">
        <v>26</v>
      </c>
    </row>
    <row r="37" spans="1:2" ht="15.75" customHeight="1" x14ac:dyDescent="0.2">
      <c r="A37" s="6" t="s">
        <v>19</v>
      </c>
      <c r="B37" s="8" t="s">
        <v>26</v>
      </c>
    </row>
    <row r="38" spans="1:2" ht="15.75" customHeight="1" x14ac:dyDescent="0.2">
      <c r="A38" s="6" t="s">
        <v>19</v>
      </c>
      <c r="B38" s="8" t="s">
        <v>26</v>
      </c>
    </row>
    <row r="39" spans="1:2" ht="15.75" customHeight="1" x14ac:dyDescent="0.2">
      <c r="A39" s="6" t="s">
        <v>19</v>
      </c>
      <c r="B39" s="8" t="s">
        <v>26</v>
      </c>
    </row>
    <row r="40" spans="1:2" ht="15.75" customHeight="1" x14ac:dyDescent="0.2">
      <c r="A40" s="6" t="s">
        <v>19</v>
      </c>
      <c r="B40" s="8" t="s">
        <v>26</v>
      </c>
    </row>
    <row r="41" spans="1:2" ht="15.75" customHeight="1" x14ac:dyDescent="0.2">
      <c r="A41" s="6" t="s">
        <v>19</v>
      </c>
      <c r="B41" s="8" t="s">
        <v>26</v>
      </c>
    </row>
    <row r="42" spans="1:2" ht="15.75" customHeight="1" x14ac:dyDescent="0.2">
      <c r="A42" s="6" t="s">
        <v>19</v>
      </c>
      <c r="B42" s="8" t="s">
        <v>26</v>
      </c>
    </row>
    <row r="43" spans="1:2" ht="15.75" customHeight="1" x14ac:dyDescent="0.2">
      <c r="A43" s="6" t="s">
        <v>19</v>
      </c>
      <c r="B43" s="8" t="s">
        <v>26</v>
      </c>
    </row>
    <row r="44" spans="1:2" ht="15.75" customHeight="1" x14ac:dyDescent="0.2">
      <c r="A44" s="6" t="s">
        <v>19</v>
      </c>
      <c r="B44" s="8" t="s">
        <v>26</v>
      </c>
    </row>
    <row r="45" spans="1:2" ht="15.75" customHeight="1" x14ac:dyDescent="0.2">
      <c r="A45" s="6" t="s">
        <v>19</v>
      </c>
      <c r="B45" s="8" t="s">
        <v>26</v>
      </c>
    </row>
    <row r="46" spans="1:2" ht="15.75" customHeight="1" x14ac:dyDescent="0.2">
      <c r="A46" s="6" t="s">
        <v>19</v>
      </c>
      <c r="B46" s="8" t="s">
        <v>26</v>
      </c>
    </row>
    <row r="47" spans="1:2" ht="15.75" customHeight="1" x14ac:dyDescent="0.2">
      <c r="A47" s="6" t="s">
        <v>19</v>
      </c>
      <c r="B47" s="8" t="s">
        <v>26</v>
      </c>
    </row>
    <row r="48" spans="1:2" ht="15.75" customHeight="1" x14ac:dyDescent="0.2">
      <c r="A48" s="6" t="s">
        <v>19</v>
      </c>
      <c r="B48" s="8" t="s">
        <v>26</v>
      </c>
    </row>
    <row r="49" spans="1:2" ht="15.75" customHeight="1" x14ac:dyDescent="0.2">
      <c r="A49" s="6" t="s">
        <v>45</v>
      </c>
      <c r="B49" s="8" t="s">
        <v>26</v>
      </c>
    </row>
    <row r="50" spans="1:2" ht="15.75" customHeight="1" x14ac:dyDescent="0.2">
      <c r="A50" s="6" t="s">
        <v>31</v>
      </c>
      <c r="B50" s="8" t="s">
        <v>26</v>
      </c>
    </row>
    <row r="51" spans="1:2" ht="15.75" customHeight="1" x14ac:dyDescent="0.2">
      <c r="A51" s="6" t="s">
        <v>31</v>
      </c>
      <c r="B51" s="8" t="s">
        <v>26</v>
      </c>
    </row>
    <row r="52" spans="1:2" ht="15.75" customHeight="1" x14ac:dyDescent="0.2">
      <c r="A52" s="6" t="s">
        <v>39</v>
      </c>
      <c r="B52" s="8" t="s">
        <v>26</v>
      </c>
    </row>
    <row r="53" spans="1:2" ht="15.75" customHeight="1" x14ac:dyDescent="0.2">
      <c r="A53" s="6" t="s">
        <v>29</v>
      </c>
      <c r="B53" s="8" t="s">
        <v>26</v>
      </c>
    </row>
    <row r="54" spans="1:2" ht="15.75" customHeight="1" x14ac:dyDescent="0.2">
      <c r="A54" s="6" t="s">
        <v>27</v>
      </c>
      <c r="B54" s="8" t="s">
        <v>26</v>
      </c>
    </row>
    <row r="55" spans="1:2" ht="15.75" customHeight="1" x14ac:dyDescent="0.2">
      <c r="A55" s="6" t="s">
        <v>27</v>
      </c>
      <c r="B55" s="8" t="s">
        <v>26</v>
      </c>
    </row>
    <row r="56" spans="1:2" ht="15.75" customHeight="1" x14ac:dyDescent="0.2">
      <c r="A56" s="6" t="s">
        <v>27</v>
      </c>
      <c r="B56" s="8" t="s">
        <v>26</v>
      </c>
    </row>
    <row r="57" spans="1:2" ht="15.75" customHeight="1" x14ac:dyDescent="0.2">
      <c r="A57" s="2" t="s">
        <v>48</v>
      </c>
      <c r="B57" s="9" t="s">
        <v>32</v>
      </c>
    </row>
    <row r="58" spans="1:2" ht="15.75" customHeight="1" x14ac:dyDescent="0.2">
      <c r="A58" s="2" t="s">
        <v>50</v>
      </c>
      <c r="B58" s="9" t="s">
        <v>32</v>
      </c>
    </row>
    <row r="59" spans="1:2" ht="15.75" customHeight="1" x14ac:dyDescent="0.2">
      <c r="A59" s="2" t="s">
        <v>22</v>
      </c>
      <c r="B59" s="9" t="s">
        <v>32</v>
      </c>
    </row>
    <row r="60" spans="1:2" ht="15.75" customHeight="1" x14ac:dyDescent="0.2">
      <c r="A60" s="2" t="s">
        <v>24</v>
      </c>
      <c r="B60" s="9" t="s">
        <v>32</v>
      </c>
    </row>
    <row r="61" spans="1:2" ht="15.75" customHeight="1" x14ac:dyDescent="0.2">
      <c r="A61" s="2" t="s">
        <v>24</v>
      </c>
      <c r="B61" s="9" t="s">
        <v>32</v>
      </c>
    </row>
    <row r="62" spans="1:2" ht="15.75" customHeight="1" x14ac:dyDescent="0.2">
      <c r="A62" s="2" t="s">
        <v>24</v>
      </c>
      <c r="B62" s="9" t="s">
        <v>32</v>
      </c>
    </row>
    <row r="63" spans="1:2" ht="15.75" customHeight="1" x14ac:dyDescent="0.2">
      <c r="A63" s="2" t="s">
        <v>24</v>
      </c>
      <c r="B63" s="9" t="s">
        <v>32</v>
      </c>
    </row>
    <row r="64" spans="1:2" ht="15.75" customHeight="1" x14ac:dyDescent="0.2">
      <c r="A64" s="2" t="s">
        <v>24</v>
      </c>
      <c r="B64" s="9" t="s">
        <v>32</v>
      </c>
    </row>
    <row r="65" spans="1:2" ht="15.75" customHeight="1" x14ac:dyDescent="0.2">
      <c r="A65" s="2" t="s">
        <v>24</v>
      </c>
      <c r="B65" s="9" t="s">
        <v>32</v>
      </c>
    </row>
    <row r="66" spans="1:2" ht="15.75" customHeight="1" x14ac:dyDescent="0.2">
      <c r="A66" s="2" t="s">
        <v>24</v>
      </c>
      <c r="B66" s="9" t="s">
        <v>32</v>
      </c>
    </row>
    <row r="67" spans="1:2" ht="15.75" customHeight="1" x14ac:dyDescent="0.2">
      <c r="A67" s="2" t="s">
        <v>24</v>
      </c>
      <c r="B67" s="9" t="s">
        <v>32</v>
      </c>
    </row>
    <row r="68" spans="1:2" ht="15.75" customHeight="1" x14ac:dyDescent="0.2">
      <c r="A68" s="2" t="s">
        <v>24</v>
      </c>
      <c r="B68" s="9" t="s">
        <v>32</v>
      </c>
    </row>
    <row r="69" spans="1:2" ht="15.75" customHeight="1" x14ac:dyDescent="0.2">
      <c r="A69" s="2" t="s">
        <v>41</v>
      </c>
      <c r="B69" s="9" t="s">
        <v>32</v>
      </c>
    </row>
    <row r="70" spans="1:2" ht="15.75" customHeight="1" x14ac:dyDescent="0.2">
      <c r="A70" s="2" t="s">
        <v>25</v>
      </c>
      <c r="B70" s="9" t="s">
        <v>32</v>
      </c>
    </row>
    <row r="71" spans="1:2" ht="15.75" customHeight="1" x14ac:dyDescent="0.2">
      <c r="A71" s="2" t="s">
        <v>25</v>
      </c>
      <c r="B71" s="9" t="s">
        <v>32</v>
      </c>
    </row>
    <row r="72" spans="1:2" ht="15.75" customHeight="1" x14ac:dyDescent="0.2">
      <c r="A72" s="2" t="s">
        <v>25</v>
      </c>
      <c r="B72" s="9" t="s">
        <v>32</v>
      </c>
    </row>
    <row r="73" spans="1:2" ht="15.75" customHeight="1" x14ac:dyDescent="0.2">
      <c r="A73" s="2" t="s">
        <v>25</v>
      </c>
      <c r="B73" s="9" t="s">
        <v>32</v>
      </c>
    </row>
    <row r="74" spans="1:2" ht="15.75" customHeight="1" x14ac:dyDescent="0.2">
      <c r="A74" s="2" t="s">
        <v>25</v>
      </c>
      <c r="B74" s="9" t="s">
        <v>32</v>
      </c>
    </row>
    <row r="75" spans="1:2" ht="15.75" customHeight="1" x14ac:dyDescent="0.2">
      <c r="A75" s="2" t="s">
        <v>25</v>
      </c>
      <c r="B75" s="9" t="s">
        <v>32</v>
      </c>
    </row>
    <row r="76" spans="1:2" ht="15.75" customHeight="1" x14ac:dyDescent="0.2">
      <c r="A76" s="2" t="s">
        <v>25</v>
      </c>
      <c r="B76" s="9" t="s">
        <v>32</v>
      </c>
    </row>
    <row r="77" spans="1:2" ht="15.75" customHeight="1" x14ac:dyDescent="0.2">
      <c r="A77" s="2" t="s">
        <v>25</v>
      </c>
      <c r="B77" s="9" t="s">
        <v>32</v>
      </c>
    </row>
    <row r="78" spans="1:2" ht="15.75" customHeight="1" x14ac:dyDescent="0.2">
      <c r="A78" s="2" t="s">
        <v>25</v>
      </c>
      <c r="B78" s="9" t="s">
        <v>32</v>
      </c>
    </row>
    <row r="79" spans="1:2" ht="15.75" customHeight="1" x14ac:dyDescent="0.2">
      <c r="A79" s="2" t="s">
        <v>25</v>
      </c>
      <c r="B79" s="9" t="s">
        <v>32</v>
      </c>
    </row>
    <row r="80" spans="1:2" ht="15.75" customHeight="1" x14ac:dyDescent="0.2">
      <c r="A80" s="2" t="s">
        <v>25</v>
      </c>
      <c r="B80" s="9" t="s">
        <v>32</v>
      </c>
    </row>
    <row r="81" spans="1:2" ht="15.75" customHeight="1" x14ac:dyDescent="0.2">
      <c r="A81" s="2" t="s">
        <v>25</v>
      </c>
      <c r="B81" s="9" t="s">
        <v>32</v>
      </c>
    </row>
    <row r="82" spans="1:2" ht="15.75" customHeight="1" x14ac:dyDescent="0.2">
      <c r="A82" s="2" t="s">
        <v>25</v>
      </c>
      <c r="B82" s="9" t="s">
        <v>32</v>
      </c>
    </row>
    <row r="83" spans="1:2" ht="15.75" customHeight="1" x14ac:dyDescent="0.2">
      <c r="A83" s="2" t="s">
        <v>25</v>
      </c>
      <c r="B83" s="9" t="s">
        <v>32</v>
      </c>
    </row>
    <row r="84" spans="1:2" ht="15.75" customHeight="1" x14ac:dyDescent="0.2">
      <c r="A84" s="2" t="s">
        <v>25</v>
      </c>
      <c r="B84" s="9" t="s">
        <v>32</v>
      </c>
    </row>
    <row r="85" spans="1:2" ht="15.75" customHeight="1" x14ac:dyDescent="0.2">
      <c r="A85" s="2" t="s">
        <v>25</v>
      </c>
      <c r="B85" s="9" t="s">
        <v>32</v>
      </c>
    </row>
    <row r="86" spans="1:2" ht="15.75" customHeight="1" x14ac:dyDescent="0.2">
      <c r="A86" s="2" t="s">
        <v>25</v>
      </c>
      <c r="B86" s="9" t="s">
        <v>32</v>
      </c>
    </row>
    <row r="87" spans="1:2" ht="15.75" customHeight="1" x14ac:dyDescent="0.2">
      <c r="A87" s="2" t="s">
        <v>25</v>
      </c>
      <c r="B87" s="9" t="s">
        <v>32</v>
      </c>
    </row>
    <row r="88" spans="1:2" ht="15.75" customHeight="1" x14ac:dyDescent="0.2">
      <c r="A88" s="2" t="s">
        <v>14</v>
      </c>
      <c r="B88" s="9" t="s">
        <v>32</v>
      </c>
    </row>
    <row r="89" spans="1:2" ht="15.75" customHeight="1" x14ac:dyDescent="0.2">
      <c r="A89" s="2" t="s">
        <v>14</v>
      </c>
      <c r="B89" s="9" t="s">
        <v>32</v>
      </c>
    </row>
    <row r="90" spans="1:2" ht="15.75" customHeight="1" x14ac:dyDescent="0.2">
      <c r="A90" s="2" t="s">
        <v>14</v>
      </c>
      <c r="B90" s="9" t="s">
        <v>32</v>
      </c>
    </row>
    <row r="91" spans="1:2" ht="15.75" customHeight="1" x14ac:dyDescent="0.2">
      <c r="A91" s="2" t="s">
        <v>14</v>
      </c>
      <c r="B91" s="9" t="s">
        <v>32</v>
      </c>
    </row>
    <row r="92" spans="1:2" ht="15.75" customHeight="1" x14ac:dyDescent="0.2">
      <c r="A92" s="2" t="s">
        <v>14</v>
      </c>
      <c r="B92" s="9" t="s">
        <v>32</v>
      </c>
    </row>
    <row r="93" spans="1:2" ht="15.75" customHeight="1" x14ac:dyDescent="0.2">
      <c r="A93" s="2" t="s">
        <v>14</v>
      </c>
      <c r="B93" s="9" t="s">
        <v>32</v>
      </c>
    </row>
    <row r="94" spans="1:2" ht="15.75" customHeight="1" x14ac:dyDescent="0.2">
      <c r="A94" s="2" t="s">
        <v>14</v>
      </c>
      <c r="B94" s="9" t="s">
        <v>32</v>
      </c>
    </row>
    <row r="95" spans="1:2" ht="15.75" customHeight="1" x14ac:dyDescent="0.2">
      <c r="A95" s="2" t="s">
        <v>14</v>
      </c>
      <c r="B95" s="9" t="s">
        <v>32</v>
      </c>
    </row>
    <row r="96" spans="1:2" ht="15.75" customHeight="1" x14ac:dyDescent="0.2">
      <c r="A96" s="2" t="s">
        <v>14</v>
      </c>
      <c r="B96" s="9" t="s">
        <v>32</v>
      </c>
    </row>
    <row r="97" spans="1:2" ht="15.75" customHeight="1" x14ac:dyDescent="0.2">
      <c r="A97" s="2" t="s">
        <v>14</v>
      </c>
      <c r="B97" s="9" t="s">
        <v>32</v>
      </c>
    </row>
    <row r="98" spans="1:2" ht="15.75" customHeight="1" x14ac:dyDescent="0.2">
      <c r="A98" s="2" t="s">
        <v>14</v>
      </c>
      <c r="B98" s="9" t="s">
        <v>32</v>
      </c>
    </row>
    <row r="99" spans="1:2" ht="15.75" customHeight="1" x14ac:dyDescent="0.2">
      <c r="A99" s="2" t="s">
        <v>14</v>
      </c>
      <c r="B99" s="9" t="s">
        <v>32</v>
      </c>
    </row>
    <row r="100" spans="1:2" ht="15.75" customHeight="1" x14ac:dyDescent="0.2">
      <c r="A100" s="2" t="s">
        <v>14</v>
      </c>
      <c r="B100" s="9" t="s">
        <v>32</v>
      </c>
    </row>
    <row r="101" spans="1:2" ht="15.75" customHeight="1" x14ac:dyDescent="0.2">
      <c r="A101" s="2" t="s">
        <v>14</v>
      </c>
      <c r="B101" s="9" t="s">
        <v>32</v>
      </c>
    </row>
    <row r="102" spans="1:2" ht="15.75" customHeight="1" x14ac:dyDescent="0.2">
      <c r="A102" s="2" t="s">
        <v>14</v>
      </c>
      <c r="B102" s="9" t="s">
        <v>32</v>
      </c>
    </row>
    <row r="103" spans="1:2" ht="15.75" customHeight="1" x14ac:dyDescent="0.2">
      <c r="A103" s="2" t="s">
        <v>14</v>
      </c>
      <c r="B103" s="9" t="s">
        <v>32</v>
      </c>
    </row>
    <row r="104" spans="1:2" ht="15.75" customHeight="1" x14ac:dyDescent="0.2">
      <c r="A104" s="2" t="s">
        <v>14</v>
      </c>
      <c r="B104" s="9" t="s">
        <v>32</v>
      </c>
    </row>
    <row r="105" spans="1:2" ht="15.75" customHeight="1" x14ac:dyDescent="0.2">
      <c r="A105" s="2" t="s">
        <v>14</v>
      </c>
      <c r="B105" s="9" t="s">
        <v>32</v>
      </c>
    </row>
    <row r="106" spans="1:2" ht="15.75" customHeight="1" x14ac:dyDescent="0.2">
      <c r="A106" s="2" t="s">
        <v>14</v>
      </c>
      <c r="B106" s="9" t="s">
        <v>32</v>
      </c>
    </row>
    <row r="107" spans="1:2" ht="15.75" customHeight="1" x14ac:dyDescent="0.2">
      <c r="A107" s="2" t="s">
        <v>14</v>
      </c>
      <c r="B107" s="9" t="s">
        <v>32</v>
      </c>
    </row>
    <row r="108" spans="1:2" ht="15.75" customHeight="1" x14ac:dyDescent="0.2">
      <c r="A108" s="2" t="s">
        <v>14</v>
      </c>
      <c r="B108" s="9" t="s">
        <v>32</v>
      </c>
    </row>
    <row r="109" spans="1:2" ht="15.75" customHeight="1" x14ac:dyDescent="0.2">
      <c r="A109" s="2" t="s">
        <v>14</v>
      </c>
      <c r="B109" s="9" t="s">
        <v>32</v>
      </c>
    </row>
    <row r="110" spans="1:2" ht="15.75" customHeight="1" x14ac:dyDescent="0.2">
      <c r="A110" s="2" t="s">
        <v>14</v>
      </c>
      <c r="B110" s="9" t="s">
        <v>32</v>
      </c>
    </row>
    <row r="111" spans="1:2" ht="15.75" customHeight="1" x14ac:dyDescent="0.2">
      <c r="A111" s="2" t="s">
        <v>14</v>
      </c>
      <c r="B111" s="9" t="s">
        <v>32</v>
      </c>
    </row>
    <row r="112" spans="1:2" ht="15.75" customHeight="1" x14ac:dyDescent="0.2">
      <c r="A112" s="2" t="s">
        <v>14</v>
      </c>
      <c r="B112" s="9" t="s">
        <v>32</v>
      </c>
    </row>
    <row r="113" spans="1:2" ht="15.75" customHeight="1" x14ac:dyDescent="0.2">
      <c r="A113" s="2" t="s">
        <v>14</v>
      </c>
      <c r="B113" s="9" t="s">
        <v>32</v>
      </c>
    </row>
    <row r="114" spans="1:2" ht="15.75" customHeight="1" x14ac:dyDescent="0.2">
      <c r="A114" s="2" t="s">
        <v>14</v>
      </c>
      <c r="B114" s="9" t="s">
        <v>32</v>
      </c>
    </row>
    <row r="115" spans="1:2" ht="15.75" customHeight="1" x14ac:dyDescent="0.2">
      <c r="A115" s="2" t="s">
        <v>14</v>
      </c>
      <c r="B115" s="9" t="s">
        <v>32</v>
      </c>
    </row>
    <row r="116" spans="1:2" ht="15.75" customHeight="1" x14ac:dyDescent="0.2">
      <c r="A116" s="2" t="s">
        <v>14</v>
      </c>
      <c r="B116" s="9" t="s">
        <v>32</v>
      </c>
    </row>
    <row r="117" spans="1:2" ht="15.75" customHeight="1" x14ac:dyDescent="0.2">
      <c r="A117" s="2" t="s">
        <v>14</v>
      </c>
      <c r="B117" s="9" t="s">
        <v>32</v>
      </c>
    </row>
    <row r="118" spans="1:2" ht="15.75" customHeight="1" x14ac:dyDescent="0.2">
      <c r="A118" s="2" t="s">
        <v>14</v>
      </c>
      <c r="B118" s="9" t="s">
        <v>32</v>
      </c>
    </row>
    <row r="119" spans="1:2" ht="15.75" customHeight="1" x14ac:dyDescent="0.2">
      <c r="A119" s="2" t="s">
        <v>18</v>
      </c>
      <c r="B119" s="9" t="s">
        <v>32</v>
      </c>
    </row>
    <row r="120" spans="1:2" ht="15.75" customHeight="1" x14ac:dyDescent="0.2">
      <c r="A120" s="2" t="s">
        <v>18</v>
      </c>
      <c r="B120" s="9" t="s">
        <v>32</v>
      </c>
    </row>
    <row r="121" spans="1:2" ht="15.75" customHeight="1" x14ac:dyDescent="0.2">
      <c r="A121" s="2" t="s">
        <v>18</v>
      </c>
      <c r="B121" s="9" t="s">
        <v>32</v>
      </c>
    </row>
    <row r="122" spans="1:2" ht="15.75" customHeight="1" x14ac:dyDescent="0.2">
      <c r="A122" s="2" t="s">
        <v>18</v>
      </c>
      <c r="B122" s="9" t="s">
        <v>32</v>
      </c>
    </row>
    <row r="123" spans="1:2" ht="15.75" customHeight="1" x14ac:dyDescent="0.2">
      <c r="A123" s="2" t="s">
        <v>18</v>
      </c>
      <c r="B123" s="9" t="s">
        <v>32</v>
      </c>
    </row>
    <row r="124" spans="1:2" ht="15.75" customHeight="1" x14ac:dyDescent="0.2">
      <c r="A124" s="2" t="s">
        <v>18</v>
      </c>
      <c r="B124" s="9" t="s">
        <v>32</v>
      </c>
    </row>
    <row r="125" spans="1:2" ht="15.75" customHeight="1" x14ac:dyDescent="0.2">
      <c r="A125" s="2" t="s">
        <v>18</v>
      </c>
      <c r="B125" s="9" t="s">
        <v>32</v>
      </c>
    </row>
    <row r="126" spans="1:2" ht="15.75" customHeight="1" x14ac:dyDescent="0.2">
      <c r="A126" s="2" t="s">
        <v>18</v>
      </c>
      <c r="B126" s="9" t="s">
        <v>32</v>
      </c>
    </row>
    <row r="127" spans="1:2" ht="15.75" customHeight="1" x14ac:dyDescent="0.2">
      <c r="A127" s="2" t="s">
        <v>18</v>
      </c>
      <c r="B127" s="9" t="s">
        <v>32</v>
      </c>
    </row>
    <row r="128" spans="1:2" ht="15.75" customHeight="1" x14ac:dyDescent="0.2">
      <c r="A128" s="2" t="s">
        <v>18</v>
      </c>
      <c r="B128" s="9" t="s">
        <v>32</v>
      </c>
    </row>
    <row r="129" spans="1:2" ht="15.75" customHeight="1" x14ac:dyDescent="0.2">
      <c r="A129" s="2" t="s">
        <v>18</v>
      </c>
      <c r="B129" s="9" t="s">
        <v>32</v>
      </c>
    </row>
    <row r="130" spans="1:2" ht="15.75" customHeight="1" x14ac:dyDescent="0.2">
      <c r="A130" s="2" t="s">
        <v>18</v>
      </c>
      <c r="B130" s="9" t="s">
        <v>32</v>
      </c>
    </row>
    <row r="131" spans="1:2" ht="15.75" customHeight="1" x14ac:dyDescent="0.2">
      <c r="A131" s="2" t="s">
        <v>18</v>
      </c>
      <c r="B131" s="9" t="s">
        <v>32</v>
      </c>
    </row>
    <row r="132" spans="1:2" ht="15.75" customHeight="1" x14ac:dyDescent="0.2">
      <c r="A132" s="2" t="s">
        <v>18</v>
      </c>
      <c r="B132" s="9" t="s">
        <v>32</v>
      </c>
    </row>
    <row r="133" spans="1:2" ht="15.75" customHeight="1" x14ac:dyDescent="0.2">
      <c r="A133" s="2" t="s">
        <v>18</v>
      </c>
      <c r="B133" s="9" t="s">
        <v>32</v>
      </c>
    </row>
    <row r="134" spans="1:2" ht="15.75" customHeight="1" x14ac:dyDescent="0.2">
      <c r="A134" s="2" t="s">
        <v>18</v>
      </c>
      <c r="B134" s="9" t="s">
        <v>32</v>
      </c>
    </row>
    <row r="135" spans="1:2" ht="15.75" customHeight="1" x14ac:dyDescent="0.2">
      <c r="A135" s="5" t="s">
        <v>34</v>
      </c>
      <c r="B135" s="10" t="s">
        <v>46</v>
      </c>
    </row>
    <row r="136" spans="1:2" ht="15.75" customHeight="1" x14ac:dyDescent="0.2">
      <c r="A136" s="5" t="s">
        <v>34</v>
      </c>
      <c r="B136" s="10" t="s">
        <v>46</v>
      </c>
    </row>
    <row r="137" spans="1:2" ht="15.75" customHeight="1" x14ac:dyDescent="0.2">
      <c r="A137" s="5" t="s">
        <v>34</v>
      </c>
      <c r="B137" s="10" t="s">
        <v>46</v>
      </c>
    </row>
    <row r="138" spans="1:2" ht="15.75" customHeight="1" x14ac:dyDescent="0.2">
      <c r="A138" s="5" t="s">
        <v>34</v>
      </c>
      <c r="B138" s="10" t="s">
        <v>46</v>
      </c>
    </row>
    <row r="139" spans="1:2" ht="15.75" customHeight="1" x14ac:dyDescent="0.2">
      <c r="A139" s="5" t="s">
        <v>34</v>
      </c>
      <c r="B139" s="10" t="s">
        <v>46</v>
      </c>
    </row>
    <row r="140" spans="1:2" ht="15.75" customHeight="1" x14ac:dyDescent="0.2">
      <c r="A140" s="5" t="s">
        <v>47</v>
      </c>
      <c r="B140" s="10" t="s">
        <v>46</v>
      </c>
    </row>
    <row r="141" spans="1:2" ht="15.75" customHeight="1" x14ac:dyDescent="0.2">
      <c r="A141" s="5" t="s">
        <v>47</v>
      </c>
      <c r="B141" s="10" t="s">
        <v>46</v>
      </c>
    </row>
    <row r="142" spans="1:2" ht="15.75" customHeight="1" x14ac:dyDescent="0.2">
      <c r="A142" s="5" t="s">
        <v>30</v>
      </c>
      <c r="B142" s="10" t="s">
        <v>46</v>
      </c>
    </row>
    <row r="143" spans="1:2" ht="15.75" customHeight="1" x14ac:dyDescent="0.2">
      <c r="A143" s="5" t="s">
        <v>30</v>
      </c>
      <c r="B143" s="10" t="s">
        <v>46</v>
      </c>
    </row>
    <row r="144" spans="1:2" ht="15.75" customHeight="1" x14ac:dyDescent="0.2">
      <c r="A144" s="5" t="s">
        <v>44</v>
      </c>
      <c r="B144" s="10" t="s">
        <v>46</v>
      </c>
    </row>
    <row r="145" spans="1:2" ht="15.75" customHeight="1" x14ac:dyDescent="0.2">
      <c r="A145" s="5" t="s">
        <v>42</v>
      </c>
      <c r="B145" s="10" t="s">
        <v>46</v>
      </c>
    </row>
    <row r="146" spans="1:2" ht="15.75" customHeight="1" x14ac:dyDescent="0.2">
      <c r="A146" s="5" t="s">
        <v>36</v>
      </c>
      <c r="B146" s="10" t="s">
        <v>46</v>
      </c>
    </row>
    <row r="147" spans="1:2" ht="15.75" customHeight="1" x14ac:dyDescent="0.2">
      <c r="A147" s="5" t="s">
        <v>17</v>
      </c>
      <c r="B147" s="10" t="s">
        <v>46</v>
      </c>
    </row>
    <row r="148" spans="1:2" ht="15.75" customHeight="1" x14ac:dyDescent="0.2">
      <c r="A148" s="5" t="s">
        <v>17</v>
      </c>
      <c r="B148" s="10" t="s">
        <v>46</v>
      </c>
    </row>
    <row r="149" spans="1:2" ht="15.75" customHeight="1" x14ac:dyDescent="0.2">
      <c r="A149" s="5" t="s">
        <v>17</v>
      </c>
      <c r="B149" s="10" t="s">
        <v>46</v>
      </c>
    </row>
    <row r="150" spans="1:2" ht="15.75" customHeight="1" x14ac:dyDescent="0.2">
      <c r="A150" s="5" t="s">
        <v>17</v>
      </c>
      <c r="B150" s="10" t="s">
        <v>46</v>
      </c>
    </row>
    <row r="151" spans="1:2" ht="15.75" customHeight="1" x14ac:dyDescent="0.2">
      <c r="A151" s="5" t="s">
        <v>17</v>
      </c>
      <c r="B151" s="10" t="s">
        <v>46</v>
      </c>
    </row>
    <row r="152" spans="1:2" ht="15.75" customHeight="1" x14ac:dyDescent="0.2">
      <c r="A152" s="5" t="s">
        <v>17</v>
      </c>
      <c r="B152" s="10" t="s">
        <v>46</v>
      </c>
    </row>
    <row r="153" spans="1:2" ht="15.75" customHeight="1" x14ac:dyDescent="0.2">
      <c r="A153" s="5" t="s">
        <v>17</v>
      </c>
      <c r="B153" s="10" t="s">
        <v>46</v>
      </c>
    </row>
    <row r="154" spans="1:2" ht="15.75" customHeight="1" x14ac:dyDescent="0.2">
      <c r="A154" s="5" t="s">
        <v>17</v>
      </c>
      <c r="B154" s="10" t="s">
        <v>46</v>
      </c>
    </row>
    <row r="155" spans="1:2" ht="15.75" customHeight="1" x14ac:dyDescent="0.2">
      <c r="A155" s="5" t="s">
        <v>17</v>
      </c>
      <c r="B155" s="10" t="s">
        <v>46</v>
      </c>
    </row>
    <row r="156" spans="1:2" ht="15.75" customHeight="1" x14ac:dyDescent="0.2">
      <c r="A156" s="5" t="s">
        <v>17</v>
      </c>
      <c r="B156" s="10" t="s">
        <v>46</v>
      </c>
    </row>
    <row r="157" spans="1:2" ht="15.75" customHeight="1" x14ac:dyDescent="0.2">
      <c r="A157" s="5" t="s">
        <v>17</v>
      </c>
      <c r="B157" s="10" t="s">
        <v>46</v>
      </c>
    </row>
    <row r="158" spans="1:2" ht="15.75" customHeight="1" x14ac:dyDescent="0.2">
      <c r="A158" s="5" t="s">
        <v>17</v>
      </c>
      <c r="B158" s="10" t="s">
        <v>46</v>
      </c>
    </row>
    <row r="159" spans="1:2" ht="15.75" customHeight="1" x14ac:dyDescent="0.2">
      <c r="A159" s="5" t="s">
        <v>17</v>
      </c>
      <c r="B159" s="10" t="s">
        <v>46</v>
      </c>
    </row>
    <row r="160" spans="1:2" ht="15.75" customHeight="1" x14ac:dyDescent="0.2">
      <c r="A160" s="5" t="s">
        <v>17</v>
      </c>
      <c r="B160" s="10" t="s">
        <v>46</v>
      </c>
    </row>
    <row r="161" spans="1:2" ht="15.75" customHeight="1" x14ac:dyDescent="0.2">
      <c r="A161" s="5" t="s">
        <v>17</v>
      </c>
      <c r="B161" s="10" t="s">
        <v>46</v>
      </c>
    </row>
    <row r="162" spans="1:2" ht="15.75" customHeight="1" x14ac:dyDescent="0.2">
      <c r="A162" s="5" t="s">
        <v>17</v>
      </c>
      <c r="B162" s="10" t="s">
        <v>46</v>
      </c>
    </row>
    <row r="163" spans="1:2" ht="15.75" customHeight="1" x14ac:dyDescent="0.2">
      <c r="A163" s="5" t="s">
        <v>17</v>
      </c>
      <c r="B163" s="10" t="s">
        <v>46</v>
      </c>
    </row>
    <row r="164" spans="1:2" ht="15.75" customHeight="1" x14ac:dyDescent="0.2">
      <c r="A164" s="5" t="s">
        <v>17</v>
      </c>
      <c r="B164" s="10" t="s">
        <v>46</v>
      </c>
    </row>
    <row r="165" spans="1:2" ht="15.75" customHeight="1" x14ac:dyDescent="0.2">
      <c r="A165" s="5" t="s">
        <v>17</v>
      </c>
      <c r="B165" s="10" t="s">
        <v>46</v>
      </c>
    </row>
    <row r="166" spans="1:2" ht="15.75" customHeight="1" x14ac:dyDescent="0.2"/>
    <row r="167" spans="1:2" ht="15.75" customHeight="1" x14ac:dyDescent="0.2"/>
    <row r="168" spans="1:2" ht="15.75" customHeight="1" x14ac:dyDescent="0.2"/>
    <row r="169" spans="1:2" ht="15.75" customHeight="1" x14ac:dyDescent="0.2"/>
    <row r="170" spans="1:2" ht="15.75" customHeight="1" x14ac:dyDescent="0.2"/>
    <row r="171" spans="1:2" ht="15.75" customHeight="1" x14ac:dyDescent="0.2"/>
    <row r="172" spans="1:2" ht="15.75" customHeight="1" x14ac:dyDescent="0.2"/>
    <row r="173" spans="1:2" ht="15.75" customHeight="1" x14ac:dyDescent="0.2"/>
    <row r="174" spans="1:2" ht="15.75" customHeight="1" x14ac:dyDescent="0.2"/>
    <row r="175" spans="1:2" ht="15.75" customHeight="1" x14ac:dyDescent="0.2"/>
    <row r="176" spans="1:2"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165" xr:uid="{00000000-0009-0000-0000-000001000000}"/>
  <customSheetViews>
    <customSheetView guid="{A4FA0CF9-8CBC-42B6-84BB-2A742EAD5B15}" filter="1" showAutoFilter="1">
      <pageMargins left="0.7" right="0.7" top="0.75" bottom="0.75" header="0.3" footer="0.3"/>
      <autoFilter ref="A1:A165" xr:uid="{00000000-0000-0000-0000-00000000000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42.5703125" customWidth="1"/>
    <col min="2" max="2" width="34.28515625" customWidth="1"/>
    <col min="3" max="6" width="14.42578125" customWidth="1"/>
  </cols>
  <sheetData>
    <row r="1" spans="1:5" ht="15.75" customHeight="1" x14ac:dyDescent="0.2">
      <c r="A1" s="11" t="s">
        <v>53</v>
      </c>
    </row>
    <row r="2" spans="1:5" ht="15.75" customHeight="1" x14ac:dyDescent="0.2">
      <c r="A2" s="1" t="str">
        <f ca="1">IFERROR(__xludf.DUMMYFUNCTION("UNIQUE('Trả lời biểu mẫu'!C2:C160)"),"Đại học KHTN TP.HCM")</f>
        <v>Đại học KHTN TP.HCM</v>
      </c>
    </row>
    <row r="3" spans="1:5" ht="15.75" customHeight="1" x14ac:dyDescent="0.2">
      <c r="A3" s="1" t="str">
        <f ca="1">IFERROR(__xludf.DUMMYFUNCTION("""COMPUTED_VALUE"""),"Đại học Kinh tế TP.HCM")</f>
        <v>Đại học Kinh tế TP.HCM</v>
      </c>
    </row>
    <row r="4" spans="1:5" ht="15.75" customHeight="1" x14ac:dyDescent="0.2">
      <c r="A4" s="1" t="str">
        <f ca="1">IFERROR(__xludf.DUMMYFUNCTION("""COMPUTED_VALUE"""),"Đại học Sư phạm Kỹ Thuật TP.HCM")</f>
        <v>Đại học Sư phạm Kỹ Thuật TP.HCM</v>
      </c>
    </row>
    <row r="5" spans="1:5" ht="15.75" customHeight="1" x14ac:dyDescent="0.2">
      <c r="A5" s="1" t="str">
        <f ca="1">IFERROR(__xludf.DUMMYFUNCTION("""COMPUTED_VALUE"""),"Đại học Tôn Đức Thắng")</f>
        <v>Đại học Tôn Đức Thắng</v>
      </c>
    </row>
    <row r="6" spans="1:5" ht="15.75" customHeight="1" x14ac:dyDescent="0.2">
      <c r="A6" s="1" t="str">
        <f ca="1">IFERROR(__xludf.DUMMYFUNCTION("""COMPUTED_VALUE"""),"Đại học Giao Thông Vận Tải TP.HCM")</f>
        <v>Đại học Giao Thông Vận Tải TP.HCM</v>
      </c>
    </row>
    <row r="7" spans="1:5" ht="15.75" customHeight="1" x14ac:dyDescent="0.2">
      <c r="A7" s="1" t="str">
        <f ca="1">IFERROR(__xludf.DUMMYFUNCTION("""COMPUTED_VALUE"""),"Đại học KH XHNV TP.HCM")</f>
        <v>Đại học KH XHNV TP.HCM</v>
      </c>
    </row>
    <row r="8" spans="1:5" ht="15.75" customHeight="1" x14ac:dyDescent="0.2">
      <c r="A8" s="1" t="str">
        <f ca="1">IFERROR(__xludf.DUMMYFUNCTION("""COMPUTED_VALUE"""),"Đại học Công nghệ TP.HCM")</f>
        <v>Đại học Công nghệ TP.HCM</v>
      </c>
      <c r="D8" s="12"/>
      <c r="E8" s="12"/>
    </row>
    <row r="9" spans="1:5" ht="15.75" customHeight="1" x14ac:dyDescent="0.2">
      <c r="A9" s="1" t="str">
        <f ca="1">IFERROR(__xludf.DUMMYFUNCTION("""COMPUTED_VALUE"""),"Đại học Quốc tế Hồng Bàng")</f>
        <v>Đại học Quốc tế Hồng Bàng</v>
      </c>
      <c r="D9" s="13"/>
      <c r="E9" s="13"/>
    </row>
    <row r="10" spans="1:5" ht="15.75" customHeight="1" x14ac:dyDescent="0.2">
      <c r="A10" s="1" t="str">
        <f ca="1">IFERROR(__xludf.DUMMYFUNCTION("""COMPUTED_VALUE"""),"Đại học CNTT TP.HCM")</f>
        <v>Đại học CNTT TP.HCM</v>
      </c>
      <c r="D10" s="13"/>
      <c r="E10" s="13"/>
    </row>
    <row r="11" spans="1:5" ht="15.75" customHeight="1" x14ac:dyDescent="0.2">
      <c r="A11" s="1" t="str">
        <f ca="1">IFERROR(__xludf.DUMMYFUNCTION("""COMPUTED_VALUE"""),"Đại học Bách Khoa TP.HCM")</f>
        <v>Đại học Bách Khoa TP.HCM</v>
      </c>
      <c r="D11" s="13"/>
      <c r="E11" s="13"/>
    </row>
    <row r="12" spans="1:5" ht="15.75" customHeight="1" x14ac:dyDescent="0.2">
      <c r="A12" s="1" t="str">
        <f ca="1">IFERROR(__xludf.DUMMYFUNCTION("""COMPUTED_VALUE"""),"Đại học Nông Lâm TPHCM")</f>
        <v>Đại học Nông Lâm TPHCM</v>
      </c>
    </row>
    <row r="13" spans="1:5" ht="15.75" customHeight="1" x14ac:dyDescent="0.2">
      <c r="A13" s="1" t="str">
        <f ca="1">IFERROR(__xludf.DUMMYFUNCTION("""COMPUTED_VALUE"""),"Đại học Sài Gòn")</f>
        <v>Đại học Sài Gòn</v>
      </c>
    </row>
    <row r="14" spans="1:5" ht="15.75" customHeight="1" x14ac:dyDescent="0.2">
      <c r="A14" s="1" t="str">
        <f ca="1">IFERROR(__xludf.DUMMYFUNCTION("""COMPUTED_VALUE"""),"Đại học Nguyễn Tất Thành ")</f>
        <v xml:space="preserve">Đại học Nguyễn Tất Thành </v>
      </c>
    </row>
    <row r="15" spans="1:5" ht="15.75" customHeight="1" x14ac:dyDescent="0.2">
      <c r="A15" s="1" t="str">
        <f ca="1">IFERROR(__xludf.DUMMYFUNCTION("""COMPUTED_VALUE"""),"Đại học Tài Chính - Marketing")</f>
        <v>Đại học Tài Chính - Marketing</v>
      </c>
    </row>
    <row r="16" spans="1:5" ht="15.75" customHeight="1" x14ac:dyDescent="0.2">
      <c r="A16" s="1" t="str">
        <f ca="1">IFERROR(__xludf.DUMMYFUNCTION("""COMPUTED_VALUE"""),"Đại học Văn Lang")</f>
        <v>Đại học Văn Lang</v>
      </c>
    </row>
    <row r="17" spans="1:1" ht="15.75" customHeight="1" x14ac:dyDescent="0.2">
      <c r="A17" s="1" t="str">
        <f ca="1">IFERROR(__xludf.DUMMYFUNCTION("""COMPUTED_VALUE"""),"Đại học Quốc tế")</f>
        <v>Đại học Quốc tế</v>
      </c>
    </row>
    <row r="18" spans="1:1" ht="15.75" customHeight="1" x14ac:dyDescent="0.2">
      <c r="A18" s="1" t="str">
        <f ca="1">IFERROR(__xludf.DUMMYFUNCTION("""COMPUTED_VALUE"""),"Đại học Kinh tế - Luật")</f>
        <v>Đại học Kinh tế - Luật</v>
      </c>
    </row>
    <row r="19" spans="1:1" ht="15.75" customHeight="1" x14ac:dyDescent="0.2">
      <c r="A19" s="1" t="str">
        <f ca="1">IFERROR(__xludf.DUMMYFUNCTION("""COMPUTED_VALUE"""),"Đại học Luật TP. HCM")</f>
        <v>Đại học Luật TP. HCM</v>
      </c>
    </row>
    <row r="20" spans="1:1" ht="15.75" customHeight="1" x14ac:dyDescent="0.2">
      <c r="A20" s="1" t="str">
        <f ca="1">IFERROR(__xludf.DUMMYFUNCTION("""COMPUTED_VALUE"""),"Cao đẳng kinh tế kỹ thuật TP.HCM")</f>
        <v>Cao đẳng kinh tế kỹ thuật TP.HCM</v>
      </c>
    </row>
    <row r="21" spans="1:1" ht="15.75" customHeight="1" x14ac:dyDescent="0.2">
      <c r="A21" s="1" t="str">
        <f ca="1">IFERROR(__xludf.DUMMYFUNCTION("""COMPUTED_VALUE"""),"Đại học Y Dược")</f>
        <v>Đại học Y Dược</v>
      </c>
    </row>
    <row r="22" spans="1:1" ht="15.75" customHeight="1" x14ac:dyDescent="0.2">
      <c r="A22" s="1" t="str">
        <f ca="1">IFERROR(__xludf.DUMMYFUNCTION("""COMPUTED_VALUE"""),"Đại học Sư phạm TP.HCM")</f>
        <v>Đại học Sư phạm TP.HCM</v>
      </c>
    </row>
    <row r="23" spans="1:1" ht="15.75" customHeight="1" x14ac:dyDescent="0.2">
      <c r="A23" s="1" t="str">
        <f ca="1">IFERROR(__xludf.DUMMYFUNCTION("""COMPUTED_VALUE"""),"Cao đẳng bách khoa nam sài gòn")</f>
        <v>Cao đẳng bách khoa nam sài gòn</v>
      </c>
    </row>
    <row r="24" spans="1:1" ht="15.75" customHeight="1" x14ac:dyDescent="0.2">
      <c r="A24" s="1" t="str">
        <f ca="1">IFERROR(__xludf.DUMMYFUNCTION("""COMPUTED_VALUE"""),"Đại học Ngoại thương ")</f>
        <v xml:space="preserve">Đại học Ngoại thương </v>
      </c>
    </row>
    <row r="25" spans="1:1" ht="15.75" customHeight="1" x14ac:dyDescent="0.2">
      <c r="A25" s="1" t="str">
        <f ca="1">IFERROR(__xludf.DUMMYFUNCTION("""COMPUTED_VALUE"""),"Đại học Ngân Hàng TP.HCM")</f>
        <v>Đại học Ngân Hàng TP.HCM</v>
      </c>
    </row>
    <row r="26" spans="1:1" ht="15.75" customHeight="1" x14ac:dyDescent="0.2">
      <c r="A26" s="1" t="str">
        <f ca="1">IFERROR(__xludf.DUMMYFUNCTION("""COMPUTED_VALUE"""),"Đai học Văn Lang")</f>
        <v>Đai học Văn Lang</v>
      </c>
    </row>
    <row r="27" spans="1:1" ht="15.75" customHeight="1" x14ac:dyDescent="0.2">
      <c r="A27" s="1" t="str">
        <f ca="1">IFERROR(__xludf.DUMMYFUNCTION("""COMPUTED_VALUE"""),"Đại học Kinh tế Tài chính TPHCM")</f>
        <v>Đại học Kinh tế Tài chính TPHCM</v>
      </c>
    </row>
    <row r="28" spans="1:1" ht="15.75" customHeight="1" x14ac:dyDescent="0.2">
      <c r="A28" s="1" t="str">
        <f ca="1">IFERROR(__xludf.DUMMYFUNCTION("""COMPUTED_VALUE"""),"Đại học Kiến Trúc TP.HCM")</f>
        <v>Đại học Kiến Trúc TP.HCM</v>
      </c>
    </row>
    <row r="29" spans="1:1" ht="15.75" customHeight="1" x14ac:dyDescent="0.2">
      <c r="A29" s="1" t="str">
        <f ca="1">IFERROR(__xludf.DUMMYFUNCTION("""COMPUTED_VALUE"""),"Đại học Hoa Sen ")</f>
        <v xml:space="preserve">Đại học Hoa Sen </v>
      </c>
    </row>
    <row r="30" spans="1:1" ht="15.75" customHeight="1" x14ac:dyDescent="0.2">
      <c r="A30" s="1" t="str">
        <f ca="1">IFERROR(__xludf.DUMMYFUNCTION("""COMPUTED_VALUE"""),"Cao đẳng Công nghệ Thủ Đức")</f>
        <v>Cao đẳng Công nghệ Thủ Đức</v>
      </c>
    </row>
    <row r="31" spans="1:1" ht="15.75" customHeight="1" x14ac:dyDescent="0.2">
      <c r="A31" s="1"/>
    </row>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5"/>
  <sheetViews>
    <sheetView workbookViewId="0">
      <pane ySplit="1" topLeftCell="A2" activePane="bottomLeft" state="frozen"/>
      <selection pane="bottomLeft" activeCell="B3" sqref="B3"/>
    </sheetView>
  </sheetViews>
  <sheetFormatPr defaultColWidth="14.42578125" defaultRowHeight="15" customHeight="1" x14ac:dyDescent="0.2"/>
  <cols>
    <col min="1" max="1" width="38.7109375" customWidth="1"/>
  </cols>
  <sheetData>
    <row r="1" spans="1:1" x14ac:dyDescent="0.2">
      <c r="A1" s="14" t="s">
        <v>54</v>
      </c>
    </row>
    <row r="2" spans="1:1" x14ac:dyDescent="0.2">
      <c r="A2" s="15" t="str">
        <f ca="1">IFERROR(__xludf.DUMMYFUNCTION("UNIQUE(TRANSPOSE(SPLIT(JOIN("", "",'Trả lời biểu mẫu'!Q2:Q1000),"", "",FALSE)))"),"Nhóm ngành luật - xã hội - nhân văn")</f>
        <v>Nhóm ngành luật - xã hội - nhân văn</v>
      </c>
    </row>
    <row r="3" spans="1:1" x14ac:dyDescent="0.2">
      <c r="A3" s="15" t="str">
        <f ca="1">IFERROR(__xludf.DUMMYFUNCTION("""COMPUTED_VALUE"""),"Nhóm ngành hỗn hợp")</f>
        <v>Nhóm ngành hỗn hợp</v>
      </c>
    </row>
    <row r="4" spans="1:1" x14ac:dyDescent="0.2">
      <c r="A4" s="15" t="str">
        <f ca="1">IFERROR(__xludf.DUMMYFUNCTION("""COMPUTED_VALUE"""),"Nhóm ngành khoa học - kĩ thuật")</f>
        <v>Nhóm ngành khoa học - kĩ thuật</v>
      </c>
    </row>
    <row r="5" spans="1:1" x14ac:dyDescent="0.2">
      <c r="A5" s="15" t="str">
        <f ca="1">IFERROR(__xludf.DUMMYFUNCTION("""COMPUTED_VALUE"""),"Nhóm ngành kinh tế")</f>
        <v>Nhóm ngành kinh tế</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45"/>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1" t="s">
        <v>1</v>
      </c>
    </row>
    <row r="2" spans="1:1" x14ac:dyDescent="0.2">
      <c r="A2" s="15" t="str">
        <f ca="1">IFERROR(__xludf.DUMMYFUNCTION("UNIQUE(TRANSPOSE(SPLIT(JOIN("", "",'Trả lời biểu mẫu'!D2:D1000),"", "",FALSE)))"),"Khoa học - tài liệu")</f>
        <v>Khoa học - tài liệu</v>
      </c>
    </row>
    <row r="3" spans="1:1" x14ac:dyDescent="0.2">
      <c r="A3" s="15" t="str">
        <f ca="1">IFERROR(__xludf.DUMMYFUNCTION("""COMPUTED_VALUE"""),"Trinh thám")</f>
        <v>Trinh thám</v>
      </c>
    </row>
    <row r="4" spans="1:1" x14ac:dyDescent="0.2">
      <c r="A4" s="15" t="str">
        <f ca="1">IFERROR(__xludf.DUMMYFUNCTION("""COMPUTED_VALUE"""),"Truyện tranh")</f>
        <v>Truyện tranh</v>
      </c>
    </row>
    <row r="5" spans="1:1" x14ac:dyDescent="0.2">
      <c r="A5" s="15" t="str">
        <f ca="1">IFERROR(__xludf.DUMMYFUNCTION("""COMPUTED_VALUE"""),"Lãng mạn")</f>
        <v>Lãng mạn</v>
      </c>
    </row>
    <row r="6" spans="1:1" x14ac:dyDescent="0.2">
      <c r="A6" s="15" t="str">
        <f ca="1">IFERROR(__xludf.DUMMYFUNCTION("""COMPUTED_VALUE"""),"Tiểu thuyết")</f>
        <v>Tiểu thuyết</v>
      </c>
    </row>
    <row r="7" spans="1:1" x14ac:dyDescent="0.2">
      <c r="A7" s="15" t="str">
        <f ca="1">IFERROR(__xludf.DUMMYFUNCTION("""COMPUTED_VALUE"""),"Light Novel")</f>
        <v>Light Novel</v>
      </c>
    </row>
    <row r="8" spans="1:1" x14ac:dyDescent="0.2">
      <c r="A8" s="15" t="str">
        <f ca="1">IFERROR(__xludf.DUMMYFUNCTION("""COMPUTED_VALUE"""),"Kĩ năng")</f>
        <v>Kĩ năng</v>
      </c>
    </row>
    <row r="9" spans="1:1" x14ac:dyDescent="0.2">
      <c r="A9" s="15" t="str">
        <f ca="1">IFERROR(__xludf.DUMMYFUNCTION("""COMPUTED_VALUE"""),"tư duy sống; Sách khoa học xã hội.")</f>
        <v>tư duy sống; Sách khoa học xã hội.</v>
      </c>
    </row>
    <row r="10" spans="1:1" x14ac:dyDescent="0.2">
      <c r="A10" s="15" t="str">
        <f ca="1">IFERROR(__xludf.DUMMYFUNCTION("""COMPUTED_VALUE"""),"Self - help")</f>
        <v>Self - help</v>
      </c>
    </row>
    <row r="11" spans="1:1" x14ac:dyDescent="0.2">
      <c r="A11" s="15" t="str">
        <f ca="1">IFERROR(__xludf.DUMMYFUNCTION("""COMPUTED_VALUE"""),"Kinh tế")</f>
        <v>Kinh tế</v>
      </c>
    </row>
    <row r="12" spans="1:1" x14ac:dyDescent="0.2">
      <c r="A12" s="15" t="str">
        <f ca="1">IFERROR(__xludf.DUMMYFUNCTION("""COMPUTED_VALUE"""),"Tự truyện")</f>
        <v>Tự truyện</v>
      </c>
    </row>
    <row r="13" spans="1:1" x14ac:dyDescent="0.2">
      <c r="A13" s="15" t="str">
        <f ca="1">IFERROR(__xludf.DUMMYFUNCTION("""COMPUTED_VALUE"""),"Khởi nghiệp...")</f>
        <v>Khởi nghiệp...</v>
      </c>
    </row>
    <row r="14" spans="1:1" x14ac:dyDescent="0.2">
      <c r="A14" s="15" t="str">
        <f ca="1">IFERROR(__xludf.DUMMYFUNCTION("""COMPUTED_VALUE"""),"giáo trình ")</f>
        <v xml:space="preserve">giáo trình </v>
      </c>
    </row>
    <row r="15" spans="1:1" x14ac:dyDescent="0.2">
      <c r="A15" s="15" t="str">
        <f ca="1">IFERROR(__xludf.DUMMYFUNCTION("""COMPUTED_VALUE"""),"Self-help")</f>
        <v>Self-help</v>
      </c>
    </row>
    <row r="16" spans="1:1" x14ac:dyDescent="0.2">
      <c r="A16" s="15" t="str">
        <f ca="1">IFERROR(__xludf.DUMMYFUNCTION("""COMPUTED_VALUE"""),"giáo trình :) ")</f>
        <v xml:space="preserve">giáo trình :) </v>
      </c>
    </row>
    <row r="17" spans="1:1" x14ac:dyDescent="0.2">
      <c r="A17" s="15" t="str">
        <f ca="1">IFERROR(__xludf.DUMMYFUNCTION("""COMPUTED_VALUE"""),"sách phát triển bản thân .")</f>
        <v>sách phát triển bản thân .</v>
      </c>
    </row>
    <row r="18" spans="1:1" x14ac:dyDescent="0.2">
      <c r="A18" s="15" t="str">
        <f ca="1">IFERROR(__xludf.DUMMYFUNCTION("""COMPUTED_VALUE"""),"Đắc Nhân Tâm")</f>
        <v>Đắc Nhân Tâm</v>
      </c>
    </row>
    <row r="19" spans="1:1" x14ac:dyDescent="0.2">
      <c r="A19" s="15" t="str">
        <f ca="1">IFERROR(__xludf.DUMMYFUNCTION("""COMPUTED_VALUE"""),"Tâm lý")</f>
        <v>Tâm lý</v>
      </c>
    </row>
    <row r="20" spans="1:1" x14ac:dyDescent="0.2">
      <c r="A20" s="15" t="str">
        <f ca="1">IFERROR(__xludf.DUMMYFUNCTION("""COMPUTED_VALUE"""),"Tản văn. Tùy bút.")</f>
        <v>Tản văn. Tùy bút.</v>
      </c>
    </row>
    <row r="21" spans="1:1" x14ac:dyDescent="0.2">
      <c r="A21" s="15" t="str">
        <f ca="1">IFERROR(__xludf.DUMMYFUNCTION("""COMPUTED_VALUE"""),"tự truyện")</f>
        <v>tự truyện</v>
      </c>
    </row>
    <row r="22" spans="1:1" x14ac:dyDescent="0.2">
      <c r="A22" s="15" t="str">
        <f ca="1">IFERROR(__xludf.DUMMYFUNCTION("""COMPUTED_VALUE"""),"Ngôn tình")</f>
        <v>Ngôn tình</v>
      </c>
    </row>
    <row r="23" spans="1:1" x14ac:dyDescent="0.2">
      <c r="A23" s="15" t="str">
        <f ca="1">IFERROR(__xludf.DUMMYFUNCTION("""COMPUTED_VALUE"""),"Kĩ năng sống")</f>
        <v>Kĩ năng sống</v>
      </c>
    </row>
    <row r="24" spans="1:1" x14ac:dyDescent="0.2">
      <c r="A24" s="15" t="str">
        <f ca="1">IFERROR(__xludf.DUMMYFUNCTION("""COMPUTED_VALUE"""),"Sách về đời sống")</f>
        <v>Sách về đời sống</v>
      </c>
    </row>
    <row r="25" spans="1:1" x14ac:dyDescent="0.2">
      <c r="A25" s="15" t="str">
        <f ca="1">IFERROR(__xludf.DUMMYFUNCTION("""COMPUTED_VALUE"""),"văn học cổ điển")</f>
        <v>văn học cổ điển</v>
      </c>
    </row>
    <row r="26" spans="1:1" x14ac:dyDescent="0.2">
      <c r="A26" s="15" t="str">
        <f ca="1">IFERROR(__xludf.DUMMYFUNCTION("""COMPUTED_VALUE"""),"kinh dị")</f>
        <v>kinh dị</v>
      </c>
    </row>
    <row r="27" spans="1:1" x14ac:dyDescent="0.2">
      <c r="A27" s="15" t="str">
        <f ca="1">IFERROR(__xludf.DUMMYFUNCTION("""COMPUTED_VALUE"""),"sử Việt")</f>
        <v>sử Việt</v>
      </c>
    </row>
    <row r="28" spans="1:1" x14ac:dyDescent="0.2">
      <c r="A28" s="15" t="str">
        <f ca="1">IFERROR(__xludf.DUMMYFUNCTION("""COMPUTED_VALUE"""),"Seft help")</f>
        <v>Seft help</v>
      </c>
    </row>
    <row r="29" spans="1:1" x14ac:dyDescent="0.2">
      <c r="A29" s="15" t="str">
        <f ca="1">IFERROR(__xludf.DUMMYFUNCTION("""COMPUTED_VALUE"""),"Kinh điển")</f>
        <v>Kinh điển</v>
      </c>
    </row>
    <row r="30" spans="1:1" x14ac:dyDescent="0.2">
      <c r="A30" s="15" t="str">
        <f ca="1">IFERROR(__xludf.DUMMYFUNCTION("""COMPUTED_VALUE"""),"Truyện ngắn truyện dài tản văn...")</f>
        <v>Truyện ngắn truyện dài tản văn...</v>
      </c>
    </row>
    <row r="31" spans="1:1" x14ac:dyDescent="0.2">
      <c r="A31" s="15" t="str">
        <f ca="1">IFERROR(__xludf.DUMMYFUNCTION("""COMPUTED_VALUE"""),"Tâm lý học")</f>
        <v>Tâm lý học</v>
      </c>
    </row>
    <row r="32" spans="1:1" x14ac:dyDescent="0.2">
      <c r="A32" s="15" t="str">
        <f ca="1">IFERROR(__xludf.DUMMYFUNCTION("""COMPUTED_VALUE"""),"truyện ngắn")</f>
        <v>truyện ngắn</v>
      </c>
    </row>
    <row r="33" spans="1:1" x14ac:dyDescent="0.2">
      <c r="A33" s="15" t="str">
        <f ca="1">IFERROR(__xludf.DUMMYFUNCTION("""COMPUTED_VALUE"""),"Lịch Sử")</f>
        <v>Lịch Sử</v>
      </c>
    </row>
    <row r="34" spans="1:1" x14ac:dyDescent="0.2">
      <c r="A34" s="15" t="str">
        <f ca="1">IFERROR(__xludf.DUMMYFUNCTION("""COMPUTED_VALUE"""),"Nghệ thuật")</f>
        <v>Nghệ thuật</v>
      </c>
    </row>
    <row r="35" spans="1:1" x14ac:dyDescent="0.2">
      <c r="A35" s="15" t="str">
        <f ca="1">IFERROR(__xludf.DUMMYFUNCTION("""COMPUTED_VALUE"""),"sách tự lực")</f>
        <v>sách tự lực</v>
      </c>
    </row>
    <row r="36" spans="1:1" x14ac:dyDescent="0.2">
      <c r="A36" s="15" t="str">
        <f ca="1">IFERROR(__xludf.DUMMYFUNCTION("""COMPUTED_VALUE"""),"Sách kỹ năng")</f>
        <v>Sách kỹ năng</v>
      </c>
    </row>
    <row r="37" spans="1:1" x14ac:dyDescent="0.2">
      <c r="A37" s="15" t="str">
        <f ca="1">IFERROR(__xludf.DUMMYFUNCTION("""COMPUTED_VALUE"""),"Tài liệu nghiên cứu")</f>
        <v>Tài liệu nghiên cứu</v>
      </c>
    </row>
    <row r="38" spans="1:1" x14ac:dyDescent="0.2">
      <c r="A38" s="15" t="str">
        <f ca="1">IFERROR(__xludf.DUMMYFUNCTION("""COMPUTED_VALUE"""),"Kỹ năng sống ")</f>
        <v xml:space="preserve">Kỹ năng sống </v>
      </c>
    </row>
    <row r="39" spans="1:1" x14ac:dyDescent="0.2">
      <c r="A39" s="15" t="str">
        <f ca="1">IFERROR(__xludf.DUMMYFUNCTION("""COMPUTED_VALUE"""),"Kỹ năng sống")</f>
        <v>Kỹ năng sống</v>
      </c>
    </row>
    <row r="40" spans="1:1" x14ac:dyDescent="0.2">
      <c r="A40" s="15" t="str">
        <f ca="1">IFERROR(__xludf.DUMMYFUNCTION("""COMPUTED_VALUE"""),"Horror ")</f>
        <v xml:space="preserve">Horror </v>
      </c>
    </row>
    <row r="41" spans="1:1" x14ac:dyDescent="0.2">
      <c r="A41" s="15" t="str">
        <f ca="1">IFERROR(__xludf.DUMMYFUNCTION("""COMPUTED_VALUE"""),"Sách kỹ năng sống")</f>
        <v>Sách kỹ năng sống</v>
      </c>
    </row>
    <row r="42" spans="1:1" x14ac:dyDescent="0.2">
      <c r="A42" s="15" t="str">
        <f ca="1">IFERROR(__xludf.DUMMYFUNCTION("""COMPUTED_VALUE"""),"Kỹ năng")</f>
        <v>Kỹ năng</v>
      </c>
    </row>
    <row r="43" spans="1:1" x14ac:dyDescent="0.2">
      <c r="A43" s="15" t="str">
        <f ca="1">IFERROR(__xludf.DUMMYFUNCTION("""COMPUTED_VALUE"""),"Sefl-help")</f>
        <v>Sefl-help</v>
      </c>
    </row>
    <row r="44" spans="1:1" x14ac:dyDescent="0.2">
      <c r="A44" s="15" t="str">
        <f ca="1">IFERROR(__xludf.DUMMYFUNCTION("""COMPUTED_VALUE"""),"Lifestyle")</f>
        <v>Lifestyle</v>
      </c>
    </row>
    <row r="45" spans="1:1" x14ac:dyDescent="0.2">
      <c r="A45" s="15" t="str">
        <f ca="1">IFERROR(__xludf.DUMMYFUNCTION("""COMPUTED_VALUE"""),"Self-Help")</f>
        <v>Self-Help</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55</v>
      </c>
    </row>
    <row r="2" spans="1:1" x14ac:dyDescent="0.2">
      <c r="A2" s="15" t="str">
        <f ca="1">IFERROR(__xludf.DUMMYFUNCTION("UNIQUE(TRANSPOSE(SPLIT(JOIN("", "",'Trả lời biểu mẫu'!E2:E1000),"", "",FALSE)))"),"Mua sách")</f>
        <v>Mua sách</v>
      </c>
    </row>
    <row r="3" spans="1:1" x14ac:dyDescent="0.2">
      <c r="A3" s="15" t="str">
        <f ca="1">IFERROR(__xludf.DUMMYFUNCTION("""COMPUTED_VALUE"""),"Đọc online")</f>
        <v>Đọc online</v>
      </c>
    </row>
    <row r="4" spans="1:1" x14ac:dyDescent="0.2">
      <c r="A4" s="15" t="str">
        <f ca="1">IFERROR(__xludf.DUMMYFUNCTION("""COMPUTED_VALUE"""),"Mượn sách")</f>
        <v>Mượn sách</v>
      </c>
    </row>
    <row r="5" spans="1:1" x14ac:dyDescent="0.2">
      <c r="A5" s="15" t="str">
        <f ca="1">IFERROR(__xludf.DUMMYFUNCTION("""COMPUTED_VALUE"""),"Đọc ở nhà sách và thư viện")</f>
        <v>Đọc ở nhà sách và thư viện</v>
      </c>
    </row>
    <row r="6" spans="1:1" x14ac:dyDescent="0.2">
      <c r="A6" s="15" t="str">
        <f ca="1">IFERROR(__xludf.DUMMYFUNCTION("""COMPUTED_VALUE"""),"Thuê sách")</f>
        <v>Thuê sách</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4"/>
  <sheetViews>
    <sheetView workbookViewId="0">
      <pane ySplit="1" topLeftCell="A2" activePane="bottomLeft" state="frozen"/>
      <selection pane="bottomLeft" activeCell="B3" sqref="B3"/>
    </sheetView>
  </sheetViews>
  <sheetFormatPr defaultColWidth="14.42578125" defaultRowHeight="15" customHeight="1" x14ac:dyDescent="0.2"/>
  <sheetData>
    <row r="1" spans="1:1" x14ac:dyDescent="0.2">
      <c r="A1" s="16" t="s">
        <v>2</v>
      </c>
    </row>
    <row r="2" spans="1:1" x14ac:dyDescent="0.2">
      <c r="A2" s="15" t="str">
        <f ca="1">IFERROR(__xludf.DUMMYFUNCTION("UNIQUE(TRANSPOSE(SPLIT(JOIN("", "",'Trả lời biểu mẫu'!F2:F1000),"", "",FALSE)))"),"Mua Online")</f>
        <v>Mua Online</v>
      </c>
    </row>
    <row r="3" spans="1:1" x14ac:dyDescent="0.2">
      <c r="A3" s="15" t="str">
        <f ca="1">IFERROR(__xludf.DUMMYFUNCTION("""COMPUTED_VALUE"""),"Mua trực tiếp nhà sách")</f>
        <v>Mua trực tiếp nhà sách</v>
      </c>
    </row>
    <row r="4" spans="1:1" x14ac:dyDescent="0.2">
      <c r="A4" s="15" t="str">
        <f ca="1">IFERROR(__xludf.DUMMYFUNCTION("""COMPUTED_VALUE"""),"Mua sách cũ")</f>
        <v>Mua sách cũ</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heetViews>
  <sheetFormatPr defaultColWidth="14.42578125" defaultRowHeight="15" customHeight="1" x14ac:dyDescent="0.2"/>
  <sheetData>
    <row r="1" spans="1:1" x14ac:dyDescent="0.2">
      <c r="A1" s="16" t="s">
        <v>3</v>
      </c>
    </row>
    <row r="2" spans="1:1" x14ac:dyDescent="0.2">
      <c r="A2" s="15" t="str">
        <f ca="1">IFERROR(__xludf.DUMMYFUNCTION("UNIQUE(TRANSPOSE(SPLIT(JOIN("", "",'Trả lời biểu mẫu'!G2:G1000),"", "",FALSE)))"),"Giấy")</f>
        <v>Giấy</v>
      </c>
    </row>
    <row r="3" spans="1:1" x14ac:dyDescent="0.2">
      <c r="A3" s="15" t="str">
        <f ca="1">IFERROR(__xludf.DUMMYFUNCTION("""COMPUTED_VALUE"""),"Điện thoại")</f>
        <v>Điện thoại</v>
      </c>
    </row>
    <row r="4" spans="1:1" x14ac:dyDescent="0.2">
      <c r="A4" s="15" t="str">
        <f ca="1">IFERROR(__xludf.DUMMYFUNCTION("""COMPUTED_VALUE"""),"Máy tính")</f>
        <v>Máy tính</v>
      </c>
    </row>
    <row r="5" spans="1:1" x14ac:dyDescent="0.2">
      <c r="A5" s="15" t="str">
        <f ca="1">IFERROR(__xludf.DUMMYFUNCTION("""COMPUTED_VALUE"""),"Máy đọc sách")</f>
        <v>Máy đọc sách</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4"/>
  <sheetViews>
    <sheetView workbookViewId="0"/>
  </sheetViews>
  <sheetFormatPr defaultColWidth="14.42578125" defaultRowHeight="15" customHeight="1" x14ac:dyDescent="0.2"/>
  <sheetData>
    <row r="1" spans="1:1" x14ac:dyDescent="0.2">
      <c r="A1" s="16" t="s">
        <v>4</v>
      </c>
    </row>
    <row r="2" spans="1:1" x14ac:dyDescent="0.2">
      <c r="A2" s="15" t="str">
        <f ca="1">IFERROR(__xludf.DUMMYFUNCTION("UNIQUE(TRANSPOSE(SPLIT(JOIN("", "",'Trả lời biểu mẫu'!H2:H1000),"", "",FALSE)))"),"Tiếng Việt")</f>
        <v>Tiếng Việt</v>
      </c>
    </row>
    <row r="3" spans="1:1" x14ac:dyDescent="0.2">
      <c r="A3" s="15" t="str">
        <f ca="1">IFERROR(__xludf.DUMMYFUNCTION("""COMPUTED_VALUE"""),"Tiếng Anh")</f>
        <v>Tiếng Anh</v>
      </c>
    </row>
    <row r="4" spans="1:1" x14ac:dyDescent="0.2">
      <c r="A4" s="15" t="str">
        <f ca="1">IFERROR(__xludf.DUMMYFUNCTION("""COMPUTED_VALUE"""),"Khác")</f>
        <v>Khác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17</vt:i4>
      </vt:variant>
    </vt:vector>
  </HeadingPairs>
  <TitlesOfParts>
    <vt:vector size="17" baseType="lpstr">
      <vt:lpstr>Trả lời biểu mẫu</vt:lpstr>
      <vt:lpstr>Trường + Thuộc tính</vt:lpstr>
      <vt:lpstr>Tên trường</vt:lpstr>
      <vt:lpstr>Thuộc tính ngành</vt:lpstr>
      <vt:lpstr>Thể loại sách</vt:lpstr>
      <vt:lpstr>Muamượnmướn sách</vt:lpstr>
      <vt:lpstr>Hình thức mua sách</vt:lpstr>
      <vt:lpstr>Môi trường đọc sách</vt:lpstr>
      <vt:lpstr>Ngôn ngữ đọc</vt:lpstr>
      <vt:lpstr>Nghe nhạc khi đọc sách</vt:lpstr>
      <vt:lpstr>Tần suất đọc lại sách</vt:lpstr>
      <vt:lpstr>Thời gian đọc sách</vt:lpstr>
      <vt:lpstr>Cách chọn sách</vt:lpstr>
      <vt:lpstr>Mục tiêu khi đọc sách</vt:lpstr>
      <vt:lpstr>Chia sẻ kiến thức</vt:lpstr>
      <vt:lpstr>Cản trở đọc sách</vt:lpstr>
      <vt:lpstr>Đọc sách khi nào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 Võ Quốc</cp:lastModifiedBy>
  <dcterms:modified xsi:type="dcterms:W3CDTF">2020-05-30T13:12:12Z</dcterms:modified>
</cp:coreProperties>
</file>