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8800" windowHeight="16395" tabRatio="550"/>
  </bookViews>
  <sheets>
    <sheet name="main_parameters" sheetId="1" r:id="rId1"/>
    <sheet name="Ne_cattle" sheetId="18" r:id="rId2"/>
    <sheet name="Ne_rabbit" sheetId="17" r:id="rId3"/>
    <sheet name="Ne_maize " sheetId="11" r:id="rId4"/>
    <sheet name="Ne_wheat" sheetId="8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3" i="1"/>
  <c r="C7" i="1"/>
  <c r="E39" i="18"/>
  <c r="I39" i="18" s="1"/>
  <c r="G39" i="18"/>
  <c r="C34" i="18"/>
  <c r="D34" i="18"/>
  <c r="E34" i="18"/>
  <c r="I34" i="18" s="1"/>
  <c r="G34" i="18"/>
  <c r="C35" i="18"/>
  <c r="D35" i="18" s="1"/>
  <c r="E35" i="18"/>
  <c r="G35" i="18"/>
  <c r="I35" i="18"/>
  <c r="C36" i="18"/>
  <c r="D36" i="18" s="1"/>
  <c r="E36" i="18"/>
  <c r="G36" i="18"/>
  <c r="I36" i="18" s="1"/>
  <c r="C37" i="18"/>
  <c r="D37" i="18" s="1"/>
  <c r="E37" i="18"/>
  <c r="I37" i="18" s="1"/>
  <c r="G37" i="18"/>
  <c r="C38" i="18"/>
  <c r="D38" i="18"/>
  <c r="E38" i="18"/>
  <c r="I38" i="18" s="1"/>
  <c r="G38" i="18"/>
  <c r="C5" i="18"/>
  <c r="D5" i="18" s="1"/>
  <c r="E5" i="18"/>
  <c r="G5" i="18"/>
  <c r="I5" i="18"/>
  <c r="C6" i="18"/>
  <c r="D6" i="18" s="1"/>
  <c r="E6" i="18"/>
  <c r="G6" i="18"/>
  <c r="I6" i="18" s="1"/>
  <c r="C7" i="18"/>
  <c r="D7" i="18" s="1"/>
  <c r="E7" i="18"/>
  <c r="I7" i="18" s="1"/>
  <c r="G7" i="18"/>
  <c r="C8" i="18"/>
  <c r="D8" i="18"/>
  <c r="E8" i="18"/>
  <c r="I8" i="18" s="1"/>
  <c r="G8" i="18"/>
  <c r="C9" i="18"/>
  <c r="D9" i="18" s="1"/>
  <c r="E9" i="18"/>
  <c r="G9" i="18"/>
  <c r="I9" i="18"/>
  <c r="C10" i="18"/>
  <c r="D10" i="18" s="1"/>
  <c r="E10" i="18"/>
  <c r="G10" i="18"/>
  <c r="I10" i="18" s="1"/>
  <c r="C11" i="18"/>
  <c r="D11" i="18" s="1"/>
  <c r="E11" i="18"/>
  <c r="I11" i="18" s="1"/>
  <c r="G11" i="18"/>
  <c r="C12" i="18"/>
  <c r="D12" i="18"/>
  <c r="E12" i="18"/>
  <c r="I12" i="18" s="1"/>
  <c r="G12" i="18"/>
  <c r="C13" i="18"/>
  <c r="D13" i="18" s="1"/>
  <c r="E13" i="18"/>
  <c r="G13" i="18"/>
  <c r="I13" i="18"/>
  <c r="C14" i="18"/>
  <c r="D14" i="18" s="1"/>
  <c r="E14" i="18"/>
  <c r="G14" i="18"/>
  <c r="I14" i="18" s="1"/>
  <c r="C15" i="18"/>
  <c r="D15" i="18" s="1"/>
  <c r="E15" i="18"/>
  <c r="I15" i="18" s="1"/>
  <c r="G15" i="18"/>
  <c r="C16" i="18"/>
  <c r="D16" i="18"/>
  <c r="E16" i="18"/>
  <c r="I16" i="18" s="1"/>
  <c r="G16" i="18"/>
  <c r="C17" i="18"/>
  <c r="D17" i="18" s="1"/>
  <c r="E17" i="18"/>
  <c r="G17" i="18"/>
  <c r="I17" i="18"/>
  <c r="C18" i="18"/>
  <c r="D18" i="18" s="1"/>
  <c r="E18" i="18"/>
  <c r="G18" i="18"/>
  <c r="I18" i="18" s="1"/>
  <c r="C19" i="18"/>
  <c r="D19" i="18" s="1"/>
  <c r="E19" i="18"/>
  <c r="I19" i="18" s="1"/>
  <c r="G19" i="18"/>
  <c r="C20" i="18"/>
  <c r="D20" i="18"/>
  <c r="E20" i="18"/>
  <c r="I20" i="18" s="1"/>
  <c r="G20" i="18"/>
  <c r="C21" i="18"/>
  <c r="D21" i="18" s="1"/>
  <c r="E21" i="18"/>
  <c r="G21" i="18"/>
  <c r="I21" i="18"/>
  <c r="C22" i="18"/>
  <c r="D22" i="18" s="1"/>
  <c r="E22" i="18"/>
  <c r="G22" i="18"/>
  <c r="I22" i="18" s="1"/>
  <c r="C23" i="18"/>
  <c r="D23" i="18" s="1"/>
  <c r="E23" i="18"/>
  <c r="I23" i="18" s="1"/>
  <c r="G23" i="18"/>
  <c r="C24" i="18"/>
  <c r="D24" i="18"/>
  <c r="E24" i="18"/>
  <c r="I24" i="18" s="1"/>
  <c r="G24" i="18"/>
  <c r="C25" i="18"/>
  <c r="D25" i="18" s="1"/>
  <c r="E25" i="18"/>
  <c r="G25" i="18"/>
  <c r="I25" i="18"/>
  <c r="C26" i="18"/>
  <c r="D26" i="18" s="1"/>
  <c r="E26" i="18"/>
  <c r="G26" i="18"/>
  <c r="I26" i="18" s="1"/>
  <c r="C27" i="18"/>
  <c r="D27" i="18" s="1"/>
  <c r="E27" i="18"/>
  <c r="I27" i="18" s="1"/>
  <c r="G27" i="18"/>
  <c r="C28" i="18"/>
  <c r="D28" i="18"/>
  <c r="E28" i="18"/>
  <c r="I28" i="18" s="1"/>
  <c r="G28" i="18"/>
  <c r="C29" i="18"/>
  <c r="D29" i="18" s="1"/>
  <c r="E29" i="18"/>
  <c r="G29" i="18"/>
  <c r="I29" i="18"/>
  <c r="C30" i="18"/>
  <c r="D30" i="18" s="1"/>
  <c r="E30" i="18"/>
  <c r="G30" i="18"/>
  <c r="I30" i="18" s="1"/>
  <c r="C31" i="18"/>
  <c r="D31" i="18" s="1"/>
  <c r="E31" i="18"/>
  <c r="I31" i="18" s="1"/>
  <c r="G31" i="18"/>
  <c r="C32" i="18"/>
  <c r="D32" i="18"/>
  <c r="E32" i="18"/>
  <c r="I32" i="18" s="1"/>
  <c r="G32" i="18"/>
  <c r="C33" i="18"/>
  <c r="D33" i="18" s="1"/>
  <c r="E33" i="18"/>
  <c r="G33" i="18"/>
  <c r="I33" i="18"/>
  <c r="E4" i="18"/>
  <c r="I4" i="18" s="1"/>
  <c r="G4" i="18"/>
  <c r="C4" i="18"/>
  <c r="D4" i="18" s="1"/>
  <c r="C3" i="18"/>
  <c r="D3" i="18" s="1"/>
  <c r="E22" i="17"/>
  <c r="I22" i="17" s="1"/>
  <c r="G22" i="17"/>
  <c r="E21" i="17"/>
  <c r="G21" i="17"/>
  <c r="I21" i="17" s="1"/>
  <c r="C21" i="17"/>
  <c r="D21" i="17" s="1"/>
  <c r="E20" i="17"/>
  <c r="I20" i="17" s="1"/>
  <c r="G20" i="17"/>
  <c r="C20" i="17"/>
  <c r="D20" i="17"/>
  <c r="E19" i="17"/>
  <c r="I19" i="17" s="1"/>
  <c r="G19" i="17"/>
  <c r="C19" i="17"/>
  <c r="D19" i="17" s="1"/>
  <c r="E18" i="17"/>
  <c r="G18" i="17"/>
  <c r="I18" i="17"/>
  <c r="C18" i="17"/>
  <c r="D18" i="17" s="1"/>
  <c r="E17" i="17"/>
  <c r="G17" i="17"/>
  <c r="I17" i="17" s="1"/>
  <c r="C17" i="17"/>
  <c r="D17" i="17" s="1"/>
  <c r="E16" i="17"/>
  <c r="I16" i="17" s="1"/>
  <c r="G16" i="17"/>
  <c r="C16" i="17"/>
  <c r="D16" i="17"/>
  <c r="E15" i="17"/>
  <c r="I15" i="17" s="1"/>
  <c r="G15" i="17"/>
  <c r="C15" i="17"/>
  <c r="D15" i="17" s="1"/>
  <c r="E14" i="17"/>
  <c r="G14" i="17"/>
  <c r="I14" i="17"/>
  <c r="C14" i="17"/>
  <c r="D14" i="17" s="1"/>
  <c r="E13" i="17"/>
  <c r="G13" i="17"/>
  <c r="I13" i="17" s="1"/>
  <c r="C13" i="17"/>
  <c r="D13" i="17" s="1"/>
  <c r="E12" i="17"/>
  <c r="I12" i="17" s="1"/>
  <c r="G12" i="17"/>
  <c r="C12" i="17"/>
  <c r="D12" i="17"/>
  <c r="E11" i="17"/>
  <c r="I11" i="17" s="1"/>
  <c r="G11" i="17"/>
  <c r="C11" i="17"/>
  <c r="D11" i="17" s="1"/>
  <c r="E10" i="17"/>
  <c r="G10" i="17"/>
  <c r="I10" i="17"/>
  <c r="C10" i="17"/>
  <c r="D10" i="17" s="1"/>
  <c r="E9" i="17"/>
  <c r="G9" i="17"/>
  <c r="I9" i="17" s="1"/>
  <c r="C9" i="17"/>
  <c r="D9" i="17" s="1"/>
  <c r="E8" i="17"/>
  <c r="I8" i="17" s="1"/>
  <c r="G8" i="17"/>
  <c r="C8" i="17"/>
  <c r="D8" i="17"/>
  <c r="E7" i="17"/>
  <c r="I7" i="17" s="1"/>
  <c r="G7" i="17"/>
  <c r="C7" i="17"/>
  <c r="D7" i="17" s="1"/>
  <c r="E6" i="17"/>
  <c r="G6" i="17"/>
  <c r="I6" i="17"/>
  <c r="C6" i="17"/>
  <c r="D6" i="17" s="1"/>
  <c r="E5" i="17"/>
  <c r="G5" i="17"/>
  <c r="I5" i="17" s="1"/>
  <c r="C5" i="17"/>
  <c r="D5" i="17" s="1"/>
  <c r="E4" i="17"/>
  <c r="I4" i="17" s="1"/>
  <c r="G4" i="17"/>
  <c r="C4" i="17"/>
  <c r="D4" i="17"/>
  <c r="C3" i="17"/>
  <c r="D3" i="17" s="1"/>
  <c r="C3" i="8"/>
  <c r="D3" i="8"/>
  <c r="C4" i="8"/>
  <c r="D4" i="8" s="1"/>
  <c r="C5" i="8"/>
  <c r="D5" i="8"/>
  <c r="C6" i="8"/>
  <c r="D6" i="8" s="1"/>
  <c r="C7" i="8"/>
  <c r="D7" i="8"/>
  <c r="C8" i="8"/>
  <c r="D8" i="8" s="1"/>
  <c r="C9" i="8"/>
  <c r="D9" i="8"/>
  <c r="C10" i="8"/>
  <c r="D10" i="8" s="1"/>
  <c r="C11" i="8"/>
  <c r="D11" i="8"/>
  <c r="C12" i="8"/>
  <c r="D12" i="8" s="1"/>
  <c r="C13" i="8"/>
  <c r="D13" i="8"/>
  <c r="C14" i="8"/>
  <c r="D14" i="8" s="1"/>
  <c r="C15" i="8"/>
  <c r="D15" i="8"/>
  <c r="C16" i="8"/>
  <c r="D16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C27" i="8"/>
  <c r="D27" i="8" s="1"/>
  <c r="E5" i="8"/>
  <c r="E6" i="8"/>
  <c r="E7" i="8"/>
  <c r="E8" i="8"/>
  <c r="I8" i="8" s="1"/>
  <c r="E9" i="8"/>
  <c r="E10" i="8"/>
  <c r="E11" i="8"/>
  <c r="E12" i="8"/>
  <c r="I12" i="8" s="1"/>
  <c r="E13" i="8"/>
  <c r="E14" i="8"/>
  <c r="E15" i="8"/>
  <c r="E16" i="8"/>
  <c r="I16" i="8" s="1"/>
  <c r="E17" i="8"/>
  <c r="E18" i="8"/>
  <c r="E19" i="8"/>
  <c r="E20" i="8"/>
  <c r="I20" i="8" s="1"/>
  <c r="E21" i="8"/>
  <c r="E22" i="8"/>
  <c r="E23" i="8"/>
  <c r="E24" i="8"/>
  <c r="I24" i="8" s="1"/>
  <c r="E25" i="8"/>
  <c r="I25" i="8" s="1"/>
  <c r="E26" i="8"/>
  <c r="E27" i="8"/>
  <c r="E28" i="8"/>
  <c r="I28" i="8" s="1"/>
  <c r="E4" i="8"/>
  <c r="I4" i="8" s="1"/>
  <c r="G5" i="8"/>
  <c r="G6" i="8"/>
  <c r="G7" i="8"/>
  <c r="I7" i="8" s="1"/>
  <c r="G8" i="8"/>
  <c r="G9" i="8"/>
  <c r="G10" i="8"/>
  <c r="G11" i="8"/>
  <c r="I11" i="8" s="1"/>
  <c r="G12" i="8"/>
  <c r="G13" i="8"/>
  <c r="G14" i="8"/>
  <c r="G15" i="8"/>
  <c r="I15" i="8" s="1"/>
  <c r="G16" i="8"/>
  <c r="G17" i="8"/>
  <c r="G18" i="8"/>
  <c r="G19" i="8"/>
  <c r="I19" i="8" s="1"/>
  <c r="G20" i="8"/>
  <c r="G21" i="8"/>
  <c r="G22" i="8"/>
  <c r="G23" i="8"/>
  <c r="I23" i="8" s="1"/>
  <c r="G24" i="8"/>
  <c r="G25" i="8"/>
  <c r="G26" i="8"/>
  <c r="G27" i="8"/>
  <c r="I27" i="8" s="1"/>
  <c r="G28" i="8"/>
  <c r="G4" i="8"/>
  <c r="E4" i="1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22" i="1"/>
  <c r="C12" i="1"/>
  <c r="C24" i="1" s="1"/>
  <c r="C18" i="1"/>
  <c r="C36" i="1"/>
  <c r="G4" i="11"/>
  <c r="C47" i="1"/>
  <c r="G5" i="11"/>
  <c r="I5" i="11" s="1"/>
  <c r="G6" i="11"/>
  <c r="G7" i="11"/>
  <c r="G8" i="11"/>
  <c r="G9" i="11"/>
  <c r="I9" i="11" s="1"/>
  <c r="G10" i="11"/>
  <c r="G11" i="11"/>
  <c r="G12" i="11"/>
  <c r="G13" i="11"/>
  <c r="I13" i="11" s="1"/>
  <c r="G14" i="11"/>
  <c r="G15" i="11"/>
  <c r="G16" i="11"/>
  <c r="G17" i="11"/>
  <c r="I17" i="11" s="1"/>
  <c r="G18" i="11"/>
  <c r="G19" i="11"/>
  <c r="G20" i="11"/>
  <c r="G21" i="11"/>
  <c r="I21" i="11" s="1"/>
  <c r="G22" i="11"/>
  <c r="G23" i="11"/>
  <c r="G24" i="11"/>
  <c r="G25" i="11"/>
  <c r="I25" i="11" s="1"/>
  <c r="G26" i="11"/>
  <c r="G27" i="11"/>
  <c r="G28" i="11"/>
  <c r="G29" i="11"/>
  <c r="I29" i="11" s="1"/>
  <c r="G30" i="11"/>
  <c r="E5" i="11"/>
  <c r="E6" i="11"/>
  <c r="I6" i="11" s="1"/>
  <c r="E7" i="11"/>
  <c r="E8" i="11"/>
  <c r="I8" i="11" s="1"/>
  <c r="E9" i="11"/>
  <c r="E10" i="11"/>
  <c r="I10" i="11" s="1"/>
  <c r="E11" i="11"/>
  <c r="E12" i="11"/>
  <c r="I12" i="11" s="1"/>
  <c r="E13" i="11"/>
  <c r="E14" i="11"/>
  <c r="I14" i="11" s="1"/>
  <c r="E15" i="11"/>
  <c r="E16" i="11"/>
  <c r="I16" i="11" s="1"/>
  <c r="E17" i="11"/>
  <c r="E18" i="11"/>
  <c r="I18" i="11" s="1"/>
  <c r="E19" i="11"/>
  <c r="E20" i="11"/>
  <c r="I20" i="11" s="1"/>
  <c r="E21" i="11"/>
  <c r="E22" i="11"/>
  <c r="I22" i="11" s="1"/>
  <c r="E23" i="11"/>
  <c r="E24" i="11"/>
  <c r="I24" i="11" s="1"/>
  <c r="E25" i="11"/>
  <c r="E26" i="11"/>
  <c r="I26" i="11" s="1"/>
  <c r="E27" i="11"/>
  <c r="E28" i="11"/>
  <c r="I28" i="11" s="1"/>
  <c r="E29" i="11"/>
  <c r="E30" i="11"/>
  <c r="I30" i="11" s="1"/>
  <c r="I27" i="11"/>
  <c r="I23" i="11"/>
  <c r="I19" i="11"/>
  <c r="I15" i="11"/>
  <c r="I11" i="11"/>
  <c r="I7" i="11"/>
  <c r="I4" i="11"/>
  <c r="S22" i="1"/>
  <c r="S26" i="1" s="1"/>
  <c r="S18" i="1"/>
  <c r="V9" i="1"/>
  <c r="V18" i="1"/>
  <c r="V22" i="1" s="1"/>
  <c r="V26" i="1" s="1"/>
  <c r="O18" i="1"/>
  <c r="I26" i="8"/>
  <c r="I22" i="8"/>
  <c r="I21" i="8"/>
  <c r="I18" i="8"/>
  <c r="I17" i="8"/>
  <c r="I14" i="8"/>
  <c r="I13" i="8"/>
  <c r="I10" i="8"/>
  <c r="I9" i="8"/>
  <c r="I6" i="8"/>
  <c r="I5" i="8"/>
  <c r="Q18" i="1"/>
  <c r="Q26" i="1" s="1"/>
  <c r="N18" i="1"/>
  <c r="N22" i="1"/>
  <c r="N26" i="1" s="1"/>
  <c r="O22" i="1"/>
  <c r="U22" i="1"/>
  <c r="O26" i="1"/>
  <c r="P18" i="1"/>
  <c r="P26" i="1" s="1"/>
  <c r="R18" i="1"/>
  <c r="R26" i="1"/>
  <c r="T18" i="1"/>
  <c r="T26" i="1"/>
  <c r="U18" i="1"/>
  <c r="U26" i="1" s="1"/>
  <c r="C26" i="1"/>
  <c r="C38" i="1"/>
  <c r="C23" i="1"/>
  <c r="C19" i="1"/>
  <c r="C33" i="1"/>
  <c r="C9" i="1"/>
  <c r="C14" i="1" s="1"/>
  <c r="C20" i="1" l="1"/>
</calcChain>
</file>

<file path=xl/comments1.xml><?xml version="1.0" encoding="utf-8"?>
<comments xmlns="http://schemas.openxmlformats.org/spreadsheetml/2006/main">
  <authors>
    <author>Gregor Gorjanc</author>
  </authors>
  <commentList>
    <comment ref="S9" authorId="0">
      <text>
        <r>
          <rPr>
            <b/>
            <sz val="8"/>
            <color indexed="81"/>
            <rFont val="Tahoma"/>
            <family val="2"/>
          </rPr>
          <t>Gregor Gorjanc:</t>
        </r>
        <r>
          <rPr>
            <sz val="8"/>
            <color indexed="81"/>
            <rFont val="Tahoma"/>
            <family val="2"/>
          </rPr>
          <t xml:space="preserve">
Chantry-Darmon et al. (2006)</t>
        </r>
      </text>
    </comment>
  </commentList>
</comments>
</file>

<file path=xl/sharedStrings.xml><?xml version="1.0" encoding="utf-8"?>
<sst xmlns="http://schemas.openxmlformats.org/spreadsheetml/2006/main" count="210" uniqueCount="82">
  <si>
    <t>Enter values in fields of this color</t>
  </si>
  <si>
    <t>Values automatically computed</t>
  </si>
  <si>
    <t>Chromosomes</t>
  </si>
  <si>
    <t># number of chromosomes</t>
  </si>
  <si>
    <t>Chromosome length (cM)</t>
  </si>
  <si>
    <t>Chromosome length (M)</t>
  </si>
  <si>
    <t>Genome length (cM)</t>
  </si>
  <si>
    <t>Genome length (M)</t>
  </si>
  <si>
    <t>Ne</t>
  </si>
  <si>
    <t># Ne = present (today) effective population size</t>
  </si>
  <si>
    <t>mu</t>
  </si>
  <si>
    <t>r</t>
  </si>
  <si>
    <t>mu / r</t>
  </si>
  <si>
    <t># ratio between mu and r</t>
  </si>
  <si>
    <t>g</t>
  </si>
  <si>
    <t># Population split (generations back)</t>
  </si>
  <si>
    <t>./macs</t>
  </si>
  <si>
    <t>Nh</t>
  </si>
  <si>
    <t># number of haplotypes to sample, i.e., 4000</t>
  </si>
  <si>
    <t>Nbp</t>
  </si>
  <si>
    <t># the length of haplotypes in base pairs, i.e., 10^8 bp, which would correspond to 1 Morgan = 100 cM as 1cM ~ 10^6 bp</t>
  </si>
  <si>
    <t># note that you likely want to get haplotypes separately by chromosomes!!!!</t>
  </si>
  <si>
    <t>-t theta</t>
  </si>
  <si>
    <t># theta = 4Ne * mu</t>
  </si>
  <si>
    <t>-r rho</t>
  </si>
  <si>
    <t># rho = 4Ne * r</t>
  </si>
  <si>
    <t>-I Np Nh1 Nh2</t>
  </si>
  <si>
    <t># Np = number of sub-populations</t>
  </si>
  <si>
    <t># Nh1 = number of haplotypes to sample for sub-population 1 (the first in output)</t>
  </si>
  <si>
    <t># Nh2 = number of haplotypes to sample for sub-population 2 (the second in output – follows Nh1 haplotypes)</t>
  </si>
  <si>
    <t>-n 2 Ne2/Ne1 * Ne1</t>
  </si>
  <si>
    <t>keep the same</t>
  </si>
  <si>
    <t># Ne1 = Ne</t>
  </si>
  <si>
    <t># Ne2 = Ne for sub-population 2</t>
  </si>
  <si>
    <t>-ej t p1 p2</t>
  </si>
  <si>
    <t># t = time of divergence in 4Ne units</t>
  </si>
  <si>
    <t># p1 = population 1</t>
  </si>
  <si>
    <t># p2 = population 2</t>
  </si>
  <si>
    <t>-en t p x</t>
  </si>
  <si>
    <t>see next sheet</t>
  </si>
  <si>
    <t># t = time of immediate population size change in 4Ne units</t>
  </si>
  <si>
    <t># p = population code (1 or 2)</t>
  </si>
  <si>
    <t># x = population change factor, x*Ne</t>
  </si>
  <si>
    <t>Generations</t>
  </si>
  <si>
    <t>Effective population size</t>
  </si>
  <si>
    <t>Generation (4Ne units) → use this for t in -en</t>
  </si>
  <si>
    <t>Scaled population size → use this for x in -en</t>
  </si>
  <si>
    <t>-eN flag</t>
  </si>
  <si>
    <t>Genome size (bp)</t>
  </si>
  <si>
    <t>Cattle</t>
  </si>
  <si>
    <t>Rabbit</t>
  </si>
  <si>
    <t>Maize</t>
  </si>
  <si>
    <t>Wheat</t>
  </si>
  <si>
    <t>/</t>
  </si>
  <si>
    <t>???</t>
  </si>
  <si>
    <t>150-200</t>
  </si>
  <si>
    <t>1.5-2.0</t>
  </si>
  <si>
    <t>Genome size (Gbp)</t>
  </si>
  <si>
    <t># physical genome length</t>
  </si>
  <si>
    <t>Chromosome length (Gbp)</t>
  </si>
  <si>
    <t>Chromosome length (bp)</t>
  </si>
  <si>
    <t># linkage genome length</t>
  </si>
  <si>
    <t># average physical chromosome length</t>
  </si>
  <si>
    <t># average linkage chromosome length</t>
  </si>
  <si>
    <t># mu = per-site (bp) mutation rate</t>
  </si>
  <si>
    <t># expected number of mutations per chromosome and generation</t>
  </si>
  <si>
    <t># expected number of mutations per genome and generation</t>
  </si>
  <si>
    <t># expected number of recombinations per chromosome and generation</t>
  </si>
  <si>
    <t># expected number of recombinations per genome and generation</t>
  </si>
  <si>
    <t>Pig</t>
  </si>
  <si>
    <t>Mouse</t>
  </si>
  <si>
    <t>Sheep</t>
  </si>
  <si>
    <t>Human</t>
  </si>
  <si>
    <t># r = per-site recombination rate, e.g., 1*10^-8 &lt;-- 1 (from 1 Morgan) / 10^8 bp</t>
  </si>
  <si>
    <t>Horse</t>
  </si>
  <si>
    <t>2 1000 1000</t>
  </si>
  <si>
    <t>Change</t>
  </si>
  <si>
    <t>Rate</t>
  </si>
  <si>
    <t>Sources of values used:</t>
  </si>
  <si>
    <t>Villa-Angulo et al. (2009) http://www.ncbi.nlm.nih.gov/pmc/articles/PMC2684545</t>
  </si>
  <si>
    <t>de Roos et al. (2008) http://www.genetics.org/content/179/3/1503.abstract</t>
  </si>
  <si>
    <t>Quanbari et al. (2010) http://www.ncbi.nlm.nih.gov/pubmed/20055813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</si>
</sst>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#"/>
    <numFmt numFmtId="166" formatCode="0.000000000"/>
  </numFmts>
  <fonts count="11" x14ac:knownFonts="1">
    <font>
      <sz val="10"/>
      <name val="Arial"/>
      <family val="2"/>
    </font>
    <font>
      <sz val="10"/>
      <name val="Courier New"/>
      <family val="3"/>
      <charset val="1"/>
    </font>
    <font>
      <sz val="10"/>
      <color indexed="8"/>
      <name val="Courier New"/>
      <family val="3"/>
      <charset val="1"/>
    </font>
    <font>
      <sz val="10"/>
      <color indexed="10"/>
      <name val="Courier New"/>
      <family val="3"/>
      <charset val="1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0" tint="-0.34998626667073579"/>
      <name val="Courier New"/>
      <family val="3"/>
      <charset val="1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49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55"/>
      </patternFill>
    </fill>
    <fill>
      <patternFill patternType="solid">
        <fgColor rgb="FFA5DB77"/>
        <bgColor indexed="55"/>
      </patternFill>
    </fill>
    <fill>
      <patternFill patternType="solid">
        <fgColor rgb="FFA5DB77"/>
        <bgColor indexed="49"/>
      </patternFill>
    </fill>
    <fill>
      <patternFill patternType="solid">
        <fgColor rgb="FFA5DB7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1" fillId="0" borderId="0" xfId="0" applyNumberFormat="1" applyFont="1"/>
    <xf numFmtId="0" fontId="3" fillId="0" borderId="0" xfId="0" applyFo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3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11" fontId="1" fillId="7" borderId="0" xfId="0" applyNumberFormat="1" applyFont="1" applyFill="1" applyAlignment="1">
      <alignment horizontal="center"/>
    </xf>
    <xf numFmtId="11" fontId="1" fillId="6" borderId="0" xfId="0" applyNumberFormat="1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1" fontId="1" fillId="10" borderId="0" xfId="0" applyNumberFormat="1" applyFont="1" applyFill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Ne_cattle!$A$3:$A$39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 formatCode="0">
                  <c:v>800</c:v>
                </c:pt>
                <c:pt idx="16">
                  <c:v>900</c:v>
                </c:pt>
                <c:pt idx="17" formatCode="0">
                  <c:v>1000</c:v>
                </c:pt>
                <c:pt idx="18">
                  <c:v>2000</c:v>
                </c:pt>
                <c:pt idx="19" formatCode="0">
                  <c:v>3000</c:v>
                </c:pt>
                <c:pt idx="20">
                  <c:v>4000</c:v>
                </c:pt>
                <c:pt idx="21" formatCode="0">
                  <c:v>5000</c:v>
                </c:pt>
                <c:pt idx="22">
                  <c:v>6000</c:v>
                </c:pt>
                <c:pt idx="23" formatCode="0">
                  <c:v>7000</c:v>
                </c:pt>
                <c:pt idx="24" formatCode="0">
                  <c:v>8000</c:v>
                </c:pt>
                <c:pt idx="25" formatCode="0">
                  <c:v>9000</c:v>
                </c:pt>
                <c:pt idx="26" formatCode="0">
                  <c:v>10000</c:v>
                </c:pt>
                <c:pt idx="27" formatCode="0">
                  <c:v>20000</c:v>
                </c:pt>
                <c:pt idx="28" formatCode="0">
                  <c:v>40000</c:v>
                </c:pt>
                <c:pt idx="29" formatCode="0">
                  <c:v>60000</c:v>
                </c:pt>
                <c:pt idx="30" formatCode="0">
                  <c:v>80000</c:v>
                </c:pt>
                <c:pt idx="31" formatCode="0">
                  <c:v>100000</c:v>
                </c:pt>
                <c:pt idx="32" formatCode="0">
                  <c:v>200000</c:v>
                </c:pt>
                <c:pt idx="33" formatCode="0">
                  <c:v>400000</c:v>
                </c:pt>
                <c:pt idx="34" formatCode="0">
                  <c:v>600000</c:v>
                </c:pt>
                <c:pt idx="35" formatCode="0">
                  <c:v>800000</c:v>
                </c:pt>
                <c:pt idx="36" formatCode="0">
                  <c:v>1000000</c:v>
                </c:pt>
              </c:numCache>
            </c:numRef>
          </c:xVal>
          <c:yVal>
            <c:numRef>
              <c:f>Ne_cattle!$B$3:$B$39</c:f>
              <c:numCache>
                <c:formatCode>General</c:formatCode>
                <c:ptCount val="37"/>
                <c:pt idx="0">
                  <c:v>500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1100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7000</c:v>
                </c:pt>
                <c:pt idx="28">
                  <c:v>8000</c:v>
                </c:pt>
                <c:pt idx="29">
                  <c:v>9000</c:v>
                </c:pt>
                <c:pt idx="30">
                  <c:v>10000</c:v>
                </c:pt>
                <c:pt idx="31">
                  <c:v>12000</c:v>
                </c:pt>
                <c:pt idx="32">
                  <c:v>20000</c:v>
                </c:pt>
                <c:pt idx="33">
                  <c:v>40000</c:v>
                </c:pt>
                <c:pt idx="34">
                  <c:v>60000</c:v>
                </c:pt>
                <c:pt idx="35">
                  <c:v>80000</c:v>
                </c:pt>
                <c:pt idx="36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6400"/>
        <c:axId val="113767936"/>
      </c:scatterChart>
      <c:valAx>
        <c:axId val="1137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67936"/>
        <c:crosses val="autoZero"/>
        <c:crossBetween val="midCat"/>
      </c:valAx>
      <c:valAx>
        <c:axId val="113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'Ne_maize '!$A$3:$A$17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 formatCode="0">
                  <c:v>400</c:v>
                </c:pt>
                <c:pt idx="12">
                  <c:v>600</c:v>
                </c:pt>
                <c:pt idx="13" formatCode="0">
                  <c:v>800</c:v>
                </c:pt>
                <c:pt idx="14">
                  <c:v>1000</c:v>
                </c:pt>
              </c:numCache>
            </c:numRef>
          </c:xVal>
          <c:yVal>
            <c:numRef>
              <c:f>'Ne_maize '!$B$3:$B$17</c:f>
              <c:numCache>
                <c:formatCode>General</c:formatCode>
                <c:ptCount val="1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5488"/>
        <c:axId val="111297280"/>
      </c:scatterChart>
      <c:valAx>
        <c:axId val="1112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97280"/>
        <c:crosses val="autoZero"/>
        <c:crossBetween val="midCat"/>
      </c:valAx>
      <c:valAx>
        <c:axId val="1112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9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'Ne_maize '!$A$17:$A$30</c:f>
              <c:numCache>
                <c:formatCode>0</c:formatCode>
                <c:ptCount val="14"/>
                <c:pt idx="0" formatCode="General">
                  <c:v>1000</c:v>
                </c:pt>
                <c:pt idx="1">
                  <c:v>1200</c:v>
                </c:pt>
                <c:pt idx="2" formatCode="General">
                  <c:v>1400</c:v>
                </c:pt>
                <c:pt idx="3">
                  <c:v>1600</c:v>
                </c:pt>
                <c:pt idx="4" formatCode="General">
                  <c:v>1800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</c:numCache>
            </c:numRef>
          </c:xVal>
          <c:yVal>
            <c:numRef>
              <c:f>'Ne_maize '!$B$17:$B$30</c:f>
              <c:numCache>
                <c:formatCode>General</c:formatCode>
                <c:ptCount val="14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5184"/>
        <c:axId val="111326720"/>
      </c:scatterChart>
      <c:valAx>
        <c:axId val="111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26720"/>
        <c:crosses val="autoZero"/>
        <c:crossBetween val="midCat"/>
      </c:valAx>
      <c:valAx>
        <c:axId val="1113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2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'Ne_maize '!$A$3:$A$30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 formatCode="0">
                  <c:v>400</c:v>
                </c:pt>
                <c:pt idx="12">
                  <c:v>600</c:v>
                </c:pt>
                <c:pt idx="13" formatCode="0">
                  <c:v>800</c:v>
                </c:pt>
                <c:pt idx="14">
                  <c:v>1000</c:v>
                </c:pt>
                <c:pt idx="15" formatCode="0">
                  <c:v>1200</c:v>
                </c:pt>
                <c:pt idx="16">
                  <c:v>1400</c:v>
                </c:pt>
                <c:pt idx="17" formatCode="0">
                  <c:v>1600</c:v>
                </c:pt>
                <c:pt idx="18">
                  <c:v>1800</c:v>
                </c:pt>
                <c:pt idx="19" formatCode="0">
                  <c:v>2000</c:v>
                </c:pt>
                <c:pt idx="20" formatCode="0">
                  <c:v>2500</c:v>
                </c:pt>
                <c:pt idx="21" formatCode="0">
                  <c:v>3000</c:v>
                </c:pt>
                <c:pt idx="22" formatCode="0">
                  <c:v>3500</c:v>
                </c:pt>
                <c:pt idx="23" formatCode="0">
                  <c:v>4000</c:v>
                </c:pt>
                <c:pt idx="24" formatCode="0">
                  <c:v>4500</c:v>
                </c:pt>
                <c:pt idx="25" formatCode="0">
                  <c:v>5000</c:v>
                </c:pt>
                <c:pt idx="26" formatCode="0">
                  <c:v>5500</c:v>
                </c:pt>
                <c:pt idx="27" formatCode="0">
                  <c:v>6000</c:v>
                </c:pt>
              </c:numCache>
            </c:numRef>
          </c:xVal>
          <c:yVal>
            <c:numRef>
              <c:f>'Ne_maize '!$B$3:$B$30</c:f>
              <c:numCache>
                <c:formatCode>General</c:formatCode>
                <c:ptCount val="2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624"/>
        <c:axId val="111356544"/>
      </c:scatterChart>
      <c:valAx>
        <c:axId val="111354624"/>
        <c:scaling>
          <c:logBase val="10"/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11356544"/>
        <c:crosses val="autoZero"/>
        <c:crossBetween val="midCat"/>
      </c:valAx>
      <c:valAx>
        <c:axId val="1113565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Ne_wheat!$A$4:$A$28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 formatCode="0">
                  <c:v>200</c:v>
                </c:pt>
                <c:pt idx="11">
                  <c:v>400</c:v>
                </c:pt>
                <c:pt idx="12" formatCode="0">
                  <c:v>600</c:v>
                </c:pt>
                <c:pt idx="13">
                  <c:v>800</c:v>
                </c:pt>
                <c:pt idx="14" formatCode="0">
                  <c:v>1000</c:v>
                </c:pt>
                <c:pt idx="15">
                  <c:v>2000</c:v>
                </c:pt>
                <c:pt idx="16" formatCode="0">
                  <c:v>4000</c:v>
                </c:pt>
                <c:pt idx="17">
                  <c:v>6000</c:v>
                </c:pt>
                <c:pt idx="18" formatCode="0">
                  <c:v>8000</c:v>
                </c:pt>
                <c:pt idx="19" formatCode="0">
                  <c:v>10000</c:v>
                </c:pt>
                <c:pt idx="20" formatCode="0">
                  <c:v>20000</c:v>
                </c:pt>
                <c:pt idx="21" formatCode="0">
                  <c:v>40000</c:v>
                </c:pt>
                <c:pt idx="22" formatCode="0">
                  <c:v>60000</c:v>
                </c:pt>
                <c:pt idx="23" formatCode="0">
                  <c:v>80000</c:v>
                </c:pt>
                <c:pt idx="24" formatCode="0">
                  <c:v>100000</c:v>
                </c:pt>
              </c:numCache>
            </c:numRef>
          </c:xVal>
          <c:yVal>
            <c:numRef>
              <c:f>Ne_wheat!$B$4:$B$35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12000</c:v>
                </c:pt>
                <c:pt idx="20">
                  <c:v>16000</c:v>
                </c:pt>
                <c:pt idx="21">
                  <c:v>20000</c:v>
                </c:pt>
                <c:pt idx="22">
                  <c:v>24000</c:v>
                </c:pt>
                <c:pt idx="23">
                  <c:v>28000</c:v>
                </c:pt>
                <c:pt idx="24">
                  <c:v>32000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386624"/>
      </c:scatterChart>
      <c:valAx>
        <c:axId val="1113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86624"/>
        <c:crosses val="autoZero"/>
        <c:crossBetween val="midCat"/>
      </c:valAx>
      <c:valAx>
        <c:axId val="1113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Ne_wheat!$A$4:$A$18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 formatCode="0">
                  <c:v>200</c:v>
                </c:pt>
                <c:pt idx="11">
                  <c:v>400</c:v>
                </c:pt>
                <c:pt idx="12" formatCode="0">
                  <c:v>600</c:v>
                </c:pt>
                <c:pt idx="13">
                  <c:v>800</c:v>
                </c:pt>
                <c:pt idx="14" formatCode="0">
                  <c:v>1000</c:v>
                </c:pt>
              </c:numCache>
            </c:numRef>
          </c:xVal>
          <c:yVal>
            <c:numRef>
              <c:f>Ne_wheat!$B$4:$B$18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3792"/>
        <c:axId val="111477504"/>
      </c:scatterChart>
      <c:valAx>
        <c:axId val="1113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77504"/>
        <c:crosses val="autoZero"/>
        <c:crossBetween val="midCat"/>
      </c:valAx>
      <c:valAx>
        <c:axId val="111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Ne_wheat!$A$18:$A$28</c:f>
              <c:numCache>
                <c:formatCode>General</c:formatCode>
                <c:ptCount val="11"/>
                <c:pt idx="0" formatCode="0">
                  <c:v>1000</c:v>
                </c:pt>
                <c:pt idx="1">
                  <c:v>2000</c:v>
                </c:pt>
                <c:pt idx="2" formatCode="0">
                  <c:v>4000</c:v>
                </c:pt>
                <c:pt idx="3">
                  <c:v>6000</c:v>
                </c:pt>
                <c:pt idx="4" formatCode="0">
                  <c:v>8000</c:v>
                </c:pt>
                <c:pt idx="5" formatCode="0">
                  <c:v>10000</c:v>
                </c:pt>
                <c:pt idx="6" formatCode="0">
                  <c:v>20000</c:v>
                </c:pt>
                <c:pt idx="7" formatCode="0">
                  <c:v>40000</c:v>
                </c:pt>
                <c:pt idx="8" formatCode="0">
                  <c:v>60000</c:v>
                </c:pt>
                <c:pt idx="9" formatCode="0">
                  <c:v>80000</c:v>
                </c:pt>
                <c:pt idx="10" formatCode="0">
                  <c:v>100000</c:v>
                </c:pt>
              </c:numCache>
            </c:numRef>
          </c:xVal>
          <c:yVal>
            <c:numRef>
              <c:f>Ne_wheat!$B$18:$B$28</c:f>
              <c:numCache>
                <c:formatCode>General</c:formatCode>
                <c:ptCount val="11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24000</c:v>
                </c:pt>
                <c:pt idx="9">
                  <c:v>28000</c:v>
                </c:pt>
                <c:pt idx="10">
                  <c:v>32000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3120"/>
        <c:axId val="111494656"/>
      </c:scatterChart>
      <c:valAx>
        <c:axId val="1114931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1494656"/>
        <c:crosses val="autoZero"/>
        <c:crossBetween val="midCat"/>
      </c:valAx>
      <c:valAx>
        <c:axId val="111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9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Ne_wheat!$A$4:$A$28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 formatCode="0">
                  <c:v>200</c:v>
                </c:pt>
                <c:pt idx="11">
                  <c:v>400</c:v>
                </c:pt>
                <c:pt idx="12" formatCode="0">
                  <c:v>600</c:v>
                </c:pt>
                <c:pt idx="13">
                  <c:v>800</c:v>
                </c:pt>
                <c:pt idx="14" formatCode="0">
                  <c:v>1000</c:v>
                </c:pt>
                <c:pt idx="15">
                  <c:v>2000</c:v>
                </c:pt>
                <c:pt idx="16" formatCode="0">
                  <c:v>4000</c:v>
                </c:pt>
                <c:pt idx="17">
                  <c:v>6000</c:v>
                </c:pt>
                <c:pt idx="18" formatCode="0">
                  <c:v>8000</c:v>
                </c:pt>
                <c:pt idx="19" formatCode="0">
                  <c:v>10000</c:v>
                </c:pt>
                <c:pt idx="20" formatCode="0">
                  <c:v>20000</c:v>
                </c:pt>
                <c:pt idx="21" formatCode="0">
                  <c:v>40000</c:v>
                </c:pt>
                <c:pt idx="22" formatCode="0">
                  <c:v>60000</c:v>
                </c:pt>
                <c:pt idx="23" formatCode="0">
                  <c:v>80000</c:v>
                </c:pt>
                <c:pt idx="24" formatCode="0">
                  <c:v>100000</c:v>
                </c:pt>
              </c:numCache>
            </c:numRef>
          </c:xVal>
          <c:yVal>
            <c:numRef>
              <c:f>Ne_wheat!$B$4:$B$35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12000</c:v>
                </c:pt>
                <c:pt idx="20">
                  <c:v>16000</c:v>
                </c:pt>
                <c:pt idx="21">
                  <c:v>20000</c:v>
                </c:pt>
                <c:pt idx="22">
                  <c:v>24000</c:v>
                </c:pt>
                <c:pt idx="23">
                  <c:v>28000</c:v>
                </c:pt>
                <c:pt idx="24">
                  <c:v>32000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22560"/>
        <c:axId val="111524096"/>
      </c:scatterChart>
      <c:valAx>
        <c:axId val="1115225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524096"/>
        <c:crosses val="autoZero"/>
        <c:crossBetween val="midCat"/>
      </c:valAx>
      <c:valAx>
        <c:axId val="1115240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2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Ne_cattle!$A$3:$A$20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 formatCode="0">
                  <c:v>800</c:v>
                </c:pt>
                <c:pt idx="16">
                  <c:v>900</c:v>
                </c:pt>
                <c:pt idx="17" formatCode="0">
                  <c:v>1000</c:v>
                </c:pt>
              </c:numCache>
            </c:numRef>
          </c:xVal>
          <c:yVal>
            <c:numRef>
              <c:f>Ne_cattle!$B$3:$B$20</c:f>
              <c:numCache>
                <c:formatCode>General</c:formatCode>
                <c:ptCount val="18"/>
                <c:pt idx="0">
                  <c:v>500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1100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2960"/>
        <c:axId val="109994752"/>
      </c:scatterChart>
      <c:valAx>
        <c:axId val="1099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94752"/>
        <c:crosses val="autoZero"/>
        <c:crossBetween val="midCat"/>
      </c:valAx>
      <c:valAx>
        <c:axId val="1099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Ne_cattle!$A$20:$A$39</c:f>
              <c:numCache>
                <c:formatCode>General</c:formatCode>
                <c:ptCount val="20"/>
                <c:pt idx="0" formatCode="0">
                  <c:v>1000</c:v>
                </c:pt>
                <c:pt idx="1">
                  <c:v>2000</c:v>
                </c:pt>
                <c:pt idx="2" formatCode="0">
                  <c:v>3000</c:v>
                </c:pt>
                <c:pt idx="3">
                  <c:v>4000</c:v>
                </c:pt>
                <c:pt idx="4" formatCode="0">
                  <c:v>5000</c:v>
                </c:pt>
                <c:pt idx="5">
                  <c:v>6000</c:v>
                </c:pt>
                <c:pt idx="6" formatCode="0">
                  <c:v>7000</c:v>
                </c:pt>
                <c:pt idx="7" formatCode="0">
                  <c:v>8000</c:v>
                </c:pt>
                <c:pt idx="8" formatCode="0">
                  <c:v>9000</c:v>
                </c:pt>
                <c:pt idx="9" formatCode="0">
                  <c:v>10000</c:v>
                </c:pt>
                <c:pt idx="10" formatCode="0">
                  <c:v>20000</c:v>
                </c:pt>
                <c:pt idx="11" formatCode="0">
                  <c:v>40000</c:v>
                </c:pt>
                <c:pt idx="12" formatCode="0">
                  <c:v>60000</c:v>
                </c:pt>
                <c:pt idx="13" formatCode="0">
                  <c:v>80000</c:v>
                </c:pt>
                <c:pt idx="14" formatCode="0">
                  <c:v>100000</c:v>
                </c:pt>
                <c:pt idx="15" formatCode="0">
                  <c:v>200000</c:v>
                </c:pt>
                <c:pt idx="16" formatCode="0">
                  <c:v>400000</c:v>
                </c:pt>
                <c:pt idx="17" formatCode="0">
                  <c:v>600000</c:v>
                </c:pt>
                <c:pt idx="18" formatCode="0">
                  <c:v>800000</c:v>
                </c:pt>
                <c:pt idx="19" formatCode="0">
                  <c:v>1000000</c:v>
                </c:pt>
              </c:numCache>
            </c:numRef>
          </c:xVal>
          <c:yVal>
            <c:numRef>
              <c:f>Ne_cattle!$B$20:$B$39</c:f>
              <c:numCache>
                <c:formatCode>General</c:formatCode>
                <c:ptCount val="20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12000</c:v>
                </c:pt>
                <c:pt idx="15">
                  <c:v>20000</c:v>
                </c:pt>
                <c:pt idx="16">
                  <c:v>40000</c:v>
                </c:pt>
                <c:pt idx="17">
                  <c:v>60000</c:v>
                </c:pt>
                <c:pt idx="18">
                  <c:v>80000</c:v>
                </c:pt>
                <c:pt idx="19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2176"/>
        <c:axId val="110003712"/>
      </c:scatterChart>
      <c:valAx>
        <c:axId val="110002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0003712"/>
        <c:crosses val="autoZero"/>
        <c:crossBetween val="midCat"/>
      </c:valAx>
      <c:valAx>
        <c:axId val="1100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0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Ne_cattle!$A$3:$A$39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 formatCode="0">
                  <c:v>800</c:v>
                </c:pt>
                <c:pt idx="16">
                  <c:v>900</c:v>
                </c:pt>
                <c:pt idx="17" formatCode="0">
                  <c:v>1000</c:v>
                </c:pt>
                <c:pt idx="18">
                  <c:v>2000</c:v>
                </c:pt>
                <c:pt idx="19" formatCode="0">
                  <c:v>3000</c:v>
                </c:pt>
                <c:pt idx="20">
                  <c:v>4000</c:v>
                </c:pt>
                <c:pt idx="21" formatCode="0">
                  <c:v>5000</c:v>
                </c:pt>
                <c:pt idx="22">
                  <c:v>6000</c:v>
                </c:pt>
                <c:pt idx="23" formatCode="0">
                  <c:v>7000</c:v>
                </c:pt>
                <c:pt idx="24" formatCode="0">
                  <c:v>8000</c:v>
                </c:pt>
                <c:pt idx="25" formatCode="0">
                  <c:v>9000</c:v>
                </c:pt>
                <c:pt idx="26" formatCode="0">
                  <c:v>10000</c:v>
                </c:pt>
                <c:pt idx="27" formatCode="0">
                  <c:v>20000</c:v>
                </c:pt>
                <c:pt idx="28" formatCode="0">
                  <c:v>40000</c:v>
                </c:pt>
                <c:pt idx="29" formatCode="0">
                  <c:v>60000</c:v>
                </c:pt>
                <c:pt idx="30" formatCode="0">
                  <c:v>80000</c:v>
                </c:pt>
                <c:pt idx="31" formatCode="0">
                  <c:v>100000</c:v>
                </c:pt>
                <c:pt idx="32" formatCode="0">
                  <c:v>200000</c:v>
                </c:pt>
                <c:pt idx="33" formatCode="0">
                  <c:v>400000</c:v>
                </c:pt>
                <c:pt idx="34" formatCode="0">
                  <c:v>600000</c:v>
                </c:pt>
                <c:pt idx="35" formatCode="0">
                  <c:v>800000</c:v>
                </c:pt>
                <c:pt idx="36" formatCode="0">
                  <c:v>1000000</c:v>
                </c:pt>
              </c:numCache>
            </c:numRef>
          </c:xVal>
          <c:yVal>
            <c:numRef>
              <c:f>Ne_cattle!$B$3:$B$39</c:f>
              <c:numCache>
                <c:formatCode>General</c:formatCode>
                <c:ptCount val="37"/>
                <c:pt idx="0">
                  <c:v>500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1100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3000</c:v>
                </c:pt>
                <c:pt idx="21">
                  <c:v>3500</c:v>
                </c:pt>
                <c:pt idx="22">
                  <c:v>4000</c:v>
                </c:pt>
                <c:pt idx="23">
                  <c:v>4500</c:v>
                </c:pt>
                <c:pt idx="24">
                  <c:v>5000</c:v>
                </c:pt>
                <c:pt idx="25">
                  <c:v>5500</c:v>
                </c:pt>
                <c:pt idx="26">
                  <c:v>6000</c:v>
                </c:pt>
                <c:pt idx="27">
                  <c:v>7000</c:v>
                </c:pt>
                <c:pt idx="28">
                  <c:v>8000</c:v>
                </c:pt>
                <c:pt idx="29">
                  <c:v>9000</c:v>
                </c:pt>
                <c:pt idx="30">
                  <c:v>10000</c:v>
                </c:pt>
                <c:pt idx="31">
                  <c:v>12000</c:v>
                </c:pt>
                <c:pt idx="32">
                  <c:v>20000</c:v>
                </c:pt>
                <c:pt idx="33">
                  <c:v>40000</c:v>
                </c:pt>
                <c:pt idx="34">
                  <c:v>60000</c:v>
                </c:pt>
                <c:pt idx="35">
                  <c:v>80000</c:v>
                </c:pt>
                <c:pt idx="36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424"/>
        <c:axId val="110025344"/>
      </c:scatterChart>
      <c:valAx>
        <c:axId val="110023424"/>
        <c:scaling>
          <c:logBase val="10"/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10025344"/>
        <c:crosses val="autoZero"/>
        <c:crossBetween val="midCat"/>
      </c:valAx>
      <c:valAx>
        <c:axId val="1100253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Ne_rabbit!$A$3:$A$22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Ne_rabbit!$B$3:$B$22</c:f>
              <c:numCache>
                <c:formatCode>General</c:formatCode>
                <c:ptCount val="20"/>
                <c:pt idx="0">
                  <c:v>100</c:v>
                </c:pt>
                <c:pt idx="1">
                  <c:v>125</c:v>
                </c:pt>
                <c:pt idx="2" formatCode="0">
                  <c:v>150</c:v>
                </c:pt>
                <c:pt idx="3" formatCode="0">
                  <c:v>175</c:v>
                </c:pt>
                <c:pt idx="4" formatCode="0">
                  <c:v>200</c:v>
                </c:pt>
                <c:pt idx="5" formatCode="0">
                  <c:v>225</c:v>
                </c:pt>
                <c:pt idx="6" formatCode="0">
                  <c:v>250</c:v>
                </c:pt>
                <c:pt idx="7" formatCode="0">
                  <c:v>275</c:v>
                </c:pt>
                <c:pt idx="8" formatCode="0">
                  <c:v>300</c:v>
                </c:pt>
                <c:pt idx="9" formatCode="0">
                  <c:v>325</c:v>
                </c:pt>
                <c:pt idx="10" formatCode="0">
                  <c:v>400</c:v>
                </c:pt>
                <c:pt idx="11" formatCode="0">
                  <c:v>500</c:v>
                </c:pt>
                <c:pt idx="12">
                  <c:v>600</c:v>
                </c:pt>
                <c:pt idx="13">
                  <c:v>700</c:v>
                </c:pt>
                <c:pt idx="14" formatCode="0">
                  <c:v>800</c:v>
                </c:pt>
                <c:pt idx="15">
                  <c:v>900</c:v>
                </c:pt>
                <c:pt idx="16">
                  <c:v>1000</c:v>
                </c:pt>
                <c:pt idx="17">
                  <c:v>1100</c:v>
                </c:pt>
                <c:pt idx="18">
                  <c:v>1200</c:v>
                </c:pt>
                <c:pt idx="19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3152"/>
        <c:axId val="111165440"/>
      </c:scatterChart>
      <c:valAx>
        <c:axId val="1100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65440"/>
        <c:crosses val="autoZero"/>
        <c:crossBetween val="midCat"/>
      </c:valAx>
      <c:valAx>
        <c:axId val="1111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3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Ne_rabbit!$A$3:$A$17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</c:numCache>
            </c:numRef>
          </c:xVal>
          <c:yVal>
            <c:numRef>
              <c:f>Ne_rabbit!$B$3:$B$17</c:f>
              <c:numCache>
                <c:formatCode>General</c:formatCode>
                <c:ptCount val="15"/>
                <c:pt idx="0">
                  <c:v>100</c:v>
                </c:pt>
                <c:pt idx="1">
                  <c:v>125</c:v>
                </c:pt>
                <c:pt idx="2" formatCode="0">
                  <c:v>150</c:v>
                </c:pt>
                <c:pt idx="3" formatCode="0">
                  <c:v>175</c:v>
                </c:pt>
                <c:pt idx="4" formatCode="0">
                  <c:v>200</c:v>
                </c:pt>
                <c:pt idx="5" formatCode="0">
                  <c:v>225</c:v>
                </c:pt>
                <c:pt idx="6" formatCode="0">
                  <c:v>250</c:v>
                </c:pt>
                <c:pt idx="7" formatCode="0">
                  <c:v>275</c:v>
                </c:pt>
                <c:pt idx="8" formatCode="0">
                  <c:v>300</c:v>
                </c:pt>
                <c:pt idx="9" formatCode="0">
                  <c:v>325</c:v>
                </c:pt>
                <c:pt idx="10" formatCode="0">
                  <c:v>400</c:v>
                </c:pt>
                <c:pt idx="11" formatCode="0">
                  <c:v>500</c:v>
                </c:pt>
                <c:pt idx="12">
                  <c:v>600</c:v>
                </c:pt>
                <c:pt idx="13">
                  <c:v>700</c:v>
                </c:pt>
                <c:pt idx="14" formatCode="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2992"/>
        <c:axId val="111178880"/>
      </c:scatterChart>
      <c:valAx>
        <c:axId val="1111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78880"/>
        <c:crosses val="autoZero"/>
        <c:crossBetween val="midCat"/>
      </c:valAx>
      <c:valAx>
        <c:axId val="1111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7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Ne_rabbit!$A$17:$A$22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Ne_rabbit!$B$17:$B$22</c:f>
              <c:numCache>
                <c:formatCode>General</c:formatCode>
                <c:ptCount val="6"/>
                <c:pt idx="0" formatCode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4496"/>
        <c:axId val="111196032"/>
      </c:scatterChart>
      <c:valAx>
        <c:axId val="1111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96032"/>
        <c:crosses val="autoZero"/>
        <c:crossBetween val="midCat"/>
      </c:valAx>
      <c:valAx>
        <c:axId val="111196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119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Ne_rabbit!$A$3:$A$22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Ne_rabbit!$B$3:$B$22</c:f>
              <c:numCache>
                <c:formatCode>General</c:formatCode>
                <c:ptCount val="20"/>
                <c:pt idx="0">
                  <c:v>100</c:v>
                </c:pt>
                <c:pt idx="1">
                  <c:v>125</c:v>
                </c:pt>
                <c:pt idx="2" formatCode="0">
                  <c:v>150</c:v>
                </c:pt>
                <c:pt idx="3" formatCode="0">
                  <c:v>175</c:v>
                </c:pt>
                <c:pt idx="4" formatCode="0">
                  <c:v>200</c:v>
                </c:pt>
                <c:pt idx="5" formatCode="0">
                  <c:v>225</c:v>
                </c:pt>
                <c:pt idx="6" formatCode="0">
                  <c:v>250</c:v>
                </c:pt>
                <c:pt idx="7" formatCode="0">
                  <c:v>275</c:v>
                </c:pt>
                <c:pt idx="8" formatCode="0">
                  <c:v>300</c:v>
                </c:pt>
                <c:pt idx="9" formatCode="0">
                  <c:v>325</c:v>
                </c:pt>
                <c:pt idx="10" formatCode="0">
                  <c:v>400</c:v>
                </c:pt>
                <c:pt idx="11" formatCode="0">
                  <c:v>500</c:v>
                </c:pt>
                <c:pt idx="12">
                  <c:v>600</c:v>
                </c:pt>
                <c:pt idx="13">
                  <c:v>700</c:v>
                </c:pt>
                <c:pt idx="14" formatCode="0">
                  <c:v>800</c:v>
                </c:pt>
                <c:pt idx="15">
                  <c:v>900</c:v>
                </c:pt>
                <c:pt idx="16">
                  <c:v>1000</c:v>
                </c:pt>
                <c:pt idx="17">
                  <c:v>1100</c:v>
                </c:pt>
                <c:pt idx="18">
                  <c:v>1200</c:v>
                </c:pt>
                <c:pt idx="19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1264"/>
        <c:axId val="111213184"/>
      </c:scatterChart>
      <c:valAx>
        <c:axId val="111211264"/>
        <c:scaling>
          <c:logBase val="10"/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11213184"/>
        <c:crosses val="autoZero"/>
        <c:crossBetween val="midCat"/>
      </c:valAx>
      <c:valAx>
        <c:axId val="1112131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1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'Ne_maize '!$A$3:$A$30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 formatCode="0">
                  <c:v>400</c:v>
                </c:pt>
                <c:pt idx="12">
                  <c:v>600</c:v>
                </c:pt>
                <c:pt idx="13" formatCode="0">
                  <c:v>800</c:v>
                </c:pt>
                <c:pt idx="14">
                  <c:v>1000</c:v>
                </c:pt>
                <c:pt idx="15" formatCode="0">
                  <c:v>1200</c:v>
                </c:pt>
                <c:pt idx="16">
                  <c:v>1400</c:v>
                </c:pt>
                <c:pt idx="17" formatCode="0">
                  <c:v>1600</c:v>
                </c:pt>
                <c:pt idx="18">
                  <c:v>1800</c:v>
                </c:pt>
                <c:pt idx="19" formatCode="0">
                  <c:v>2000</c:v>
                </c:pt>
                <c:pt idx="20" formatCode="0">
                  <c:v>2500</c:v>
                </c:pt>
                <c:pt idx="21" formatCode="0">
                  <c:v>3000</c:v>
                </c:pt>
                <c:pt idx="22" formatCode="0">
                  <c:v>3500</c:v>
                </c:pt>
                <c:pt idx="23" formatCode="0">
                  <c:v>4000</c:v>
                </c:pt>
                <c:pt idx="24" formatCode="0">
                  <c:v>4500</c:v>
                </c:pt>
                <c:pt idx="25" formatCode="0">
                  <c:v>5000</c:v>
                </c:pt>
                <c:pt idx="26" formatCode="0">
                  <c:v>5500</c:v>
                </c:pt>
                <c:pt idx="27" formatCode="0">
                  <c:v>6000</c:v>
                </c:pt>
              </c:numCache>
            </c:numRef>
          </c:xVal>
          <c:yVal>
            <c:numRef>
              <c:f>'Ne_maize '!$B$3:$B$30</c:f>
              <c:numCache>
                <c:formatCode>General</c:formatCode>
                <c:ptCount val="2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6528"/>
        <c:axId val="111288320"/>
      </c:scatterChart>
      <c:valAx>
        <c:axId val="1112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88320"/>
        <c:crosses val="autoZero"/>
        <c:crossBetween val="midCat"/>
      </c:valAx>
      <c:valAx>
        <c:axId val="1112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1148997</xdr:colOff>
      <xdr:row>40</xdr:row>
      <xdr:rowOff>14465</xdr:rowOff>
    </xdr:from>
    <xdr:to>
      <xdr:col>9</xdr:col>
      <xdr:colOff>866422</xdr:colOff>
      <xdr:row>57</xdr:row>
      <xdr:rowOff>4940</xdr:rowOff>
    </xdr:to>
    <xdr:graphicFrame macro="">
      <xdr:nvGraphicFramePr>
        <xdr:cNvPr id="2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218723</xdr:colOff>
      <xdr:row>40</xdr:row>
      <xdr:rowOff>11290</xdr:rowOff>
    </xdr:from>
    <xdr:to>
      <xdr:col>4</xdr:col>
      <xdr:colOff>142523</xdr:colOff>
      <xdr:row>57</xdr:row>
      <xdr:rowOff>1765</xdr:rowOff>
    </xdr:to>
    <xdr:graphicFrame macro="">
      <xdr:nvGraphicFramePr>
        <xdr:cNvPr id="3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244122</xdr:colOff>
      <xdr:row>40</xdr:row>
      <xdr:rowOff>20815</xdr:rowOff>
    </xdr:from>
    <xdr:to>
      <xdr:col>6</xdr:col>
      <xdr:colOff>1041047</xdr:colOff>
      <xdr:row>57</xdr:row>
      <xdr:rowOff>11290</xdr:rowOff>
    </xdr:to>
    <xdr:graphicFrame macro="">
      <xdr:nvGraphicFramePr>
        <xdr:cNvPr id="4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79022</xdr:colOff>
      <xdr:row>40</xdr:row>
      <xdr:rowOff>36690</xdr:rowOff>
    </xdr:from>
    <xdr:to>
      <xdr:col>14</xdr:col>
      <xdr:colOff>253647</xdr:colOff>
      <xdr:row>57</xdr:row>
      <xdr:rowOff>27165</xdr:rowOff>
    </xdr:to>
    <xdr:graphicFrame macro="">
      <xdr:nvGraphicFramePr>
        <xdr:cNvPr id="5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1120775</xdr:colOff>
      <xdr:row>23</xdr:row>
      <xdr:rowOff>66675</xdr:rowOff>
    </xdr:from>
    <xdr:to>
      <xdr:col>9</xdr:col>
      <xdr:colOff>838200</xdr:colOff>
      <xdr:row>40</xdr:row>
      <xdr:rowOff>57150</xdr:rowOff>
    </xdr:to>
    <xdr:graphicFrame macro="">
      <xdr:nvGraphicFramePr>
        <xdr:cNvPr id="2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23</xdr:row>
      <xdr:rowOff>63500</xdr:rowOff>
    </xdr:from>
    <xdr:to>
      <xdr:col>4</xdr:col>
      <xdr:colOff>114301</xdr:colOff>
      <xdr:row>40</xdr:row>
      <xdr:rowOff>53975</xdr:rowOff>
    </xdr:to>
    <xdr:graphicFrame macro="">
      <xdr:nvGraphicFramePr>
        <xdr:cNvPr id="3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23</xdr:row>
      <xdr:rowOff>73025</xdr:rowOff>
    </xdr:from>
    <xdr:to>
      <xdr:col>6</xdr:col>
      <xdr:colOff>1012825</xdr:colOff>
      <xdr:row>40</xdr:row>
      <xdr:rowOff>63500</xdr:rowOff>
    </xdr:to>
    <xdr:graphicFrame macro="">
      <xdr:nvGraphicFramePr>
        <xdr:cNvPr id="4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</xdr:colOff>
      <xdr:row>23</xdr:row>
      <xdr:rowOff>88900</xdr:rowOff>
    </xdr:from>
    <xdr:to>
      <xdr:col>14</xdr:col>
      <xdr:colOff>225425</xdr:colOff>
      <xdr:row>40</xdr:row>
      <xdr:rowOff>79375</xdr:rowOff>
    </xdr:to>
    <xdr:graphicFrame macro="">
      <xdr:nvGraphicFramePr>
        <xdr:cNvPr id="5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1120775</xdr:colOff>
      <xdr:row>31</xdr:row>
      <xdr:rowOff>66675</xdr:rowOff>
    </xdr:from>
    <xdr:to>
      <xdr:col>9</xdr:col>
      <xdr:colOff>838200</xdr:colOff>
      <xdr:row>48</xdr:row>
      <xdr:rowOff>57150</xdr:rowOff>
    </xdr:to>
    <xdr:graphicFrame macro="">
      <xdr:nvGraphicFramePr>
        <xdr:cNvPr id="9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31</xdr:row>
      <xdr:rowOff>63500</xdr:rowOff>
    </xdr:from>
    <xdr:to>
      <xdr:col>4</xdr:col>
      <xdr:colOff>114301</xdr:colOff>
      <xdr:row>48</xdr:row>
      <xdr:rowOff>53975</xdr:rowOff>
    </xdr:to>
    <xdr:graphicFrame macro="">
      <xdr:nvGraphicFramePr>
        <xdr:cNvPr id="10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31</xdr:row>
      <xdr:rowOff>73025</xdr:rowOff>
    </xdr:from>
    <xdr:to>
      <xdr:col>6</xdr:col>
      <xdr:colOff>1012825</xdr:colOff>
      <xdr:row>48</xdr:row>
      <xdr:rowOff>63500</xdr:rowOff>
    </xdr:to>
    <xdr:graphicFrame macro="">
      <xdr:nvGraphicFramePr>
        <xdr:cNvPr id="11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31</xdr:row>
      <xdr:rowOff>63500</xdr:rowOff>
    </xdr:from>
    <xdr:to>
      <xdr:col>14</xdr:col>
      <xdr:colOff>250825</xdr:colOff>
      <xdr:row>48</xdr:row>
      <xdr:rowOff>53975</xdr:rowOff>
    </xdr:to>
    <xdr:graphicFrame macro="">
      <xdr:nvGraphicFramePr>
        <xdr:cNvPr id="12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1130300</xdr:colOff>
      <xdr:row>32</xdr:row>
      <xdr:rowOff>34925</xdr:rowOff>
    </xdr:from>
    <xdr:to>
      <xdr:col>9</xdr:col>
      <xdr:colOff>685800</xdr:colOff>
      <xdr:row>49</xdr:row>
      <xdr:rowOff>25400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19050</xdr:rowOff>
    </xdr:from>
    <xdr:to>
      <xdr:col>4</xdr:col>
      <xdr:colOff>38100</xdr:colOff>
      <xdr:row>49</xdr:row>
      <xdr:rowOff>9525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149225</xdr:colOff>
      <xdr:row>32</xdr:row>
      <xdr:rowOff>28575</xdr:rowOff>
    </xdr:from>
    <xdr:to>
      <xdr:col>6</xdr:col>
      <xdr:colOff>984250</xdr:colOff>
      <xdr:row>49</xdr:row>
      <xdr:rowOff>19050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825500</xdr:colOff>
      <xdr:row>32</xdr:row>
      <xdr:rowOff>50800</xdr:rowOff>
    </xdr:from>
    <xdr:to>
      <xdr:col>13</xdr:col>
      <xdr:colOff>584200</xdr:colOff>
      <xdr:row>49</xdr:row>
      <xdr:rowOff>41275</xdr:rowOff>
    </xdr:to>
    <xdr:graphicFrame macro="">
      <xdr:nvGraphicFramePr>
        <xdr:cNvPr id="7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3"/>
  <sheetViews>
    <sheetView tabSelected="1" workbookViewId="0">
      <selection activeCell="G42" sqref="G42"/>
    </sheetView>
  </sheetViews>
  <sheetFormatPr defaultColWidth="11.42578125" defaultRowHeight="13.5" x14ac:dyDescent="0.25"/>
  <cols>
    <col min="1" max="1" width="11.42578125" style="1"/>
    <col min="2" max="2" width="26.7109375" style="1" customWidth="1"/>
    <col min="3" max="3" width="18.140625" style="2" customWidth="1"/>
    <col min="4" max="12" width="11.42578125" style="1"/>
    <col min="13" max="13" width="29.85546875" style="1" customWidth="1"/>
    <col min="14" max="22" width="11.42578125" style="1" customWidth="1"/>
    <col min="23" max="24" width="11.42578125" style="1"/>
    <col min="25" max="25" width="13.7109375" style="1" bestFit="1" customWidth="1"/>
    <col min="26" max="16384" width="11.42578125" style="1"/>
  </cols>
  <sheetData>
    <row r="1" spans="2:26" x14ac:dyDescent="0.25">
      <c r="B1" s="53" t="s">
        <v>0</v>
      </c>
      <c r="C1" s="54"/>
      <c r="D1" s="53"/>
    </row>
    <row r="2" spans="2:26" x14ac:dyDescent="0.25">
      <c r="B2" s="29" t="s">
        <v>1</v>
      </c>
      <c r="C2" s="30"/>
      <c r="D2" s="29"/>
    </row>
    <row r="3" spans="2:26" x14ac:dyDescent="0.25">
      <c r="N3" s="34" t="s">
        <v>72</v>
      </c>
      <c r="O3" s="34" t="s">
        <v>49</v>
      </c>
      <c r="P3" s="34" t="s">
        <v>71</v>
      </c>
      <c r="Q3" s="34" t="s">
        <v>74</v>
      </c>
      <c r="R3" s="34" t="s">
        <v>69</v>
      </c>
      <c r="S3" s="34" t="s">
        <v>50</v>
      </c>
      <c r="T3" s="34" t="s">
        <v>70</v>
      </c>
      <c r="U3" s="34" t="s">
        <v>51</v>
      </c>
      <c r="V3" s="34" t="s">
        <v>52</v>
      </c>
    </row>
    <row r="4" spans="2:26" x14ac:dyDescent="0.25">
      <c r="B4" s="1" t="s">
        <v>2</v>
      </c>
      <c r="C4" s="54">
        <v>10</v>
      </c>
      <c r="D4" s="1" t="s">
        <v>3</v>
      </c>
      <c r="N4" s="2">
        <v>23</v>
      </c>
      <c r="O4" s="2">
        <v>30</v>
      </c>
      <c r="P4" s="35">
        <v>27</v>
      </c>
      <c r="Q4" s="35" t="s">
        <v>54</v>
      </c>
      <c r="R4" s="2">
        <v>19</v>
      </c>
      <c r="S4" s="2">
        <v>22</v>
      </c>
      <c r="T4" s="35" t="s">
        <v>54</v>
      </c>
      <c r="U4" s="2">
        <v>10</v>
      </c>
      <c r="V4" s="2">
        <v>21</v>
      </c>
    </row>
    <row r="5" spans="2:26" x14ac:dyDescent="0.25">
      <c r="C5" s="25"/>
      <c r="O5" s="2"/>
      <c r="P5" s="2"/>
      <c r="Q5" s="2"/>
      <c r="R5" s="2"/>
      <c r="S5" s="2"/>
      <c r="T5" s="2"/>
      <c r="U5" s="2"/>
      <c r="V5" s="2"/>
    </row>
    <row r="6" spans="2:26" x14ac:dyDescent="0.25">
      <c r="B6" s="1" t="s">
        <v>57</v>
      </c>
      <c r="C6" s="54">
        <v>1</v>
      </c>
      <c r="D6" s="1" t="s">
        <v>58</v>
      </c>
      <c r="N6" s="2">
        <v>3</v>
      </c>
      <c r="O6" s="2">
        <v>3</v>
      </c>
      <c r="P6" s="35">
        <v>2.8</v>
      </c>
      <c r="Q6" s="35" t="s">
        <v>54</v>
      </c>
      <c r="R6" s="2">
        <v>2.8</v>
      </c>
      <c r="S6" s="2">
        <v>3.5</v>
      </c>
      <c r="T6" s="35" t="s">
        <v>54</v>
      </c>
      <c r="U6" s="2">
        <v>2</v>
      </c>
      <c r="V6" s="2">
        <v>17</v>
      </c>
    </row>
    <row r="7" spans="2:26" x14ac:dyDescent="0.25">
      <c r="B7" s="1" t="s">
        <v>48</v>
      </c>
      <c r="C7" s="22">
        <f>C6*(10^9)</f>
        <v>1000000000</v>
      </c>
      <c r="N7" s="21" t="s">
        <v>53</v>
      </c>
      <c r="O7" s="21" t="s">
        <v>53</v>
      </c>
      <c r="P7" s="21" t="s">
        <v>53</v>
      </c>
      <c r="Q7" s="21"/>
      <c r="R7" s="21" t="s">
        <v>53</v>
      </c>
      <c r="S7" s="21" t="s">
        <v>53</v>
      </c>
      <c r="T7" s="21" t="s">
        <v>53</v>
      </c>
      <c r="U7" s="21" t="s">
        <v>53</v>
      </c>
      <c r="V7" s="21" t="s">
        <v>53</v>
      </c>
    </row>
    <row r="8" spans="2:26" x14ac:dyDescent="0.25">
      <c r="B8" s="1" t="s">
        <v>7</v>
      </c>
      <c r="C8" s="52">
        <v>10</v>
      </c>
      <c r="D8" s="1" t="s">
        <v>61</v>
      </c>
      <c r="N8" s="2">
        <v>30</v>
      </c>
      <c r="O8" s="21">
        <v>30</v>
      </c>
      <c r="P8" s="35" t="s">
        <v>54</v>
      </c>
      <c r="Q8" s="35" t="s">
        <v>54</v>
      </c>
      <c r="R8" s="2">
        <v>25</v>
      </c>
      <c r="S8" s="21">
        <v>30</v>
      </c>
      <c r="T8" s="35" t="s">
        <v>54</v>
      </c>
      <c r="U8" s="21">
        <v>20</v>
      </c>
      <c r="V8" s="21">
        <v>30</v>
      </c>
    </row>
    <row r="9" spans="2:26" x14ac:dyDescent="0.25">
      <c r="B9" s="4" t="s">
        <v>6</v>
      </c>
      <c r="C9" s="55">
        <f>C8*C4</f>
        <v>100</v>
      </c>
      <c r="N9" s="2">
        <v>3000</v>
      </c>
      <c r="O9" s="2">
        <v>3000</v>
      </c>
      <c r="P9" s="35" t="s">
        <v>54</v>
      </c>
      <c r="Q9" s="35" t="s">
        <v>54</v>
      </c>
      <c r="R9" s="2">
        <v>2500</v>
      </c>
      <c r="S9" s="13">
        <v>3000</v>
      </c>
      <c r="T9" s="35" t="s">
        <v>54</v>
      </c>
      <c r="U9" s="2">
        <v>2000</v>
      </c>
      <c r="V9" s="2">
        <f>V8*100</f>
        <v>3000</v>
      </c>
    </row>
    <row r="10" spans="2:26" x14ac:dyDescent="0.25">
      <c r="C10" s="26"/>
      <c r="O10" s="21"/>
      <c r="P10" s="21"/>
      <c r="Q10" s="21"/>
      <c r="R10" s="21"/>
      <c r="S10" s="21"/>
      <c r="T10" s="21"/>
      <c r="U10" s="21"/>
      <c r="V10" s="21"/>
    </row>
    <row r="11" spans="2:26" x14ac:dyDescent="0.25">
      <c r="B11" s="1" t="s">
        <v>59</v>
      </c>
      <c r="C11" s="32">
        <f>C6/C4</f>
        <v>0.1</v>
      </c>
      <c r="D11" s="1" t="s">
        <v>62</v>
      </c>
      <c r="N11" s="21" t="s">
        <v>53</v>
      </c>
      <c r="O11" s="21" t="s">
        <v>53</v>
      </c>
      <c r="P11" s="21" t="s">
        <v>53</v>
      </c>
      <c r="Q11" s="21" t="s">
        <v>53</v>
      </c>
      <c r="R11" s="21" t="s">
        <v>53</v>
      </c>
      <c r="S11" s="21" t="s">
        <v>53</v>
      </c>
      <c r="T11" s="21" t="s">
        <v>53</v>
      </c>
      <c r="U11" s="21" t="s">
        <v>53</v>
      </c>
      <c r="V11" s="21" t="s">
        <v>53</v>
      </c>
      <c r="Y11" s="12"/>
      <c r="Z11" s="12"/>
    </row>
    <row r="12" spans="2:26" x14ac:dyDescent="0.25">
      <c r="B12" s="1" t="s">
        <v>60</v>
      </c>
      <c r="C12" s="43">
        <f>C7/C4</f>
        <v>100000000</v>
      </c>
      <c r="N12" s="21" t="s">
        <v>53</v>
      </c>
      <c r="O12" s="21" t="s">
        <v>53</v>
      </c>
      <c r="P12" s="21" t="s">
        <v>53</v>
      </c>
      <c r="Q12" s="21" t="s">
        <v>53</v>
      </c>
      <c r="R12" s="21" t="s">
        <v>53</v>
      </c>
      <c r="S12" s="21" t="s">
        <v>53</v>
      </c>
      <c r="T12" s="21" t="s">
        <v>53</v>
      </c>
      <c r="U12" s="21" t="s">
        <v>53</v>
      </c>
      <c r="V12" s="21" t="s">
        <v>53</v>
      </c>
      <c r="Y12" s="12"/>
      <c r="Z12" s="12"/>
    </row>
    <row r="13" spans="2:26" x14ac:dyDescent="0.25">
      <c r="B13" s="1" t="s">
        <v>5</v>
      </c>
      <c r="C13" s="28">
        <f>C8/C4</f>
        <v>1</v>
      </c>
      <c r="D13" s="1" t="s">
        <v>63</v>
      </c>
      <c r="N13" s="21" t="s">
        <v>53</v>
      </c>
      <c r="O13" s="21" t="s">
        <v>53</v>
      </c>
      <c r="P13" s="21" t="s">
        <v>53</v>
      </c>
      <c r="Q13" s="21" t="s">
        <v>53</v>
      </c>
      <c r="R13" s="21" t="s">
        <v>53</v>
      </c>
      <c r="S13" s="21" t="s">
        <v>53</v>
      </c>
      <c r="T13" s="21" t="s">
        <v>53</v>
      </c>
      <c r="U13" s="21" t="s">
        <v>53</v>
      </c>
      <c r="V13" s="21" t="s">
        <v>56</v>
      </c>
      <c r="Y13" s="12"/>
      <c r="Z13" s="12"/>
    </row>
    <row r="14" spans="2:26" x14ac:dyDescent="0.25">
      <c r="B14" s="1" t="s">
        <v>4</v>
      </c>
      <c r="C14" s="27">
        <f>C9/C4</f>
        <v>10</v>
      </c>
      <c r="N14" s="21" t="s">
        <v>53</v>
      </c>
      <c r="O14" s="21" t="s">
        <v>53</v>
      </c>
      <c r="P14" s="21" t="s">
        <v>53</v>
      </c>
      <c r="Q14" s="21" t="s">
        <v>53</v>
      </c>
      <c r="R14" s="21" t="s">
        <v>53</v>
      </c>
      <c r="S14" s="21" t="s">
        <v>53</v>
      </c>
      <c r="T14" s="21" t="s">
        <v>53</v>
      </c>
      <c r="U14" s="21" t="s">
        <v>53</v>
      </c>
      <c r="V14" s="21" t="s">
        <v>55</v>
      </c>
      <c r="Y14" s="12"/>
      <c r="Z14" s="12"/>
    </row>
    <row r="15" spans="2:26" x14ac:dyDescent="0.25">
      <c r="C15" s="1"/>
      <c r="Y15" s="12"/>
      <c r="Z15" s="12"/>
    </row>
    <row r="16" spans="2:26" x14ac:dyDescent="0.25">
      <c r="B16" s="1" t="s">
        <v>8</v>
      </c>
      <c r="C16" s="54">
        <v>500</v>
      </c>
      <c r="D16" s="1" t="s">
        <v>9</v>
      </c>
      <c r="N16" s="2">
        <v>10000</v>
      </c>
      <c r="O16" s="2">
        <v>100</v>
      </c>
      <c r="P16" s="2">
        <v>1000</v>
      </c>
      <c r="Q16" s="35" t="s">
        <v>54</v>
      </c>
      <c r="R16" s="2">
        <v>100</v>
      </c>
      <c r="S16" s="2">
        <v>100</v>
      </c>
      <c r="T16" s="35" t="s">
        <v>54</v>
      </c>
      <c r="U16" s="2">
        <v>100</v>
      </c>
      <c r="V16" s="2">
        <v>50</v>
      </c>
      <c r="Y16" s="5"/>
      <c r="Z16" s="12"/>
    </row>
    <row r="17" spans="1:26" x14ac:dyDescent="0.25">
      <c r="C17" s="5"/>
      <c r="O17" s="2"/>
      <c r="P17" s="2"/>
      <c r="Q17" s="2"/>
      <c r="R17" s="2"/>
      <c r="S17" s="2"/>
      <c r="T17" s="2"/>
      <c r="U17" s="2"/>
      <c r="V17" s="2"/>
      <c r="Y17" s="5"/>
      <c r="Z17" s="12"/>
    </row>
    <row r="18" spans="1:26" x14ac:dyDescent="0.25">
      <c r="B18" s="4" t="s">
        <v>11</v>
      </c>
      <c r="C18" s="56">
        <f>1/(C6*(10^8))</f>
        <v>1E-8</v>
      </c>
      <c r="D18" s="1" t="s">
        <v>73</v>
      </c>
      <c r="N18" s="23">
        <f>N9/((N6*(10^9))*100)</f>
        <v>1E-8</v>
      </c>
      <c r="O18" s="23">
        <f>O9/((O6*(10^9))*100)</f>
        <v>1E-8</v>
      </c>
      <c r="P18" s="23" t="e">
        <f t="shared" ref="P18:U18" si="0">P9/((P6*(10^9))*100)</f>
        <v>#VALUE!</v>
      </c>
      <c r="Q18" s="23" t="e">
        <f t="shared" si="0"/>
        <v>#VALUE!</v>
      </c>
      <c r="R18" s="23">
        <f t="shared" si="0"/>
        <v>8.9285714285714279E-9</v>
      </c>
      <c r="S18" s="23">
        <f>S9/((S6*(10^9))*100)</f>
        <v>8.5714285714285716E-9</v>
      </c>
      <c r="T18" s="23" t="e">
        <f t="shared" si="0"/>
        <v>#VALUE!</v>
      </c>
      <c r="U18" s="23">
        <f t="shared" si="0"/>
        <v>1E-8</v>
      </c>
      <c r="V18" s="23">
        <f>V9/((V6*(10^9))*100)</f>
        <v>1.7647058823529412E-9</v>
      </c>
      <c r="Y18" s="12"/>
      <c r="Z18" s="12"/>
    </row>
    <row r="19" spans="1:26" x14ac:dyDescent="0.25">
      <c r="C19" s="31">
        <f>C7*C18</f>
        <v>10</v>
      </c>
      <c r="D19" s="1" t="s">
        <v>68</v>
      </c>
      <c r="N19" s="21" t="s">
        <v>53</v>
      </c>
      <c r="O19" s="21" t="s">
        <v>53</v>
      </c>
      <c r="P19" s="21" t="s">
        <v>53</v>
      </c>
      <c r="Q19" s="21" t="s">
        <v>53</v>
      </c>
      <c r="R19" s="21" t="s">
        <v>53</v>
      </c>
      <c r="S19" s="21" t="s">
        <v>53</v>
      </c>
      <c r="T19" s="21" t="s">
        <v>53</v>
      </c>
      <c r="U19" s="21" t="s">
        <v>53</v>
      </c>
      <c r="V19" s="21" t="s">
        <v>53</v>
      </c>
      <c r="Y19" s="12"/>
      <c r="Z19" s="12"/>
    </row>
    <row r="20" spans="1:26" x14ac:dyDescent="0.25">
      <c r="C20" s="31">
        <f>C12*C18</f>
        <v>1</v>
      </c>
      <c r="D20" s="1" t="s">
        <v>67</v>
      </c>
      <c r="N20" s="21" t="s">
        <v>53</v>
      </c>
      <c r="O20" s="21" t="s">
        <v>53</v>
      </c>
      <c r="P20" s="21" t="s">
        <v>53</v>
      </c>
      <c r="Q20" s="21" t="s">
        <v>53</v>
      </c>
      <c r="R20" s="21" t="s">
        <v>53</v>
      </c>
      <c r="S20" s="21" t="s">
        <v>53</v>
      </c>
      <c r="T20" s="21" t="s">
        <v>53</v>
      </c>
      <c r="U20" s="21" t="s">
        <v>53</v>
      </c>
      <c r="V20" s="21" t="s">
        <v>53</v>
      </c>
      <c r="Y20" s="12"/>
      <c r="Z20" s="12"/>
    </row>
    <row r="21" spans="1:26" x14ac:dyDescent="0.25">
      <c r="C21" s="1"/>
      <c r="O21" s="21"/>
      <c r="P21" s="21"/>
      <c r="Q21" s="21"/>
      <c r="R21" s="21"/>
      <c r="S21" s="21"/>
      <c r="T21" s="21"/>
      <c r="U21" s="21"/>
      <c r="V21" s="21"/>
      <c r="Y21" s="12"/>
      <c r="Z21" s="12"/>
    </row>
    <row r="22" spans="1:26" x14ac:dyDescent="0.25">
      <c r="B22" s="4" t="s">
        <v>10</v>
      </c>
      <c r="C22" s="56">
        <f>2.5*(10^(-8))</f>
        <v>2.4999999999999999E-8</v>
      </c>
      <c r="D22" s="1" t="s">
        <v>64</v>
      </c>
      <c r="N22" s="5">
        <f>2.5*(10^(-8))</f>
        <v>2.4999999999999999E-8</v>
      </c>
      <c r="O22" s="5">
        <f>2.5*(10^(-8))</f>
        <v>2.4999999999999999E-8</v>
      </c>
      <c r="P22" s="35" t="s">
        <v>54</v>
      </c>
      <c r="Q22" s="35" t="s">
        <v>54</v>
      </c>
      <c r="R22" s="35" t="s">
        <v>54</v>
      </c>
      <c r="S22" s="5">
        <f>1.74*(10^(-9))</f>
        <v>1.7400000000000002E-9</v>
      </c>
      <c r="T22" s="35" t="s">
        <v>54</v>
      </c>
      <c r="U22" s="5">
        <f>2.5*(10^(-8))</f>
        <v>2.4999999999999999E-8</v>
      </c>
      <c r="V22" s="24">
        <f>V18</f>
        <v>1.7647058823529412E-9</v>
      </c>
      <c r="Y22" s="12"/>
      <c r="Z22" s="12"/>
    </row>
    <row r="23" spans="1:26" x14ac:dyDescent="0.25">
      <c r="C23" s="31">
        <f>C7*C22</f>
        <v>25</v>
      </c>
      <c r="D23" s="1" t="s">
        <v>66</v>
      </c>
      <c r="N23" s="21" t="s">
        <v>53</v>
      </c>
      <c r="O23" s="21" t="s">
        <v>53</v>
      </c>
      <c r="P23" s="21" t="s">
        <v>53</v>
      </c>
      <c r="Q23" s="21" t="s">
        <v>53</v>
      </c>
      <c r="R23" s="21" t="s">
        <v>53</v>
      </c>
      <c r="S23" s="21" t="s">
        <v>53</v>
      </c>
      <c r="T23" s="21" t="s">
        <v>53</v>
      </c>
      <c r="U23" s="21" t="s">
        <v>53</v>
      </c>
      <c r="V23" s="21" t="s">
        <v>53</v>
      </c>
    </row>
    <row r="24" spans="1:26" x14ac:dyDescent="0.25">
      <c r="C24" s="31">
        <f>C12*C22</f>
        <v>2.5</v>
      </c>
      <c r="D24" s="1" t="s">
        <v>65</v>
      </c>
      <c r="N24" s="21" t="s">
        <v>53</v>
      </c>
      <c r="O24" s="21" t="s">
        <v>53</v>
      </c>
      <c r="P24" s="21" t="s">
        <v>53</v>
      </c>
      <c r="Q24" s="21" t="s">
        <v>53</v>
      </c>
      <c r="R24" s="21" t="s">
        <v>53</v>
      </c>
      <c r="S24" s="21" t="s">
        <v>53</v>
      </c>
      <c r="T24" s="21" t="s">
        <v>53</v>
      </c>
      <c r="U24" s="21" t="s">
        <v>53</v>
      </c>
      <c r="V24" s="21" t="s">
        <v>53</v>
      </c>
    </row>
    <row r="25" spans="1:26" x14ac:dyDescent="0.25">
      <c r="C25" s="5"/>
      <c r="N25" s="6"/>
      <c r="O25" s="21"/>
      <c r="P25" s="21"/>
      <c r="Q25" s="21"/>
      <c r="R25" s="21"/>
      <c r="S25" s="21"/>
      <c r="T25" s="21"/>
      <c r="U25" s="21"/>
      <c r="V25" s="21"/>
    </row>
    <row r="26" spans="1:26" x14ac:dyDescent="0.25">
      <c r="B26" s="1" t="s">
        <v>12</v>
      </c>
      <c r="C26" s="28">
        <f>C22/C18</f>
        <v>2.5</v>
      </c>
      <c r="D26" s="1" t="s">
        <v>13</v>
      </c>
      <c r="N26" s="33">
        <f>N22/N18</f>
        <v>2.5</v>
      </c>
      <c r="O26" s="33">
        <f>O22/O18</f>
        <v>2.5</v>
      </c>
      <c r="P26" s="33" t="e">
        <f t="shared" ref="P26:V26" si="1">P22/P18</f>
        <v>#VALUE!</v>
      </c>
      <c r="Q26" s="33" t="e">
        <f t="shared" si="1"/>
        <v>#VALUE!</v>
      </c>
      <c r="R26" s="33" t="e">
        <f t="shared" si="1"/>
        <v>#VALUE!</v>
      </c>
      <c r="S26" s="33">
        <f t="shared" si="1"/>
        <v>0.20300000000000001</v>
      </c>
      <c r="T26" s="33" t="e">
        <f t="shared" si="1"/>
        <v>#VALUE!</v>
      </c>
      <c r="U26" s="33">
        <f t="shared" si="1"/>
        <v>2.5</v>
      </c>
      <c r="V26" s="33">
        <f t="shared" si="1"/>
        <v>1</v>
      </c>
    </row>
    <row r="27" spans="1:26" x14ac:dyDescent="0.25">
      <c r="O27" s="21"/>
      <c r="P27" s="21"/>
      <c r="Q27" s="21"/>
      <c r="R27" s="21"/>
      <c r="S27" s="21"/>
      <c r="T27" s="21"/>
      <c r="U27" s="21"/>
      <c r="V27" s="21"/>
    </row>
    <row r="28" spans="1:26" x14ac:dyDescent="0.25">
      <c r="B28" s="1" t="s">
        <v>14</v>
      </c>
      <c r="C28" s="54">
        <v>50</v>
      </c>
      <c r="D28" s="1" t="s">
        <v>15</v>
      </c>
      <c r="N28" s="35" t="s">
        <v>54</v>
      </c>
      <c r="O28" s="35" t="s">
        <v>54</v>
      </c>
      <c r="P28" s="35" t="s">
        <v>54</v>
      </c>
      <c r="Q28" s="35" t="s">
        <v>54</v>
      </c>
      <c r="R28" s="35" t="s">
        <v>54</v>
      </c>
      <c r="S28" s="35" t="s">
        <v>54</v>
      </c>
      <c r="T28" s="35" t="s">
        <v>54</v>
      </c>
      <c r="U28" s="35" t="s">
        <v>54</v>
      </c>
      <c r="V28" s="21" t="s">
        <v>53</v>
      </c>
    </row>
    <row r="29" spans="1:26" s="7" customFormat="1" x14ac:dyDescent="0.25">
      <c r="C29" s="8"/>
    </row>
    <row r="31" spans="1:26" x14ac:dyDescent="0.25">
      <c r="A31" s="1" t="s">
        <v>16</v>
      </c>
      <c r="B31" s="1" t="s">
        <v>17</v>
      </c>
      <c r="C31" s="54">
        <v>50</v>
      </c>
      <c r="D31" s="1" t="s">
        <v>18</v>
      </c>
    </row>
    <row r="33" spans="2:14" x14ac:dyDescent="0.25">
      <c r="B33" s="4" t="s">
        <v>19</v>
      </c>
      <c r="C33" s="42">
        <f>C12</f>
        <v>100000000</v>
      </c>
      <c r="D33" s="1" t="s">
        <v>20</v>
      </c>
      <c r="N33" s="9"/>
    </row>
    <row r="34" spans="2:14" x14ac:dyDescent="0.25">
      <c r="B34" s="10"/>
      <c r="C34" s="11"/>
      <c r="D34" s="1" t="s">
        <v>21</v>
      </c>
      <c r="N34" s="9"/>
    </row>
    <row r="36" spans="2:14" x14ac:dyDescent="0.25">
      <c r="B36" s="1" t="s">
        <v>22</v>
      </c>
      <c r="C36" s="41">
        <f>4*C16*C22</f>
        <v>4.9999999999999996E-5</v>
      </c>
      <c r="D36" s="1" t="s">
        <v>23</v>
      </c>
    </row>
    <row r="38" spans="2:14" x14ac:dyDescent="0.25">
      <c r="B38" s="1" t="s">
        <v>24</v>
      </c>
      <c r="C38" s="42">
        <f>4*C16*C18</f>
        <v>2.0000000000000002E-5</v>
      </c>
      <c r="D38" s="1" t="s">
        <v>25</v>
      </c>
      <c r="N38" s="12"/>
    </row>
    <row r="39" spans="2:14" x14ac:dyDescent="0.25">
      <c r="N39" s="12"/>
    </row>
    <row r="40" spans="2:14" x14ac:dyDescent="0.25">
      <c r="B40" s="1" t="s">
        <v>26</v>
      </c>
      <c r="C40" s="54" t="s">
        <v>75</v>
      </c>
      <c r="D40" s="1" t="s">
        <v>27</v>
      </c>
      <c r="N40" s="12"/>
    </row>
    <row r="41" spans="2:14" x14ac:dyDescent="0.25">
      <c r="D41" s="1" t="s">
        <v>28</v>
      </c>
    </row>
    <row r="42" spans="2:14" x14ac:dyDescent="0.25">
      <c r="D42" s="1" t="s">
        <v>29</v>
      </c>
    </row>
    <row r="44" spans="2:14" x14ac:dyDescent="0.25">
      <c r="B44" s="1" t="s">
        <v>30</v>
      </c>
      <c r="C44" s="2" t="s">
        <v>31</v>
      </c>
      <c r="D44" s="1" t="s">
        <v>32</v>
      </c>
    </row>
    <row r="45" spans="2:14" x14ac:dyDescent="0.25">
      <c r="D45" s="1" t="s">
        <v>33</v>
      </c>
    </row>
    <row r="47" spans="2:14" x14ac:dyDescent="0.25">
      <c r="B47" s="1" t="s">
        <v>34</v>
      </c>
      <c r="C47" s="3">
        <f>C28/(4*C16)</f>
        <v>2.5000000000000001E-2</v>
      </c>
      <c r="D47" s="1" t="s">
        <v>35</v>
      </c>
    </row>
    <row r="48" spans="2:14" x14ac:dyDescent="0.25">
      <c r="D48" s="1" t="s">
        <v>36</v>
      </c>
    </row>
    <row r="49" spans="2:10" x14ac:dyDescent="0.25">
      <c r="D49" s="1" t="s">
        <v>37</v>
      </c>
    </row>
    <row r="51" spans="2:10" x14ac:dyDescent="0.25">
      <c r="B51" s="1" t="s">
        <v>38</v>
      </c>
      <c r="C51" s="54" t="s">
        <v>39</v>
      </c>
      <c r="D51" s="1" t="s">
        <v>40</v>
      </c>
    </row>
    <row r="52" spans="2:10" x14ac:dyDescent="0.25">
      <c r="D52" s="1" t="s">
        <v>41</v>
      </c>
      <c r="J52" s="2"/>
    </row>
    <row r="53" spans="2:10" x14ac:dyDescent="0.25">
      <c r="D53" s="1" t="s">
        <v>42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90" zoomScalePageLayoutView="90" workbookViewId="0">
      <selection activeCell="K17" sqref="K17"/>
    </sheetView>
  </sheetViews>
  <sheetFormatPr defaultColWidth="11.42578125" defaultRowHeight="12.75" x14ac:dyDescent="0.2"/>
  <cols>
    <col min="2" max="2" width="21.42578125" customWidth="1"/>
    <col min="3" max="3" width="7.42578125" bestFit="1" customWidth="1"/>
    <col min="4" max="4" width="5.42578125" customWidth="1"/>
    <col min="5" max="5" width="34.7109375" bestFit="1" customWidth="1"/>
    <col min="6" max="6" width="3.140625" customWidth="1"/>
    <col min="7" max="7" width="34.85546875" bestFit="1" customWidth="1"/>
    <col min="8" max="8" width="2.85546875" customWidth="1"/>
  </cols>
  <sheetData>
    <row r="1" spans="1:11" x14ac:dyDescent="0.2">
      <c r="E1" s="13">
        <v>2</v>
      </c>
      <c r="G1" s="13">
        <v>2</v>
      </c>
    </row>
    <row r="2" spans="1:11" x14ac:dyDescent="0.2">
      <c r="A2" t="s">
        <v>43</v>
      </c>
      <c r="B2" t="s">
        <v>44</v>
      </c>
      <c r="C2" t="s">
        <v>76</v>
      </c>
      <c r="D2" t="s">
        <v>77</v>
      </c>
    </row>
    <row r="3" spans="1:11" x14ac:dyDescent="0.2">
      <c r="A3" s="37">
        <v>0</v>
      </c>
      <c r="B3" s="37">
        <v>500</v>
      </c>
      <c r="C3" s="13">
        <f t="shared" ref="C3:C38" si="0">B4-B3</f>
        <v>-440</v>
      </c>
      <c r="D3" s="46">
        <f t="shared" ref="D3:D4" si="1">C3/(A4-A3)</f>
        <v>-440</v>
      </c>
      <c r="E3" t="s">
        <v>45</v>
      </c>
      <c r="G3" s="14" t="s">
        <v>46</v>
      </c>
      <c r="I3" t="s">
        <v>47</v>
      </c>
      <c r="K3" t="s">
        <v>78</v>
      </c>
    </row>
    <row r="4" spans="1:11" x14ac:dyDescent="0.2">
      <c r="A4" s="14">
        <v>1</v>
      </c>
      <c r="B4" s="14">
        <v>60</v>
      </c>
      <c r="C4" s="13">
        <f t="shared" si="0"/>
        <v>10</v>
      </c>
      <c r="D4" s="46">
        <f t="shared" si="1"/>
        <v>10</v>
      </c>
      <c r="E4" s="45">
        <f>ROUND(A4/(4*$B$3),$E$1)</f>
        <v>0</v>
      </c>
      <c r="F4" s="44"/>
      <c r="G4" s="45">
        <f>ROUND(B4/$B$3,$G$1)</f>
        <v>0.12</v>
      </c>
      <c r="I4" t="str">
        <f t="shared" ref="I4" si="2">CONCATENATE("-eN ",E4," ",G4)</f>
        <v>-eN 0 0.12</v>
      </c>
      <c r="K4" t="s">
        <v>79</v>
      </c>
    </row>
    <row r="5" spans="1:11" x14ac:dyDescent="0.2">
      <c r="A5" s="14">
        <v>2</v>
      </c>
      <c r="B5" s="14">
        <v>70</v>
      </c>
      <c r="C5" s="13">
        <f t="shared" si="0"/>
        <v>10</v>
      </c>
      <c r="D5" s="46">
        <f t="shared" ref="D5:D33" si="3">C5/(A6-A5)</f>
        <v>10</v>
      </c>
      <c r="E5" s="45">
        <f t="shared" ref="E5:E33" si="4">ROUND(A5/(4*$B$3),$E$1)</f>
        <v>0</v>
      </c>
      <c r="F5" s="44"/>
      <c r="G5" s="45">
        <f t="shared" ref="G5:G33" si="5">ROUND(B5/$B$3,$G$1)</f>
        <v>0.14000000000000001</v>
      </c>
      <c r="I5" t="str">
        <f t="shared" ref="I5:I33" si="6">CONCATENATE("-eN ",E5," ",G5)</f>
        <v>-eN 0 0.14</v>
      </c>
      <c r="K5" t="s">
        <v>80</v>
      </c>
    </row>
    <row r="6" spans="1:11" x14ac:dyDescent="0.2">
      <c r="A6" s="14">
        <v>3</v>
      </c>
      <c r="B6" s="14">
        <v>80</v>
      </c>
      <c r="C6" s="13">
        <f t="shared" si="0"/>
        <v>10</v>
      </c>
      <c r="D6" s="46">
        <f t="shared" si="3"/>
        <v>10</v>
      </c>
      <c r="E6" s="45">
        <f t="shared" si="4"/>
        <v>0</v>
      </c>
      <c r="F6" s="44"/>
      <c r="G6" s="45">
        <f t="shared" si="5"/>
        <v>0.16</v>
      </c>
      <c r="I6" t="str">
        <f t="shared" si="6"/>
        <v>-eN 0 0.16</v>
      </c>
      <c r="K6" t="s">
        <v>81</v>
      </c>
    </row>
    <row r="7" spans="1:11" x14ac:dyDescent="0.2">
      <c r="A7" s="14">
        <v>4</v>
      </c>
      <c r="B7" s="14">
        <v>90</v>
      </c>
      <c r="C7" s="13">
        <f t="shared" si="0"/>
        <v>10</v>
      </c>
      <c r="D7" s="46">
        <f t="shared" si="3"/>
        <v>10</v>
      </c>
      <c r="E7" s="45">
        <f t="shared" si="4"/>
        <v>0</v>
      </c>
      <c r="F7" s="44"/>
      <c r="G7" s="45">
        <f t="shared" si="5"/>
        <v>0.18</v>
      </c>
      <c r="I7" t="str">
        <f t="shared" si="6"/>
        <v>-eN 0 0.18</v>
      </c>
    </row>
    <row r="8" spans="1:11" x14ac:dyDescent="0.2">
      <c r="A8" s="37">
        <v>5</v>
      </c>
      <c r="B8" s="37">
        <v>100</v>
      </c>
      <c r="C8" s="13">
        <f t="shared" si="0"/>
        <v>100</v>
      </c>
      <c r="D8" s="46">
        <f t="shared" si="3"/>
        <v>5</v>
      </c>
      <c r="E8" s="45">
        <f t="shared" si="4"/>
        <v>0</v>
      </c>
      <c r="F8" s="44"/>
      <c r="G8" s="45">
        <f t="shared" si="5"/>
        <v>0.2</v>
      </c>
      <c r="I8" t="str">
        <f t="shared" si="6"/>
        <v>-eN 0 0.2</v>
      </c>
    </row>
    <row r="9" spans="1:11" x14ac:dyDescent="0.2">
      <c r="A9" s="13">
        <v>25</v>
      </c>
      <c r="B9" s="13">
        <v>200</v>
      </c>
      <c r="C9" s="13">
        <f t="shared" si="0"/>
        <v>100</v>
      </c>
      <c r="D9" s="46">
        <f t="shared" si="3"/>
        <v>4</v>
      </c>
      <c r="E9" s="45">
        <f t="shared" si="4"/>
        <v>0.01</v>
      </c>
      <c r="F9" s="44"/>
      <c r="G9" s="45">
        <f t="shared" si="5"/>
        <v>0.4</v>
      </c>
      <c r="I9" t="str">
        <f t="shared" si="6"/>
        <v>-eN 0.01 0.4</v>
      </c>
    </row>
    <row r="10" spans="1:11" x14ac:dyDescent="0.2">
      <c r="A10" s="13">
        <v>50</v>
      </c>
      <c r="B10" s="13">
        <v>300</v>
      </c>
      <c r="C10" s="13">
        <f t="shared" si="0"/>
        <v>200</v>
      </c>
      <c r="D10" s="46">
        <f t="shared" si="3"/>
        <v>4</v>
      </c>
      <c r="E10" s="45">
        <f t="shared" si="4"/>
        <v>0.03</v>
      </c>
      <c r="F10" s="44"/>
      <c r="G10" s="45">
        <f t="shared" si="5"/>
        <v>0.6</v>
      </c>
      <c r="I10" t="str">
        <f t="shared" si="6"/>
        <v>-eN 0.03 0.6</v>
      </c>
    </row>
    <row r="11" spans="1:11" x14ac:dyDescent="0.2">
      <c r="A11" s="37">
        <v>100</v>
      </c>
      <c r="B11" s="37">
        <v>500</v>
      </c>
      <c r="C11" s="13">
        <f t="shared" si="0"/>
        <v>200</v>
      </c>
      <c r="D11" s="46">
        <f t="shared" si="3"/>
        <v>2</v>
      </c>
      <c r="E11" s="45">
        <f t="shared" si="4"/>
        <v>0.05</v>
      </c>
      <c r="F11" s="44"/>
      <c r="G11" s="45">
        <f t="shared" si="5"/>
        <v>1</v>
      </c>
      <c r="I11" t="str">
        <f t="shared" si="6"/>
        <v>-eN 0.05 1</v>
      </c>
    </row>
    <row r="12" spans="1:11" x14ac:dyDescent="0.2">
      <c r="A12" s="13">
        <v>200</v>
      </c>
      <c r="B12" s="13">
        <v>700</v>
      </c>
      <c r="C12" s="13">
        <f t="shared" si="0"/>
        <v>200</v>
      </c>
      <c r="D12" s="46">
        <f t="shared" si="3"/>
        <v>2</v>
      </c>
      <c r="E12" s="45">
        <f t="shared" si="4"/>
        <v>0.1</v>
      </c>
      <c r="F12" s="44"/>
      <c r="G12" s="45">
        <f t="shared" si="5"/>
        <v>1.4</v>
      </c>
      <c r="I12" t="str">
        <f t="shared" si="6"/>
        <v>-eN 0.1 1.4</v>
      </c>
    </row>
    <row r="13" spans="1:11" x14ac:dyDescent="0.2">
      <c r="A13" s="13">
        <v>300</v>
      </c>
      <c r="B13" s="13">
        <v>900</v>
      </c>
      <c r="C13" s="13">
        <f t="shared" si="0"/>
        <v>200</v>
      </c>
      <c r="D13" s="46">
        <f t="shared" si="3"/>
        <v>2</v>
      </c>
      <c r="E13" s="45">
        <f t="shared" si="4"/>
        <v>0.15</v>
      </c>
      <c r="F13" s="44"/>
      <c r="G13" s="45">
        <f t="shared" si="5"/>
        <v>1.8</v>
      </c>
      <c r="I13" t="str">
        <f t="shared" si="6"/>
        <v>-eN 0.15 1.8</v>
      </c>
    </row>
    <row r="14" spans="1:11" x14ac:dyDescent="0.2">
      <c r="A14" s="13">
        <v>400</v>
      </c>
      <c r="B14" s="13">
        <v>1100</v>
      </c>
      <c r="C14" s="13">
        <f t="shared" si="0"/>
        <v>150</v>
      </c>
      <c r="D14" s="46">
        <f t="shared" si="3"/>
        <v>1.5</v>
      </c>
      <c r="E14" s="45">
        <f t="shared" si="4"/>
        <v>0.2</v>
      </c>
      <c r="F14" s="44"/>
      <c r="G14" s="45">
        <f t="shared" si="5"/>
        <v>2.2000000000000002</v>
      </c>
      <c r="I14" t="str">
        <f t="shared" si="6"/>
        <v>-eN 0.2 2.2</v>
      </c>
    </row>
    <row r="15" spans="1:11" x14ac:dyDescent="0.2">
      <c r="A15" s="37">
        <v>500</v>
      </c>
      <c r="B15" s="37">
        <v>1250</v>
      </c>
      <c r="C15" s="13">
        <f t="shared" si="0"/>
        <v>50</v>
      </c>
      <c r="D15" s="46">
        <f t="shared" si="3"/>
        <v>0.5</v>
      </c>
      <c r="E15" s="45">
        <f t="shared" si="4"/>
        <v>0.25</v>
      </c>
      <c r="F15" s="44"/>
      <c r="G15" s="45">
        <f t="shared" si="5"/>
        <v>2.5</v>
      </c>
      <c r="I15" t="str">
        <f t="shared" si="6"/>
        <v>-eN 0.25 2.5</v>
      </c>
    </row>
    <row r="16" spans="1:11" x14ac:dyDescent="0.2">
      <c r="A16" s="13">
        <v>600</v>
      </c>
      <c r="B16" s="13">
        <v>1300</v>
      </c>
      <c r="C16" s="13">
        <f t="shared" si="0"/>
        <v>50</v>
      </c>
      <c r="D16" s="46">
        <f t="shared" si="3"/>
        <v>0.5</v>
      </c>
      <c r="E16" s="45">
        <f t="shared" si="4"/>
        <v>0.3</v>
      </c>
      <c r="F16" s="44"/>
      <c r="G16" s="45">
        <f t="shared" si="5"/>
        <v>2.6</v>
      </c>
      <c r="I16" t="str">
        <f t="shared" si="6"/>
        <v>-eN 0.3 2.6</v>
      </c>
    </row>
    <row r="17" spans="1:10" x14ac:dyDescent="0.2">
      <c r="A17" s="14">
        <v>700</v>
      </c>
      <c r="B17" s="14">
        <v>1350</v>
      </c>
      <c r="C17" s="13">
        <f t="shared" si="0"/>
        <v>50</v>
      </c>
      <c r="D17" s="46">
        <f t="shared" si="3"/>
        <v>0.5</v>
      </c>
      <c r="E17" s="45">
        <f t="shared" si="4"/>
        <v>0.35</v>
      </c>
      <c r="F17" s="44"/>
      <c r="G17" s="45">
        <f t="shared" si="5"/>
        <v>2.7</v>
      </c>
      <c r="I17" t="str">
        <f t="shared" si="6"/>
        <v>-eN 0.35 2.7</v>
      </c>
    </row>
    <row r="18" spans="1:10" x14ac:dyDescent="0.2">
      <c r="A18" s="15">
        <v>800</v>
      </c>
      <c r="B18" s="13">
        <v>1400</v>
      </c>
      <c r="C18" s="13">
        <f t="shared" si="0"/>
        <v>50</v>
      </c>
      <c r="D18" s="46">
        <f t="shared" si="3"/>
        <v>0.5</v>
      </c>
      <c r="E18" s="45">
        <f t="shared" si="4"/>
        <v>0.4</v>
      </c>
      <c r="F18" s="44"/>
      <c r="G18" s="45">
        <f t="shared" si="5"/>
        <v>2.8</v>
      </c>
      <c r="I18" t="str">
        <f t="shared" si="6"/>
        <v>-eN 0.4 2.8</v>
      </c>
    </row>
    <row r="19" spans="1:10" x14ac:dyDescent="0.2">
      <c r="A19" s="13">
        <v>900</v>
      </c>
      <c r="B19" s="13">
        <v>1450</v>
      </c>
      <c r="C19" s="13">
        <f t="shared" si="0"/>
        <v>50</v>
      </c>
      <c r="D19" s="46">
        <f t="shared" si="3"/>
        <v>0.5</v>
      </c>
      <c r="E19" s="45">
        <f t="shared" si="4"/>
        <v>0.45</v>
      </c>
      <c r="F19" s="44"/>
      <c r="G19" s="45">
        <f t="shared" si="5"/>
        <v>2.9</v>
      </c>
      <c r="I19" t="str">
        <f t="shared" si="6"/>
        <v>-eN 0.45 2.9</v>
      </c>
    </row>
    <row r="20" spans="1:10" x14ac:dyDescent="0.2">
      <c r="A20" s="40">
        <v>1000</v>
      </c>
      <c r="B20" s="37">
        <v>1500</v>
      </c>
      <c r="C20" s="13">
        <f t="shared" si="0"/>
        <v>500</v>
      </c>
      <c r="D20" s="46">
        <f t="shared" si="3"/>
        <v>0.5</v>
      </c>
      <c r="E20" s="45">
        <f t="shared" si="4"/>
        <v>0.5</v>
      </c>
      <c r="F20" s="44"/>
      <c r="G20" s="45">
        <f t="shared" si="5"/>
        <v>3</v>
      </c>
      <c r="I20" t="str">
        <f t="shared" si="6"/>
        <v>-eN 0.5 3</v>
      </c>
    </row>
    <row r="21" spans="1:10" x14ac:dyDescent="0.2">
      <c r="A21" s="13">
        <v>2000</v>
      </c>
      <c r="B21" s="13">
        <v>2000</v>
      </c>
      <c r="C21" s="13">
        <f t="shared" si="0"/>
        <v>500</v>
      </c>
      <c r="D21" s="46">
        <f t="shared" si="3"/>
        <v>0.5</v>
      </c>
      <c r="E21" s="45">
        <f t="shared" si="4"/>
        <v>1</v>
      </c>
      <c r="F21" s="44"/>
      <c r="G21" s="45">
        <f t="shared" si="5"/>
        <v>4</v>
      </c>
      <c r="I21" t="str">
        <f t="shared" si="6"/>
        <v>-eN 1 4</v>
      </c>
    </row>
    <row r="22" spans="1:10" x14ac:dyDescent="0.2">
      <c r="A22" s="15">
        <v>3000</v>
      </c>
      <c r="B22" s="13">
        <v>2500</v>
      </c>
      <c r="C22" s="13">
        <f t="shared" si="0"/>
        <v>500</v>
      </c>
      <c r="D22" s="46">
        <f t="shared" si="3"/>
        <v>0.5</v>
      </c>
      <c r="E22" s="45">
        <f t="shared" si="4"/>
        <v>1.5</v>
      </c>
      <c r="F22" s="44"/>
      <c r="G22" s="45">
        <f t="shared" si="5"/>
        <v>5</v>
      </c>
      <c r="I22" t="str">
        <f t="shared" si="6"/>
        <v>-eN 1.5 5</v>
      </c>
    </row>
    <row r="23" spans="1:10" x14ac:dyDescent="0.2">
      <c r="A23" s="13">
        <v>4000</v>
      </c>
      <c r="B23" s="13">
        <v>3000</v>
      </c>
      <c r="C23" s="13">
        <f t="shared" si="0"/>
        <v>500</v>
      </c>
      <c r="D23" s="46">
        <f t="shared" si="3"/>
        <v>0.5</v>
      </c>
      <c r="E23" s="45">
        <f t="shared" si="4"/>
        <v>2</v>
      </c>
      <c r="F23" s="44"/>
      <c r="G23" s="45">
        <f t="shared" si="5"/>
        <v>6</v>
      </c>
      <c r="I23" t="str">
        <f t="shared" si="6"/>
        <v>-eN 2 6</v>
      </c>
      <c r="J23" s="16"/>
    </row>
    <row r="24" spans="1:10" x14ac:dyDescent="0.2">
      <c r="A24" s="40">
        <v>5000</v>
      </c>
      <c r="B24" s="37">
        <v>3500</v>
      </c>
      <c r="C24" s="13">
        <f t="shared" si="0"/>
        <v>500</v>
      </c>
      <c r="D24" s="46">
        <f t="shared" si="3"/>
        <v>0.5</v>
      </c>
      <c r="E24" s="45">
        <f t="shared" si="4"/>
        <v>2.5</v>
      </c>
      <c r="F24" s="44"/>
      <c r="G24" s="45">
        <f t="shared" si="5"/>
        <v>7</v>
      </c>
      <c r="I24" t="str">
        <f t="shared" si="6"/>
        <v>-eN 2.5 7</v>
      </c>
      <c r="J24" s="16"/>
    </row>
    <row r="25" spans="1:10" x14ac:dyDescent="0.2">
      <c r="A25" s="13">
        <v>6000</v>
      </c>
      <c r="B25" s="13">
        <v>4000</v>
      </c>
      <c r="C25" s="13">
        <f t="shared" si="0"/>
        <v>500</v>
      </c>
      <c r="D25" s="46">
        <f t="shared" si="3"/>
        <v>0.5</v>
      </c>
      <c r="E25" s="45">
        <f t="shared" si="4"/>
        <v>3</v>
      </c>
      <c r="F25" s="44"/>
      <c r="G25" s="45">
        <f t="shared" si="5"/>
        <v>8</v>
      </c>
      <c r="I25" t="str">
        <f t="shared" si="6"/>
        <v>-eN 3 8</v>
      </c>
      <c r="J25" s="16"/>
    </row>
    <row r="26" spans="1:10" x14ac:dyDescent="0.2">
      <c r="A26" s="47">
        <v>7000</v>
      </c>
      <c r="B26" s="14">
        <v>4500</v>
      </c>
      <c r="C26" s="13">
        <f t="shared" si="0"/>
        <v>500</v>
      </c>
      <c r="D26" s="46">
        <f t="shared" si="3"/>
        <v>0.5</v>
      </c>
      <c r="E26" s="45">
        <f t="shared" si="4"/>
        <v>3.5</v>
      </c>
      <c r="F26" s="44"/>
      <c r="G26" s="45">
        <f t="shared" si="5"/>
        <v>9</v>
      </c>
      <c r="I26" t="str">
        <f t="shared" si="6"/>
        <v>-eN 3.5 9</v>
      </c>
      <c r="J26" s="16"/>
    </row>
    <row r="27" spans="1:10" x14ac:dyDescent="0.2">
      <c r="A27" s="15">
        <v>8000</v>
      </c>
      <c r="B27" s="13">
        <v>5000</v>
      </c>
      <c r="C27" s="13">
        <f t="shared" si="0"/>
        <v>500</v>
      </c>
      <c r="D27" s="46">
        <f t="shared" si="3"/>
        <v>0.5</v>
      </c>
      <c r="E27" s="45">
        <f t="shared" si="4"/>
        <v>4</v>
      </c>
      <c r="F27" s="44"/>
      <c r="G27" s="45">
        <f t="shared" si="5"/>
        <v>10</v>
      </c>
      <c r="I27" t="str">
        <f t="shared" si="6"/>
        <v>-eN 4 10</v>
      </c>
      <c r="J27" s="16"/>
    </row>
    <row r="28" spans="1:10" x14ac:dyDescent="0.2">
      <c r="A28" s="15">
        <v>9000</v>
      </c>
      <c r="B28" s="13">
        <v>5500</v>
      </c>
      <c r="C28" s="13">
        <f t="shared" si="0"/>
        <v>500</v>
      </c>
      <c r="D28" s="46">
        <f t="shared" si="3"/>
        <v>0.5</v>
      </c>
      <c r="E28" s="45">
        <f t="shared" si="4"/>
        <v>4.5</v>
      </c>
      <c r="F28" s="44"/>
      <c r="G28" s="45">
        <f t="shared" si="5"/>
        <v>11</v>
      </c>
      <c r="I28" t="str">
        <f t="shared" si="6"/>
        <v>-eN 4.5 11</v>
      </c>
      <c r="J28" s="16"/>
    </row>
    <row r="29" spans="1:10" x14ac:dyDescent="0.2">
      <c r="A29" s="48">
        <v>10000</v>
      </c>
      <c r="B29" s="37">
        <v>6000</v>
      </c>
      <c r="C29" s="13">
        <f t="shared" si="0"/>
        <v>1000</v>
      </c>
      <c r="D29" s="46">
        <f t="shared" si="3"/>
        <v>0.1</v>
      </c>
      <c r="E29" s="45">
        <f t="shared" si="4"/>
        <v>5</v>
      </c>
      <c r="F29" s="44"/>
      <c r="G29" s="45">
        <f t="shared" si="5"/>
        <v>12</v>
      </c>
      <c r="I29" t="str">
        <f t="shared" si="6"/>
        <v>-eN 5 12</v>
      </c>
      <c r="J29" s="16"/>
    </row>
    <row r="30" spans="1:10" x14ac:dyDescent="0.2">
      <c r="A30" s="15">
        <v>20000</v>
      </c>
      <c r="B30" s="13">
        <v>7000</v>
      </c>
      <c r="C30" s="13">
        <f t="shared" si="0"/>
        <v>1000</v>
      </c>
      <c r="D30" s="46">
        <f t="shared" si="3"/>
        <v>0.05</v>
      </c>
      <c r="E30" s="45">
        <f t="shared" si="4"/>
        <v>10</v>
      </c>
      <c r="F30" s="44"/>
      <c r="G30" s="45">
        <f t="shared" si="5"/>
        <v>14</v>
      </c>
      <c r="I30" t="str">
        <f t="shared" si="6"/>
        <v>-eN 10 14</v>
      </c>
      <c r="J30" s="16"/>
    </row>
    <row r="31" spans="1:10" x14ac:dyDescent="0.2">
      <c r="A31" s="15">
        <v>40000</v>
      </c>
      <c r="B31" s="13">
        <v>8000</v>
      </c>
      <c r="C31" s="13">
        <f t="shared" si="0"/>
        <v>1000</v>
      </c>
      <c r="D31" s="46">
        <f t="shared" si="3"/>
        <v>0.05</v>
      </c>
      <c r="E31" s="45">
        <f t="shared" si="4"/>
        <v>20</v>
      </c>
      <c r="F31" s="44"/>
      <c r="G31" s="45">
        <f t="shared" si="5"/>
        <v>16</v>
      </c>
      <c r="I31" t="str">
        <f t="shared" si="6"/>
        <v>-eN 20 16</v>
      </c>
      <c r="J31" s="16"/>
    </row>
    <row r="32" spans="1:10" x14ac:dyDescent="0.2">
      <c r="A32" s="15">
        <v>60000</v>
      </c>
      <c r="B32" s="13">
        <v>9000</v>
      </c>
      <c r="C32" s="13">
        <f t="shared" si="0"/>
        <v>1000</v>
      </c>
      <c r="D32" s="46">
        <f t="shared" si="3"/>
        <v>0.05</v>
      </c>
      <c r="E32" s="45">
        <f t="shared" si="4"/>
        <v>30</v>
      </c>
      <c r="F32" s="44"/>
      <c r="G32" s="45">
        <f t="shared" si="5"/>
        <v>18</v>
      </c>
      <c r="I32" t="str">
        <f t="shared" si="6"/>
        <v>-eN 30 18</v>
      </c>
    </row>
    <row r="33" spans="1:9" x14ac:dyDescent="0.2">
      <c r="A33" s="15">
        <v>80000</v>
      </c>
      <c r="B33" s="13">
        <v>10000</v>
      </c>
      <c r="C33" s="13">
        <f t="shared" si="0"/>
        <v>2000</v>
      </c>
      <c r="D33" s="46">
        <f t="shared" si="3"/>
        <v>0.1</v>
      </c>
      <c r="E33" s="45">
        <f t="shared" si="4"/>
        <v>40</v>
      </c>
      <c r="F33" s="44"/>
      <c r="G33" s="45">
        <f t="shared" si="5"/>
        <v>20</v>
      </c>
      <c r="I33" t="str">
        <f t="shared" si="6"/>
        <v>-eN 40 20</v>
      </c>
    </row>
    <row r="34" spans="1:9" x14ac:dyDescent="0.2">
      <c r="A34" s="40">
        <v>100000</v>
      </c>
      <c r="B34" s="37">
        <v>12000</v>
      </c>
      <c r="C34" s="13">
        <f t="shared" si="0"/>
        <v>8000</v>
      </c>
      <c r="D34" s="46">
        <f t="shared" ref="D34:D38" si="7">C34/(A35-A34)</f>
        <v>0.08</v>
      </c>
      <c r="E34" s="45">
        <f t="shared" ref="E34:E38" si="8">ROUND(A34/(4*$B$3),$E$1)</f>
        <v>50</v>
      </c>
      <c r="F34" s="44"/>
      <c r="G34" s="45">
        <f t="shared" ref="G34:G38" si="9">ROUND(B34/$B$3,$G$1)</f>
        <v>24</v>
      </c>
      <c r="I34" t="str">
        <f t="shared" ref="I34:I38" si="10">CONCATENATE("-eN ",E34," ",G34)</f>
        <v>-eN 50 24</v>
      </c>
    </row>
    <row r="35" spans="1:9" x14ac:dyDescent="0.2">
      <c r="A35" s="15">
        <v>200000</v>
      </c>
      <c r="B35" s="38">
        <v>20000</v>
      </c>
      <c r="C35" s="13">
        <f t="shared" si="0"/>
        <v>20000</v>
      </c>
      <c r="D35" s="46">
        <f t="shared" si="7"/>
        <v>0.1</v>
      </c>
      <c r="E35" s="45">
        <f t="shared" si="8"/>
        <v>100</v>
      </c>
      <c r="F35" s="44"/>
      <c r="G35" s="45">
        <f t="shared" si="9"/>
        <v>40</v>
      </c>
      <c r="I35" t="str">
        <f t="shared" si="10"/>
        <v>-eN 100 40</v>
      </c>
    </row>
    <row r="36" spans="1:9" x14ac:dyDescent="0.2">
      <c r="A36" s="15">
        <v>400000</v>
      </c>
      <c r="B36" s="38">
        <v>40000</v>
      </c>
      <c r="C36" s="13">
        <f t="shared" si="0"/>
        <v>20000</v>
      </c>
      <c r="D36" s="46">
        <f t="shared" si="7"/>
        <v>0.1</v>
      </c>
      <c r="E36" s="45">
        <f t="shared" si="8"/>
        <v>200</v>
      </c>
      <c r="F36" s="44"/>
      <c r="G36" s="45">
        <f t="shared" si="9"/>
        <v>80</v>
      </c>
      <c r="I36" t="str">
        <f t="shared" si="10"/>
        <v>-eN 200 80</v>
      </c>
    </row>
    <row r="37" spans="1:9" x14ac:dyDescent="0.2">
      <c r="A37" s="15">
        <v>600000</v>
      </c>
      <c r="B37" s="38">
        <v>60000</v>
      </c>
      <c r="C37" s="13">
        <f t="shared" si="0"/>
        <v>20000</v>
      </c>
      <c r="D37" s="46">
        <f t="shared" si="7"/>
        <v>0.1</v>
      </c>
      <c r="E37" s="45">
        <f t="shared" si="8"/>
        <v>300</v>
      </c>
      <c r="F37" s="44"/>
      <c r="G37" s="45">
        <f t="shared" si="9"/>
        <v>120</v>
      </c>
      <c r="I37" t="str">
        <f t="shared" si="10"/>
        <v>-eN 300 120</v>
      </c>
    </row>
    <row r="38" spans="1:9" x14ac:dyDescent="0.2">
      <c r="A38" s="15">
        <v>800000</v>
      </c>
      <c r="B38" s="38">
        <v>80000</v>
      </c>
      <c r="C38" s="13">
        <f t="shared" si="0"/>
        <v>20000</v>
      </c>
      <c r="D38" s="46">
        <f t="shared" si="7"/>
        <v>0.1</v>
      </c>
      <c r="E38" s="45">
        <f t="shared" si="8"/>
        <v>400</v>
      </c>
      <c r="F38" s="44"/>
      <c r="G38" s="45">
        <f t="shared" si="9"/>
        <v>160</v>
      </c>
      <c r="I38" t="str">
        <f t="shared" si="10"/>
        <v>-eN 400 160</v>
      </c>
    </row>
    <row r="39" spans="1:9" x14ac:dyDescent="0.2">
      <c r="A39" s="40">
        <v>1000000</v>
      </c>
      <c r="B39" s="51">
        <v>100000</v>
      </c>
      <c r="C39" s="13"/>
      <c r="D39" s="46"/>
      <c r="E39" s="45">
        <f t="shared" ref="E39" si="11">ROUND(A39/(4*$B$3),$E$1)</f>
        <v>500</v>
      </c>
      <c r="F39" s="44"/>
      <c r="G39" s="45">
        <f t="shared" ref="G39" si="12">ROUND(B39/$B$3,$G$1)</f>
        <v>200</v>
      </c>
      <c r="I39" t="str">
        <f t="shared" ref="I39" si="13">CONCATENATE("-eN ",E39," ",G39)</f>
        <v>-eN 500 200</v>
      </c>
    </row>
    <row r="40" spans="1:9" x14ac:dyDescent="0.2">
      <c r="A40" s="16"/>
      <c r="B40" s="16"/>
    </row>
    <row r="41" spans="1:9" x14ac:dyDescent="0.2">
      <c r="A41" s="16"/>
      <c r="B41" s="16"/>
    </row>
    <row r="42" spans="1:9" x14ac:dyDescent="0.2">
      <c r="A42" s="16"/>
      <c r="B42" s="16"/>
    </row>
    <row r="43" spans="1:9" x14ac:dyDescent="0.2">
      <c r="A43" s="16"/>
      <c r="B43" s="16"/>
    </row>
    <row r="44" spans="1:9" x14ac:dyDescent="0.2">
      <c r="A44" s="16"/>
      <c r="B44" s="16"/>
    </row>
    <row r="45" spans="1:9" x14ac:dyDescent="0.2">
      <c r="A45" s="16"/>
      <c r="B45" s="16"/>
    </row>
    <row r="46" spans="1:9" x14ac:dyDescent="0.2">
      <c r="A46" s="16"/>
      <c r="B46" s="16"/>
    </row>
    <row r="47" spans="1:9" x14ac:dyDescent="0.2">
      <c r="A47" s="16"/>
      <c r="B47" s="16"/>
    </row>
    <row r="48" spans="1:9" x14ac:dyDescent="0.2">
      <c r="A48" s="16"/>
      <c r="B48" s="16"/>
    </row>
    <row r="49" spans="1:11" x14ac:dyDescent="0.2">
      <c r="A49" s="16"/>
      <c r="B49" s="16"/>
    </row>
    <row r="50" spans="1:11" x14ac:dyDescent="0.2">
      <c r="A50" s="16"/>
      <c r="B50" s="16"/>
    </row>
    <row r="51" spans="1:11" x14ac:dyDescent="0.2">
      <c r="A51" s="16"/>
      <c r="B51" s="16"/>
    </row>
    <row r="52" spans="1:11" x14ac:dyDescent="0.2">
      <c r="A52" s="16"/>
      <c r="B52" s="16"/>
    </row>
    <row r="53" spans="1:11" x14ac:dyDescent="0.2">
      <c r="A53" s="16"/>
      <c r="B53" s="16"/>
    </row>
    <row r="54" spans="1:11" x14ac:dyDescent="0.2">
      <c r="A54" s="16"/>
      <c r="B54" s="16"/>
    </row>
    <row r="55" spans="1:11" x14ac:dyDescent="0.2">
      <c r="A55" s="16"/>
      <c r="B55" s="16"/>
    </row>
    <row r="56" spans="1:11" x14ac:dyDescent="0.2">
      <c r="A56" s="15"/>
      <c r="B56" s="15"/>
      <c r="C56" s="15"/>
      <c r="D56" s="16"/>
      <c r="E56" s="19"/>
      <c r="F56" s="16"/>
      <c r="G56" s="19"/>
      <c r="H56" s="16"/>
      <c r="I56" s="16"/>
    </row>
    <row r="57" spans="1:11" x14ac:dyDescent="0.2">
      <c r="A57" s="15"/>
      <c r="B57" s="15"/>
      <c r="C57" s="15"/>
      <c r="D57" s="16"/>
      <c r="E57" s="19"/>
      <c r="F57" s="16"/>
      <c r="G57" s="19"/>
      <c r="H57" s="16"/>
      <c r="I57" s="16"/>
    </row>
    <row r="58" spans="1:11" x14ac:dyDescent="0.2">
      <c r="A58" s="15"/>
      <c r="B58" s="15"/>
      <c r="C58" s="15"/>
      <c r="D58" s="16"/>
      <c r="E58" s="19"/>
      <c r="F58" s="16"/>
      <c r="G58" s="19"/>
      <c r="H58" s="16"/>
      <c r="I58" s="16"/>
    </row>
    <row r="59" spans="1:11" x14ac:dyDescent="0.2">
      <c r="A59" s="15"/>
      <c r="B59" s="15"/>
      <c r="C59" s="15"/>
      <c r="D59" s="16"/>
      <c r="E59" s="19"/>
      <c r="F59" s="16"/>
      <c r="G59" s="19"/>
      <c r="H59" s="16"/>
      <c r="I59" s="16"/>
    </row>
    <row r="60" spans="1:11" x14ac:dyDescent="0.2">
      <c r="A60" s="15"/>
      <c r="B60" s="15"/>
      <c r="C60" s="15"/>
      <c r="D60" s="16"/>
      <c r="E60" s="19"/>
      <c r="F60" s="16"/>
      <c r="G60" s="19"/>
      <c r="H60" s="16"/>
      <c r="I60" s="16"/>
    </row>
    <row r="61" spans="1:11" x14ac:dyDescent="0.2">
      <c r="A61" s="15"/>
      <c r="B61" s="15"/>
      <c r="C61" s="15"/>
      <c r="D61" s="16"/>
      <c r="E61" s="19"/>
      <c r="F61" s="16"/>
      <c r="G61" s="19"/>
      <c r="H61" s="16"/>
      <c r="I61" s="16"/>
    </row>
    <row r="62" spans="1:11" x14ac:dyDescent="0.2">
      <c r="A62" s="16"/>
      <c r="B62" s="16"/>
      <c r="C62" s="16"/>
      <c r="D62" s="16"/>
      <c r="E62" s="16"/>
      <c r="F62" s="16"/>
      <c r="G62" s="16"/>
      <c r="H62" s="16"/>
      <c r="I62" s="16"/>
    </row>
    <row r="63" spans="1:11" x14ac:dyDescent="0.2">
      <c r="A63" s="16"/>
      <c r="B63" s="16"/>
      <c r="C63" s="16"/>
      <c r="D63" s="16"/>
      <c r="E63" s="16"/>
      <c r="F63" s="16"/>
      <c r="G63" s="16"/>
      <c r="H63" s="16"/>
      <c r="I63" s="16"/>
    </row>
    <row r="64" spans="1:1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1:1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1:1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 x14ac:dyDescent="0.2">
      <c r="J72" s="16"/>
      <c r="K72" s="16"/>
    </row>
    <row r="73" spans="1:11" x14ac:dyDescent="0.2">
      <c r="J73" s="16"/>
      <c r="K73" s="16"/>
    </row>
    <row r="74" spans="1:11" x14ac:dyDescent="0.2">
      <c r="J74" s="16"/>
      <c r="K74" s="16"/>
    </row>
    <row r="75" spans="1:11" x14ac:dyDescent="0.2">
      <c r="J75" s="16"/>
      <c r="K75" s="16"/>
    </row>
    <row r="76" spans="1:11" x14ac:dyDescent="0.2">
      <c r="J76" s="16"/>
      <c r="K76" s="16"/>
    </row>
    <row r="77" spans="1:11" x14ac:dyDescent="0.2">
      <c r="J77" s="16"/>
      <c r="K77" s="16"/>
    </row>
    <row r="78" spans="1:11" x14ac:dyDescent="0.2">
      <c r="J78" s="16"/>
      <c r="K78" s="16"/>
    </row>
    <row r="79" spans="1:11" x14ac:dyDescent="0.2">
      <c r="J79" s="16"/>
      <c r="K79" s="1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5" sqref="K5"/>
    </sheetView>
  </sheetViews>
  <sheetFormatPr defaultColWidth="11.42578125" defaultRowHeight="12.75" x14ac:dyDescent="0.2"/>
  <cols>
    <col min="2" max="2" width="21.42578125" customWidth="1"/>
    <col min="3" max="3" width="7.42578125" bestFit="1" customWidth="1"/>
    <col min="4" max="4" width="5.42578125" customWidth="1"/>
    <col min="5" max="5" width="34.7109375" bestFit="1" customWidth="1"/>
    <col min="6" max="6" width="3.140625" customWidth="1"/>
    <col min="7" max="7" width="34.85546875" bestFit="1" customWidth="1"/>
    <col min="8" max="8" width="2.85546875" customWidth="1"/>
  </cols>
  <sheetData>
    <row r="1" spans="1:11" x14ac:dyDescent="0.2">
      <c r="E1" s="13">
        <v>2</v>
      </c>
      <c r="G1" s="13">
        <v>2</v>
      </c>
    </row>
    <row r="2" spans="1:11" x14ac:dyDescent="0.2">
      <c r="A2" t="s">
        <v>43</v>
      </c>
      <c r="B2" t="s">
        <v>44</v>
      </c>
      <c r="C2" t="s">
        <v>76</v>
      </c>
      <c r="D2" t="s">
        <v>77</v>
      </c>
    </row>
    <row r="3" spans="1:11" x14ac:dyDescent="0.2">
      <c r="A3" s="37">
        <v>0</v>
      </c>
      <c r="B3" s="37">
        <v>100</v>
      </c>
      <c r="C3" s="13">
        <f t="shared" ref="C3:C21" si="0">B4-B3</f>
        <v>25</v>
      </c>
      <c r="D3" s="46">
        <f t="shared" ref="D3:D21" si="1">C3/(A4-A3)</f>
        <v>1.25</v>
      </c>
      <c r="E3" t="s">
        <v>45</v>
      </c>
      <c r="G3" s="14" t="s">
        <v>46</v>
      </c>
      <c r="I3" t="s">
        <v>47</v>
      </c>
      <c r="K3" t="s">
        <v>78</v>
      </c>
    </row>
    <row r="4" spans="1:11" x14ac:dyDescent="0.2">
      <c r="A4" s="38">
        <v>20</v>
      </c>
      <c r="B4" s="38">
        <v>125</v>
      </c>
      <c r="C4" s="13">
        <f t="shared" si="0"/>
        <v>25</v>
      </c>
      <c r="D4" s="46">
        <f t="shared" si="1"/>
        <v>2.5</v>
      </c>
      <c r="E4" s="45">
        <f>ROUND(A4/(4*$B$3),$E$1)</f>
        <v>0.05</v>
      </c>
      <c r="F4" s="44"/>
      <c r="G4" s="45">
        <f>ROUND(B4/$B$3,$G$1)</f>
        <v>1.25</v>
      </c>
      <c r="I4" t="str">
        <f t="shared" ref="I4:I22" si="2">CONCATENATE("-eN ",E4," ",G4)</f>
        <v>-eN 0.05 1.25</v>
      </c>
      <c r="K4" t="s">
        <v>54</v>
      </c>
    </row>
    <row r="5" spans="1:11" x14ac:dyDescent="0.2">
      <c r="A5" s="38">
        <v>30</v>
      </c>
      <c r="B5" s="15">
        <v>150</v>
      </c>
      <c r="C5" s="13">
        <f t="shared" si="0"/>
        <v>25</v>
      </c>
      <c r="D5" s="46">
        <f t="shared" si="1"/>
        <v>2.5</v>
      </c>
      <c r="E5" s="45">
        <f t="shared" ref="E5:E22" si="3">ROUND(A5/(4*$B$3),$E$1)</f>
        <v>0.08</v>
      </c>
      <c r="F5" s="44"/>
      <c r="G5" s="45">
        <f t="shared" ref="G5:G22" si="4">ROUND(B5/$B$3,$G$1)</f>
        <v>1.5</v>
      </c>
      <c r="I5" t="str">
        <f t="shared" si="2"/>
        <v>-eN 0.08 1.5</v>
      </c>
    </row>
    <row r="6" spans="1:11" x14ac:dyDescent="0.2">
      <c r="A6" s="38">
        <v>40</v>
      </c>
      <c r="B6" s="15">
        <v>175</v>
      </c>
      <c r="C6" s="13">
        <f t="shared" si="0"/>
        <v>25</v>
      </c>
      <c r="D6" s="46">
        <f t="shared" si="1"/>
        <v>2.5</v>
      </c>
      <c r="E6" s="45">
        <f t="shared" si="3"/>
        <v>0.1</v>
      </c>
      <c r="F6" s="44"/>
      <c r="G6" s="45">
        <f t="shared" si="4"/>
        <v>1.75</v>
      </c>
      <c r="I6" t="str">
        <f t="shared" si="2"/>
        <v>-eN 0.1 1.75</v>
      </c>
    </row>
    <row r="7" spans="1:11" x14ac:dyDescent="0.2">
      <c r="A7" s="38">
        <v>50</v>
      </c>
      <c r="B7" s="15">
        <v>200</v>
      </c>
      <c r="C7" s="13">
        <f t="shared" si="0"/>
        <v>25</v>
      </c>
      <c r="D7" s="46">
        <f t="shared" si="1"/>
        <v>2.5</v>
      </c>
      <c r="E7" s="45">
        <f t="shared" si="3"/>
        <v>0.13</v>
      </c>
      <c r="F7" s="44"/>
      <c r="G7" s="45">
        <f t="shared" si="4"/>
        <v>2</v>
      </c>
      <c r="I7" t="str">
        <f t="shared" si="2"/>
        <v>-eN 0.13 2</v>
      </c>
    </row>
    <row r="8" spans="1:11" x14ac:dyDescent="0.2">
      <c r="A8" s="38">
        <v>60</v>
      </c>
      <c r="B8" s="15">
        <v>225</v>
      </c>
      <c r="C8" s="13">
        <f t="shared" si="0"/>
        <v>25</v>
      </c>
      <c r="D8" s="46">
        <f t="shared" si="1"/>
        <v>2.5</v>
      </c>
      <c r="E8" s="45">
        <f t="shared" si="3"/>
        <v>0.15</v>
      </c>
      <c r="F8" s="44"/>
      <c r="G8" s="45">
        <f t="shared" si="4"/>
        <v>2.25</v>
      </c>
      <c r="I8" t="str">
        <f t="shared" si="2"/>
        <v>-eN 0.15 2.25</v>
      </c>
    </row>
    <row r="9" spans="1:11" x14ac:dyDescent="0.2">
      <c r="A9" s="38">
        <v>70</v>
      </c>
      <c r="B9" s="15">
        <v>250</v>
      </c>
      <c r="C9" s="13">
        <f t="shared" si="0"/>
        <v>25</v>
      </c>
      <c r="D9" s="46">
        <f t="shared" si="1"/>
        <v>2.5</v>
      </c>
      <c r="E9" s="45">
        <f t="shared" si="3"/>
        <v>0.18</v>
      </c>
      <c r="F9" s="44"/>
      <c r="G9" s="45">
        <f t="shared" si="4"/>
        <v>2.5</v>
      </c>
      <c r="I9" t="str">
        <f t="shared" si="2"/>
        <v>-eN 0.18 2.5</v>
      </c>
    </row>
    <row r="10" spans="1:11" x14ac:dyDescent="0.2">
      <c r="A10" s="38">
        <v>80</v>
      </c>
      <c r="B10" s="15">
        <v>275</v>
      </c>
      <c r="C10" s="13">
        <f t="shared" si="0"/>
        <v>25</v>
      </c>
      <c r="D10" s="46">
        <f t="shared" si="1"/>
        <v>2.5</v>
      </c>
      <c r="E10" s="45">
        <f t="shared" si="3"/>
        <v>0.2</v>
      </c>
      <c r="F10" s="44"/>
      <c r="G10" s="45">
        <f t="shared" si="4"/>
        <v>2.75</v>
      </c>
      <c r="I10" t="str">
        <f t="shared" si="2"/>
        <v>-eN 0.2 2.75</v>
      </c>
    </row>
    <row r="11" spans="1:11" x14ac:dyDescent="0.2">
      <c r="A11" s="38">
        <v>90</v>
      </c>
      <c r="B11" s="15">
        <v>300</v>
      </c>
      <c r="C11" s="13">
        <f t="shared" si="0"/>
        <v>25</v>
      </c>
      <c r="D11" s="46">
        <f t="shared" si="1"/>
        <v>2.5</v>
      </c>
      <c r="E11" s="45">
        <f t="shared" si="3"/>
        <v>0.23</v>
      </c>
      <c r="F11" s="44"/>
      <c r="G11" s="45">
        <f t="shared" si="4"/>
        <v>3</v>
      </c>
      <c r="I11" t="str">
        <f t="shared" si="2"/>
        <v>-eN 0.23 3</v>
      </c>
    </row>
    <row r="12" spans="1:11" x14ac:dyDescent="0.2">
      <c r="A12" s="51">
        <v>100</v>
      </c>
      <c r="B12" s="40">
        <v>325</v>
      </c>
      <c r="C12" s="13">
        <f t="shared" si="0"/>
        <v>75</v>
      </c>
      <c r="D12" s="46">
        <f t="shared" si="1"/>
        <v>0.75</v>
      </c>
      <c r="E12" s="45">
        <f t="shared" si="3"/>
        <v>0.25</v>
      </c>
      <c r="F12" s="44"/>
      <c r="G12" s="45">
        <f t="shared" si="4"/>
        <v>3.25</v>
      </c>
      <c r="I12" t="str">
        <f t="shared" si="2"/>
        <v>-eN 0.25 3.25</v>
      </c>
    </row>
    <row r="13" spans="1:11" x14ac:dyDescent="0.2">
      <c r="A13" s="38">
        <v>200</v>
      </c>
      <c r="B13" s="15">
        <v>400</v>
      </c>
      <c r="C13" s="13">
        <f t="shared" si="0"/>
        <v>100</v>
      </c>
      <c r="D13" s="46">
        <f t="shared" si="1"/>
        <v>0.5</v>
      </c>
      <c r="E13" s="45">
        <f t="shared" si="3"/>
        <v>0.5</v>
      </c>
      <c r="F13" s="44"/>
      <c r="G13" s="45">
        <f t="shared" si="4"/>
        <v>4</v>
      </c>
      <c r="I13" t="str">
        <f t="shared" si="2"/>
        <v>-eN 0.5 4</v>
      </c>
    </row>
    <row r="14" spans="1:11" x14ac:dyDescent="0.2">
      <c r="A14" s="38">
        <v>400</v>
      </c>
      <c r="B14" s="15">
        <v>500</v>
      </c>
      <c r="C14" s="13">
        <f t="shared" si="0"/>
        <v>100</v>
      </c>
      <c r="D14" s="46">
        <f t="shared" si="1"/>
        <v>0.5</v>
      </c>
      <c r="E14" s="45">
        <f t="shared" si="3"/>
        <v>1</v>
      </c>
      <c r="F14" s="44"/>
      <c r="G14" s="45">
        <f t="shared" si="4"/>
        <v>5</v>
      </c>
      <c r="I14" t="str">
        <f t="shared" si="2"/>
        <v>-eN 1 5</v>
      </c>
    </row>
    <row r="15" spans="1:11" x14ac:dyDescent="0.2">
      <c r="A15" s="38">
        <v>600</v>
      </c>
      <c r="B15" s="38">
        <v>600</v>
      </c>
      <c r="C15" s="13">
        <f t="shared" si="0"/>
        <v>100</v>
      </c>
      <c r="D15" s="46">
        <f t="shared" si="1"/>
        <v>0.5</v>
      </c>
      <c r="E15" s="45">
        <f t="shared" si="3"/>
        <v>1.5</v>
      </c>
      <c r="F15" s="44"/>
      <c r="G15" s="45">
        <f t="shared" si="4"/>
        <v>6</v>
      </c>
      <c r="I15" t="str">
        <f t="shared" si="2"/>
        <v>-eN 1.5 6</v>
      </c>
    </row>
    <row r="16" spans="1:11" x14ac:dyDescent="0.2">
      <c r="A16" s="38">
        <v>800</v>
      </c>
      <c r="B16" s="38">
        <v>700</v>
      </c>
      <c r="C16" s="13">
        <f t="shared" si="0"/>
        <v>100</v>
      </c>
      <c r="D16" s="46">
        <f t="shared" si="1"/>
        <v>0.5</v>
      </c>
      <c r="E16" s="45">
        <f t="shared" si="3"/>
        <v>2</v>
      </c>
      <c r="F16" s="44"/>
      <c r="G16" s="45">
        <f t="shared" si="4"/>
        <v>7</v>
      </c>
      <c r="I16" t="str">
        <f t="shared" si="2"/>
        <v>-eN 2 7</v>
      </c>
    </row>
    <row r="17" spans="1:10" x14ac:dyDescent="0.2">
      <c r="A17" s="51">
        <v>1000</v>
      </c>
      <c r="B17" s="40">
        <v>800</v>
      </c>
      <c r="C17" s="13">
        <f t="shared" si="0"/>
        <v>100</v>
      </c>
      <c r="D17" s="46">
        <f t="shared" si="1"/>
        <v>0.5</v>
      </c>
      <c r="E17" s="45">
        <f t="shared" si="3"/>
        <v>2.5</v>
      </c>
      <c r="F17" s="44"/>
      <c r="G17" s="45">
        <f t="shared" si="4"/>
        <v>8</v>
      </c>
      <c r="I17" t="str">
        <f t="shared" si="2"/>
        <v>-eN 2.5 8</v>
      </c>
    </row>
    <row r="18" spans="1:10" x14ac:dyDescent="0.2">
      <c r="A18" s="38">
        <v>1200</v>
      </c>
      <c r="B18" s="38">
        <v>900</v>
      </c>
      <c r="C18" s="13">
        <f t="shared" si="0"/>
        <v>100</v>
      </c>
      <c r="D18" s="46">
        <f t="shared" si="1"/>
        <v>0.5</v>
      </c>
      <c r="E18" s="45">
        <f t="shared" si="3"/>
        <v>3</v>
      </c>
      <c r="F18" s="44"/>
      <c r="G18" s="45">
        <f t="shared" si="4"/>
        <v>9</v>
      </c>
      <c r="I18" t="str">
        <f t="shared" si="2"/>
        <v>-eN 3 9</v>
      </c>
    </row>
    <row r="19" spans="1:10" x14ac:dyDescent="0.2">
      <c r="A19" s="38">
        <v>1400</v>
      </c>
      <c r="B19" s="38">
        <v>1000</v>
      </c>
      <c r="C19" s="13">
        <f t="shared" si="0"/>
        <v>100</v>
      </c>
      <c r="D19" s="46">
        <f t="shared" si="1"/>
        <v>0.5</v>
      </c>
      <c r="E19" s="45">
        <f t="shared" si="3"/>
        <v>3.5</v>
      </c>
      <c r="F19" s="44"/>
      <c r="G19" s="45">
        <f t="shared" si="4"/>
        <v>10</v>
      </c>
      <c r="I19" t="str">
        <f t="shared" si="2"/>
        <v>-eN 3.5 10</v>
      </c>
    </row>
    <row r="20" spans="1:10" x14ac:dyDescent="0.2">
      <c r="A20" s="38">
        <v>1600</v>
      </c>
      <c r="B20" s="38">
        <v>1100</v>
      </c>
      <c r="C20" s="13">
        <f t="shared" si="0"/>
        <v>100</v>
      </c>
      <c r="D20" s="46">
        <f t="shared" si="1"/>
        <v>0.5</v>
      </c>
      <c r="E20" s="45">
        <f t="shared" si="3"/>
        <v>4</v>
      </c>
      <c r="F20" s="44"/>
      <c r="G20" s="45">
        <f t="shared" si="4"/>
        <v>11</v>
      </c>
      <c r="I20" t="str">
        <f t="shared" si="2"/>
        <v>-eN 4 11</v>
      </c>
    </row>
    <row r="21" spans="1:10" x14ac:dyDescent="0.2">
      <c r="A21" s="38">
        <v>1800</v>
      </c>
      <c r="B21" s="38">
        <v>1200</v>
      </c>
      <c r="C21" s="13">
        <f t="shared" si="0"/>
        <v>98800</v>
      </c>
      <c r="D21" s="46">
        <f t="shared" si="1"/>
        <v>494</v>
      </c>
      <c r="E21" s="45">
        <f t="shared" si="3"/>
        <v>4.5</v>
      </c>
      <c r="F21" s="44"/>
      <c r="G21" s="45">
        <f t="shared" si="4"/>
        <v>12</v>
      </c>
      <c r="I21" t="str">
        <f t="shared" si="2"/>
        <v>-eN 4.5 12</v>
      </c>
    </row>
    <row r="22" spans="1:10" x14ac:dyDescent="0.2">
      <c r="A22" s="51">
        <v>2000</v>
      </c>
      <c r="B22" s="51">
        <v>100000</v>
      </c>
      <c r="C22" s="13"/>
      <c r="D22" s="46"/>
      <c r="E22" s="45">
        <f t="shared" si="3"/>
        <v>5</v>
      </c>
      <c r="F22" s="44"/>
      <c r="G22" s="45">
        <f t="shared" si="4"/>
        <v>1000</v>
      </c>
      <c r="I22" t="str">
        <f t="shared" si="2"/>
        <v>-eN 5 1000</v>
      </c>
    </row>
    <row r="23" spans="1:10" x14ac:dyDescent="0.2">
      <c r="A23" s="17"/>
      <c r="B23" s="13"/>
      <c r="C23" s="13"/>
      <c r="D23" s="16"/>
      <c r="E23" s="19"/>
      <c r="F23" s="16"/>
      <c r="G23" s="19"/>
      <c r="J23" s="16"/>
    </row>
    <row r="24" spans="1:10" x14ac:dyDescent="0.2">
      <c r="A24" s="16"/>
      <c r="B24" s="16"/>
      <c r="J24" s="16"/>
    </row>
    <row r="25" spans="1:10" x14ac:dyDescent="0.2">
      <c r="A25" s="16"/>
      <c r="B25" s="16"/>
      <c r="J25" s="16"/>
    </row>
    <row r="26" spans="1:10" x14ac:dyDescent="0.2">
      <c r="A26" s="16"/>
      <c r="B26" s="16"/>
      <c r="J26" s="16"/>
    </row>
    <row r="27" spans="1:10" x14ac:dyDescent="0.2">
      <c r="A27" s="16"/>
      <c r="B27" s="16"/>
      <c r="J27" s="16"/>
    </row>
    <row r="28" spans="1:10" x14ac:dyDescent="0.2">
      <c r="A28" s="16"/>
      <c r="B28" s="16"/>
      <c r="J28" s="16"/>
    </row>
    <row r="29" spans="1:10" x14ac:dyDescent="0.2">
      <c r="A29" s="16"/>
      <c r="B29" s="16"/>
      <c r="J29" s="16"/>
    </row>
    <row r="30" spans="1:10" x14ac:dyDescent="0.2">
      <c r="A30" s="16"/>
      <c r="B30" s="16"/>
      <c r="J30" s="16"/>
    </row>
    <row r="31" spans="1:10" x14ac:dyDescent="0.2">
      <c r="A31" s="16"/>
      <c r="B31" s="16"/>
      <c r="J31" s="16"/>
    </row>
    <row r="32" spans="1:10" x14ac:dyDescent="0.2">
      <c r="A32" s="16"/>
      <c r="B32" s="16"/>
    </row>
    <row r="33" spans="1:2" x14ac:dyDescent="0.2">
      <c r="A33" s="16"/>
      <c r="B33" s="16"/>
    </row>
    <row r="34" spans="1:2" x14ac:dyDescent="0.2">
      <c r="A34" s="16"/>
      <c r="B34" s="16"/>
    </row>
    <row r="35" spans="1:2" x14ac:dyDescent="0.2">
      <c r="A35" s="16"/>
      <c r="B35" s="16"/>
    </row>
    <row r="36" spans="1:2" x14ac:dyDescent="0.2">
      <c r="A36" s="16"/>
      <c r="B36" s="16"/>
    </row>
    <row r="37" spans="1:2" x14ac:dyDescent="0.2">
      <c r="A37" s="16"/>
      <c r="B37" s="16"/>
    </row>
    <row r="38" spans="1:2" x14ac:dyDescent="0.2">
      <c r="A38" s="16"/>
      <c r="B38" s="16"/>
    </row>
    <row r="39" spans="1:2" x14ac:dyDescent="0.2">
      <c r="A39" s="16"/>
      <c r="B39" s="16"/>
    </row>
    <row r="40" spans="1:2" x14ac:dyDescent="0.2">
      <c r="A40" s="16"/>
      <c r="B40" s="16"/>
    </row>
    <row r="41" spans="1:2" x14ac:dyDescent="0.2">
      <c r="A41" s="16"/>
      <c r="B41" s="16"/>
    </row>
    <row r="42" spans="1:2" x14ac:dyDescent="0.2">
      <c r="A42" s="16"/>
      <c r="B42" s="16"/>
    </row>
    <row r="43" spans="1:2" x14ac:dyDescent="0.2">
      <c r="A43" s="16"/>
      <c r="B43" s="16"/>
    </row>
    <row r="44" spans="1:2" x14ac:dyDescent="0.2">
      <c r="A44" s="16"/>
      <c r="B44" s="16"/>
    </row>
    <row r="45" spans="1:2" x14ac:dyDescent="0.2">
      <c r="A45" s="16"/>
      <c r="B45" s="16"/>
    </row>
    <row r="46" spans="1:2" x14ac:dyDescent="0.2">
      <c r="A46" s="16"/>
      <c r="B46" s="16"/>
    </row>
    <row r="47" spans="1:2" x14ac:dyDescent="0.2">
      <c r="A47" s="16"/>
      <c r="B47" s="16"/>
    </row>
    <row r="48" spans="1:2" x14ac:dyDescent="0.2">
      <c r="A48" s="16"/>
      <c r="B48" s="16"/>
    </row>
    <row r="49" spans="1:9" x14ac:dyDescent="0.2">
      <c r="A49" s="16"/>
      <c r="B49" s="16"/>
    </row>
    <row r="50" spans="1:9" x14ac:dyDescent="0.2">
      <c r="A50" s="16"/>
      <c r="B50" s="16"/>
    </row>
    <row r="51" spans="1:9" x14ac:dyDescent="0.2">
      <c r="A51" s="16"/>
      <c r="B51" s="16"/>
    </row>
    <row r="52" spans="1:9" x14ac:dyDescent="0.2">
      <c r="A52" s="16"/>
      <c r="B52" s="16"/>
    </row>
    <row r="53" spans="1:9" x14ac:dyDescent="0.2">
      <c r="A53" s="16"/>
      <c r="B53" s="16"/>
    </row>
    <row r="54" spans="1:9" x14ac:dyDescent="0.2">
      <c r="A54" s="16"/>
      <c r="B54" s="16"/>
    </row>
    <row r="55" spans="1:9" x14ac:dyDescent="0.2">
      <c r="A55" s="16"/>
      <c r="B55" s="16"/>
    </row>
    <row r="56" spans="1:9" x14ac:dyDescent="0.2">
      <c r="A56" s="16"/>
      <c r="B56" s="16"/>
    </row>
    <row r="57" spans="1:9" x14ac:dyDescent="0.2">
      <c r="A57" s="16"/>
      <c r="B57" s="16"/>
    </row>
    <row r="58" spans="1:9" x14ac:dyDescent="0.2">
      <c r="A58" s="15"/>
      <c r="B58" s="15"/>
      <c r="C58" s="15"/>
      <c r="D58" s="16"/>
      <c r="E58" s="19"/>
      <c r="F58" s="16"/>
      <c r="G58" s="19"/>
      <c r="H58" s="16"/>
      <c r="I58" s="16"/>
    </row>
    <row r="59" spans="1:9" x14ac:dyDescent="0.2">
      <c r="A59" s="15"/>
      <c r="B59" s="15"/>
      <c r="C59" s="15"/>
      <c r="D59" s="16"/>
      <c r="E59" s="19"/>
      <c r="F59" s="16"/>
      <c r="G59" s="19"/>
      <c r="H59" s="16"/>
      <c r="I59" s="16"/>
    </row>
    <row r="60" spans="1:9" x14ac:dyDescent="0.2">
      <c r="A60" s="15"/>
      <c r="B60" s="15"/>
      <c r="C60" s="15"/>
      <c r="D60" s="16"/>
      <c r="E60" s="19"/>
      <c r="F60" s="16"/>
      <c r="G60" s="19"/>
      <c r="H60" s="16"/>
      <c r="I60" s="16"/>
    </row>
    <row r="61" spans="1:9" x14ac:dyDescent="0.2">
      <c r="A61" s="15"/>
      <c r="B61" s="15"/>
      <c r="C61" s="15"/>
      <c r="D61" s="16"/>
      <c r="E61" s="19"/>
      <c r="F61" s="16"/>
      <c r="G61" s="19"/>
      <c r="H61" s="16"/>
      <c r="I61" s="16"/>
    </row>
    <row r="62" spans="1:9" x14ac:dyDescent="0.2">
      <c r="A62" s="15"/>
      <c r="B62" s="15"/>
      <c r="C62" s="15"/>
      <c r="D62" s="16"/>
      <c r="E62" s="19"/>
      <c r="F62" s="16"/>
      <c r="G62" s="19"/>
      <c r="H62" s="16"/>
      <c r="I62" s="16"/>
    </row>
    <row r="63" spans="1:9" x14ac:dyDescent="0.2">
      <c r="A63" s="15"/>
      <c r="B63" s="15"/>
      <c r="C63" s="15"/>
      <c r="D63" s="16"/>
      <c r="E63" s="19"/>
      <c r="F63" s="16"/>
      <c r="G63" s="19"/>
      <c r="H63" s="16"/>
      <c r="I63" s="16"/>
    </row>
    <row r="64" spans="1:9" x14ac:dyDescent="0.2">
      <c r="A64" s="16"/>
      <c r="B64" s="16"/>
      <c r="C64" s="16"/>
      <c r="D64" s="16"/>
      <c r="E64" s="16"/>
      <c r="F64" s="16"/>
      <c r="G64" s="16"/>
      <c r="H64" s="16"/>
      <c r="I64" s="16"/>
    </row>
    <row r="65" spans="1:11" x14ac:dyDescent="0.2">
      <c r="A65" s="16"/>
      <c r="B65" s="16"/>
      <c r="C65" s="16"/>
      <c r="D65" s="16"/>
      <c r="E65" s="16"/>
      <c r="F65" s="16"/>
      <c r="G65" s="16"/>
      <c r="H65" s="16"/>
      <c r="I65" s="16"/>
    </row>
    <row r="66" spans="1:1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1:1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1" x14ac:dyDescent="0.2">
      <c r="J74" s="16"/>
      <c r="K74" s="16"/>
    </row>
    <row r="75" spans="1:11" x14ac:dyDescent="0.2">
      <c r="J75" s="16"/>
      <c r="K75" s="16"/>
    </row>
    <row r="76" spans="1:11" x14ac:dyDescent="0.2">
      <c r="J76" s="16"/>
      <c r="K76" s="16"/>
    </row>
    <row r="77" spans="1:11" x14ac:dyDescent="0.2">
      <c r="J77" s="16"/>
      <c r="K77" s="16"/>
    </row>
    <row r="78" spans="1:11" x14ac:dyDescent="0.2">
      <c r="J78" s="16"/>
      <c r="K78" s="16"/>
    </row>
    <row r="79" spans="1:11" x14ac:dyDescent="0.2">
      <c r="J79" s="16"/>
      <c r="K79" s="16"/>
    </row>
    <row r="80" spans="1:11" x14ac:dyDescent="0.2">
      <c r="J80" s="16"/>
      <c r="K80" s="16"/>
    </row>
    <row r="81" spans="10:11" x14ac:dyDescent="0.2">
      <c r="J81" s="16"/>
      <c r="K81" s="1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5" sqref="K5"/>
    </sheetView>
  </sheetViews>
  <sheetFormatPr defaultColWidth="11.42578125" defaultRowHeight="12.75" x14ac:dyDescent="0.2"/>
  <cols>
    <col min="2" max="2" width="21.42578125" customWidth="1"/>
    <col min="3" max="3" width="7.42578125" bestFit="1" customWidth="1"/>
    <col min="4" max="4" width="5" bestFit="1" customWidth="1"/>
    <col min="5" max="5" width="34.7109375" bestFit="1" customWidth="1"/>
    <col min="6" max="6" width="3.140625" customWidth="1"/>
    <col min="7" max="7" width="34.85546875" bestFit="1" customWidth="1"/>
    <col min="8" max="8" width="2.85546875" customWidth="1"/>
  </cols>
  <sheetData>
    <row r="1" spans="1:11" x14ac:dyDescent="0.2">
      <c r="E1" s="13">
        <v>2</v>
      </c>
      <c r="G1" s="13">
        <v>2</v>
      </c>
    </row>
    <row r="2" spans="1:11" x14ac:dyDescent="0.2">
      <c r="A2" t="s">
        <v>43</v>
      </c>
      <c r="B2" t="s">
        <v>44</v>
      </c>
      <c r="C2" t="s">
        <v>76</v>
      </c>
      <c r="D2" t="s">
        <v>77</v>
      </c>
    </row>
    <row r="3" spans="1:11" x14ac:dyDescent="0.2">
      <c r="A3" s="37">
        <v>0</v>
      </c>
      <c r="B3" s="37">
        <v>100</v>
      </c>
      <c r="C3" s="13">
        <f t="shared" ref="C3:C28" si="0">B4-B3</f>
        <v>50</v>
      </c>
      <c r="D3" s="46">
        <f t="shared" ref="D3:D28" si="1">C3/(A4-A3)</f>
        <v>5</v>
      </c>
      <c r="E3" t="s">
        <v>45</v>
      </c>
      <c r="G3" s="14" t="s">
        <v>46</v>
      </c>
      <c r="I3" t="s">
        <v>47</v>
      </c>
      <c r="K3" t="s">
        <v>78</v>
      </c>
    </row>
    <row r="4" spans="1:11" x14ac:dyDescent="0.2">
      <c r="A4" s="13">
        <v>10</v>
      </c>
      <c r="B4" s="13">
        <v>150</v>
      </c>
      <c r="C4" s="13">
        <f t="shared" si="0"/>
        <v>50</v>
      </c>
      <c r="D4" s="46">
        <f t="shared" si="1"/>
        <v>5</v>
      </c>
      <c r="E4" s="45">
        <f>ROUND(A4/(4*$B$3),$E$1)</f>
        <v>0.03</v>
      </c>
      <c r="F4" s="44"/>
      <c r="G4" s="45">
        <f>ROUND(B4/$B$3,$G$1)</f>
        <v>1.5</v>
      </c>
      <c r="I4" t="str">
        <f t="shared" ref="I4:I30" si="2">CONCATENATE("-eN ",E4," ",G4)</f>
        <v>-eN 0.03 1.5</v>
      </c>
      <c r="K4" t="s">
        <v>54</v>
      </c>
    </row>
    <row r="5" spans="1:11" x14ac:dyDescent="0.2">
      <c r="A5" s="13">
        <v>20</v>
      </c>
      <c r="B5" s="13">
        <v>200</v>
      </c>
      <c r="C5" s="13">
        <f t="shared" si="0"/>
        <v>100</v>
      </c>
      <c r="D5" s="46">
        <f t="shared" si="1"/>
        <v>10</v>
      </c>
      <c r="E5" s="45">
        <f t="shared" ref="E5:E30" si="3">ROUND(A5/(4*$B$3),$E$1)</f>
        <v>0.05</v>
      </c>
      <c r="F5" s="44"/>
      <c r="G5" s="45">
        <f t="shared" ref="G5:G30" si="4">ROUND(B5/$B$3,$G$1)</f>
        <v>2</v>
      </c>
      <c r="I5" t="str">
        <f t="shared" si="2"/>
        <v>-eN 0.05 2</v>
      </c>
    </row>
    <row r="6" spans="1:11" x14ac:dyDescent="0.2">
      <c r="A6" s="13">
        <v>30</v>
      </c>
      <c r="B6" s="13">
        <v>300</v>
      </c>
      <c r="C6" s="13">
        <f t="shared" si="0"/>
        <v>100</v>
      </c>
      <c r="D6" s="46">
        <f t="shared" si="1"/>
        <v>10</v>
      </c>
      <c r="E6" s="45">
        <f t="shared" si="3"/>
        <v>0.08</v>
      </c>
      <c r="F6" s="44"/>
      <c r="G6" s="45">
        <f t="shared" si="4"/>
        <v>3</v>
      </c>
      <c r="I6" t="str">
        <f t="shared" si="2"/>
        <v>-eN 0.08 3</v>
      </c>
    </row>
    <row r="7" spans="1:11" x14ac:dyDescent="0.2">
      <c r="A7" s="13">
        <v>40</v>
      </c>
      <c r="B7" s="13">
        <v>400</v>
      </c>
      <c r="C7" s="13">
        <f t="shared" si="0"/>
        <v>100</v>
      </c>
      <c r="D7" s="46">
        <f t="shared" si="1"/>
        <v>10</v>
      </c>
      <c r="E7" s="45">
        <f t="shared" si="3"/>
        <v>0.1</v>
      </c>
      <c r="F7" s="44"/>
      <c r="G7" s="45">
        <f t="shared" si="4"/>
        <v>4</v>
      </c>
      <c r="I7" t="str">
        <f t="shared" si="2"/>
        <v>-eN 0.1 4</v>
      </c>
    </row>
    <row r="8" spans="1:11" x14ac:dyDescent="0.2">
      <c r="A8" s="13">
        <v>50</v>
      </c>
      <c r="B8" s="13">
        <v>500</v>
      </c>
      <c r="C8" s="13">
        <f t="shared" si="0"/>
        <v>100</v>
      </c>
      <c r="D8" s="46">
        <f t="shared" si="1"/>
        <v>10</v>
      </c>
      <c r="E8" s="45">
        <f t="shared" si="3"/>
        <v>0.13</v>
      </c>
      <c r="F8" s="44"/>
      <c r="G8" s="45">
        <f t="shared" si="4"/>
        <v>5</v>
      </c>
      <c r="I8" t="str">
        <f t="shared" si="2"/>
        <v>-eN 0.13 5</v>
      </c>
    </row>
    <row r="9" spans="1:11" x14ac:dyDescent="0.2">
      <c r="A9" s="13">
        <v>60</v>
      </c>
      <c r="B9" s="13">
        <v>600</v>
      </c>
      <c r="C9" s="13">
        <f t="shared" si="0"/>
        <v>100</v>
      </c>
      <c r="D9" s="46">
        <f t="shared" si="1"/>
        <v>10</v>
      </c>
      <c r="E9" s="45">
        <f t="shared" si="3"/>
        <v>0.15</v>
      </c>
      <c r="F9" s="44"/>
      <c r="G9" s="45">
        <f t="shared" si="4"/>
        <v>6</v>
      </c>
      <c r="I9" t="str">
        <f t="shared" si="2"/>
        <v>-eN 0.15 6</v>
      </c>
    </row>
    <row r="10" spans="1:11" x14ac:dyDescent="0.2">
      <c r="A10" s="13">
        <v>70</v>
      </c>
      <c r="B10" s="13">
        <v>700</v>
      </c>
      <c r="C10" s="13">
        <f t="shared" si="0"/>
        <v>100</v>
      </c>
      <c r="D10" s="46">
        <f t="shared" si="1"/>
        <v>10</v>
      </c>
      <c r="E10" s="45">
        <f t="shared" si="3"/>
        <v>0.18</v>
      </c>
      <c r="F10" s="44"/>
      <c r="G10" s="45">
        <f t="shared" si="4"/>
        <v>7</v>
      </c>
      <c r="I10" t="str">
        <f t="shared" si="2"/>
        <v>-eN 0.18 7</v>
      </c>
    </row>
    <row r="11" spans="1:11" x14ac:dyDescent="0.2">
      <c r="A11" s="13">
        <v>80</v>
      </c>
      <c r="B11" s="13">
        <v>800</v>
      </c>
      <c r="C11" s="13">
        <f t="shared" si="0"/>
        <v>100</v>
      </c>
      <c r="D11" s="46">
        <f t="shared" si="1"/>
        <v>10</v>
      </c>
      <c r="E11" s="45">
        <f t="shared" si="3"/>
        <v>0.2</v>
      </c>
      <c r="F11" s="44"/>
      <c r="G11" s="45">
        <f t="shared" si="4"/>
        <v>8</v>
      </c>
      <c r="I11" t="str">
        <f t="shared" si="2"/>
        <v>-eN 0.2 8</v>
      </c>
    </row>
    <row r="12" spans="1:11" x14ac:dyDescent="0.2">
      <c r="A12" s="13">
        <v>90</v>
      </c>
      <c r="B12" s="13">
        <v>900</v>
      </c>
      <c r="C12" s="13">
        <f t="shared" si="0"/>
        <v>100</v>
      </c>
      <c r="D12" s="46">
        <f t="shared" si="1"/>
        <v>10</v>
      </c>
      <c r="E12" s="45">
        <f t="shared" si="3"/>
        <v>0.23</v>
      </c>
      <c r="F12" s="44"/>
      <c r="G12" s="45">
        <f t="shared" si="4"/>
        <v>9</v>
      </c>
      <c r="I12" t="str">
        <f t="shared" si="2"/>
        <v>-eN 0.23 9</v>
      </c>
    </row>
    <row r="13" spans="1:11" x14ac:dyDescent="0.2">
      <c r="A13" s="37">
        <v>100</v>
      </c>
      <c r="B13" s="37">
        <v>1000</v>
      </c>
      <c r="C13" s="13">
        <f t="shared" si="0"/>
        <v>1000</v>
      </c>
      <c r="D13" s="46">
        <f t="shared" si="1"/>
        <v>3.3333333333333335</v>
      </c>
      <c r="E13" s="45">
        <f t="shared" si="3"/>
        <v>0.25</v>
      </c>
      <c r="F13" s="44"/>
      <c r="G13" s="45">
        <f t="shared" si="4"/>
        <v>10</v>
      </c>
      <c r="I13" t="str">
        <f t="shared" si="2"/>
        <v>-eN 0.25 10</v>
      </c>
    </row>
    <row r="14" spans="1:11" x14ac:dyDescent="0.2">
      <c r="A14" s="15">
        <v>400</v>
      </c>
      <c r="B14" s="13">
        <v>2000</v>
      </c>
      <c r="C14" s="13">
        <f t="shared" si="0"/>
        <v>1000</v>
      </c>
      <c r="D14" s="46">
        <f t="shared" si="1"/>
        <v>5</v>
      </c>
      <c r="E14" s="45">
        <f t="shared" si="3"/>
        <v>1</v>
      </c>
      <c r="F14" s="44"/>
      <c r="G14" s="45">
        <f t="shared" si="4"/>
        <v>20</v>
      </c>
      <c r="I14" t="str">
        <f t="shared" si="2"/>
        <v>-eN 1 20</v>
      </c>
    </row>
    <row r="15" spans="1:11" x14ac:dyDescent="0.2">
      <c r="A15" s="13">
        <v>600</v>
      </c>
      <c r="B15" s="13">
        <v>3000</v>
      </c>
      <c r="C15" s="13">
        <f t="shared" si="0"/>
        <v>1000</v>
      </c>
      <c r="D15" s="46">
        <f t="shared" si="1"/>
        <v>5</v>
      </c>
      <c r="E15" s="45">
        <f t="shared" si="3"/>
        <v>1.5</v>
      </c>
      <c r="F15" s="44"/>
      <c r="G15" s="45">
        <f t="shared" si="4"/>
        <v>30</v>
      </c>
      <c r="I15" t="str">
        <f t="shared" si="2"/>
        <v>-eN 1.5 30</v>
      </c>
    </row>
    <row r="16" spans="1:11" x14ac:dyDescent="0.2">
      <c r="A16" s="15">
        <v>800</v>
      </c>
      <c r="B16" s="13">
        <v>4000</v>
      </c>
      <c r="C16" s="13">
        <f t="shared" si="0"/>
        <v>1000</v>
      </c>
      <c r="D16" s="46">
        <f t="shared" si="1"/>
        <v>5</v>
      </c>
      <c r="E16" s="45">
        <f t="shared" si="3"/>
        <v>2</v>
      </c>
      <c r="F16" s="44"/>
      <c r="G16" s="45">
        <f t="shared" si="4"/>
        <v>40</v>
      </c>
      <c r="I16" t="str">
        <f t="shared" si="2"/>
        <v>-eN 2 40</v>
      </c>
    </row>
    <row r="17" spans="1:10" x14ac:dyDescent="0.2">
      <c r="A17" s="37">
        <v>1000</v>
      </c>
      <c r="B17" s="37">
        <v>5000</v>
      </c>
      <c r="C17" s="13">
        <f t="shared" si="0"/>
        <v>1000</v>
      </c>
      <c r="D17" s="46">
        <f t="shared" si="1"/>
        <v>5</v>
      </c>
      <c r="E17" s="45">
        <f t="shared" si="3"/>
        <v>2.5</v>
      </c>
      <c r="F17" s="44"/>
      <c r="G17" s="45">
        <f t="shared" si="4"/>
        <v>50</v>
      </c>
      <c r="I17" t="str">
        <f t="shared" si="2"/>
        <v>-eN 2.5 50</v>
      </c>
    </row>
    <row r="18" spans="1:10" x14ac:dyDescent="0.2">
      <c r="A18" s="15">
        <v>1200</v>
      </c>
      <c r="B18" s="13">
        <v>6000</v>
      </c>
      <c r="C18" s="13">
        <f t="shared" si="0"/>
        <v>1000</v>
      </c>
      <c r="D18" s="46">
        <f t="shared" si="1"/>
        <v>5</v>
      </c>
      <c r="E18" s="45">
        <f t="shared" si="3"/>
        <v>3</v>
      </c>
      <c r="F18" s="44"/>
      <c r="G18" s="45">
        <f t="shared" si="4"/>
        <v>60</v>
      </c>
      <c r="I18" t="str">
        <f t="shared" si="2"/>
        <v>-eN 3 60</v>
      </c>
    </row>
    <row r="19" spans="1:10" x14ac:dyDescent="0.2">
      <c r="A19" s="13">
        <v>1400</v>
      </c>
      <c r="B19" s="13">
        <v>7000</v>
      </c>
      <c r="C19" s="13">
        <f t="shared" si="0"/>
        <v>1000</v>
      </c>
      <c r="D19" s="46">
        <f t="shared" si="1"/>
        <v>5</v>
      </c>
      <c r="E19" s="45">
        <f t="shared" si="3"/>
        <v>3.5</v>
      </c>
      <c r="F19" s="44"/>
      <c r="G19" s="45">
        <f t="shared" si="4"/>
        <v>70</v>
      </c>
      <c r="I19" t="str">
        <f t="shared" si="2"/>
        <v>-eN 3.5 70</v>
      </c>
    </row>
    <row r="20" spans="1:10" x14ac:dyDescent="0.2">
      <c r="A20" s="15">
        <v>1600</v>
      </c>
      <c r="B20" s="13">
        <v>8000</v>
      </c>
      <c r="C20" s="13">
        <f t="shared" si="0"/>
        <v>1000</v>
      </c>
      <c r="D20" s="46">
        <f t="shared" si="1"/>
        <v>5</v>
      </c>
      <c r="E20" s="45">
        <f t="shared" si="3"/>
        <v>4</v>
      </c>
      <c r="F20" s="44"/>
      <c r="G20" s="45">
        <f t="shared" si="4"/>
        <v>80</v>
      </c>
      <c r="I20" t="str">
        <f t="shared" si="2"/>
        <v>-eN 4 80</v>
      </c>
    </row>
    <row r="21" spans="1:10" x14ac:dyDescent="0.2">
      <c r="A21" s="13">
        <v>1800</v>
      </c>
      <c r="B21" s="13">
        <v>9000</v>
      </c>
      <c r="C21" s="13">
        <f t="shared" si="0"/>
        <v>1000</v>
      </c>
      <c r="D21" s="46">
        <f t="shared" si="1"/>
        <v>5</v>
      </c>
      <c r="E21" s="45">
        <f t="shared" si="3"/>
        <v>4.5</v>
      </c>
      <c r="F21" s="44"/>
      <c r="G21" s="45">
        <f t="shared" si="4"/>
        <v>90</v>
      </c>
      <c r="I21" t="str">
        <f t="shared" si="2"/>
        <v>-eN 4.5 90</v>
      </c>
    </row>
    <row r="22" spans="1:10" x14ac:dyDescent="0.2">
      <c r="A22" s="40">
        <v>2000</v>
      </c>
      <c r="B22" s="37">
        <v>10000</v>
      </c>
      <c r="C22" s="13">
        <f t="shared" si="0"/>
        <v>10000</v>
      </c>
      <c r="D22" s="46">
        <f t="shared" si="1"/>
        <v>20</v>
      </c>
      <c r="E22" s="45">
        <f t="shared" si="3"/>
        <v>5</v>
      </c>
      <c r="F22" s="44"/>
      <c r="G22" s="45">
        <f t="shared" si="4"/>
        <v>100</v>
      </c>
      <c r="I22" t="str">
        <f t="shared" si="2"/>
        <v>-eN 5 100</v>
      </c>
    </row>
    <row r="23" spans="1:10" x14ac:dyDescent="0.2">
      <c r="A23" s="15">
        <v>2500</v>
      </c>
      <c r="B23" s="13">
        <v>20000</v>
      </c>
      <c r="C23" s="13">
        <f t="shared" si="0"/>
        <v>10000</v>
      </c>
      <c r="D23" s="46">
        <f t="shared" si="1"/>
        <v>20</v>
      </c>
      <c r="E23" s="45">
        <f t="shared" si="3"/>
        <v>6.25</v>
      </c>
      <c r="F23" s="44"/>
      <c r="G23" s="45">
        <f t="shared" si="4"/>
        <v>200</v>
      </c>
      <c r="I23" t="str">
        <f t="shared" si="2"/>
        <v>-eN 6.25 200</v>
      </c>
      <c r="J23" s="16"/>
    </row>
    <row r="24" spans="1:10" x14ac:dyDescent="0.2">
      <c r="A24" s="15">
        <v>3000</v>
      </c>
      <c r="B24" s="13">
        <v>30000</v>
      </c>
      <c r="C24" s="13">
        <f t="shared" si="0"/>
        <v>10000</v>
      </c>
      <c r="D24" s="46">
        <f t="shared" si="1"/>
        <v>20</v>
      </c>
      <c r="E24" s="45">
        <f t="shared" si="3"/>
        <v>7.5</v>
      </c>
      <c r="F24" s="44"/>
      <c r="G24" s="45">
        <f t="shared" si="4"/>
        <v>300</v>
      </c>
      <c r="I24" t="str">
        <f t="shared" si="2"/>
        <v>-eN 7.5 300</v>
      </c>
      <c r="J24" s="16"/>
    </row>
    <row r="25" spans="1:10" x14ac:dyDescent="0.2">
      <c r="A25" s="17">
        <v>3500</v>
      </c>
      <c r="B25" s="13">
        <v>40000</v>
      </c>
      <c r="C25" s="13">
        <f t="shared" si="0"/>
        <v>10000</v>
      </c>
      <c r="D25" s="46">
        <f t="shared" si="1"/>
        <v>20</v>
      </c>
      <c r="E25" s="45">
        <f t="shared" si="3"/>
        <v>8.75</v>
      </c>
      <c r="F25" s="44"/>
      <c r="G25" s="45">
        <f t="shared" si="4"/>
        <v>400</v>
      </c>
      <c r="I25" t="str">
        <f t="shared" si="2"/>
        <v>-eN 8.75 400</v>
      </c>
      <c r="J25" s="16"/>
    </row>
    <row r="26" spans="1:10" x14ac:dyDescent="0.2">
      <c r="A26" s="15">
        <v>4000</v>
      </c>
      <c r="B26" s="13">
        <v>50000</v>
      </c>
      <c r="C26" s="13">
        <f t="shared" si="0"/>
        <v>10000</v>
      </c>
      <c r="D26" s="46">
        <f t="shared" si="1"/>
        <v>20</v>
      </c>
      <c r="E26" s="45">
        <f t="shared" si="3"/>
        <v>10</v>
      </c>
      <c r="F26" s="44"/>
      <c r="G26" s="45">
        <f t="shared" si="4"/>
        <v>500</v>
      </c>
      <c r="I26" t="str">
        <f t="shared" si="2"/>
        <v>-eN 10 500</v>
      </c>
      <c r="J26" s="16"/>
    </row>
    <row r="27" spans="1:10" x14ac:dyDescent="0.2">
      <c r="A27" s="15">
        <v>4500</v>
      </c>
      <c r="B27" s="13">
        <v>60000</v>
      </c>
      <c r="C27" s="13">
        <f t="shared" si="0"/>
        <v>10000</v>
      </c>
      <c r="D27" s="46">
        <f t="shared" si="1"/>
        <v>20</v>
      </c>
      <c r="E27" s="45">
        <f t="shared" si="3"/>
        <v>11.25</v>
      </c>
      <c r="F27" s="44"/>
      <c r="G27" s="45">
        <f t="shared" si="4"/>
        <v>600</v>
      </c>
      <c r="I27" t="str">
        <f t="shared" si="2"/>
        <v>-eN 11.25 600</v>
      </c>
      <c r="J27" s="16"/>
    </row>
    <row r="28" spans="1:10" x14ac:dyDescent="0.2">
      <c r="A28" s="15">
        <v>5000</v>
      </c>
      <c r="B28" s="13">
        <v>70000</v>
      </c>
      <c r="C28" s="13">
        <f t="shared" si="0"/>
        <v>10000</v>
      </c>
      <c r="D28" s="46">
        <f t="shared" si="1"/>
        <v>20</v>
      </c>
      <c r="E28" s="45">
        <f t="shared" si="3"/>
        <v>12.5</v>
      </c>
      <c r="F28" s="44"/>
      <c r="G28" s="45">
        <f t="shared" si="4"/>
        <v>700</v>
      </c>
      <c r="I28" t="str">
        <f t="shared" si="2"/>
        <v>-eN 12.5 700</v>
      </c>
      <c r="J28" s="16"/>
    </row>
    <row r="29" spans="1:10" x14ac:dyDescent="0.2">
      <c r="A29" s="15">
        <v>5500</v>
      </c>
      <c r="B29" s="13">
        <v>80000</v>
      </c>
      <c r="C29" s="13">
        <f>B30-B29</f>
        <v>20000</v>
      </c>
      <c r="D29" s="46">
        <f>C29/(A30-A29)</f>
        <v>40</v>
      </c>
      <c r="E29" s="45">
        <f t="shared" si="3"/>
        <v>13.75</v>
      </c>
      <c r="F29" s="44"/>
      <c r="G29" s="45">
        <f t="shared" si="4"/>
        <v>800</v>
      </c>
      <c r="I29" t="str">
        <f t="shared" si="2"/>
        <v>-eN 13.75 800</v>
      </c>
      <c r="J29" s="16"/>
    </row>
    <row r="30" spans="1:10" x14ac:dyDescent="0.2">
      <c r="A30" s="40">
        <v>6000</v>
      </c>
      <c r="B30" s="37">
        <v>100000</v>
      </c>
      <c r="C30" s="37"/>
      <c r="D30" s="16"/>
      <c r="E30" s="45">
        <f t="shared" si="3"/>
        <v>15</v>
      </c>
      <c r="F30" s="44"/>
      <c r="G30" s="45">
        <f t="shared" si="4"/>
        <v>1000</v>
      </c>
      <c r="I30" t="str">
        <f t="shared" si="2"/>
        <v>-eN 15 1000</v>
      </c>
      <c r="J30" s="16"/>
    </row>
    <row r="31" spans="1:10" x14ac:dyDescent="0.2">
      <c r="A31" s="17"/>
      <c r="B31" s="13"/>
      <c r="C31" s="13"/>
      <c r="D31" s="16"/>
      <c r="E31" s="19"/>
      <c r="F31" s="16"/>
      <c r="G31" s="19"/>
      <c r="J31" s="16"/>
    </row>
    <row r="32" spans="1:10" x14ac:dyDescent="0.2">
      <c r="A32" s="16"/>
      <c r="B32" s="16"/>
    </row>
    <row r="33" spans="1:2" x14ac:dyDescent="0.2">
      <c r="A33" s="16"/>
      <c r="B33" s="16"/>
    </row>
    <row r="34" spans="1:2" x14ac:dyDescent="0.2">
      <c r="A34" s="16"/>
      <c r="B34" s="16"/>
    </row>
    <row r="35" spans="1:2" x14ac:dyDescent="0.2">
      <c r="A35" s="16"/>
      <c r="B35" s="16"/>
    </row>
    <row r="36" spans="1:2" x14ac:dyDescent="0.2">
      <c r="A36" s="16"/>
      <c r="B36" s="16"/>
    </row>
    <row r="37" spans="1:2" x14ac:dyDescent="0.2">
      <c r="A37" s="16"/>
      <c r="B37" s="16"/>
    </row>
    <row r="38" spans="1:2" x14ac:dyDescent="0.2">
      <c r="A38" s="16"/>
      <c r="B38" s="16"/>
    </row>
    <row r="39" spans="1:2" x14ac:dyDescent="0.2">
      <c r="A39" s="16"/>
      <c r="B39" s="16"/>
    </row>
    <row r="40" spans="1:2" x14ac:dyDescent="0.2">
      <c r="A40" s="16"/>
      <c r="B40" s="16"/>
    </row>
    <row r="41" spans="1:2" x14ac:dyDescent="0.2">
      <c r="A41" s="16"/>
      <c r="B41" s="16"/>
    </row>
    <row r="42" spans="1:2" x14ac:dyDescent="0.2">
      <c r="A42" s="16"/>
      <c r="B42" s="16"/>
    </row>
    <row r="43" spans="1:2" x14ac:dyDescent="0.2">
      <c r="A43" s="16"/>
      <c r="B43" s="16"/>
    </row>
    <row r="44" spans="1:2" x14ac:dyDescent="0.2">
      <c r="A44" s="16"/>
      <c r="B44" s="16"/>
    </row>
    <row r="45" spans="1:2" x14ac:dyDescent="0.2">
      <c r="A45" s="16"/>
      <c r="B45" s="16"/>
    </row>
    <row r="46" spans="1:2" x14ac:dyDescent="0.2">
      <c r="A46" s="16"/>
      <c r="B46" s="16"/>
    </row>
    <row r="47" spans="1:2" x14ac:dyDescent="0.2">
      <c r="A47" s="16"/>
      <c r="B47" s="16"/>
    </row>
    <row r="48" spans="1:2" x14ac:dyDescent="0.2">
      <c r="A48" s="16"/>
      <c r="B48" s="16"/>
    </row>
    <row r="49" spans="1:2" x14ac:dyDescent="0.2">
      <c r="A49" s="16"/>
      <c r="B49" s="16"/>
    </row>
    <row r="50" spans="1:2" x14ac:dyDescent="0.2">
      <c r="A50" s="16"/>
      <c r="B50" s="16"/>
    </row>
    <row r="51" spans="1:2" x14ac:dyDescent="0.2">
      <c r="A51" s="16"/>
      <c r="B51" s="16"/>
    </row>
    <row r="52" spans="1:2" x14ac:dyDescent="0.2">
      <c r="A52" s="16"/>
      <c r="B52" s="16"/>
    </row>
    <row r="53" spans="1:2" x14ac:dyDescent="0.2">
      <c r="A53" s="16"/>
      <c r="B53" s="16"/>
    </row>
    <row r="54" spans="1:2" x14ac:dyDescent="0.2">
      <c r="A54" s="16"/>
      <c r="B54" s="16"/>
    </row>
    <row r="55" spans="1:2" x14ac:dyDescent="0.2">
      <c r="A55" s="16"/>
      <c r="B55" s="16"/>
    </row>
    <row r="56" spans="1:2" x14ac:dyDescent="0.2">
      <c r="A56" s="16"/>
      <c r="B56" s="16"/>
    </row>
    <row r="57" spans="1:2" x14ac:dyDescent="0.2">
      <c r="A57" s="16"/>
      <c r="B57" s="16"/>
    </row>
    <row r="58" spans="1:2" x14ac:dyDescent="0.2">
      <c r="A58" s="16"/>
      <c r="B58" s="16"/>
    </row>
    <row r="59" spans="1:2" x14ac:dyDescent="0.2">
      <c r="A59" s="16"/>
      <c r="B59" s="16"/>
    </row>
    <row r="60" spans="1:2" x14ac:dyDescent="0.2">
      <c r="A60" s="16"/>
      <c r="B60" s="16"/>
    </row>
    <row r="61" spans="1:2" x14ac:dyDescent="0.2">
      <c r="A61" s="16"/>
      <c r="B61" s="16"/>
    </row>
    <row r="62" spans="1:2" x14ac:dyDescent="0.2">
      <c r="A62" s="16"/>
      <c r="B62" s="16"/>
    </row>
    <row r="63" spans="1:2" x14ac:dyDescent="0.2">
      <c r="A63" s="16"/>
      <c r="B63" s="16"/>
    </row>
    <row r="64" spans="1:2" x14ac:dyDescent="0.2">
      <c r="A64" s="16"/>
      <c r="B64" s="16"/>
    </row>
    <row r="65" spans="1:11" x14ac:dyDescent="0.2">
      <c r="A65" s="16"/>
      <c r="B65" s="16"/>
    </row>
    <row r="66" spans="1:11" x14ac:dyDescent="0.2">
      <c r="A66" s="15"/>
      <c r="B66" s="15"/>
      <c r="C66" s="15"/>
      <c r="D66" s="16"/>
      <c r="E66" s="19"/>
      <c r="F66" s="16"/>
      <c r="G66" s="19"/>
      <c r="H66" s="16"/>
      <c r="I66" s="16"/>
      <c r="J66" s="16"/>
      <c r="K66" s="16"/>
    </row>
    <row r="67" spans="1:11" x14ac:dyDescent="0.2">
      <c r="A67" s="15"/>
      <c r="B67" s="15"/>
      <c r="C67" s="15"/>
      <c r="D67" s="16"/>
      <c r="E67" s="19"/>
      <c r="F67" s="16"/>
      <c r="G67" s="19"/>
      <c r="H67" s="16"/>
      <c r="I67" s="16"/>
      <c r="J67" s="16"/>
      <c r="K67" s="16"/>
    </row>
    <row r="68" spans="1:11" x14ac:dyDescent="0.2">
      <c r="A68" s="15"/>
      <c r="B68" s="15"/>
      <c r="C68" s="15"/>
      <c r="D68" s="16"/>
      <c r="E68" s="19"/>
      <c r="F68" s="16"/>
      <c r="G68" s="19"/>
      <c r="H68" s="16"/>
      <c r="I68" s="16"/>
      <c r="J68" s="16"/>
      <c r="K68" s="16"/>
    </row>
    <row r="69" spans="1:11" x14ac:dyDescent="0.2">
      <c r="A69" s="15"/>
      <c r="B69" s="15"/>
      <c r="C69" s="15"/>
      <c r="D69" s="16"/>
      <c r="E69" s="19"/>
      <c r="F69" s="16"/>
      <c r="G69" s="19"/>
      <c r="H69" s="16"/>
      <c r="I69" s="16"/>
      <c r="J69" s="16"/>
      <c r="K69" s="16"/>
    </row>
    <row r="70" spans="1:11" x14ac:dyDescent="0.2">
      <c r="A70" s="15"/>
      <c r="B70" s="15"/>
      <c r="C70" s="15"/>
      <c r="D70" s="16"/>
      <c r="E70" s="19"/>
      <c r="F70" s="16"/>
      <c r="G70" s="19"/>
      <c r="H70" s="16"/>
      <c r="I70" s="16"/>
      <c r="J70" s="16"/>
      <c r="K70" s="16"/>
    </row>
    <row r="71" spans="1:11" x14ac:dyDescent="0.2">
      <c r="A71" s="15"/>
      <c r="B71" s="15"/>
      <c r="C71" s="15"/>
      <c r="D71" s="16"/>
      <c r="E71" s="19"/>
      <c r="F71" s="16"/>
      <c r="G71" s="19"/>
      <c r="H71" s="16"/>
      <c r="I71" s="16"/>
      <c r="J71" s="16"/>
      <c r="K71" s="16"/>
    </row>
    <row r="72" spans="1:1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 spans="1:1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</row>
    <row r="78" spans="1:1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</row>
    <row r="79" spans="1:1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</row>
    <row r="80" spans="1:1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</row>
    <row r="81" spans="1:1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2"/>
  <sheetViews>
    <sheetView workbookViewId="0">
      <selection activeCell="K5" sqref="K5"/>
    </sheetView>
  </sheetViews>
  <sheetFormatPr defaultColWidth="11.42578125" defaultRowHeight="12.75" x14ac:dyDescent="0.2"/>
  <cols>
    <col min="2" max="2" width="21.42578125" customWidth="1"/>
    <col min="3" max="3" width="7.140625" style="13" bestFit="1" customWidth="1"/>
    <col min="4" max="4" width="4.85546875" style="13" bestFit="1" customWidth="1"/>
    <col min="5" max="5" width="34.7109375" bestFit="1" customWidth="1"/>
    <col min="6" max="6" width="2.7109375" customWidth="1"/>
    <col min="7" max="7" width="34.85546875" bestFit="1" customWidth="1"/>
    <col min="8" max="8" width="2.28515625" customWidth="1"/>
  </cols>
  <sheetData>
    <row r="2" spans="1:12" x14ac:dyDescent="0.2">
      <c r="A2" t="s">
        <v>43</v>
      </c>
      <c r="B2" t="s">
        <v>44</v>
      </c>
      <c r="C2" s="13" t="s">
        <v>76</v>
      </c>
      <c r="D2" s="13" t="s">
        <v>77</v>
      </c>
      <c r="E2" s="13">
        <v>2</v>
      </c>
      <c r="G2" s="13">
        <v>2</v>
      </c>
      <c r="K2" s="13"/>
      <c r="L2" s="13"/>
    </row>
    <row r="3" spans="1:12" x14ac:dyDescent="0.2">
      <c r="A3" s="13">
        <v>0</v>
      </c>
      <c r="B3" s="13">
        <v>100</v>
      </c>
      <c r="C3" s="13">
        <f t="shared" ref="C3:C26" si="0">B4-B3</f>
        <v>0</v>
      </c>
      <c r="D3" s="50">
        <f t="shared" ref="D3:D26" si="1">C3/(A4-A3)</f>
        <v>0</v>
      </c>
      <c r="E3" t="s">
        <v>45</v>
      </c>
      <c r="G3" s="14" t="s">
        <v>46</v>
      </c>
      <c r="I3" t="s">
        <v>47</v>
      </c>
      <c r="K3" t="s">
        <v>78</v>
      </c>
      <c r="L3" s="13"/>
    </row>
    <row r="4" spans="1:12" x14ac:dyDescent="0.2">
      <c r="A4" s="13">
        <v>10</v>
      </c>
      <c r="B4" s="13">
        <v>100</v>
      </c>
      <c r="C4" s="13">
        <f t="shared" si="0"/>
        <v>100</v>
      </c>
      <c r="D4" s="50">
        <f t="shared" si="1"/>
        <v>10</v>
      </c>
      <c r="E4" s="45">
        <f t="shared" ref="E4:E28" si="2">ROUND(A4/(4*$B$3),$E$2)</f>
        <v>0.03</v>
      </c>
      <c r="F4" s="44"/>
      <c r="G4" s="45">
        <f t="shared" ref="G4:G28" si="3">ROUND(B4/$B$3,$G$2)</f>
        <v>1</v>
      </c>
      <c r="I4" t="str">
        <f>CONCATENATE("-eN ",E4," ",G4)</f>
        <v>-eN 0.03 1</v>
      </c>
      <c r="K4" s="13" t="s">
        <v>54</v>
      </c>
      <c r="L4" s="13"/>
    </row>
    <row r="5" spans="1:12" x14ac:dyDescent="0.2">
      <c r="A5" s="13">
        <v>20</v>
      </c>
      <c r="B5" s="13">
        <v>200</v>
      </c>
      <c r="C5" s="13">
        <f t="shared" si="0"/>
        <v>100</v>
      </c>
      <c r="D5" s="50">
        <f t="shared" si="1"/>
        <v>10</v>
      </c>
      <c r="E5" s="45">
        <f t="shared" si="2"/>
        <v>0.05</v>
      </c>
      <c r="F5" s="44"/>
      <c r="G5" s="45">
        <f t="shared" si="3"/>
        <v>2</v>
      </c>
      <c r="I5" t="str">
        <f t="shared" ref="I5:I28" si="4">CONCATENATE("-eN ",E5," ",G5)</f>
        <v>-eN 0.05 2</v>
      </c>
      <c r="K5" s="13"/>
      <c r="L5" s="13"/>
    </row>
    <row r="6" spans="1:12" x14ac:dyDescent="0.2">
      <c r="A6" s="13">
        <v>30</v>
      </c>
      <c r="B6" s="13">
        <v>300</v>
      </c>
      <c r="C6" s="13">
        <f t="shared" si="0"/>
        <v>100</v>
      </c>
      <c r="D6" s="50">
        <f t="shared" si="1"/>
        <v>10</v>
      </c>
      <c r="E6" s="45">
        <f t="shared" si="2"/>
        <v>0.08</v>
      </c>
      <c r="F6" s="44"/>
      <c r="G6" s="45">
        <f t="shared" si="3"/>
        <v>3</v>
      </c>
      <c r="I6" t="str">
        <f t="shared" si="4"/>
        <v>-eN 0.08 3</v>
      </c>
      <c r="K6" s="13"/>
      <c r="L6" s="13"/>
    </row>
    <row r="7" spans="1:12" x14ac:dyDescent="0.2">
      <c r="A7" s="13">
        <v>40</v>
      </c>
      <c r="B7" s="13">
        <v>400</v>
      </c>
      <c r="C7" s="13">
        <f t="shared" si="0"/>
        <v>100</v>
      </c>
      <c r="D7" s="50">
        <f t="shared" si="1"/>
        <v>10</v>
      </c>
      <c r="E7" s="45">
        <f t="shared" si="2"/>
        <v>0.1</v>
      </c>
      <c r="F7" s="44"/>
      <c r="G7" s="45">
        <f t="shared" si="3"/>
        <v>4</v>
      </c>
      <c r="I7" t="str">
        <f t="shared" si="4"/>
        <v>-eN 0.1 4</v>
      </c>
      <c r="K7" s="13"/>
      <c r="L7" s="13"/>
    </row>
    <row r="8" spans="1:12" x14ac:dyDescent="0.2">
      <c r="A8" s="13">
        <v>50</v>
      </c>
      <c r="B8" s="13">
        <v>500</v>
      </c>
      <c r="C8" s="13">
        <f t="shared" si="0"/>
        <v>100</v>
      </c>
      <c r="D8" s="50">
        <f t="shared" si="1"/>
        <v>10</v>
      </c>
      <c r="E8" s="45">
        <f t="shared" si="2"/>
        <v>0.13</v>
      </c>
      <c r="F8" s="44"/>
      <c r="G8" s="45">
        <f t="shared" si="3"/>
        <v>5</v>
      </c>
      <c r="I8" t="str">
        <f t="shared" si="4"/>
        <v>-eN 0.13 5</v>
      </c>
      <c r="K8" s="13"/>
      <c r="L8" s="13"/>
    </row>
    <row r="9" spans="1:12" x14ac:dyDescent="0.2">
      <c r="A9" s="13">
        <v>60</v>
      </c>
      <c r="B9" s="13">
        <v>600</v>
      </c>
      <c r="C9" s="13">
        <f t="shared" si="0"/>
        <v>100</v>
      </c>
      <c r="D9" s="50">
        <f t="shared" si="1"/>
        <v>10</v>
      </c>
      <c r="E9" s="45">
        <f t="shared" si="2"/>
        <v>0.15</v>
      </c>
      <c r="F9" s="44"/>
      <c r="G9" s="45">
        <f t="shared" si="3"/>
        <v>6</v>
      </c>
      <c r="I9" t="str">
        <f t="shared" si="4"/>
        <v>-eN 0.15 6</v>
      </c>
      <c r="K9" s="13"/>
      <c r="L9" s="13"/>
    </row>
    <row r="10" spans="1:12" x14ac:dyDescent="0.2">
      <c r="A10" s="13">
        <v>70</v>
      </c>
      <c r="B10" s="13">
        <v>700</v>
      </c>
      <c r="C10" s="13">
        <f t="shared" si="0"/>
        <v>100</v>
      </c>
      <c r="D10" s="50">
        <f t="shared" si="1"/>
        <v>10</v>
      </c>
      <c r="E10" s="45">
        <f t="shared" si="2"/>
        <v>0.18</v>
      </c>
      <c r="F10" s="44"/>
      <c r="G10" s="45">
        <f t="shared" si="3"/>
        <v>7</v>
      </c>
      <c r="I10" t="str">
        <f t="shared" si="4"/>
        <v>-eN 0.18 7</v>
      </c>
      <c r="K10" s="13"/>
      <c r="L10" s="13"/>
    </row>
    <row r="11" spans="1:12" x14ac:dyDescent="0.2">
      <c r="A11" s="13">
        <v>80</v>
      </c>
      <c r="B11" s="13">
        <v>800</v>
      </c>
      <c r="C11" s="13">
        <f t="shared" si="0"/>
        <v>100</v>
      </c>
      <c r="D11" s="50">
        <f t="shared" si="1"/>
        <v>10</v>
      </c>
      <c r="E11" s="45">
        <f t="shared" si="2"/>
        <v>0.2</v>
      </c>
      <c r="F11" s="44"/>
      <c r="G11" s="45">
        <f t="shared" si="3"/>
        <v>8</v>
      </c>
      <c r="I11" t="str">
        <f t="shared" si="4"/>
        <v>-eN 0.2 8</v>
      </c>
      <c r="K11" s="13"/>
      <c r="L11" s="13"/>
    </row>
    <row r="12" spans="1:12" x14ac:dyDescent="0.2">
      <c r="A12" s="13">
        <v>90</v>
      </c>
      <c r="B12" s="13">
        <v>900</v>
      </c>
      <c r="C12" s="13">
        <f t="shared" si="0"/>
        <v>100</v>
      </c>
      <c r="D12" s="50">
        <f t="shared" si="1"/>
        <v>10</v>
      </c>
      <c r="E12" s="45">
        <f t="shared" si="2"/>
        <v>0.23</v>
      </c>
      <c r="F12" s="44"/>
      <c r="G12" s="45">
        <f t="shared" si="3"/>
        <v>9</v>
      </c>
      <c r="I12" t="str">
        <f t="shared" si="4"/>
        <v>-eN 0.23 9</v>
      </c>
      <c r="K12" s="13"/>
      <c r="L12" s="13"/>
    </row>
    <row r="13" spans="1:12" x14ac:dyDescent="0.2">
      <c r="A13" s="37">
        <v>100</v>
      </c>
      <c r="B13" s="37">
        <v>1000</v>
      </c>
      <c r="C13" s="13">
        <f t="shared" si="0"/>
        <v>1000</v>
      </c>
      <c r="D13" s="50">
        <f t="shared" si="1"/>
        <v>10</v>
      </c>
      <c r="E13" s="45">
        <f t="shared" si="2"/>
        <v>0.25</v>
      </c>
      <c r="F13" s="44"/>
      <c r="G13" s="45">
        <f t="shared" si="3"/>
        <v>10</v>
      </c>
      <c r="I13" t="str">
        <f t="shared" si="4"/>
        <v>-eN 0.25 10</v>
      </c>
      <c r="K13" s="37"/>
      <c r="L13" s="37"/>
    </row>
    <row r="14" spans="1:12" x14ac:dyDescent="0.2">
      <c r="A14" s="15">
        <v>200</v>
      </c>
      <c r="B14" s="13">
        <v>2000</v>
      </c>
      <c r="C14" s="13">
        <f t="shared" si="0"/>
        <v>1000</v>
      </c>
      <c r="D14" s="50">
        <f t="shared" si="1"/>
        <v>5</v>
      </c>
      <c r="E14" s="45">
        <f t="shared" si="2"/>
        <v>0.5</v>
      </c>
      <c r="F14" s="44"/>
      <c r="G14" s="45">
        <f t="shared" si="3"/>
        <v>20</v>
      </c>
      <c r="I14" t="str">
        <f t="shared" si="4"/>
        <v>-eN 0.5 20</v>
      </c>
      <c r="K14" s="15"/>
      <c r="L14" s="13"/>
    </row>
    <row r="15" spans="1:12" x14ac:dyDescent="0.2">
      <c r="A15" s="13">
        <v>400</v>
      </c>
      <c r="B15" s="13">
        <v>3000</v>
      </c>
      <c r="C15" s="13">
        <f t="shared" si="0"/>
        <v>1000</v>
      </c>
      <c r="D15" s="50">
        <f t="shared" si="1"/>
        <v>5</v>
      </c>
      <c r="E15" s="45">
        <f t="shared" si="2"/>
        <v>1</v>
      </c>
      <c r="F15" s="44"/>
      <c r="G15" s="45">
        <f t="shared" si="3"/>
        <v>30</v>
      </c>
      <c r="I15" t="str">
        <f t="shared" si="4"/>
        <v>-eN 1 30</v>
      </c>
      <c r="K15" s="13"/>
      <c r="L15" s="13"/>
    </row>
    <row r="16" spans="1:12" x14ac:dyDescent="0.2">
      <c r="A16" s="15">
        <v>600</v>
      </c>
      <c r="B16" s="13">
        <v>4000</v>
      </c>
      <c r="C16" s="13">
        <f t="shared" si="0"/>
        <v>1000</v>
      </c>
      <c r="D16" s="50">
        <f t="shared" si="1"/>
        <v>5</v>
      </c>
      <c r="E16" s="45">
        <f t="shared" si="2"/>
        <v>1.5</v>
      </c>
      <c r="F16" s="44"/>
      <c r="G16" s="45">
        <f t="shared" si="3"/>
        <v>40</v>
      </c>
      <c r="I16" t="str">
        <f t="shared" si="4"/>
        <v>-eN 1.5 40</v>
      </c>
      <c r="K16" s="15"/>
      <c r="L16" s="13"/>
    </row>
    <row r="17" spans="1:12" x14ac:dyDescent="0.2">
      <c r="A17" s="13">
        <v>800</v>
      </c>
      <c r="B17" s="13">
        <v>5000</v>
      </c>
      <c r="C17" s="13">
        <f t="shared" si="0"/>
        <v>1000</v>
      </c>
      <c r="D17" s="50">
        <f t="shared" si="1"/>
        <v>5</v>
      </c>
      <c r="E17" s="45">
        <f t="shared" si="2"/>
        <v>2</v>
      </c>
      <c r="F17" s="44"/>
      <c r="G17" s="45">
        <f t="shared" si="3"/>
        <v>50</v>
      </c>
      <c r="I17" t="str">
        <f t="shared" si="4"/>
        <v>-eN 2 50</v>
      </c>
      <c r="K17" s="13"/>
      <c r="L17" s="13"/>
    </row>
    <row r="18" spans="1:12" x14ac:dyDescent="0.2">
      <c r="A18" s="40">
        <v>1000</v>
      </c>
      <c r="B18" s="37">
        <v>6000</v>
      </c>
      <c r="C18" s="13">
        <f t="shared" si="0"/>
        <v>1000</v>
      </c>
      <c r="D18" s="50">
        <f t="shared" si="1"/>
        <v>1</v>
      </c>
      <c r="E18" s="45">
        <f t="shared" si="2"/>
        <v>2.5</v>
      </c>
      <c r="F18" s="44"/>
      <c r="G18" s="45">
        <f t="shared" si="3"/>
        <v>60</v>
      </c>
      <c r="I18" t="str">
        <f t="shared" si="4"/>
        <v>-eN 2.5 60</v>
      </c>
      <c r="K18" s="15"/>
      <c r="L18" s="13"/>
    </row>
    <row r="19" spans="1:12" x14ac:dyDescent="0.2">
      <c r="A19" s="13">
        <v>2000</v>
      </c>
      <c r="B19" s="13">
        <v>7000</v>
      </c>
      <c r="C19" s="13">
        <f t="shared" si="0"/>
        <v>1000</v>
      </c>
      <c r="D19" s="50">
        <f t="shared" si="1"/>
        <v>0.5</v>
      </c>
      <c r="E19" s="45">
        <f t="shared" si="2"/>
        <v>5</v>
      </c>
      <c r="F19" s="44"/>
      <c r="G19" s="45">
        <f t="shared" si="3"/>
        <v>70</v>
      </c>
      <c r="I19" t="str">
        <f t="shared" si="4"/>
        <v>-eN 5 70</v>
      </c>
      <c r="K19" s="13"/>
      <c r="L19" s="13"/>
    </row>
    <row r="20" spans="1:12" x14ac:dyDescent="0.2">
      <c r="A20" s="15">
        <v>4000</v>
      </c>
      <c r="B20" s="13">
        <v>8000</v>
      </c>
      <c r="C20" s="13">
        <f t="shared" si="0"/>
        <v>1000</v>
      </c>
      <c r="D20" s="50">
        <f t="shared" si="1"/>
        <v>0.5</v>
      </c>
      <c r="E20" s="45">
        <f t="shared" si="2"/>
        <v>10</v>
      </c>
      <c r="F20" s="44"/>
      <c r="G20" s="45">
        <f t="shared" si="3"/>
        <v>80</v>
      </c>
      <c r="I20" t="str">
        <f t="shared" si="4"/>
        <v>-eN 10 80</v>
      </c>
      <c r="K20" s="15"/>
      <c r="L20" s="13"/>
    </row>
    <row r="21" spans="1:12" x14ac:dyDescent="0.2">
      <c r="A21" s="13">
        <v>6000</v>
      </c>
      <c r="B21" s="13">
        <v>9000</v>
      </c>
      <c r="C21" s="13">
        <f t="shared" si="0"/>
        <v>1000</v>
      </c>
      <c r="D21" s="50">
        <f t="shared" si="1"/>
        <v>0.5</v>
      </c>
      <c r="E21" s="45">
        <f t="shared" si="2"/>
        <v>15</v>
      </c>
      <c r="F21" s="44"/>
      <c r="G21" s="45">
        <f t="shared" si="3"/>
        <v>90</v>
      </c>
      <c r="I21" t="str">
        <f t="shared" si="4"/>
        <v>-eN 15 90</v>
      </c>
      <c r="K21" s="13"/>
      <c r="L21" s="13"/>
    </row>
    <row r="22" spans="1:12" x14ac:dyDescent="0.2">
      <c r="A22" s="15">
        <v>8000</v>
      </c>
      <c r="B22" s="13">
        <v>10000</v>
      </c>
      <c r="C22" s="13">
        <f t="shared" si="0"/>
        <v>2000</v>
      </c>
      <c r="D22" s="50">
        <f t="shared" si="1"/>
        <v>1</v>
      </c>
      <c r="E22" s="45">
        <f t="shared" si="2"/>
        <v>20</v>
      </c>
      <c r="F22" s="44"/>
      <c r="G22" s="45">
        <f t="shared" si="3"/>
        <v>100</v>
      </c>
      <c r="I22" t="str">
        <f>CONCATENATE("-eN ",E22," ",G22)</f>
        <v>-eN 20 100</v>
      </c>
      <c r="K22" s="40"/>
      <c r="L22" s="37"/>
    </row>
    <row r="23" spans="1:12" x14ac:dyDescent="0.2">
      <c r="A23" s="40">
        <v>10000</v>
      </c>
      <c r="B23" s="37">
        <v>12000</v>
      </c>
      <c r="C23" s="13">
        <f t="shared" si="0"/>
        <v>4000</v>
      </c>
      <c r="D23" s="50">
        <f t="shared" si="1"/>
        <v>0.4</v>
      </c>
      <c r="E23" s="45">
        <f t="shared" si="2"/>
        <v>25</v>
      </c>
      <c r="F23" s="44"/>
      <c r="G23" s="45">
        <f t="shared" si="3"/>
        <v>120</v>
      </c>
      <c r="I23" t="str">
        <f t="shared" si="4"/>
        <v>-eN 25 120</v>
      </c>
      <c r="J23" s="16"/>
      <c r="K23" s="15"/>
      <c r="L23" s="13"/>
    </row>
    <row r="24" spans="1:12" x14ac:dyDescent="0.2">
      <c r="A24" s="17">
        <v>20000</v>
      </c>
      <c r="B24" s="13">
        <v>16000</v>
      </c>
      <c r="C24" s="13">
        <f t="shared" si="0"/>
        <v>4000</v>
      </c>
      <c r="D24" s="50">
        <f t="shared" si="1"/>
        <v>0.2</v>
      </c>
      <c r="E24" s="45">
        <f t="shared" si="2"/>
        <v>50</v>
      </c>
      <c r="F24" s="44"/>
      <c r="G24" s="45">
        <f t="shared" si="3"/>
        <v>160</v>
      </c>
      <c r="I24" t="str">
        <f t="shared" si="4"/>
        <v>-eN 50 160</v>
      </c>
      <c r="J24" s="16"/>
      <c r="K24" s="15"/>
      <c r="L24" s="13"/>
    </row>
    <row r="25" spans="1:12" x14ac:dyDescent="0.2">
      <c r="A25" s="15">
        <v>40000</v>
      </c>
      <c r="B25" s="13">
        <v>20000</v>
      </c>
      <c r="C25" s="13">
        <f t="shared" si="0"/>
        <v>4000</v>
      </c>
      <c r="D25" s="50">
        <f t="shared" si="1"/>
        <v>0.2</v>
      </c>
      <c r="E25" s="45">
        <f t="shared" si="2"/>
        <v>100</v>
      </c>
      <c r="F25" s="44"/>
      <c r="G25" s="45">
        <f t="shared" si="3"/>
        <v>200</v>
      </c>
      <c r="I25" t="str">
        <f t="shared" si="4"/>
        <v>-eN 100 200</v>
      </c>
      <c r="J25" s="16"/>
      <c r="K25" s="17"/>
      <c r="L25" s="13"/>
    </row>
    <row r="26" spans="1:12" x14ac:dyDescent="0.2">
      <c r="A26" s="15">
        <v>60000</v>
      </c>
      <c r="B26" s="13">
        <v>24000</v>
      </c>
      <c r="C26" s="13">
        <f t="shared" si="0"/>
        <v>4000</v>
      </c>
      <c r="D26" s="50">
        <f t="shared" si="1"/>
        <v>0.2</v>
      </c>
      <c r="E26" s="45">
        <f t="shared" si="2"/>
        <v>150</v>
      </c>
      <c r="F26" s="44"/>
      <c r="G26" s="45">
        <f t="shared" si="3"/>
        <v>240</v>
      </c>
      <c r="I26" t="str">
        <f t="shared" si="4"/>
        <v>-eN 150 240</v>
      </c>
      <c r="J26" s="16"/>
      <c r="K26" s="15"/>
      <c r="L26" s="13"/>
    </row>
    <row r="27" spans="1:12" x14ac:dyDescent="0.2">
      <c r="A27" s="17">
        <v>80000</v>
      </c>
      <c r="B27" s="13">
        <v>28000</v>
      </c>
      <c r="C27" s="13">
        <f>B28-B27</f>
        <v>4000</v>
      </c>
      <c r="D27" s="50">
        <f>C27/(A28-A27)</f>
        <v>0.2</v>
      </c>
      <c r="E27" s="45">
        <f t="shared" si="2"/>
        <v>200</v>
      </c>
      <c r="F27" s="44"/>
      <c r="G27" s="45">
        <f t="shared" si="3"/>
        <v>280</v>
      </c>
      <c r="I27" t="str">
        <f t="shared" si="4"/>
        <v>-eN 200 280</v>
      </c>
      <c r="J27" s="16"/>
      <c r="K27" s="15"/>
      <c r="L27" s="13"/>
    </row>
    <row r="28" spans="1:12" x14ac:dyDescent="0.2">
      <c r="A28" s="48">
        <v>100000</v>
      </c>
      <c r="B28" s="37">
        <v>32000</v>
      </c>
      <c r="C28" s="37"/>
      <c r="D28" s="38"/>
      <c r="E28" s="45">
        <f t="shared" si="2"/>
        <v>250</v>
      </c>
      <c r="F28" s="44"/>
      <c r="G28" s="45">
        <f t="shared" si="3"/>
        <v>320</v>
      </c>
      <c r="I28" t="str">
        <f t="shared" si="4"/>
        <v>-eN 250 320</v>
      </c>
      <c r="J28" s="16"/>
      <c r="K28" s="15"/>
      <c r="L28" s="13"/>
    </row>
    <row r="29" spans="1:12" x14ac:dyDescent="0.2">
      <c r="B29" s="13"/>
      <c r="D29" s="38"/>
      <c r="E29" s="19"/>
      <c r="F29" s="16"/>
      <c r="G29" s="19"/>
      <c r="J29" s="16"/>
      <c r="K29" s="15"/>
      <c r="L29" s="13"/>
    </row>
    <row r="30" spans="1:12" x14ac:dyDescent="0.2">
      <c r="B30" s="13"/>
      <c r="D30" s="38"/>
      <c r="E30" s="19"/>
      <c r="F30" s="16"/>
      <c r="G30" s="19"/>
      <c r="J30" s="16"/>
      <c r="K30" s="40"/>
      <c r="L30" s="37"/>
    </row>
    <row r="31" spans="1:12" x14ac:dyDescent="0.2">
      <c r="B31" s="13"/>
      <c r="D31" s="38"/>
      <c r="E31" s="19"/>
      <c r="F31" s="16"/>
      <c r="G31" s="19"/>
      <c r="J31" s="16"/>
    </row>
    <row r="32" spans="1:12" x14ac:dyDescent="0.2">
      <c r="D32" s="38"/>
      <c r="E32" s="19"/>
      <c r="F32" s="16"/>
      <c r="G32" s="19"/>
      <c r="J32" s="16"/>
    </row>
    <row r="33" spans="1:10" x14ac:dyDescent="0.2">
      <c r="B33" s="15"/>
      <c r="C33" s="15"/>
      <c r="D33" s="38"/>
      <c r="E33" s="19"/>
      <c r="F33" s="16"/>
      <c r="G33" s="19"/>
      <c r="H33" s="16"/>
      <c r="I33" s="16"/>
      <c r="J33" s="16"/>
    </row>
    <row r="34" spans="1:10" x14ac:dyDescent="0.2">
      <c r="B34" s="17"/>
      <c r="C34" s="17"/>
      <c r="D34" s="49"/>
      <c r="E34" s="20"/>
      <c r="F34" s="18"/>
      <c r="G34" s="20"/>
      <c r="H34" s="18"/>
      <c r="I34" s="18"/>
      <c r="J34" s="16"/>
    </row>
    <row r="35" spans="1:10" x14ac:dyDescent="0.2">
      <c r="B35" s="17"/>
      <c r="C35" s="17"/>
      <c r="D35" s="39"/>
    </row>
    <row r="37" spans="1:10" x14ac:dyDescent="0.2">
      <c r="D37" s="38"/>
      <c r="E37" s="16"/>
      <c r="F37" s="16"/>
      <c r="G37" s="16"/>
      <c r="H37" s="16"/>
    </row>
    <row r="38" spans="1:10" x14ac:dyDescent="0.2">
      <c r="D38" s="38"/>
      <c r="E38" s="16"/>
      <c r="F38" s="16"/>
      <c r="G38" s="16"/>
      <c r="H38" s="16"/>
    </row>
    <row r="39" spans="1:10" x14ac:dyDescent="0.2">
      <c r="D39" s="38"/>
      <c r="E39" s="16"/>
      <c r="F39" s="16"/>
      <c r="G39" s="36"/>
      <c r="H39" s="16"/>
    </row>
    <row r="40" spans="1:10" x14ac:dyDescent="0.2">
      <c r="A40" s="13"/>
      <c r="B40" s="13"/>
      <c r="D40" s="38"/>
      <c r="E40" s="19"/>
      <c r="F40" s="16"/>
      <c r="G40" s="19"/>
      <c r="H40" s="16"/>
    </row>
    <row r="41" spans="1:10" x14ac:dyDescent="0.2">
      <c r="A41" s="13"/>
      <c r="B41" s="13"/>
      <c r="D41" s="38"/>
      <c r="E41" s="19"/>
      <c r="F41" s="16"/>
      <c r="G41" s="19"/>
      <c r="H41" s="16"/>
    </row>
    <row r="42" spans="1:10" x14ac:dyDescent="0.2">
      <c r="A42" s="13"/>
      <c r="B42" s="13"/>
      <c r="D42" s="38"/>
      <c r="E42" s="19"/>
      <c r="F42" s="16"/>
      <c r="G42" s="19"/>
      <c r="H42" s="16"/>
    </row>
    <row r="43" spans="1:10" x14ac:dyDescent="0.2">
      <c r="A43" s="13"/>
      <c r="B43" s="13"/>
      <c r="D43" s="38"/>
      <c r="E43" s="19"/>
      <c r="F43" s="16"/>
      <c r="G43" s="19"/>
      <c r="H43" s="16"/>
    </row>
    <row r="44" spans="1:10" x14ac:dyDescent="0.2">
      <c r="A44" s="13"/>
      <c r="B44" s="13"/>
      <c r="D44" s="38"/>
      <c r="E44" s="19"/>
      <c r="F44" s="16"/>
      <c r="G44" s="19"/>
      <c r="H44" s="16"/>
    </row>
    <row r="45" spans="1:10" x14ac:dyDescent="0.2">
      <c r="A45" s="13"/>
      <c r="B45" s="13"/>
      <c r="D45" s="38"/>
      <c r="E45" s="19"/>
      <c r="F45" s="16"/>
      <c r="G45" s="19"/>
      <c r="H45" s="16"/>
    </row>
    <row r="46" spans="1:10" x14ac:dyDescent="0.2">
      <c r="A46" s="13"/>
      <c r="B46" s="13"/>
      <c r="D46" s="38"/>
      <c r="E46" s="19"/>
      <c r="F46" s="16"/>
      <c r="G46" s="19"/>
      <c r="H46" s="16"/>
    </row>
    <row r="47" spans="1:10" x14ac:dyDescent="0.2">
      <c r="A47" s="13"/>
      <c r="B47" s="13"/>
      <c r="D47" s="38"/>
      <c r="E47" s="19"/>
      <c r="F47" s="16"/>
      <c r="G47" s="19"/>
      <c r="H47" s="16"/>
    </row>
    <row r="48" spans="1:10" x14ac:dyDescent="0.2">
      <c r="A48" s="13"/>
      <c r="B48" s="13"/>
      <c r="D48" s="38"/>
      <c r="E48" s="19"/>
      <c r="F48" s="16"/>
      <c r="G48" s="19"/>
      <c r="H48" s="16"/>
    </row>
    <row r="49" spans="1:8" x14ac:dyDescent="0.2">
      <c r="A49" s="13"/>
      <c r="B49" s="13"/>
      <c r="D49" s="38"/>
      <c r="E49" s="19"/>
      <c r="F49" s="16"/>
      <c r="G49" s="19"/>
      <c r="H49" s="16"/>
    </row>
    <row r="50" spans="1:8" x14ac:dyDescent="0.2">
      <c r="A50" s="15"/>
      <c r="B50" s="15"/>
      <c r="C50" s="15"/>
      <c r="D50" s="38"/>
      <c r="E50" s="19"/>
      <c r="F50" s="16"/>
      <c r="G50" s="19"/>
      <c r="H50" s="16"/>
    </row>
    <row r="51" spans="1:8" x14ac:dyDescent="0.2">
      <c r="A51" s="13"/>
      <c r="B51" s="13"/>
      <c r="D51" s="38"/>
      <c r="E51" s="19"/>
      <c r="F51" s="16"/>
      <c r="G51" s="19"/>
      <c r="H51" s="16"/>
    </row>
    <row r="52" spans="1:8" x14ac:dyDescent="0.2">
      <c r="A52" s="15"/>
      <c r="B52" s="15"/>
      <c r="C52" s="15"/>
      <c r="D52" s="38"/>
      <c r="E52" s="19"/>
      <c r="F52" s="16"/>
      <c r="G52" s="19"/>
      <c r="H52" s="16"/>
    </row>
    <row r="53" spans="1:8" x14ac:dyDescent="0.2">
      <c r="A53" s="13"/>
      <c r="B53" s="13"/>
      <c r="D53" s="38"/>
      <c r="E53" s="19"/>
      <c r="F53" s="16"/>
      <c r="G53" s="19"/>
      <c r="H53" s="16"/>
    </row>
    <row r="54" spans="1:8" x14ac:dyDescent="0.2">
      <c r="A54" s="15"/>
      <c r="B54" s="15"/>
      <c r="C54" s="15"/>
      <c r="D54" s="38"/>
      <c r="E54" s="19"/>
      <c r="F54" s="16"/>
      <c r="G54" s="19"/>
      <c r="H54" s="16"/>
    </row>
    <row r="55" spans="1:8" x14ac:dyDescent="0.2">
      <c r="A55" s="13"/>
      <c r="B55" s="13"/>
      <c r="D55" s="38"/>
      <c r="E55" s="19"/>
      <c r="F55" s="16"/>
      <c r="G55" s="19"/>
      <c r="H55" s="16"/>
    </row>
    <row r="56" spans="1:8" x14ac:dyDescent="0.2">
      <c r="A56" s="15"/>
      <c r="B56" s="15"/>
      <c r="C56" s="15"/>
      <c r="D56" s="38"/>
      <c r="E56" s="19"/>
      <c r="F56" s="16"/>
      <c r="G56" s="19"/>
      <c r="H56" s="16"/>
    </row>
    <row r="57" spans="1:8" x14ac:dyDescent="0.2">
      <c r="A57" s="13"/>
      <c r="B57" s="13"/>
      <c r="D57" s="38"/>
      <c r="E57" s="19"/>
      <c r="F57" s="16"/>
      <c r="G57" s="19"/>
      <c r="H57" s="16"/>
    </row>
    <row r="58" spans="1:8" x14ac:dyDescent="0.2">
      <c r="A58" s="15"/>
      <c r="B58" s="15"/>
      <c r="C58" s="15"/>
      <c r="D58" s="38"/>
      <c r="E58" s="19"/>
      <c r="F58" s="16"/>
      <c r="G58" s="19"/>
      <c r="H58" s="16"/>
    </row>
    <row r="59" spans="1:8" x14ac:dyDescent="0.2">
      <c r="D59" s="38"/>
      <c r="E59" s="16"/>
      <c r="F59" s="16"/>
      <c r="G59" s="16"/>
      <c r="H59" s="16"/>
    </row>
    <row r="60" spans="1:8" x14ac:dyDescent="0.2">
      <c r="D60" s="38"/>
      <c r="E60" s="16"/>
      <c r="F60" s="16"/>
      <c r="G60" s="16"/>
      <c r="H60" s="16"/>
    </row>
    <row r="61" spans="1:8" x14ac:dyDescent="0.2">
      <c r="D61" s="38"/>
      <c r="E61" s="16"/>
      <c r="F61" s="16"/>
      <c r="G61" s="36"/>
      <c r="H61" s="16"/>
    </row>
    <row r="62" spans="1:8" x14ac:dyDescent="0.2">
      <c r="A62" s="13"/>
      <c r="B62" s="13"/>
      <c r="D62" s="38"/>
      <c r="E62" s="19"/>
      <c r="F62" s="16"/>
      <c r="G62" s="19"/>
      <c r="H62" s="16"/>
    </row>
    <row r="63" spans="1:8" x14ac:dyDescent="0.2">
      <c r="A63" s="13"/>
      <c r="B63" s="13"/>
      <c r="D63" s="38"/>
      <c r="E63" s="19"/>
      <c r="F63" s="16"/>
      <c r="G63" s="19"/>
      <c r="H63" s="16"/>
    </row>
    <row r="64" spans="1:8" x14ac:dyDescent="0.2">
      <c r="A64" s="13"/>
      <c r="B64" s="13"/>
      <c r="D64" s="38"/>
      <c r="E64" s="19"/>
      <c r="F64" s="16"/>
      <c r="G64" s="19"/>
      <c r="H64" s="16"/>
    </row>
    <row r="65" spans="1:8" x14ac:dyDescent="0.2">
      <c r="A65" s="13"/>
      <c r="B65" s="13"/>
      <c r="D65" s="38"/>
      <c r="E65" s="19"/>
      <c r="F65" s="16"/>
      <c r="G65" s="19"/>
      <c r="H65" s="16"/>
    </row>
    <row r="66" spans="1:8" x14ac:dyDescent="0.2">
      <c r="A66" s="13"/>
      <c r="B66" s="13"/>
      <c r="D66" s="38"/>
      <c r="E66" s="19"/>
      <c r="F66" s="16"/>
      <c r="G66" s="19"/>
      <c r="H66" s="16"/>
    </row>
    <row r="67" spans="1:8" x14ac:dyDescent="0.2">
      <c r="A67" s="13"/>
      <c r="B67" s="13"/>
      <c r="D67" s="38"/>
      <c r="E67" s="19"/>
      <c r="F67" s="16"/>
      <c r="G67" s="19"/>
      <c r="H67" s="16"/>
    </row>
    <row r="68" spans="1:8" x14ac:dyDescent="0.2">
      <c r="A68" s="13"/>
      <c r="B68" s="13"/>
      <c r="D68" s="38"/>
      <c r="E68" s="19"/>
      <c r="F68" s="16"/>
      <c r="G68" s="19"/>
      <c r="H68" s="16"/>
    </row>
    <row r="69" spans="1:8" x14ac:dyDescent="0.2">
      <c r="A69" s="13"/>
      <c r="B69" s="13"/>
      <c r="D69" s="38"/>
      <c r="E69" s="19"/>
      <c r="F69" s="16"/>
      <c r="G69" s="19"/>
      <c r="H69" s="16"/>
    </row>
    <row r="70" spans="1:8" x14ac:dyDescent="0.2">
      <c r="A70" s="13"/>
      <c r="B70" s="13"/>
      <c r="D70" s="38"/>
      <c r="E70" s="19"/>
      <c r="F70" s="16"/>
      <c r="G70" s="19"/>
      <c r="H70" s="16"/>
    </row>
    <row r="71" spans="1:8" x14ac:dyDescent="0.2">
      <c r="A71" s="13"/>
      <c r="B71" s="13"/>
      <c r="D71" s="38"/>
      <c r="E71" s="19"/>
      <c r="F71" s="16"/>
      <c r="G71" s="19"/>
      <c r="H71" s="16"/>
    </row>
    <row r="72" spans="1:8" x14ac:dyDescent="0.2">
      <c r="A72" s="15"/>
      <c r="B72" s="13"/>
      <c r="D72" s="38"/>
      <c r="E72" s="19"/>
      <c r="F72" s="16"/>
      <c r="G72" s="19"/>
      <c r="H72" s="16"/>
    </row>
    <row r="73" spans="1:8" x14ac:dyDescent="0.2">
      <c r="A73" s="13"/>
      <c r="B73" s="13"/>
      <c r="D73" s="38"/>
      <c r="E73" s="19"/>
      <c r="F73" s="16"/>
      <c r="G73" s="19"/>
      <c r="H73" s="16"/>
    </row>
    <row r="74" spans="1:8" x14ac:dyDescent="0.2">
      <c r="A74" s="15"/>
      <c r="B74" s="13"/>
      <c r="D74" s="38"/>
      <c r="E74" s="19"/>
      <c r="F74" s="16"/>
      <c r="G74" s="19"/>
      <c r="H74" s="16"/>
    </row>
    <row r="75" spans="1:8" x14ac:dyDescent="0.2">
      <c r="A75" s="13"/>
      <c r="B75" s="13"/>
      <c r="D75" s="38"/>
      <c r="E75" s="19"/>
      <c r="F75" s="16"/>
      <c r="G75" s="19"/>
      <c r="H75" s="16"/>
    </row>
    <row r="76" spans="1:8" x14ac:dyDescent="0.2">
      <c r="A76" s="15"/>
      <c r="B76" s="13"/>
      <c r="D76" s="38"/>
      <c r="E76" s="19"/>
      <c r="F76" s="16"/>
      <c r="G76" s="19"/>
      <c r="H76" s="16"/>
    </row>
    <row r="77" spans="1:8" x14ac:dyDescent="0.2">
      <c r="A77" s="15"/>
      <c r="B77" s="13"/>
      <c r="D77" s="38"/>
      <c r="E77" s="19"/>
      <c r="F77" s="16"/>
      <c r="G77" s="19"/>
      <c r="H77" s="16"/>
    </row>
    <row r="78" spans="1:8" x14ac:dyDescent="0.2">
      <c r="A78" s="13"/>
      <c r="B78" s="13"/>
      <c r="D78" s="38"/>
      <c r="E78" s="19"/>
      <c r="F78" s="16"/>
      <c r="G78" s="19"/>
      <c r="H78" s="16"/>
    </row>
    <row r="79" spans="1:8" x14ac:dyDescent="0.2">
      <c r="A79" s="15"/>
      <c r="B79" s="13"/>
      <c r="D79" s="38"/>
      <c r="E79" s="19"/>
      <c r="F79" s="16"/>
      <c r="G79" s="19"/>
      <c r="H79" s="16"/>
    </row>
    <row r="80" spans="1:8" x14ac:dyDescent="0.2">
      <c r="A80" s="13"/>
      <c r="B80" s="13"/>
      <c r="D80" s="38"/>
      <c r="E80" s="19"/>
      <c r="F80" s="16"/>
      <c r="G80" s="19"/>
      <c r="H80" s="16"/>
    </row>
    <row r="81" spans="1:8" x14ac:dyDescent="0.2">
      <c r="A81" s="15"/>
      <c r="B81" s="15"/>
      <c r="C81" s="15"/>
      <c r="D81" s="38"/>
      <c r="E81" s="19"/>
      <c r="F81" s="16"/>
      <c r="G81" s="19"/>
      <c r="H81" s="16"/>
    </row>
    <row r="82" spans="1:8" x14ac:dyDescent="0.2">
      <c r="A82" s="15"/>
      <c r="B82" s="15"/>
      <c r="C82" s="15"/>
      <c r="D82" s="38"/>
      <c r="E82" s="19"/>
      <c r="F82" s="16"/>
      <c r="G82" s="19"/>
      <c r="H82" s="16"/>
    </row>
    <row r="83" spans="1:8" x14ac:dyDescent="0.2">
      <c r="A83" s="15"/>
      <c r="B83" s="15"/>
      <c r="C83" s="15"/>
      <c r="D83" s="38"/>
      <c r="E83" s="19"/>
      <c r="F83" s="16"/>
      <c r="G83" s="19"/>
      <c r="H83" s="16"/>
    </row>
    <row r="84" spans="1:8" x14ac:dyDescent="0.2">
      <c r="A84" s="15"/>
      <c r="B84" s="15"/>
      <c r="C84" s="15"/>
      <c r="D84" s="38"/>
      <c r="E84" s="19"/>
      <c r="F84" s="16"/>
      <c r="G84" s="19"/>
      <c r="H84" s="16"/>
    </row>
    <row r="85" spans="1:8" x14ac:dyDescent="0.2">
      <c r="A85" s="17"/>
      <c r="B85" s="17"/>
      <c r="C85" s="17"/>
      <c r="D85" s="49"/>
      <c r="E85" s="19"/>
      <c r="F85" s="16"/>
      <c r="G85" s="19"/>
      <c r="H85" s="16"/>
    </row>
    <row r="86" spans="1:8" x14ac:dyDescent="0.2">
      <c r="A86" s="15"/>
      <c r="B86" s="15"/>
      <c r="C86" s="15"/>
      <c r="D86" s="38"/>
      <c r="E86" s="19"/>
      <c r="F86" s="16"/>
      <c r="G86" s="19"/>
      <c r="H86" s="16"/>
    </row>
    <row r="87" spans="1:8" x14ac:dyDescent="0.2">
      <c r="A87" s="15"/>
      <c r="B87" s="15"/>
      <c r="C87" s="15"/>
      <c r="D87" s="38"/>
      <c r="E87" s="19"/>
      <c r="F87" s="16"/>
      <c r="G87" s="19"/>
      <c r="H87" s="16"/>
    </row>
    <row r="88" spans="1:8" x14ac:dyDescent="0.2">
      <c r="A88" s="15"/>
      <c r="B88" s="15"/>
      <c r="C88" s="15"/>
      <c r="D88" s="38"/>
      <c r="E88" s="19"/>
      <c r="F88" s="16"/>
      <c r="G88" s="19"/>
      <c r="H88" s="16"/>
    </row>
    <row r="89" spans="1:8" x14ac:dyDescent="0.2">
      <c r="A89" s="15"/>
      <c r="B89" s="15"/>
      <c r="C89" s="15"/>
      <c r="D89" s="38"/>
      <c r="E89" s="19"/>
      <c r="F89" s="16"/>
      <c r="G89" s="19"/>
      <c r="H89" s="16"/>
    </row>
    <row r="90" spans="1:8" x14ac:dyDescent="0.2">
      <c r="A90" s="15"/>
      <c r="B90" s="15"/>
      <c r="C90" s="15"/>
      <c r="D90" s="38"/>
      <c r="E90" s="19"/>
      <c r="F90" s="16"/>
      <c r="G90" s="19"/>
      <c r="H90" s="16"/>
    </row>
    <row r="91" spans="1:8" x14ac:dyDescent="0.2">
      <c r="A91" s="15"/>
      <c r="B91" s="15"/>
      <c r="C91" s="15"/>
      <c r="D91" s="38"/>
      <c r="E91" s="19"/>
      <c r="F91" s="16"/>
      <c r="G91" s="19"/>
      <c r="H91" s="16"/>
    </row>
    <row r="92" spans="1:8" x14ac:dyDescent="0.2">
      <c r="D92" s="38"/>
      <c r="E92" s="16"/>
      <c r="F92" s="16"/>
      <c r="G92" s="16"/>
      <c r="H92" s="1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main_parameters</vt:lpstr>
      <vt:lpstr>Ne_cattle</vt:lpstr>
      <vt:lpstr>Ne_rabbit</vt:lpstr>
      <vt:lpstr>Ne_maize </vt:lpstr>
      <vt:lpstr>Ne_wheat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FAUX Anne-Michelle</dc:creator>
  <cp:lastModifiedBy>FAUX Anne-Michelle</cp:lastModifiedBy>
  <dcterms:created xsi:type="dcterms:W3CDTF">2012-12-18T20:50:03Z</dcterms:created>
  <dcterms:modified xsi:type="dcterms:W3CDTF">2015-02-13T11:43:07Z</dcterms:modified>
</cp:coreProperties>
</file>