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\Desktop\ŠOLA\INFO--\Excel\"/>
    </mc:Choice>
  </mc:AlternateContent>
  <bookViews>
    <workbookView xWindow="120" yWindow="90" windowWidth="24915" windowHeight="12330" firstSheet="4" activeTab="7"/>
  </bookViews>
  <sheets>
    <sheet name="Skladišče" sheetId="10" r:id="rId1"/>
    <sheet name="Obresti" sheetId="2" r:id="rId2"/>
    <sheet name="Barva" sheetId="3" r:id="rId3"/>
    <sheet name="Padavine" sheetId="4" r:id="rId4"/>
    <sheet name="Množenje" sheetId="5" r:id="rId5"/>
    <sheet name="Kovine" sheetId="6" r:id="rId6"/>
    <sheet name="Prebivalci" sheetId="7" r:id="rId7"/>
    <sheet name="Ptice" sheetId="8" r:id="rId8"/>
  </sheets>
  <calcPr calcId="152511"/>
</workbook>
</file>

<file path=xl/calcChain.xml><?xml version="1.0" encoding="utf-8"?>
<calcChain xmlns="http://schemas.openxmlformats.org/spreadsheetml/2006/main">
  <c r="D5" i="8" l="1"/>
  <c r="E5" i="8"/>
  <c r="F5" i="8"/>
  <c r="G5" i="8"/>
  <c r="C5" i="8"/>
  <c r="D4" i="8"/>
  <c r="E4" i="8"/>
  <c r="F4" i="8"/>
  <c r="G4" i="8"/>
  <c r="C4" i="8"/>
  <c r="H3" i="8"/>
  <c r="D2" i="7"/>
  <c r="E5" i="7"/>
  <c r="F5" i="7"/>
  <c r="G5" i="7"/>
  <c r="H5" i="7"/>
  <c r="I5" i="7"/>
  <c r="J5" i="7"/>
  <c r="K5" i="7"/>
  <c r="L5" i="7"/>
  <c r="M5" i="7"/>
  <c r="D5" i="7"/>
  <c r="L2" i="7"/>
  <c r="K2" i="7"/>
  <c r="J2" i="7"/>
  <c r="I2" i="7"/>
  <c r="H2" i="7"/>
  <c r="G2" i="7"/>
  <c r="F2" i="7"/>
  <c r="E2" i="7"/>
  <c r="C4" i="5"/>
  <c r="D4" i="5"/>
  <c r="E4" i="5"/>
  <c r="F4" i="5"/>
  <c r="G4" i="5"/>
  <c r="H4" i="5"/>
  <c r="I4" i="5"/>
  <c r="J4" i="5"/>
  <c r="K4" i="5"/>
  <c r="L4" i="5"/>
  <c r="C5" i="5"/>
  <c r="D5" i="5"/>
  <c r="E5" i="5"/>
  <c r="F5" i="5"/>
  <c r="G5" i="5"/>
  <c r="H5" i="5"/>
  <c r="I5" i="5"/>
  <c r="J5" i="5"/>
  <c r="K5" i="5"/>
  <c r="L5" i="5"/>
  <c r="C6" i="5"/>
  <c r="D6" i="5"/>
  <c r="E6" i="5"/>
  <c r="F6" i="5"/>
  <c r="G6" i="5"/>
  <c r="H6" i="5"/>
  <c r="I6" i="5"/>
  <c r="J6" i="5"/>
  <c r="K6" i="5"/>
  <c r="L6" i="5"/>
  <c r="C7" i="5"/>
  <c r="D7" i="5"/>
  <c r="E7" i="5"/>
  <c r="F7" i="5"/>
  <c r="G7" i="5"/>
  <c r="H7" i="5"/>
  <c r="I7" i="5"/>
  <c r="J7" i="5"/>
  <c r="K7" i="5"/>
  <c r="L7" i="5"/>
  <c r="C8" i="5"/>
  <c r="D8" i="5"/>
  <c r="E8" i="5"/>
  <c r="F8" i="5"/>
  <c r="G8" i="5"/>
  <c r="H8" i="5"/>
  <c r="I8" i="5"/>
  <c r="J8" i="5"/>
  <c r="K8" i="5"/>
  <c r="L8" i="5"/>
  <c r="C9" i="5"/>
  <c r="D9" i="5"/>
  <c r="E9" i="5"/>
  <c r="F9" i="5"/>
  <c r="G9" i="5"/>
  <c r="H9" i="5"/>
  <c r="I9" i="5"/>
  <c r="J9" i="5"/>
  <c r="K9" i="5"/>
  <c r="L9" i="5"/>
  <c r="C10" i="5"/>
  <c r="D10" i="5"/>
  <c r="E10" i="5"/>
  <c r="F10" i="5"/>
  <c r="G10" i="5"/>
  <c r="H10" i="5"/>
  <c r="I10" i="5"/>
  <c r="J10" i="5"/>
  <c r="K10" i="5"/>
  <c r="L10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D3" i="5"/>
  <c r="E3" i="5"/>
  <c r="F3" i="5"/>
  <c r="G3" i="5"/>
  <c r="H3" i="5"/>
  <c r="I3" i="5"/>
  <c r="J3" i="5"/>
  <c r="K3" i="5"/>
  <c r="L3" i="5"/>
  <c r="C3" i="5"/>
  <c r="D8" i="4"/>
  <c r="E8" i="4"/>
  <c r="F8" i="4"/>
  <c r="G8" i="4"/>
  <c r="H8" i="4"/>
  <c r="C8" i="4"/>
  <c r="D4" i="4"/>
  <c r="E4" i="4"/>
  <c r="F4" i="4"/>
  <c r="G4" i="4"/>
  <c r="H4" i="4"/>
  <c r="C4" i="4"/>
  <c r="E13" i="4"/>
  <c r="E12" i="4"/>
  <c r="E11" i="4"/>
  <c r="E10" i="4"/>
  <c r="C9" i="3" l="1"/>
  <c r="C8" i="3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E6" i="10"/>
  <c r="E7" i="10"/>
  <c r="E8" i="10"/>
  <c r="E9" i="10"/>
  <c r="E10" i="10"/>
  <c r="E5" i="10"/>
  <c r="D3" i="10"/>
  <c r="E11" i="10" l="1"/>
</calcChain>
</file>

<file path=xl/sharedStrings.xml><?xml version="1.0" encoding="utf-8"?>
<sst xmlns="http://schemas.openxmlformats.org/spreadsheetml/2006/main" count="68" uniqueCount="64">
  <si>
    <t>Površina</t>
  </si>
  <si>
    <t>Stanje v skladišču</t>
  </si>
  <si>
    <t>Datum:</t>
  </si>
  <si>
    <t>Proizvod</t>
  </si>
  <si>
    <t>Količina</t>
  </si>
  <si>
    <t>Cena</t>
  </si>
  <si>
    <t>Vredonst</t>
  </si>
  <si>
    <t>Skupna vrednost zaloge</t>
  </si>
  <si>
    <t>Stol</t>
  </si>
  <si>
    <t>Miza</t>
  </si>
  <si>
    <t>Omara A</t>
  </si>
  <si>
    <t>Omara B</t>
  </si>
  <si>
    <t>Omara C</t>
  </si>
  <si>
    <t>Preproga</t>
  </si>
  <si>
    <t>Leto</t>
  </si>
  <si>
    <t>Stanje</t>
  </si>
  <si>
    <t>Barvanje sobe</t>
  </si>
  <si>
    <t>Širina sobe</t>
  </si>
  <si>
    <t>Dolžina sobe</t>
  </si>
  <si>
    <t>Višina sobe</t>
  </si>
  <si>
    <r>
      <t>Količina barve za m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</si>
  <si>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t>Cena barve za kg</t>
  </si>
  <si>
    <t>Cena barve</t>
  </si>
  <si>
    <t>Mesec</t>
  </si>
  <si>
    <t>Padavine</t>
  </si>
  <si>
    <t>Jan</t>
  </si>
  <si>
    <t>Feb</t>
  </si>
  <si>
    <t>Mar</t>
  </si>
  <si>
    <t>Apr.</t>
  </si>
  <si>
    <t>Maj</t>
  </si>
  <si>
    <t>Jun.</t>
  </si>
  <si>
    <t>jul</t>
  </si>
  <si>
    <t>avg</t>
  </si>
  <si>
    <t>sep.</t>
  </si>
  <si>
    <t>okt.</t>
  </si>
  <si>
    <t>nov.</t>
  </si>
  <si>
    <t>dec.</t>
  </si>
  <si>
    <t>Delež</t>
  </si>
  <si>
    <t>Letna količina</t>
  </si>
  <si>
    <t>Najmanjša mesečna količina</t>
  </si>
  <si>
    <t>Povprečna mesečna količina</t>
  </si>
  <si>
    <t>Največja mesečna količina</t>
  </si>
  <si>
    <t>*</t>
  </si>
  <si>
    <t>Kovina</t>
  </si>
  <si>
    <t>Baker</t>
  </si>
  <si>
    <t>Cink</t>
  </si>
  <si>
    <t>Svinec</t>
  </si>
  <si>
    <t>Zlato</t>
  </si>
  <si>
    <t>Železo</t>
  </si>
  <si>
    <t>Izkop v tonah</t>
  </si>
  <si>
    <t>Starost</t>
  </si>
  <si>
    <t>Število Preb.</t>
  </si>
  <si>
    <t>Moški</t>
  </si>
  <si>
    <t>Nad 70</t>
  </si>
  <si>
    <t>Ženske</t>
  </si>
  <si>
    <t>Vrsta</t>
  </si>
  <si>
    <t>Število</t>
  </si>
  <si>
    <t>Ogroženost</t>
  </si>
  <si>
    <t>Sinica</t>
  </si>
  <si>
    <t>Škorec</t>
  </si>
  <si>
    <t>Ščinkavec</t>
  </si>
  <si>
    <t>Vrabec</t>
  </si>
  <si>
    <t>Postovka</t>
  </si>
  <si>
    <t>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</si>
</sst>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\ &quot;m&quot;"/>
    <numFmt numFmtId="165" formatCode="0.00\ &quot;m²&quot;"/>
    <numFmt numFmtId="166" formatCode="0.0\ &quot;kg&quot;"/>
    <numFmt numFmtId="169" formatCode="_-* #,##0\ _€_-;\-* #,##0\ _€_-;_-* &quot;-&quot;??\ _€_-;_-@_-"/>
  </numFmts>
  <fonts count="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1"/>
      <name val="New time roman"/>
      <charset val="238"/>
    </font>
    <font>
      <sz val="16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4" xfId="0" applyBorder="1"/>
    <xf numFmtId="0" fontId="0" fillId="0" borderId="0" xfId="0" applyBorder="1"/>
    <xf numFmtId="14" fontId="0" fillId="0" borderId="0" xfId="0" applyNumberFormat="1" applyBorder="1"/>
    <xf numFmtId="0" fontId="0" fillId="0" borderId="5" xfId="0" applyBorder="1"/>
    <xf numFmtId="0" fontId="0" fillId="0" borderId="11" xfId="0" applyBorder="1"/>
    <xf numFmtId="0" fontId="0" fillId="0" borderId="15" xfId="0" applyBorder="1"/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3" fontId="0" fillId="0" borderId="12" xfId="1" applyFont="1" applyBorder="1" applyAlignment="1">
      <alignment horizontal="center" vertical="center"/>
    </xf>
    <xf numFmtId="43" fontId="0" fillId="0" borderId="11" xfId="1" applyFont="1" applyBorder="1" applyAlignment="1">
      <alignment horizontal="center" vertical="center"/>
    </xf>
    <xf numFmtId="0" fontId="2" fillId="2" borderId="10" xfId="0" applyFont="1" applyFill="1" applyBorder="1"/>
    <xf numFmtId="0" fontId="2" fillId="2" borderId="14" xfId="0" applyFont="1" applyFill="1" applyBorder="1"/>
    <xf numFmtId="0" fontId="2" fillId="2" borderId="9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4" fontId="0" fillId="0" borderId="5" xfId="2" applyFont="1" applyBorder="1" applyAlignment="1">
      <alignment horizontal="right"/>
    </xf>
    <xf numFmtId="0" fontId="0" fillId="2" borderId="8" xfId="0" applyFill="1" applyBorder="1"/>
    <xf numFmtId="0" fontId="0" fillId="2" borderId="6" xfId="0" applyFill="1" applyBorder="1"/>
    <xf numFmtId="164" fontId="0" fillId="0" borderId="5" xfId="0" applyNumberFormat="1" applyBorder="1" applyAlignment="1">
      <alignment horizontal="right"/>
    </xf>
    <xf numFmtId="165" fontId="0" fillId="2" borderId="10" xfId="0" applyNumberFormat="1" applyFill="1" applyBorder="1"/>
    <xf numFmtId="166" fontId="0" fillId="0" borderId="5" xfId="0" applyNumberFormat="1" applyBorder="1" applyAlignment="1">
      <alignment horizontal="right"/>
    </xf>
    <xf numFmtId="44" fontId="0" fillId="2" borderId="7" xfId="2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43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11" xfId="3" applyNumberFormat="1" applyFont="1" applyBorder="1" applyAlignment="1">
      <alignment horizontal="center" vertical="center"/>
    </xf>
    <xf numFmtId="0" fontId="2" fillId="0" borderId="11" xfId="0" applyFont="1" applyBorder="1"/>
    <xf numFmtId="0" fontId="2" fillId="0" borderId="0" xfId="0" applyFont="1"/>
    <xf numFmtId="0" fontId="2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11" xfId="0" applyFill="1" applyBorder="1"/>
    <xf numFmtId="0" fontId="0" fillId="2" borderId="17" xfId="0" applyFill="1" applyBorder="1" applyAlignment="1">
      <alignment horizontal="center" vertical="center"/>
    </xf>
    <xf numFmtId="0" fontId="0" fillId="0" borderId="3" xfId="0" applyBorder="1"/>
    <xf numFmtId="0" fontId="0" fillId="0" borderId="23" xfId="0" applyBorder="1"/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3" fontId="0" fillId="0" borderId="23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2" fillId="2" borderId="8" xfId="0" applyFont="1" applyFill="1" applyBorder="1"/>
    <xf numFmtId="0" fontId="2" fillId="2" borderId="6" xfId="0" applyFont="1" applyFill="1" applyBorder="1"/>
    <xf numFmtId="0" fontId="2" fillId="2" borderId="17" xfId="0" applyFont="1" applyFill="1" applyBorder="1" applyAlignment="1">
      <alignment horizontal="center" vertical="center"/>
    </xf>
    <xf numFmtId="0" fontId="0" fillId="0" borderId="36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43" xfId="0" applyBorder="1" applyAlignment="1">
      <alignment horizontal="center" vertical="center" textRotation="90" wrapText="1"/>
    </xf>
    <xf numFmtId="0" fontId="0" fillId="0" borderId="44" xfId="0" applyBorder="1" applyAlignment="1">
      <alignment horizontal="center" vertical="center" textRotation="90" wrapText="1"/>
    </xf>
    <xf numFmtId="0" fontId="0" fillId="0" borderId="45" xfId="0" applyBorder="1"/>
    <xf numFmtId="0" fontId="0" fillId="0" borderId="4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9" fontId="0" fillId="0" borderId="46" xfId="1" applyNumberFormat="1" applyFont="1" applyBorder="1" applyAlignment="1">
      <alignment horizontal="center" vertical="center"/>
    </xf>
    <xf numFmtId="169" fontId="0" fillId="0" borderId="49" xfId="1" applyNumberFormat="1" applyFont="1" applyBorder="1" applyAlignment="1">
      <alignment horizontal="center" vertical="center"/>
    </xf>
    <xf numFmtId="169" fontId="0" fillId="0" borderId="37" xfId="1" applyNumberFormat="1" applyFont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left"/>
    </xf>
    <xf numFmtId="0" fontId="2" fillId="2" borderId="56" xfId="0" applyFont="1" applyFill="1" applyBorder="1"/>
    <xf numFmtId="0" fontId="2" fillId="2" borderId="57" xfId="0" applyFont="1" applyFill="1" applyBorder="1"/>
    <xf numFmtId="0" fontId="2" fillId="2" borderId="58" xfId="0" applyFont="1" applyFill="1" applyBorder="1"/>
    <xf numFmtId="0" fontId="0" fillId="0" borderId="12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0" fontId="0" fillId="0" borderId="19" xfId="3" applyNumberFormat="1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>
                <a:solidFill>
                  <a:sysClr val="windowText" lastClr="000000"/>
                </a:solidFill>
              </a:rPr>
              <a:t>Padavine</a:t>
            </a:r>
            <a:endParaRPr lang="en-US" b="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Padavine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(Padavine!$C$2:$H$2,Padavine!$C$6:$H$6)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Apr.</c:v>
                </c:pt>
                <c:pt idx="4">
                  <c:v>Maj</c:v>
                </c:pt>
                <c:pt idx="5">
                  <c:v>Jun.</c:v>
                </c:pt>
                <c:pt idx="6">
                  <c:v>jul</c:v>
                </c:pt>
                <c:pt idx="7">
                  <c:v>avg</c:v>
                </c:pt>
                <c:pt idx="8">
                  <c:v>sep.</c:v>
                </c:pt>
                <c:pt idx="9">
                  <c:v>okt.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(Padavine!$C$3:$H$3,Padavine!$C$7:$H$7)</c:f>
              <c:numCache>
                <c:formatCode>General</c:formatCode>
                <c:ptCount val="12"/>
                <c:pt idx="0">
                  <c:v>120</c:v>
                </c:pt>
                <c:pt idx="1">
                  <c:v>45</c:v>
                </c:pt>
                <c:pt idx="2">
                  <c:v>60</c:v>
                </c:pt>
                <c:pt idx="3">
                  <c:v>210</c:v>
                </c:pt>
                <c:pt idx="4">
                  <c:v>160</c:v>
                </c:pt>
                <c:pt idx="5">
                  <c:v>35</c:v>
                </c:pt>
                <c:pt idx="6">
                  <c:v>20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90</c:v>
                </c:pt>
                <c:pt idx="11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1651808"/>
        <c:axId val="511664368"/>
        <c:axId val="0"/>
      </c:bar3DChart>
      <c:catAx>
        <c:axId val="51165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Meseci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1664368"/>
        <c:crosses val="autoZero"/>
        <c:auto val="1"/>
        <c:lblAlgn val="ctr"/>
        <c:lblOffset val="100"/>
        <c:noMultiLvlLbl val="0"/>
      </c:catAx>
      <c:valAx>
        <c:axId val="5116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Padavine</a:t>
                </a:r>
                <a:r>
                  <a:rPr lang="en-US" baseline="0"/>
                  <a:t> v mm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165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Izkop</a:t>
            </a:r>
            <a:r>
              <a:rPr lang="en-US" sz="2000" baseline="0"/>
              <a:t> kovin</a:t>
            </a:r>
            <a:endParaRPr lang="sl-SI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30"/>
      <c:rotY val="21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noFill/>
              </a:ln>
              <a:effectLst/>
              <a:sp3d/>
            </c:spPr>
          </c:dPt>
          <c:dPt>
            <c:idx val="4"/>
            <c:bubble3D val="0"/>
            <c:explosion val="15"/>
            <c:spPr>
              <a:solidFill>
                <a:schemeClr val="accent5"/>
              </a:solidFill>
              <a:ln w="25400"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5"/>
              <c:pt idx="0">
                <c:v>Cu</c:v>
              </c:pt>
              <c:pt idx="1">
                <c:v>Zn</c:v>
              </c:pt>
              <c:pt idx="2">
                <c:v>Pb</c:v>
              </c:pt>
              <c:pt idx="3">
                <c:v>Au</c:v>
              </c:pt>
              <c:pt idx="4">
                <c:v>Fe</c:v>
              </c:pt>
            </c:strLit>
          </c:cat>
          <c:val>
            <c:numRef>
              <c:f>Kovine!$C$3:$G$3</c:f>
              <c:numCache>
                <c:formatCode>#,##0</c:formatCode>
                <c:ptCount val="5"/>
                <c:pt idx="0">
                  <c:v>12000</c:v>
                </c:pt>
                <c:pt idx="1">
                  <c:v>11000</c:v>
                </c:pt>
                <c:pt idx="2">
                  <c:v>7000</c:v>
                </c:pt>
                <c:pt idx="3">
                  <c:v>2000</c:v>
                </c:pt>
                <c:pt idx="4">
                  <c:v>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Moški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Prebivalci!$D$2:$M$2</c:f>
              <c:strCache>
                <c:ptCount val="10"/>
                <c:pt idx="0">
                  <c:v> 0-5 </c:v>
                </c:pt>
                <c:pt idx="1">
                  <c:v> 6-10 </c:v>
                </c:pt>
                <c:pt idx="2">
                  <c:v> 11-15 </c:v>
                </c:pt>
                <c:pt idx="3">
                  <c:v> 16-20 </c:v>
                </c:pt>
                <c:pt idx="4">
                  <c:v> 21-30 </c:v>
                </c:pt>
                <c:pt idx="5">
                  <c:v> 31-40 </c:v>
                </c:pt>
                <c:pt idx="6">
                  <c:v> 41-50 </c:v>
                </c:pt>
                <c:pt idx="7">
                  <c:v> 51-60 </c:v>
                </c:pt>
                <c:pt idx="8">
                  <c:v> 61-70 </c:v>
                </c:pt>
                <c:pt idx="9">
                  <c:v>Nad 70</c:v>
                </c:pt>
              </c:strCache>
            </c:strRef>
          </c:cat>
          <c:val>
            <c:numRef>
              <c:f>Prebivalci!$D$3:$M$3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140</c:v>
                </c:pt>
                <c:pt idx="3">
                  <c:v>160</c:v>
                </c:pt>
                <c:pt idx="4">
                  <c:v>140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80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v>Ženske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Prebivalci!$D$2:$M$2</c:f>
              <c:strCache>
                <c:ptCount val="10"/>
                <c:pt idx="0">
                  <c:v> 0-5 </c:v>
                </c:pt>
                <c:pt idx="1">
                  <c:v> 6-10 </c:v>
                </c:pt>
                <c:pt idx="2">
                  <c:v> 11-15 </c:v>
                </c:pt>
                <c:pt idx="3">
                  <c:v> 16-20 </c:v>
                </c:pt>
                <c:pt idx="4">
                  <c:v> 21-30 </c:v>
                </c:pt>
                <c:pt idx="5">
                  <c:v> 31-40 </c:v>
                </c:pt>
                <c:pt idx="6">
                  <c:v> 41-50 </c:v>
                </c:pt>
                <c:pt idx="7">
                  <c:v> 51-60 </c:v>
                </c:pt>
                <c:pt idx="8">
                  <c:v> 61-70 </c:v>
                </c:pt>
                <c:pt idx="9">
                  <c:v>Nad 70</c:v>
                </c:pt>
              </c:strCache>
            </c:strRef>
          </c:cat>
          <c:val>
            <c:numRef>
              <c:f>Prebivalci!$D$4:$M$4</c:f>
              <c:numCache>
                <c:formatCode>General</c:formatCode>
                <c:ptCount val="10"/>
                <c:pt idx="0">
                  <c:v>130</c:v>
                </c:pt>
                <c:pt idx="1">
                  <c:v>200</c:v>
                </c:pt>
                <c:pt idx="2">
                  <c:v>170</c:v>
                </c:pt>
                <c:pt idx="3">
                  <c:v>120</c:v>
                </c:pt>
                <c:pt idx="4">
                  <c:v>100</c:v>
                </c:pt>
                <c:pt idx="5">
                  <c:v>80</c:v>
                </c:pt>
                <c:pt idx="6">
                  <c:v>100</c:v>
                </c:pt>
                <c:pt idx="7">
                  <c:v>90</c:v>
                </c:pt>
                <c:pt idx="8">
                  <c:v>60</c:v>
                </c:pt>
                <c:pt idx="9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56558880"/>
        <c:axId val="656555072"/>
      </c:barChart>
      <c:catAx>
        <c:axId val="65655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Starost v letih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56555072"/>
        <c:crosses val="autoZero"/>
        <c:auto val="1"/>
        <c:lblAlgn val="ctr"/>
        <c:lblOffset val="100"/>
        <c:noMultiLvlLbl val="0"/>
      </c:catAx>
      <c:valAx>
        <c:axId val="6565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Število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565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/>
              <a:t>Število ptic na opazovanem območju</a:t>
            </a:r>
            <a:endParaRPr lang="sl-SI" sz="1800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9525">
              <a:solidFill>
                <a:schemeClr val="tx1"/>
              </a:solidFill>
            </a:ln>
          </c:spPr>
          <c:dPt>
            <c:idx val="0"/>
            <c:bubble3D val="0"/>
            <c:explosion val="1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Ptice!$C$2:$G$2</c:f>
              <c:strCache>
                <c:ptCount val="5"/>
                <c:pt idx="0">
                  <c:v>Sinica</c:v>
                </c:pt>
                <c:pt idx="1">
                  <c:v>Škorec</c:v>
                </c:pt>
                <c:pt idx="2">
                  <c:v>Ščinkavec</c:v>
                </c:pt>
                <c:pt idx="3">
                  <c:v>Vrabec</c:v>
                </c:pt>
                <c:pt idx="4">
                  <c:v>Postovka</c:v>
                </c:pt>
              </c:strCache>
            </c:strRef>
          </c:cat>
          <c:val>
            <c:numRef>
              <c:f>Ptice!$C$3:$G$3</c:f>
              <c:numCache>
                <c:formatCode>General</c:formatCode>
                <c:ptCount val="5"/>
                <c:pt idx="0">
                  <c:v>405</c:v>
                </c:pt>
                <c:pt idx="1">
                  <c:v>150</c:v>
                </c:pt>
                <c:pt idx="2">
                  <c:v>70</c:v>
                </c:pt>
                <c:pt idx="3">
                  <c:v>220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11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14</xdr:row>
      <xdr:rowOff>9524</xdr:rowOff>
    </xdr:from>
    <xdr:to>
      <xdr:col>9</xdr:col>
      <xdr:colOff>9524</xdr:colOff>
      <xdr:row>28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0</xdr:rowOff>
    </xdr:from>
    <xdr:to>
      <xdr:col>7</xdr:col>
      <xdr:colOff>0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6</xdr:row>
      <xdr:rowOff>0</xdr:rowOff>
    </xdr:from>
    <xdr:to>
      <xdr:col>13</xdr:col>
      <xdr:colOff>19049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190499</xdr:rowOff>
    </xdr:from>
    <xdr:to>
      <xdr:col>8</xdr:col>
      <xdr:colOff>28575</xdr:colOff>
      <xdr:row>21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E11" sqref="E11"/>
    </sheetView>
  </sheetViews>
  <sheetFormatPr defaultRowHeight="15"/>
  <cols>
    <col min="5" max="5" width="9.42578125" bestFit="1" customWidth="1"/>
  </cols>
  <sheetData>
    <row r="1" spans="2:5" ht="15.75" thickBot="1"/>
    <row r="2" spans="2:5" ht="30" customHeight="1">
      <c r="B2" s="23" t="s">
        <v>1</v>
      </c>
      <c r="C2" s="24"/>
      <c r="D2" s="24"/>
      <c r="E2" s="25"/>
    </row>
    <row r="3" spans="2:5" ht="15.75" thickBot="1">
      <c r="B3" s="1"/>
      <c r="C3" s="2" t="s">
        <v>2</v>
      </c>
      <c r="D3" s="3">
        <f ca="1">TODAY()</f>
        <v>43499</v>
      </c>
      <c r="E3" s="4"/>
    </row>
    <row r="4" spans="2:5" ht="15.75" thickBot="1">
      <c r="B4" s="12" t="s">
        <v>3</v>
      </c>
      <c r="C4" s="13" t="s">
        <v>4</v>
      </c>
      <c r="D4" s="14" t="s">
        <v>5</v>
      </c>
      <c r="E4" s="15" t="s">
        <v>6</v>
      </c>
    </row>
    <row r="5" spans="2:5">
      <c r="B5" s="6" t="s">
        <v>8</v>
      </c>
      <c r="C5" s="7">
        <v>15</v>
      </c>
      <c r="D5" s="9">
        <v>14.85</v>
      </c>
      <c r="E5" s="30">
        <f>C5*D5</f>
        <v>222.75</v>
      </c>
    </row>
    <row r="6" spans="2:5">
      <c r="B6" s="5" t="s">
        <v>9</v>
      </c>
      <c r="C6" s="8">
        <v>4</v>
      </c>
      <c r="D6" s="10">
        <v>47.3</v>
      </c>
      <c r="E6" s="30">
        <f t="shared" ref="E6:E10" si="0">C6*D6</f>
        <v>189.2</v>
      </c>
    </row>
    <row r="7" spans="2:5">
      <c r="B7" s="5" t="s">
        <v>10</v>
      </c>
      <c r="C7" s="8">
        <v>2</v>
      </c>
      <c r="D7" s="10">
        <v>52.55</v>
      </c>
      <c r="E7" s="30">
        <f t="shared" si="0"/>
        <v>105.1</v>
      </c>
    </row>
    <row r="8" spans="2:5">
      <c r="B8" s="5" t="s">
        <v>11</v>
      </c>
      <c r="C8" s="8">
        <v>6</v>
      </c>
      <c r="D8" s="10">
        <v>27.15</v>
      </c>
      <c r="E8" s="30">
        <f t="shared" si="0"/>
        <v>162.89999999999998</v>
      </c>
    </row>
    <row r="9" spans="2:5">
      <c r="B9" s="5" t="s">
        <v>12</v>
      </c>
      <c r="C9" s="8">
        <v>3</v>
      </c>
      <c r="D9" s="10">
        <v>89.9</v>
      </c>
      <c r="E9" s="30">
        <f t="shared" si="0"/>
        <v>269.70000000000005</v>
      </c>
    </row>
    <row r="10" spans="2:5" ht="15.75" thickBot="1">
      <c r="B10" s="6" t="s">
        <v>13</v>
      </c>
      <c r="C10" s="7">
        <v>12</v>
      </c>
      <c r="D10" s="9">
        <v>60</v>
      </c>
      <c r="E10" s="30">
        <f t="shared" si="0"/>
        <v>720</v>
      </c>
    </row>
    <row r="11" spans="2:5" ht="15.75" thickBot="1">
      <c r="B11" s="26" t="s">
        <v>7</v>
      </c>
      <c r="C11" s="27"/>
      <c r="D11" s="27"/>
      <c r="E11" s="11">
        <f>SUM(E5:E10)</f>
        <v>1669.65</v>
      </c>
    </row>
  </sheetData>
  <mergeCells count="2">
    <mergeCell ref="B2:E2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8"/>
  <sheetViews>
    <sheetView workbookViewId="0">
      <selection activeCell="C6" sqref="C6"/>
    </sheetView>
  </sheetViews>
  <sheetFormatPr defaultRowHeight="15"/>
  <sheetData>
    <row r="2" spans="2:3">
      <c r="B2" t="s">
        <v>14</v>
      </c>
      <c r="C2" t="s">
        <v>15</v>
      </c>
    </row>
    <row r="3" spans="2:3">
      <c r="B3">
        <v>1972</v>
      </c>
      <c r="C3">
        <v>123.43</v>
      </c>
    </row>
    <row r="4" spans="2:3">
      <c r="B4">
        <v>1973</v>
      </c>
      <c r="C4">
        <f>ROUND(C3+(C3*0.0475),2)</f>
        <v>129.29</v>
      </c>
    </row>
    <row r="5" spans="2:3">
      <c r="B5">
        <v>1974</v>
      </c>
      <c r="C5">
        <f t="shared" ref="C5:C38" si="0">ROUND(C4+(C4*0.0475),2)</f>
        <v>135.43</v>
      </c>
    </row>
    <row r="6" spans="2:3">
      <c r="B6">
        <v>1975</v>
      </c>
      <c r="C6">
        <f t="shared" si="0"/>
        <v>141.86000000000001</v>
      </c>
    </row>
    <row r="7" spans="2:3">
      <c r="B7">
        <v>1976</v>
      </c>
      <c r="C7">
        <f t="shared" si="0"/>
        <v>148.6</v>
      </c>
    </row>
    <row r="8" spans="2:3">
      <c r="B8">
        <v>1977</v>
      </c>
      <c r="C8">
        <f t="shared" si="0"/>
        <v>155.66</v>
      </c>
    </row>
    <row r="9" spans="2:3">
      <c r="B9">
        <v>1978</v>
      </c>
      <c r="C9">
        <f t="shared" si="0"/>
        <v>163.05000000000001</v>
      </c>
    </row>
    <row r="10" spans="2:3">
      <c r="B10">
        <v>1979</v>
      </c>
      <c r="C10">
        <f t="shared" si="0"/>
        <v>170.79</v>
      </c>
    </row>
    <row r="11" spans="2:3">
      <c r="B11">
        <v>1980</v>
      </c>
      <c r="C11">
        <f t="shared" si="0"/>
        <v>178.9</v>
      </c>
    </row>
    <row r="12" spans="2:3">
      <c r="B12">
        <v>1981</v>
      </c>
      <c r="C12">
        <f t="shared" si="0"/>
        <v>187.4</v>
      </c>
    </row>
    <row r="13" spans="2:3">
      <c r="B13">
        <v>1982</v>
      </c>
      <c r="C13">
        <f t="shared" si="0"/>
        <v>196.3</v>
      </c>
    </row>
    <row r="14" spans="2:3">
      <c r="B14">
        <v>1983</v>
      </c>
      <c r="C14">
        <f t="shared" si="0"/>
        <v>205.62</v>
      </c>
    </row>
    <row r="15" spans="2:3">
      <c r="B15">
        <v>1984</v>
      </c>
      <c r="C15">
        <f t="shared" si="0"/>
        <v>215.39</v>
      </c>
    </row>
    <row r="16" spans="2:3">
      <c r="B16">
        <v>1985</v>
      </c>
      <c r="C16">
        <f t="shared" si="0"/>
        <v>225.62</v>
      </c>
    </row>
    <row r="17" spans="2:3">
      <c r="B17">
        <v>1986</v>
      </c>
      <c r="C17">
        <f t="shared" si="0"/>
        <v>236.34</v>
      </c>
    </row>
    <row r="18" spans="2:3">
      <c r="B18">
        <v>1987</v>
      </c>
      <c r="C18">
        <f t="shared" si="0"/>
        <v>247.57</v>
      </c>
    </row>
    <row r="19" spans="2:3">
      <c r="B19">
        <v>1988</v>
      </c>
      <c r="C19">
        <f t="shared" si="0"/>
        <v>259.33</v>
      </c>
    </row>
    <row r="20" spans="2:3">
      <c r="B20">
        <v>1989</v>
      </c>
      <c r="C20">
        <f t="shared" si="0"/>
        <v>271.64999999999998</v>
      </c>
    </row>
    <row r="21" spans="2:3">
      <c r="B21">
        <v>1990</v>
      </c>
      <c r="C21">
        <f t="shared" si="0"/>
        <v>284.55</v>
      </c>
    </row>
    <row r="22" spans="2:3">
      <c r="B22">
        <v>1991</v>
      </c>
      <c r="C22">
        <f t="shared" si="0"/>
        <v>298.07</v>
      </c>
    </row>
    <row r="23" spans="2:3">
      <c r="B23">
        <v>1992</v>
      </c>
      <c r="C23">
        <f t="shared" si="0"/>
        <v>312.23</v>
      </c>
    </row>
    <row r="24" spans="2:3">
      <c r="B24">
        <v>1993</v>
      </c>
      <c r="C24">
        <f t="shared" si="0"/>
        <v>327.06</v>
      </c>
    </row>
    <row r="25" spans="2:3">
      <c r="B25">
        <v>1994</v>
      </c>
      <c r="C25">
        <f t="shared" si="0"/>
        <v>342.6</v>
      </c>
    </row>
    <row r="26" spans="2:3">
      <c r="B26">
        <v>1995</v>
      </c>
      <c r="C26">
        <f t="shared" si="0"/>
        <v>358.87</v>
      </c>
    </row>
    <row r="27" spans="2:3">
      <c r="B27">
        <v>1996</v>
      </c>
      <c r="C27">
        <f t="shared" si="0"/>
        <v>375.92</v>
      </c>
    </row>
    <row r="28" spans="2:3">
      <c r="B28">
        <v>1997</v>
      </c>
      <c r="C28">
        <f t="shared" si="0"/>
        <v>393.78</v>
      </c>
    </row>
    <row r="29" spans="2:3">
      <c r="B29">
        <v>1998</v>
      </c>
      <c r="C29">
        <f t="shared" si="0"/>
        <v>412.48</v>
      </c>
    </row>
    <row r="30" spans="2:3">
      <c r="B30">
        <v>1999</v>
      </c>
      <c r="C30">
        <f t="shared" si="0"/>
        <v>432.07</v>
      </c>
    </row>
    <row r="31" spans="2:3">
      <c r="B31">
        <v>2000</v>
      </c>
      <c r="C31">
        <f t="shared" si="0"/>
        <v>452.59</v>
      </c>
    </row>
    <row r="32" spans="2:3">
      <c r="B32">
        <v>2001</v>
      </c>
      <c r="C32">
        <f t="shared" si="0"/>
        <v>474.09</v>
      </c>
    </row>
    <row r="33" spans="2:3">
      <c r="B33">
        <v>2002</v>
      </c>
      <c r="C33">
        <f t="shared" si="0"/>
        <v>496.61</v>
      </c>
    </row>
    <row r="34" spans="2:3">
      <c r="B34">
        <v>2003</v>
      </c>
      <c r="C34">
        <f t="shared" si="0"/>
        <v>520.20000000000005</v>
      </c>
    </row>
    <row r="35" spans="2:3">
      <c r="B35">
        <v>2004</v>
      </c>
      <c r="C35">
        <f t="shared" si="0"/>
        <v>544.91</v>
      </c>
    </row>
    <row r="36" spans="2:3">
      <c r="B36">
        <v>2005</v>
      </c>
      <c r="C36">
        <f t="shared" si="0"/>
        <v>570.79</v>
      </c>
    </row>
    <row r="37" spans="2:3">
      <c r="B37">
        <v>2006</v>
      </c>
      <c r="C37">
        <f t="shared" si="0"/>
        <v>597.9</v>
      </c>
    </row>
    <row r="38" spans="2:3">
      <c r="B38">
        <v>2007</v>
      </c>
      <c r="C38">
        <f t="shared" si="0"/>
        <v>626.29999999999995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C9" sqref="C9"/>
    </sheetView>
  </sheetViews>
  <sheetFormatPr defaultRowHeight="15"/>
  <cols>
    <col min="2" max="2" width="18.85546875" bestFit="1" customWidth="1"/>
    <col min="3" max="3" width="10.7109375" customWidth="1"/>
  </cols>
  <sheetData>
    <row r="1" spans="2:3" ht="15.75" thickBot="1"/>
    <row r="2" spans="2:3" ht="21.75" thickBot="1">
      <c r="B2" s="28" t="s">
        <v>16</v>
      </c>
      <c r="C2" s="29"/>
    </row>
    <row r="3" spans="2:3">
      <c r="B3" s="1" t="s">
        <v>17</v>
      </c>
      <c r="C3" s="19">
        <v>4.1500000000000004</v>
      </c>
    </row>
    <row r="4" spans="2:3">
      <c r="B4" s="1" t="s">
        <v>18</v>
      </c>
      <c r="C4" s="19">
        <v>3.3</v>
      </c>
    </row>
    <row r="5" spans="2:3">
      <c r="B5" s="1" t="s">
        <v>19</v>
      </c>
      <c r="C5" s="19">
        <v>2.65</v>
      </c>
    </row>
    <row r="6" spans="2:3" ht="17.25">
      <c r="B6" s="1" t="s">
        <v>20</v>
      </c>
      <c r="C6" s="21">
        <v>0.5</v>
      </c>
    </row>
    <row r="7" spans="2:3" ht="15.75" thickBot="1">
      <c r="B7" s="1" t="s">
        <v>21</v>
      </c>
      <c r="C7" s="16">
        <v>1.1000000000000001</v>
      </c>
    </row>
    <row r="8" spans="2:3" ht="15.75" thickBot="1">
      <c r="B8" s="17" t="s">
        <v>0</v>
      </c>
      <c r="C8" s="20">
        <f>2*(C3*C5)+2*(C4*C5)+(C3*C4)</f>
        <v>53.18</v>
      </c>
    </row>
    <row r="9" spans="2:3" ht="15.75" thickBot="1">
      <c r="B9" s="18" t="s">
        <v>22</v>
      </c>
      <c r="C9" s="22">
        <f>PRODUCT(C6:C8)</f>
        <v>29.249000000000002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I10" sqref="I10"/>
    </sheetView>
  </sheetViews>
  <sheetFormatPr defaultRowHeight="15"/>
  <sheetData>
    <row r="2" spans="2:8">
      <c r="B2" s="34" t="s">
        <v>23</v>
      </c>
      <c r="C2" s="36" t="s">
        <v>25</v>
      </c>
      <c r="D2" s="36" t="s">
        <v>26</v>
      </c>
      <c r="E2" s="36" t="s">
        <v>27</v>
      </c>
      <c r="F2" s="36" t="s">
        <v>28</v>
      </c>
      <c r="G2" s="36" t="s">
        <v>29</v>
      </c>
      <c r="H2" s="36" t="s">
        <v>30</v>
      </c>
    </row>
    <row r="3" spans="2:8">
      <c r="B3" s="34" t="s">
        <v>24</v>
      </c>
      <c r="C3" s="32">
        <v>120</v>
      </c>
      <c r="D3" s="32">
        <v>45</v>
      </c>
      <c r="E3" s="32">
        <v>60</v>
      </c>
      <c r="F3" s="32">
        <v>210</v>
      </c>
      <c r="G3" s="32">
        <v>160</v>
      </c>
      <c r="H3" s="32">
        <v>35</v>
      </c>
    </row>
    <row r="4" spans="2:8">
      <c r="B4" s="34" t="s">
        <v>37</v>
      </c>
      <c r="C4" s="33">
        <f>C3/$E$10</f>
        <v>9.6774193548387094E-2</v>
      </c>
      <c r="D4" s="33">
        <f t="shared" ref="D4:H4" si="0">D3/$E$10</f>
        <v>3.6290322580645164E-2</v>
      </c>
      <c r="E4" s="33">
        <f t="shared" si="0"/>
        <v>4.8387096774193547E-2</v>
      </c>
      <c r="F4" s="33">
        <f t="shared" si="0"/>
        <v>0.16935483870967741</v>
      </c>
      <c r="G4" s="33">
        <f t="shared" si="0"/>
        <v>0.12903225806451613</v>
      </c>
      <c r="H4" s="33">
        <f t="shared" si="0"/>
        <v>2.8225806451612902E-2</v>
      </c>
    </row>
    <row r="5" spans="2:8">
      <c r="B5" s="35"/>
    </row>
    <row r="6" spans="2:8">
      <c r="B6" s="34" t="s">
        <v>23</v>
      </c>
      <c r="C6" s="36" t="s">
        <v>31</v>
      </c>
      <c r="D6" s="36" t="s">
        <v>32</v>
      </c>
      <c r="E6" s="36" t="s">
        <v>33</v>
      </c>
      <c r="F6" s="36" t="s">
        <v>34</v>
      </c>
      <c r="G6" s="36" t="s">
        <v>35</v>
      </c>
      <c r="H6" s="36" t="s">
        <v>36</v>
      </c>
    </row>
    <row r="7" spans="2:8">
      <c r="B7" s="34" t="s">
        <v>24</v>
      </c>
      <c r="C7" s="32">
        <v>20</v>
      </c>
      <c r="D7" s="32">
        <v>80</v>
      </c>
      <c r="E7" s="32">
        <v>100</v>
      </c>
      <c r="F7" s="32">
        <v>120</v>
      </c>
      <c r="G7" s="32">
        <v>90</v>
      </c>
      <c r="H7" s="32">
        <v>200</v>
      </c>
    </row>
    <row r="8" spans="2:8">
      <c r="B8" s="34" t="s">
        <v>37</v>
      </c>
      <c r="C8" s="33">
        <f>C7/$E$10</f>
        <v>1.6129032258064516E-2</v>
      </c>
      <c r="D8" s="33">
        <f t="shared" ref="D8:H8" si="1">D7/$E$10</f>
        <v>6.4516129032258063E-2</v>
      </c>
      <c r="E8" s="33">
        <f t="shared" si="1"/>
        <v>8.0645161290322578E-2</v>
      </c>
      <c r="F8" s="33">
        <f t="shared" si="1"/>
        <v>9.6774193548387094E-2</v>
      </c>
      <c r="G8" s="33">
        <f t="shared" si="1"/>
        <v>7.2580645161290328E-2</v>
      </c>
      <c r="H8" s="33">
        <f t="shared" si="1"/>
        <v>0.16129032258064516</v>
      </c>
    </row>
    <row r="10" spans="2:8">
      <c r="B10" s="37" t="s">
        <v>38</v>
      </c>
      <c r="C10" s="37"/>
      <c r="D10" s="37"/>
      <c r="E10" s="5">
        <f>SUM(C3:H3,C7:H7)</f>
        <v>1240</v>
      </c>
    </row>
    <row r="11" spans="2:8">
      <c r="B11" s="37" t="s">
        <v>41</v>
      </c>
      <c r="C11" s="37"/>
      <c r="D11" s="37"/>
      <c r="E11" s="5">
        <f>MAX(C3:H3,C7:H7)</f>
        <v>210</v>
      </c>
    </row>
    <row r="12" spans="2:8">
      <c r="B12" s="37" t="s">
        <v>39</v>
      </c>
      <c r="C12" s="37"/>
      <c r="D12" s="37"/>
      <c r="E12" s="5">
        <f>MIN(C3:H3,C7:H7)</f>
        <v>20</v>
      </c>
    </row>
    <row r="13" spans="2:8">
      <c r="B13" s="38" t="s">
        <v>40</v>
      </c>
      <c r="C13" s="38"/>
      <c r="D13" s="38"/>
      <c r="E13" s="5">
        <f>ROUND(AVERAGE(C3:H3,C7:H7), 0)</f>
        <v>103</v>
      </c>
    </row>
  </sheetData>
  <mergeCells count="4">
    <mergeCell ref="B10:D10"/>
    <mergeCell ref="B11:D11"/>
    <mergeCell ref="B12:D12"/>
    <mergeCell ref="B13:D1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activeCell="E20" sqref="E20"/>
    </sheetView>
  </sheetViews>
  <sheetFormatPr defaultRowHeight="15"/>
  <sheetData>
    <row r="1" spans="2:12" ht="15.75" thickBot="1"/>
    <row r="2" spans="2:12" ht="15.75" thickBot="1">
      <c r="B2" s="39" t="s">
        <v>42</v>
      </c>
      <c r="C2" s="45">
        <v>1</v>
      </c>
      <c r="D2" s="46">
        <v>2</v>
      </c>
      <c r="E2" s="46">
        <v>3</v>
      </c>
      <c r="F2" s="46">
        <v>4</v>
      </c>
      <c r="G2" s="46">
        <v>5</v>
      </c>
      <c r="H2" s="46">
        <v>6</v>
      </c>
      <c r="I2" s="46">
        <v>7</v>
      </c>
      <c r="J2" s="46">
        <v>8</v>
      </c>
      <c r="K2" s="46">
        <v>9</v>
      </c>
      <c r="L2" s="47">
        <v>10</v>
      </c>
    </row>
    <row r="3" spans="2:12">
      <c r="B3" s="42">
        <v>1</v>
      </c>
      <c r="C3" s="48">
        <f>C$2*$B3</f>
        <v>1</v>
      </c>
      <c r="D3" s="50">
        <f>D$2*$B3</f>
        <v>2</v>
      </c>
      <c r="E3" s="50">
        <f>E$2*$B3</f>
        <v>3</v>
      </c>
      <c r="F3" s="50">
        <f>F$2*$B3</f>
        <v>4</v>
      </c>
      <c r="G3" s="50">
        <f>G$2*$B3</f>
        <v>5</v>
      </c>
      <c r="H3" s="50">
        <f>H$2*$B3</f>
        <v>6</v>
      </c>
      <c r="I3" s="50">
        <f>I$2*$B3</f>
        <v>7</v>
      </c>
      <c r="J3" s="50">
        <f>J$2*$B3</f>
        <v>8</v>
      </c>
      <c r="K3" s="50">
        <f>K$2*$B3</f>
        <v>9</v>
      </c>
      <c r="L3" s="51">
        <f>L$2*$B3</f>
        <v>10</v>
      </c>
    </row>
    <row r="4" spans="2:12">
      <c r="B4" s="43">
        <v>2</v>
      </c>
      <c r="C4" s="52">
        <f>C$2*$B4</f>
        <v>2</v>
      </c>
      <c r="D4" s="49">
        <f>D$2*$B4</f>
        <v>4</v>
      </c>
      <c r="E4" s="49">
        <f>E$2*$B4</f>
        <v>6</v>
      </c>
      <c r="F4" s="49">
        <f>F$2*$B4</f>
        <v>8</v>
      </c>
      <c r="G4" s="49">
        <f>G$2*$B4</f>
        <v>10</v>
      </c>
      <c r="H4" s="49">
        <f>H$2*$B4</f>
        <v>12</v>
      </c>
      <c r="I4" s="49">
        <f>I$2*$B4</f>
        <v>14</v>
      </c>
      <c r="J4" s="49">
        <f>J$2*$B4</f>
        <v>16</v>
      </c>
      <c r="K4" s="49">
        <f>K$2*$B4</f>
        <v>18</v>
      </c>
      <c r="L4" s="53">
        <f>L$2*$B4</f>
        <v>20</v>
      </c>
    </row>
    <row r="5" spans="2:12">
      <c r="B5" s="43">
        <v>3</v>
      </c>
      <c r="C5" s="52">
        <f>C$2*$B5</f>
        <v>3</v>
      </c>
      <c r="D5" s="49">
        <f>D$2*$B5</f>
        <v>6</v>
      </c>
      <c r="E5" s="49">
        <f>E$2*$B5</f>
        <v>9</v>
      </c>
      <c r="F5" s="49">
        <f>F$2*$B5</f>
        <v>12</v>
      </c>
      <c r="G5" s="49">
        <f>G$2*$B5</f>
        <v>15</v>
      </c>
      <c r="H5" s="49">
        <f>H$2*$B5</f>
        <v>18</v>
      </c>
      <c r="I5" s="49">
        <f>I$2*$B5</f>
        <v>21</v>
      </c>
      <c r="J5" s="49">
        <f>J$2*$B5</f>
        <v>24</v>
      </c>
      <c r="K5" s="49">
        <f>K$2*$B5</f>
        <v>27</v>
      </c>
      <c r="L5" s="53">
        <f>L$2*$B5</f>
        <v>30</v>
      </c>
    </row>
    <row r="6" spans="2:12">
      <c r="B6" s="43">
        <v>4</v>
      </c>
      <c r="C6" s="52">
        <f>C$2*$B6</f>
        <v>4</v>
      </c>
      <c r="D6" s="49">
        <f>D$2*$B6</f>
        <v>8</v>
      </c>
      <c r="E6" s="49">
        <f>E$2*$B6</f>
        <v>12</v>
      </c>
      <c r="F6" s="49">
        <f>F$2*$B6</f>
        <v>16</v>
      </c>
      <c r="G6" s="49">
        <f>G$2*$B6</f>
        <v>20</v>
      </c>
      <c r="H6" s="49">
        <f>H$2*$B6</f>
        <v>24</v>
      </c>
      <c r="I6" s="49">
        <f>I$2*$B6</f>
        <v>28</v>
      </c>
      <c r="J6" s="49">
        <f>J$2*$B6</f>
        <v>32</v>
      </c>
      <c r="K6" s="49">
        <f>K$2*$B6</f>
        <v>36</v>
      </c>
      <c r="L6" s="53">
        <f>L$2*$B6</f>
        <v>40</v>
      </c>
    </row>
    <row r="7" spans="2:12">
      <c r="B7" s="43">
        <v>5</v>
      </c>
      <c r="C7" s="52">
        <f>C$2*$B7</f>
        <v>5</v>
      </c>
      <c r="D7" s="49">
        <f>D$2*$B7</f>
        <v>10</v>
      </c>
      <c r="E7" s="49">
        <f>E$2*$B7</f>
        <v>15</v>
      </c>
      <c r="F7" s="49">
        <f>F$2*$B7</f>
        <v>20</v>
      </c>
      <c r="G7" s="49">
        <f>G$2*$B7</f>
        <v>25</v>
      </c>
      <c r="H7" s="49">
        <f>H$2*$B7</f>
        <v>30</v>
      </c>
      <c r="I7" s="49">
        <f>I$2*$B7</f>
        <v>35</v>
      </c>
      <c r="J7" s="49">
        <f>J$2*$B7</f>
        <v>40</v>
      </c>
      <c r="K7" s="49">
        <f>K$2*$B7</f>
        <v>45</v>
      </c>
      <c r="L7" s="53">
        <f>L$2*$B7</f>
        <v>50</v>
      </c>
    </row>
    <row r="8" spans="2:12">
      <c r="B8" s="43">
        <v>6</v>
      </c>
      <c r="C8" s="52">
        <f>C$2*$B8</f>
        <v>6</v>
      </c>
      <c r="D8" s="49">
        <f>D$2*$B8</f>
        <v>12</v>
      </c>
      <c r="E8" s="49">
        <f>E$2*$B8</f>
        <v>18</v>
      </c>
      <c r="F8" s="49">
        <f>F$2*$B8</f>
        <v>24</v>
      </c>
      <c r="G8" s="49">
        <f>G$2*$B8</f>
        <v>30</v>
      </c>
      <c r="H8" s="49">
        <f>H$2*$B8</f>
        <v>36</v>
      </c>
      <c r="I8" s="49">
        <f>I$2*$B8</f>
        <v>42</v>
      </c>
      <c r="J8" s="49">
        <f>J$2*$B8</f>
        <v>48</v>
      </c>
      <c r="K8" s="49">
        <f>K$2*$B8</f>
        <v>54</v>
      </c>
      <c r="L8" s="53">
        <f>L$2*$B8</f>
        <v>60</v>
      </c>
    </row>
    <row r="9" spans="2:12">
      <c r="B9" s="43">
        <v>7</v>
      </c>
      <c r="C9" s="52">
        <f>C$2*$B9</f>
        <v>7</v>
      </c>
      <c r="D9" s="49">
        <f>D$2*$B9</f>
        <v>14</v>
      </c>
      <c r="E9" s="49">
        <f>E$2*$B9</f>
        <v>21</v>
      </c>
      <c r="F9" s="49">
        <f>F$2*$B9</f>
        <v>28</v>
      </c>
      <c r="G9" s="49">
        <f>G$2*$B9</f>
        <v>35</v>
      </c>
      <c r="H9" s="49">
        <f>H$2*$B9</f>
        <v>42</v>
      </c>
      <c r="I9" s="49">
        <f>I$2*$B9</f>
        <v>49</v>
      </c>
      <c r="J9" s="49">
        <f>J$2*$B9</f>
        <v>56</v>
      </c>
      <c r="K9" s="49">
        <f>K$2*$B9</f>
        <v>63</v>
      </c>
      <c r="L9" s="53">
        <f>L$2*$B9</f>
        <v>70</v>
      </c>
    </row>
    <row r="10" spans="2:12">
      <c r="B10" s="43">
        <v>8</v>
      </c>
      <c r="C10" s="52">
        <f>C$2*$B10</f>
        <v>8</v>
      </c>
      <c r="D10" s="49">
        <f>D$2*$B10</f>
        <v>16</v>
      </c>
      <c r="E10" s="49">
        <f>E$2*$B10</f>
        <v>24</v>
      </c>
      <c r="F10" s="49">
        <f>F$2*$B10</f>
        <v>32</v>
      </c>
      <c r="G10" s="49">
        <f>G$2*$B10</f>
        <v>40</v>
      </c>
      <c r="H10" s="49">
        <f>H$2*$B10</f>
        <v>48</v>
      </c>
      <c r="I10" s="49">
        <f>I$2*$B10</f>
        <v>56</v>
      </c>
      <c r="J10" s="49">
        <f>J$2*$B10</f>
        <v>64</v>
      </c>
      <c r="K10" s="49">
        <f>K$2*$B10</f>
        <v>72</v>
      </c>
      <c r="L10" s="53">
        <f>L$2*$B10</f>
        <v>80</v>
      </c>
    </row>
    <row r="11" spans="2:12">
      <c r="B11" s="43">
        <v>9</v>
      </c>
      <c r="C11" s="52">
        <f>C$2*$B11</f>
        <v>9</v>
      </c>
      <c r="D11" s="49">
        <f>D$2*$B11</f>
        <v>18</v>
      </c>
      <c r="E11" s="49">
        <f>E$2*$B11</f>
        <v>27</v>
      </c>
      <c r="F11" s="49">
        <f>F$2*$B11</f>
        <v>36</v>
      </c>
      <c r="G11" s="49">
        <f>G$2*$B11</f>
        <v>45</v>
      </c>
      <c r="H11" s="49">
        <f>H$2*$B11</f>
        <v>54</v>
      </c>
      <c r="I11" s="49">
        <f>I$2*$B11</f>
        <v>63</v>
      </c>
      <c r="J11" s="49">
        <f>J$2*$B11</f>
        <v>72</v>
      </c>
      <c r="K11" s="49">
        <f>K$2*$B11</f>
        <v>81</v>
      </c>
      <c r="L11" s="53">
        <f>L$2*$B11</f>
        <v>90</v>
      </c>
    </row>
    <row r="12" spans="2:12" ht="15.75" thickBot="1">
      <c r="B12" s="44">
        <v>10</v>
      </c>
      <c r="C12" s="54">
        <f>C$2*$B12</f>
        <v>10</v>
      </c>
      <c r="D12" s="55">
        <f>D$2*$B12</f>
        <v>20</v>
      </c>
      <c r="E12" s="55">
        <f>E$2*$B12</f>
        <v>30</v>
      </c>
      <c r="F12" s="55">
        <f>F$2*$B12</f>
        <v>40</v>
      </c>
      <c r="G12" s="55">
        <f>G$2*$B12</f>
        <v>50</v>
      </c>
      <c r="H12" s="55">
        <f>H$2*$B12</f>
        <v>60</v>
      </c>
      <c r="I12" s="55">
        <f>I$2*$B12</f>
        <v>70</v>
      </c>
      <c r="J12" s="55">
        <f>J$2*$B12</f>
        <v>80</v>
      </c>
      <c r="K12" s="55">
        <f>K$2*$B12</f>
        <v>90</v>
      </c>
      <c r="L12" s="56">
        <f>L$2*$B12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"/>
  <sheetViews>
    <sheetView workbookViewId="0">
      <selection activeCell="F26" sqref="F26"/>
    </sheetView>
  </sheetViews>
  <sheetFormatPr defaultRowHeight="15"/>
  <cols>
    <col min="2" max="2" width="12.7109375" bestFit="1" customWidth="1"/>
  </cols>
  <sheetData>
    <row r="1" spans="2:7" ht="15.75" thickBot="1"/>
    <row r="2" spans="2:7" ht="15.75" thickBot="1">
      <c r="B2" s="61" t="s">
        <v>43</v>
      </c>
      <c r="C2" s="63" t="s">
        <v>44</v>
      </c>
      <c r="D2" s="13" t="s">
        <v>45</v>
      </c>
      <c r="E2" s="63" t="s">
        <v>46</v>
      </c>
      <c r="F2" s="15" t="s">
        <v>47</v>
      </c>
      <c r="G2" s="15" t="s">
        <v>48</v>
      </c>
    </row>
    <row r="3" spans="2:7" ht="15.75" thickBot="1">
      <c r="B3" s="62" t="s">
        <v>49</v>
      </c>
      <c r="C3" s="60">
        <v>12000</v>
      </c>
      <c r="D3" s="57">
        <v>11000</v>
      </c>
      <c r="E3" s="60">
        <v>7000</v>
      </c>
      <c r="F3" s="59">
        <v>2000</v>
      </c>
      <c r="G3" s="58">
        <v>25000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C4" sqref="C4"/>
    </sheetView>
  </sheetViews>
  <sheetFormatPr defaultRowHeight="15"/>
  <cols>
    <col min="1" max="1" width="3.140625" customWidth="1"/>
    <col min="5" max="5" width="12" bestFit="1" customWidth="1"/>
  </cols>
  <sheetData>
    <row r="1" spans="1:13" ht="15.75" thickBot="1">
      <c r="B1" s="41"/>
      <c r="C1" s="41"/>
      <c r="D1" s="68"/>
      <c r="E1" s="41"/>
      <c r="F1" s="41"/>
      <c r="G1" s="41"/>
      <c r="H1" s="41"/>
      <c r="I1" s="41"/>
      <c r="J1" s="41"/>
      <c r="K1" s="41"/>
      <c r="L1" s="41"/>
      <c r="M1" s="41"/>
    </row>
    <row r="2" spans="1:13" ht="15.75" thickBot="1">
      <c r="A2" s="4"/>
      <c r="B2" s="64" t="s">
        <v>50</v>
      </c>
      <c r="C2" s="65"/>
      <c r="D2" s="78" t="str">
        <f>"0-5"</f>
        <v>0-5</v>
      </c>
      <c r="E2" s="79" t="str">
        <f>"6-10"</f>
        <v>6-10</v>
      </c>
      <c r="F2" s="79" t="str">
        <f>"11-15"</f>
        <v>11-15</v>
      </c>
      <c r="G2" s="79" t="str">
        <f>"16-20"</f>
        <v>16-20</v>
      </c>
      <c r="H2" s="79" t="str">
        <f>"21-30"</f>
        <v>21-30</v>
      </c>
      <c r="I2" s="79" t="str">
        <f>"31-40"</f>
        <v>31-40</v>
      </c>
      <c r="J2" s="79" t="str">
        <f>"41-50"</f>
        <v>41-50</v>
      </c>
      <c r="K2" s="79" t="str">
        <f>"51-60"</f>
        <v>51-60</v>
      </c>
      <c r="L2" s="79" t="str">
        <f>"61-70"</f>
        <v>61-70</v>
      </c>
      <c r="M2" s="80" t="s">
        <v>53</v>
      </c>
    </row>
    <row r="3" spans="1:13" ht="21" customHeight="1" thickTop="1">
      <c r="A3" s="4"/>
      <c r="B3" s="66" t="s">
        <v>51</v>
      </c>
      <c r="C3" s="69" t="s">
        <v>52</v>
      </c>
      <c r="D3" s="71">
        <v>100</v>
      </c>
      <c r="E3" s="72">
        <v>150</v>
      </c>
      <c r="F3" s="72">
        <v>140</v>
      </c>
      <c r="G3" s="72">
        <v>160</v>
      </c>
      <c r="H3" s="72">
        <v>140</v>
      </c>
      <c r="I3" s="72">
        <v>100</v>
      </c>
      <c r="J3" s="72">
        <v>80</v>
      </c>
      <c r="K3" s="72">
        <v>60</v>
      </c>
      <c r="L3" s="72">
        <v>80</v>
      </c>
      <c r="M3" s="73">
        <v>30</v>
      </c>
    </row>
    <row r="4" spans="1:13" ht="21" customHeight="1" thickBot="1">
      <c r="A4" s="4"/>
      <c r="B4" s="67"/>
      <c r="C4" s="70" t="s">
        <v>54</v>
      </c>
      <c r="D4" s="74">
        <v>130</v>
      </c>
      <c r="E4" s="75">
        <v>200</v>
      </c>
      <c r="F4" s="75">
        <v>170</v>
      </c>
      <c r="G4" s="75">
        <v>120</v>
      </c>
      <c r="H4" s="75">
        <v>100</v>
      </c>
      <c r="I4" s="75">
        <v>80</v>
      </c>
      <c r="J4" s="75">
        <v>100</v>
      </c>
      <c r="K4" s="75">
        <v>90</v>
      </c>
      <c r="L4" s="75">
        <v>60</v>
      </c>
      <c r="M4" s="76">
        <v>20</v>
      </c>
    </row>
    <row r="5" spans="1:13" ht="15.75" thickBot="1">
      <c r="C5" s="40"/>
      <c r="D5" s="77" t="str">
        <f>IF(D4&gt;D3,"Ž","M")</f>
        <v>Ž</v>
      </c>
      <c r="E5" s="77" t="str">
        <f t="shared" ref="E5:M5" si="0">IF(E4&gt;E3,"Ž","M")</f>
        <v>Ž</v>
      </c>
      <c r="F5" s="77" t="str">
        <f t="shared" si="0"/>
        <v>Ž</v>
      </c>
      <c r="G5" s="77" t="str">
        <f t="shared" si="0"/>
        <v>M</v>
      </c>
      <c r="H5" s="77" t="str">
        <f t="shared" si="0"/>
        <v>M</v>
      </c>
      <c r="I5" s="77" t="str">
        <f t="shared" si="0"/>
        <v>M</v>
      </c>
      <c r="J5" s="77" t="str">
        <f t="shared" si="0"/>
        <v>Ž</v>
      </c>
      <c r="K5" s="77" t="str">
        <f t="shared" si="0"/>
        <v>Ž</v>
      </c>
      <c r="L5" s="77" t="str">
        <f t="shared" si="0"/>
        <v>M</v>
      </c>
      <c r="M5" s="77" t="str">
        <f t="shared" si="0"/>
        <v>M</v>
      </c>
    </row>
  </sheetData>
  <mergeCells count="2">
    <mergeCell ref="B2:C2"/>
    <mergeCell ref="B3:B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I26" sqref="I26"/>
    </sheetView>
  </sheetViews>
  <sheetFormatPr defaultRowHeight="15"/>
  <cols>
    <col min="2" max="2" width="11.140625" bestFit="1" customWidth="1"/>
  </cols>
  <sheetData>
    <row r="1" spans="1:8" ht="15.75" thickBot="1">
      <c r="B1" s="41"/>
      <c r="C1" s="41"/>
      <c r="D1" s="41"/>
      <c r="E1" s="41"/>
      <c r="F1" s="41"/>
      <c r="G1" s="41"/>
      <c r="H1" s="41"/>
    </row>
    <row r="2" spans="1:8" ht="15.75" thickBot="1">
      <c r="A2" s="4"/>
      <c r="B2" s="84" t="s">
        <v>55</v>
      </c>
      <c r="C2" s="81" t="s">
        <v>58</v>
      </c>
      <c r="D2" s="81" t="s">
        <v>59</v>
      </c>
      <c r="E2" s="81" t="s">
        <v>60</v>
      </c>
      <c r="F2" s="81" t="s">
        <v>61</v>
      </c>
      <c r="G2" s="82" t="s">
        <v>62</v>
      </c>
      <c r="H2" s="83" t="s">
        <v>63</v>
      </c>
    </row>
    <row r="3" spans="1:8" ht="16.5" thickTop="1" thickBot="1">
      <c r="A3" s="4"/>
      <c r="B3" s="85" t="s">
        <v>56</v>
      </c>
      <c r="C3" s="7">
        <v>405</v>
      </c>
      <c r="D3" s="88">
        <v>150</v>
      </c>
      <c r="E3" s="88">
        <v>70</v>
      </c>
      <c r="F3" s="88">
        <v>220</v>
      </c>
      <c r="G3" s="89">
        <v>17</v>
      </c>
      <c r="H3" s="90">
        <f>SUM(C3:G3)</f>
        <v>862</v>
      </c>
    </row>
    <row r="4" spans="1:8">
      <c r="A4" s="4"/>
      <c r="B4" s="86" t="s">
        <v>37</v>
      </c>
      <c r="C4" s="92">
        <f>C3/$H$3</f>
        <v>0.46983758700696054</v>
      </c>
      <c r="D4" s="92">
        <f t="shared" ref="D4:G4" si="0">D3/$H$3</f>
        <v>0.1740139211136891</v>
      </c>
      <c r="E4" s="92">
        <f t="shared" si="0"/>
        <v>8.1206496519721574E-2</v>
      </c>
      <c r="F4" s="92">
        <f t="shared" si="0"/>
        <v>0.25522041763341069</v>
      </c>
      <c r="G4" s="92">
        <f t="shared" si="0"/>
        <v>1.9721577726218097E-2</v>
      </c>
      <c r="H4" s="31"/>
    </row>
    <row r="5" spans="1:8" ht="15.75" thickBot="1">
      <c r="A5" s="4"/>
      <c r="B5" s="87" t="s">
        <v>57</v>
      </c>
      <c r="C5" s="91" t="str">
        <f>IF(C3&lt;=100,"Da","Ne")</f>
        <v>Ne</v>
      </c>
      <c r="D5" s="91" t="str">
        <f t="shared" ref="D5:G5" si="1">IF(D3&lt;=100,"Da","Ne")</f>
        <v>Ne</v>
      </c>
      <c r="E5" s="91" t="str">
        <f t="shared" si="1"/>
        <v>Da</v>
      </c>
      <c r="F5" s="91" t="str">
        <f t="shared" si="1"/>
        <v>Ne</v>
      </c>
      <c r="G5" s="91" t="str">
        <f t="shared" si="1"/>
        <v>Da</v>
      </c>
      <c r="H5" s="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Skladišče</vt:lpstr>
      <vt:lpstr>Obresti</vt:lpstr>
      <vt:lpstr>Barva</vt:lpstr>
      <vt:lpstr>Padavine</vt:lpstr>
      <vt:lpstr>Množenje</vt:lpstr>
      <vt:lpstr>Kovine</vt:lpstr>
      <vt:lpstr>Prebivalci</vt:lpstr>
      <vt:lpstr>Ptice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Damir Orlić</cp:lastModifiedBy>
  <dcterms:created xsi:type="dcterms:W3CDTF">2019-02-03T13:42:12Z</dcterms:created>
  <dcterms:modified xsi:type="dcterms:W3CDTF">2019-02-03T21:23:46Z</dcterms:modified>
</cp:coreProperties>
</file>