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drawings/drawing7.xml" ContentType="application/vnd.openxmlformats-officedocument.drawing+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drawings/drawing8.xml" ContentType="application/vnd.openxmlformats-officedocument.drawing+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drawings/drawing9.xml" ContentType="application/vnd.openxmlformats-officedocument.drawing+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drawings/drawing10.xml" ContentType="application/vnd.openxmlformats-officedocument.drawing+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drawings/drawing11.xml" ContentType="application/vnd.openxmlformats-officedocument.drawing+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drawings/drawing12.xml" ContentType="application/vnd.openxmlformats-officedocument.drawing+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drawings/drawing13.xml" ContentType="application/vnd.openxmlformats-officedocument.drawing+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drawings/drawing14.xml" ContentType="application/vnd.openxmlformats-officedocument.drawing+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drawings/drawing15.xml" ContentType="application/vnd.openxmlformats-officedocument.drawing+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drawings/drawing16.xml" ContentType="application/vnd.openxmlformats-officedocument.drawing+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drawings/drawing17.xml" ContentType="application/vnd.openxmlformats-officedocument.drawing+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drawings/drawing18.xml" ContentType="application/vnd.openxmlformats-officedocument.drawing+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drawings/drawing19.xml" ContentType="application/vnd.openxmlformats-officedocument.drawing+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drawings/drawing20.xml" ContentType="application/vnd.openxmlformats-officedocument.drawing+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drawings/drawing21.xml" ContentType="application/vnd.openxmlformats-officedocument.drawing+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drawings/drawing22.xml" ContentType="application/vnd.openxmlformats-officedocument.drawing+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drawings/drawing23.xml" ContentType="application/vnd.openxmlformats-officedocument.drawing+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drawings/drawing24.xml" ContentType="application/vnd.openxmlformats-officedocument.drawing+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drawings/drawing25.xml" ContentType="application/vnd.openxmlformats-officedocument.drawing+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drawings/drawing26.xml" ContentType="application/vnd.openxmlformats-officedocument.drawing+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drawings/drawing27.xml" ContentType="application/vnd.openxmlformats-officedocument.drawing+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drawings/drawing28.xml" ContentType="application/vnd.openxmlformats-officedocument.drawing+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drawings/drawing29.xml" ContentType="application/vnd.openxmlformats-officedocument.drawing+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drawings/drawing30.xml" ContentType="application/vnd.openxmlformats-officedocument.drawing+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drawings/drawing31.xml" ContentType="application/vnd.openxmlformats-officedocument.drawing+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drawings/drawing32.xml" ContentType="application/vnd.openxmlformats-officedocument.drawing+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drawings/drawing33.xml" ContentType="application/vnd.openxmlformats-officedocument.drawing+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drawings/drawing3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35.xml" ContentType="application/vnd.openxmlformats-officedocument.drawingml.chartshapes+xml"/>
  <Override PartName="/xl/drawings/drawing36.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7.xml" ContentType="application/vnd.openxmlformats-officedocument.drawingml.chartshapes+xml"/>
  <Override PartName="/xl/drawings/drawing38.xml" ContentType="application/vnd.openxmlformats-officedocument.drawing+xml"/>
  <Override PartName="/xl/drawings/drawing3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autoCompressPictures="0" defaultThemeVersion="124226"/>
  <xr:revisionPtr revIDLastSave="113" documentId="8_{D8BBAF88-F05C-496D-9CFC-4152462D72EA}" xr6:coauthVersionLast="47" xr6:coauthVersionMax="47" xr10:uidLastSave="{04CEDE65-E50B-42A5-9B96-3E488083D62B}"/>
  <bookViews>
    <workbookView showSheetTabs="0" xWindow="-109" yWindow="-109" windowWidth="46685" windowHeight="25630" tabRatio="881" activeTab="1" xr2:uid="{00000000-000D-0000-FFFF-FFFF00000000}"/>
  </bookViews>
  <sheets>
    <sheet name="Index" sheetId="49" r:id="rId1"/>
    <sheet name="Introduction - INT" sheetId="52" r:id="rId2"/>
    <sheet name="Introduction - USG" sheetId="53" r:id="rId3"/>
    <sheet name="Introduction - CHG" sheetId="77" r:id="rId4"/>
    <sheet name="General - PRO" sheetId="50" r:id="rId5"/>
    <sheet name="General - SCP" sheetId="51" r:id="rId6"/>
    <sheet name="Business - BSD" sheetId="59" r:id="rId7"/>
    <sheet name="Business - CST" sheetId="41" r:id="rId8"/>
    <sheet name="Business - CHT" sheetId="42" r:id="rId9"/>
    <sheet name="Business - GOV" sheetId="43" r:id="rId10"/>
    <sheet name="Business - PRV" sheetId="44" r:id="rId11"/>
    <sheet name="People - EMP" sheetId="36" r:id="rId12"/>
    <sheet name="People - R&amp;H" sheetId="37" r:id="rId13"/>
    <sheet name="People - PEM" sheetId="38" r:id="rId14"/>
    <sheet name="People - KNM" sheetId="39" r:id="rId15"/>
    <sheet name="People - T&amp;E" sheetId="40" r:id="rId16"/>
    <sheet name="Process - MGT" sheetId="16" r:id="rId17"/>
    <sheet name="Process - O&amp;F" sheetId="45" r:id="rId18"/>
    <sheet name="Process - RPT" sheetId="46" r:id="rId19"/>
    <sheet name="Process - UCM" sheetId="47" r:id="rId20"/>
    <sheet name="Process - DTE" sheetId="76" r:id="rId21"/>
    <sheet name="Process - ATE" sheetId="81" r:id="rId22"/>
    <sheet name="Process - LOG" sheetId="82" r:id="rId23"/>
    <sheet name="Technology - LOG" sheetId="60" r:id="rId24"/>
    <sheet name="Technology - NET" sheetId="61" r:id="rId25"/>
    <sheet name="Technology - END" sheetId="62" r:id="rId26"/>
    <sheet name="Technology - AUT" sheetId="63" r:id="rId27"/>
    <sheet name="Services - SCM" sheetId="34" r:id="rId28"/>
    <sheet name="Services - SIM" sheetId="30" r:id="rId29"/>
    <sheet name="Services - A&amp;F" sheetId="65" r:id="rId30"/>
    <sheet name="Services - THR" sheetId="64" r:id="rId31"/>
    <sheet name="Services - HNT" sheetId="69" r:id="rId32"/>
    <sheet name="Services - VUL" sheetId="70" r:id="rId33"/>
    <sheet name="Results - OVR" sheetId="72" r:id="rId34"/>
    <sheet name="Results - CSF2" sheetId="79" r:id="rId35"/>
    <sheet name="Results - SHR" sheetId="78" r:id="rId36"/>
    <sheet name="Next Steps" sheetId="74" r:id="rId37"/>
    <sheet name="_Input" sheetId="9" r:id="rId38"/>
    <sheet name="_Output" sheetId="10" r:id="rId39"/>
    <sheet name="_NIST-CSF_Alignment" sheetId="33" r:id="rId40"/>
    <sheet name="_SUM_Completeness" sheetId="12" r:id="rId41"/>
    <sheet name="_Guidance" sheetId="32" r:id="rId42"/>
    <sheet name="_Score matrix" sheetId="14" r:id="rId43"/>
  </sheets>
  <definedNames>
    <definedName name="_xlnm.Print_Area" localSheetId="35">'Results - SHR'!$A$30:$K$79</definedName>
  </definedNames>
  <calcPr calcId="191029"/>
  <extLst>
    <ext xmlns:x14="http://schemas.microsoft.com/office/spreadsheetml/2009/9/main" uri="{79F54976-1DA5-4618-B147-4CDE4B953A38}">
      <x14:workbookPr discardImageEditData="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29" i="72" l="1"/>
  <c r="G24" i="33"/>
  <c r="G24" i="10"/>
  <c r="H34" i="72"/>
  <c r="H22" i="72"/>
  <c r="H23" i="72"/>
  <c r="H24" i="72"/>
  <c r="H25" i="72"/>
  <c r="H26" i="72"/>
  <c r="H27" i="72"/>
  <c r="H28" i="72"/>
  <c r="L61" i="45"/>
  <c r="B1474" i="10"/>
  <c r="B1473" i="10"/>
  <c r="E1474" i="10"/>
  <c r="E1473" i="10"/>
  <c r="L51" i="45"/>
  <c r="H1471" i="10"/>
  <c r="I1471" i="10" s="1"/>
  <c r="H1470" i="10"/>
  <c r="J1470" i="10" s="1"/>
  <c r="L23" i="44"/>
  <c r="N66" i="30"/>
  <c r="L40" i="81"/>
  <c r="J1471" i="10" l="1"/>
  <c r="I1470" i="10"/>
  <c r="G1415" i="10"/>
  <c r="E1446" i="10"/>
  <c r="D1446" i="10"/>
  <c r="C1446" i="10"/>
  <c r="B1446" i="10"/>
  <c r="G1446" i="10" s="1"/>
  <c r="A1446" i="10"/>
  <c r="G1450" i="10"/>
  <c r="G1449" i="10"/>
  <c r="G1448" i="10"/>
  <c r="G1447" i="10"/>
  <c r="G1432" i="10"/>
  <c r="G1453" i="10"/>
  <c r="E1434" i="10"/>
  <c r="D1434" i="10"/>
  <c r="C1434" i="10"/>
  <c r="B1434" i="10"/>
  <c r="G1434" i="10" s="1"/>
  <c r="A1434" i="10"/>
  <c r="G1445" i="10"/>
  <c r="G1433" i="10"/>
  <c r="E1452" i="10"/>
  <c r="D1452" i="10"/>
  <c r="C1452" i="10"/>
  <c r="B1452" i="10"/>
  <c r="G1452" i="10" s="1"/>
  <c r="A1452" i="10"/>
  <c r="E1451" i="10"/>
  <c r="D1451" i="10"/>
  <c r="C1451" i="10"/>
  <c r="B1451" i="10"/>
  <c r="G1451" i="10" s="1"/>
  <c r="A1451" i="10"/>
  <c r="H1389" i="10" l="1"/>
  <c r="J1389" i="10" s="1"/>
  <c r="N91" i="64"/>
  <c r="N90" i="64"/>
  <c r="N86" i="64"/>
  <c r="N75" i="64"/>
  <c r="N67" i="64"/>
  <c r="N68" i="64"/>
  <c r="N69" i="64"/>
  <c r="N70" i="64"/>
  <c r="N71" i="64"/>
  <c r="N72" i="64"/>
  <c r="N73" i="64"/>
  <c r="N74" i="64"/>
  <c r="N66" i="64"/>
  <c r="N63" i="64"/>
  <c r="N61" i="64"/>
  <c r="N62" i="64"/>
  <c r="N60" i="64"/>
  <c r="N57" i="64"/>
  <c r="N42" i="64"/>
  <c r="N43" i="64"/>
  <c r="N44" i="64"/>
  <c r="N45" i="64"/>
  <c r="N41" i="64"/>
  <c r="N40" i="64"/>
  <c r="E1465" i="10"/>
  <c r="H1465" i="10" s="1"/>
  <c r="J1465" i="10" s="1"/>
  <c r="B1465" i="10"/>
  <c r="E1464" i="10"/>
  <c r="H1464" i="10" s="1"/>
  <c r="J1464" i="10" s="1"/>
  <c r="B1464" i="10"/>
  <c r="E1463" i="10"/>
  <c r="H1463" i="10" s="1"/>
  <c r="J1463" i="10" s="1"/>
  <c r="B1463" i="10"/>
  <c r="E1462" i="10"/>
  <c r="H1462" i="10" s="1"/>
  <c r="J1462" i="10" s="1"/>
  <c r="B1462" i="10"/>
  <c r="E1461" i="10"/>
  <c r="H1461" i="10" s="1"/>
  <c r="B1461" i="10"/>
  <c r="E1460" i="10"/>
  <c r="H1460" i="10" s="1"/>
  <c r="B1460" i="10"/>
  <c r="G1460" i="10" s="1"/>
  <c r="E1459" i="10"/>
  <c r="H1459" i="10" s="1"/>
  <c r="B1459" i="10"/>
  <c r="G1459" i="10" s="1"/>
  <c r="E1458" i="10"/>
  <c r="H1458" i="10" s="1"/>
  <c r="B1458" i="10"/>
  <c r="G1458" i="10" s="1"/>
  <c r="E1457" i="10"/>
  <c r="H1457" i="10" s="1"/>
  <c r="B1457" i="10"/>
  <c r="G1457" i="10" s="1"/>
  <c r="E1456" i="10"/>
  <c r="H1456" i="10" s="1"/>
  <c r="B1456" i="10"/>
  <c r="G1456" i="10" s="1"/>
  <c r="E1455" i="10"/>
  <c r="H1455" i="10" s="1"/>
  <c r="B1455" i="10"/>
  <c r="G1455" i="10" s="1"/>
  <c r="I1389" i="10" l="1"/>
  <c r="I1461" i="10"/>
  <c r="J1461" i="10"/>
  <c r="I1465" i="10"/>
  <c r="I1464" i="10"/>
  <c r="I1463" i="10"/>
  <c r="I1462" i="10"/>
  <c r="J1460" i="10"/>
  <c r="I1460" i="10"/>
  <c r="J1459" i="10"/>
  <c r="I1459" i="10"/>
  <c r="J1458" i="10"/>
  <c r="I1458" i="10"/>
  <c r="J1457" i="10"/>
  <c r="I1457" i="10"/>
  <c r="J1456" i="10"/>
  <c r="I1456" i="10"/>
  <c r="J1455" i="10"/>
  <c r="I1455" i="10"/>
  <c r="N29" i="82" l="1"/>
  <c r="N28" i="82"/>
  <c r="N27" i="82"/>
  <c r="N26" i="82"/>
  <c r="N25" i="82"/>
  <c r="N24" i="82"/>
  <c r="N11" i="82"/>
  <c r="N10" i="82"/>
  <c r="N41" i="81"/>
  <c r="H1429" i="10"/>
  <c r="J1429" i="10" s="1"/>
  <c r="N31" i="81"/>
  <c r="N28" i="81"/>
  <c r="N27" i="81"/>
  <c r="N26" i="81"/>
  <c r="N25" i="81"/>
  <c r="N24" i="81"/>
  <c r="N23" i="81"/>
  <c r="N12" i="81"/>
  <c r="N11" i="81"/>
  <c r="H1453" i="10"/>
  <c r="J1453" i="10" s="1"/>
  <c r="H1450" i="10"/>
  <c r="H1449" i="10"/>
  <c r="I1449" i="10" s="1"/>
  <c r="H1448" i="10"/>
  <c r="J1448" i="10" s="1"/>
  <c r="H1447" i="10"/>
  <c r="I1447" i="10" s="1"/>
  <c r="H1445" i="10"/>
  <c r="H1433" i="10"/>
  <c r="H1432" i="10"/>
  <c r="J1432" i="10" s="1"/>
  <c r="L22" i="81"/>
  <c r="H1421" i="10"/>
  <c r="I1421" i="10" s="1"/>
  <c r="H1406" i="10"/>
  <c r="I1406" i="10" s="1"/>
  <c r="H1415" i="10"/>
  <c r="I1415" i="10" s="1"/>
  <c r="H1416" i="10"/>
  <c r="I1416" i="10" s="1"/>
  <c r="H1417" i="10"/>
  <c r="J1417" i="10" s="1"/>
  <c r="H1418" i="10"/>
  <c r="I1418" i="10" s="1"/>
  <c r="H1419" i="10"/>
  <c r="J1419" i="10" s="1"/>
  <c r="H1420" i="10"/>
  <c r="I1420" i="10" s="1"/>
  <c r="H1405" i="10"/>
  <c r="I1405" i="10" s="1"/>
  <c r="N62" i="45"/>
  <c r="N39" i="45"/>
  <c r="N54" i="45"/>
  <c r="N41" i="45"/>
  <c r="N31" i="45"/>
  <c r="H1398" i="10"/>
  <c r="J1398" i="10" s="1"/>
  <c r="H1007" i="10"/>
  <c r="J1007" i="10" s="1"/>
  <c r="H1006" i="10"/>
  <c r="J1006" i="10" s="1"/>
  <c r="H243" i="10"/>
  <c r="I243" i="10" s="1"/>
  <c r="H244" i="10"/>
  <c r="J244" i="10" s="1"/>
  <c r="L38" i="45"/>
  <c r="H1390" i="10"/>
  <c r="J1390" i="10" s="1"/>
  <c r="H1383" i="10"/>
  <c r="J1383" i="10" s="1"/>
  <c r="J1445" i="10" l="1"/>
  <c r="J1446" i="10" s="1"/>
  <c r="H1446" i="10"/>
  <c r="I1433" i="10"/>
  <c r="I1434" i="10" s="1"/>
  <c r="H1434" i="10"/>
  <c r="J1450" i="10"/>
  <c r="H1452" i="10"/>
  <c r="H1451" i="10"/>
  <c r="I1429" i="10"/>
  <c r="J1449" i="10"/>
  <c r="I1448" i="10"/>
  <c r="I1445" i="10"/>
  <c r="I1446" i="10" s="1"/>
  <c r="J1447" i="10"/>
  <c r="I1450" i="10"/>
  <c r="I1453" i="10"/>
  <c r="J1433" i="10"/>
  <c r="J1434" i="10" s="1"/>
  <c r="I1432" i="10"/>
  <c r="I1417" i="10"/>
  <c r="J1421" i="10"/>
  <c r="I1419" i="10"/>
  <c r="J1416" i="10"/>
  <c r="J1418" i="10"/>
  <c r="J1415" i="10"/>
  <c r="J1420" i="10"/>
  <c r="J1406" i="10"/>
  <c r="J1405" i="10"/>
  <c r="I1398" i="10"/>
  <c r="I1007" i="10"/>
  <c r="I1006" i="10"/>
  <c r="I244" i="10"/>
  <c r="J243" i="10"/>
  <c r="I1390" i="10"/>
  <c r="I1383" i="10"/>
  <c r="I1452" i="10" l="1"/>
  <c r="I1451" i="10"/>
  <c r="J1451" i="10"/>
  <c r="J1452" i="10"/>
  <c r="L37" i="16"/>
  <c r="L46" i="16"/>
  <c r="B1335" i="10"/>
  <c r="B1319" i="10"/>
  <c r="D888" i="10"/>
  <c r="C1376" i="10"/>
  <c r="D1376" i="10"/>
  <c r="E1376" i="10"/>
  <c r="A1376" i="10"/>
  <c r="C1375" i="10"/>
  <c r="D1375" i="10"/>
  <c r="E1375" i="10"/>
  <c r="A1375" i="10"/>
  <c r="C1374" i="10"/>
  <c r="D1374" i="10"/>
  <c r="E1374" i="10"/>
  <c r="A1374" i="10"/>
  <c r="C1373" i="10"/>
  <c r="D1373" i="10"/>
  <c r="E1373" i="10"/>
  <c r="A1373" i="10"/>
  <c r="B1372" i="10"/>
  <c r="G1372" i="10" s="1"/>
  <c r="C1372" i="10"/>
  <c r="D1372" i="10"/>
  <c r="E1372" i="10"/>
  <c r="A1372" i="10"/>
  <c r="G1078" i="10"/>
  <c r="C1371" i="10"/>
  <c r="D1371" i="10"/>
  <c r="A1371" i="10"/>
  <c r="B1370" i="10"/>
  <c r="G1370" i="10" s="1"/>
  <c r="C1370" i="10"/>
  <c r="D1370" i="10"/>
  <c r="E1370" i="10"/>
  <c r="A1370" i="10"/>
  <c r="G98" i="10"/>
  <c r="G49" i="10"/>
  <c r="C1369" i="10"/>
  <c r="D1369" i="10"/>
  <c r="E1369" i="10"/>
  <c r="A1369" i="10"/>
  <c r="C1368" i="10"/>
  <c r="D1368" i="10"/>
  <c r="E1368" i="10"/>
  <c r="A1368" i="10"/>
  <c r="C1367" i="10"/>
  <c r="D1367" i="10"/>
  <c r="E1367" i="10"/>
  <c r="A1367" i="10"/>
  <c r="C1366" i="10"/>
  <c r="D1366" i="10"/>
  <c r="E1366" i="10"/>
  <c r="A1366" i="10"/>
  <c r="C1365" i="10"/>
  <c r="D1365" i="10"/>
  <c r="E1365" i="10"/>
  <c r="A1365" i="10"/>
  <c r="E1364" i="10"/>
  <c r="D1364" i="10"/>
  <c r="C1364" i="10"/>
  <c r="A1364" i="10"/>
  <c r="E1363" i="10"/>
  <c r="D1363" i="10"/>
  <c r="C1363" i="10"/>
  <c r="A1363" i="10"/>
  <c r="E1362" i="10"/>
  <c r="D1362" i="10"/>
  <c r="C1362" i="10"/>
  <c r="A1362" i="10"/>
  <c r="E1361" i="10"/>
  <c r="D1361" i="10"/>
  <c r="C1361" i="10"/>
  <c r="A1361" i="10"/>
  <c r="E1360" i="10"/>
  <c r="D1360" i="10"/>
  <c r="C1360" i="10"/>
  <c r="A1360" i="10"/>
  <c r="E1359" i="10"/>
  <c r="D1359" i="10"/>
  <c r="C1359" i="10"/>
  <c r="A1359" i="10"/>
  <c r="E1358" i="10"/>
  <c r="D1358" i="10"/>
  <c r="C1358" i="10"/>
  <c r="A1358" i="10"/>
  <c r="E1357" i="10"/>
  <c r="D1357" i="10"/>
  <c r="C1357" i="10"/>
  <c r="A1357" i="10"/>
  <c r="E1356" i="10"/>
  <c r="D1356" i="10"/>
  <c r="C1356" i="10"/>
  <c r="A1356" i="10"/>
  <c r="E1355" i="10"/>
  <c r="D1355" i="10"/>
  <c r="C1355" i="10"/>
  <c r="A1355" i="10"/>
  <c r="E1354" i="10"/>
  <c r="D1354" i="10"/>
  <c r="C1354" i="10"/>
  <c r="A1354" i="10"/>
  <c r="E1353" i="10"/>
  <c r="D1353" i="10"/>
  <c r="C1353" i="10"/>
  <c r="A1353" i="10"/>
  <c r="E1352" i="10"/>
  <c r="D1352" i="10"/>
  <c r="C1352" i="10"/>
  <c r="A1352" i="10"/>
  <c r="E1351" i="10"/>
  <c r="D1351" i="10"/>
  <c r="C1351" i="10"/>
  <c r="A1351" i="10"/>
  <c r="E1350" i="10"/>
  <c r="D1350" i="10"/>
  <c r="C1350" i="10"/>
  <c r="A1350" i="10"/>
  <c r="E1349" i="10"/>
  <c r="D1349" i="10"/>
  <c r="C1349" i="10"/>
  <c r="A1349" i="10"/>
  <c r="E1348" i="10"/>
  <c r="D1348" i="10"/>
  <c r="C1348" i="10"/>
  <c r="A1348" i="10"/>
  <c r="E1347" i="10"/>
  <c r="D1347" i="10"/>
  <c r="C1347" i="10"/>
  <c r="A1347" i="10"/>
  <c r="E1346" i="10"/>
  <c r="D1346" i="10"/>
  <c r="C1346" i="10"/>
  <c r="A1346" i="10"/>
  <c r="E1345" i="10"/>
  <c r="D1345" i="10"/>
  <c r="C1345" i="10"/>
  <c r="A1345" i="10"/>
  <c r="A1337" i="10"/>
  <c r="C1320" i="10"/>
  <c r="D1320" i="10"/>
  <c r="C1321" i="10"/>
  <c r="D1321" i="10"/>
  <c r="C1322" i="10"/>
  <c r="D1322" i="10"/>
  <c r="C1323" i="10"/>
  <c r="D1323" i="10"/>
  <c r="C1324" i="10"/>
  <c r="D1324" i="10"/>
  <c r="C1325" i="10"/>
  <c r="D1325" i="10"/>
  <c r="C1326" i="10"/>
  <c r="D1326" i="10"/>
  <c r="C1327" i="10"/>
  <c r="D1327" i="10"/>
  <c r="C1328" i="10"/>
  <c r="D1328" i="10"/>
  <c r="C1329" i="10"/>
  <c r="D1329" i="10"/>
  <c r="C1330" i="10"/>
  <c r="D1330" i="10"/>
  <c r="C1331" i="10"/>
  <c r="D1331" i="10"/>
  <c r="C1332" i="10"/>
  <c r="D1332" i="10"/>
  <c r="C1333" i="10"/>
  <c r="D1333" i="10"/>
  <c r="C1334" i="10"/>
  <c r="D1334" i="10"/>
  <c r="A1334" i="10"/>
  <c r="A1333" i="10"/>
  <c r="A1331" i="10"/>
  <c r="A1332" i="10"/>
  <c r="A1330" i="10"/>
  <c r="A1322" i="10"/>
  <c r="A1323" i="10"/>
  <c r="A1324" i="10"/>
  <c r="A1325" i="10"/>
  <c r="A1326" i="10"/>
  <c r="A1327" i="10"/>
  <c r="A1328" i="10"/>
  <c r="A1329" i="10"/>
  <c r="A1321" i="10"/>
  <c r="A1320" i="10"/>
  <c r="C1336" i="10"/>
  <c r="D1336" i="10"/>
  <c r="A1336" i="10"/>
  <c r="D974" i="10"/>
  <c r="C974" i="10"/>
  <c r="A974" i="10"/>
  <c r="G26" i="10"/>
  <c r="G25" i="10"/>
  <c r="G23" i="10"/>
  <c r="G22" i="10"/>
  <c r="G12" i="10"/>
  <c r="G79" i="10"/>
  <c r="G78" i="10"/>
  <c r="G90" i="10"/>
  <c r="G89" i="10"/>
  <c r="G88" i="10"/>
  <c r="G87" i="10"/>
  <c r="G84" i="10"/>
  <c r="G83" i="10"/>
  <c r="G1079" i="10"/>
  <c r="G77" i="10"/>
  <c r="G76" i="10"/>
  <c r="G50" i="10"/>
  <c r="G154" i="10"/>
  <c r="G1117" i="10"/>
  <c r="G1116" i="10"/>
  <c r="G221" i="10"/>
  <c r="G1109" i="10"/>
  <c r="E1319" i="10"/>
  <c r="H1319" i="10" s="1"/>
  <c r="D1342" i="10"/>
  <c r="C1342" i="10"/>
  <c r="A1342" i="10"/>
  <c r="D1341" i="10"/>
  <c r="C1341" i="10"/>
  <c r="A1341" i="10"/>
  <c r="G1104" i="10"/>
  <c r="G1105" i="10"/>
  <c r="G1041" i="10"/>
  <c r="G1023" i="10"/>
  <c r="G1022" i="10"/>
  <c r="G1020" i="10"/>
  <c r="G1136" i="10"/>
  <c r="G1134" i="10"/>
  <c r="G1039" i="10"/>
  <c r="G1038" i="10"/>
  <c r="G1037" i="10"/>
  <c r="G1036" i="10"/>
  <c r="G1028" i="10"/>
  <c r="G1032" i="10"/>
  <c r="D1339" i="10"/>
  <c r="D1340" i="10" s="1"/>
  <c r="C1339" i="10"/>
  <c r="C1340" i="10" s="1"/>
  <c r="A1339" i="10"/>
  <c r="A1340" i="10" s="1"/>
  <c r="G1013" i="10"/>
  <c r="G1009" i="10"/>
  <c r="G197" i="10"/>
  <c r="G195" i="10"/>
  <c r="G194" i="10"/>
  <c r="G193" i="10"/>
  <c r="G180" i="10"/>
  <c r="G153" i="10"/>
  <c r="G7" i="10"/>
  <c r="G6" i="10"/>
  <c r="G5" i="10"/>
  <c r="G4" i="10"/>
  <c r="G8" i="10"/>
  <c r="G45" i="10"/>
  <c r="G44" i="10"/>
  <c r="G43" i="10"/>
  <c r="G30" i="10"/>
  <c r="G279" i="10"/>
  <c r="G144" i="10"/>
  <c r="G143" i="10"/>
  <c r="G140" i="10"/>
  <c r="G127" i="10"/>
  <c r="G128" i="10"/>
  <c r="G125" i="10"/>
  <c r="G123" i="10"/>
  <c r="G107" i="10"/>
  <c r="L10" i="36"/>
  <c r="N47" i="16"/>
  <c r="L54" i="16"/>
  <c r="H1312" i="10"/>
  <c r="J1312" i="10" s="1"/>
  <c r="N51" i="34"/>
  <c r="N50" i="34"/>
  <c r="N49" i="34"/>
  <c r="N67" i="34"/>
  <c r="N66" i="34"/>
  <c r="N65" i="34"/>
  <c r="N58" i="34"/>
  <c r="N59" i="34"/>
  <c r="N60" i="34"/>
  <c r="N61" i="34"/>
  <c r="N62" i="34"/>
  <c r="N63" i="34"/>
  <c r="N64" i="34"/>
  <c r="N57" i="34"/>
  <c r="N56" i="34"/>
  <c r="N55" i="34"/>
  <c r="N54" i="34"/>
  <c r="N53" i="34"/>
  <c r="N52" i="34"/>
  <c r="E1335" i="10"/>
  <c r="H1335" i="10" s="1"/>
  <c r="I1335" i="10" s="1"/>
  <c r="F42" i="78"/>
  <c r="I73" i="78"/>
  <c r="I68" i="78"/>
  <c r="G73" i="78"/>
  <c r="G68" i="78"/>
  <c r="G60" i="78"/>
  <c r="G54" i="78"/>
  <c r="G48" i="78"/>
  <c r="F45" i="78"/>
  <c r="F44" i="78"/>
  <c r="F43" i="78"/>
  <c r="F38" i="78"/>
  <c r="F37" i="78"/>
  <c r="F39" i="78"/>
  <c r="F40" i="78"/>
  <c r="F41" i="78"/>
  <c r="F36" i="78"/>
  <c r="N71" i="62"/>
  <c r="N70" i="62"/>
  <c r="N69" i="62"/>
  <c r="N68" i="62"/>
  <c r="D1264" i="10"/>
  <c r="C1264" i="10"/>
  <c r="B1264" i="10"/>
  <c r="A1264" i="10"/>
  <c r="D1262" i="10"/>
  <c r="C1262" i="10"/>
  <c r="B1262" i="10"/>
  <c r="A1262" i="10"/>
  <c r="D1260" i="10"/>
  <c r="C1260" i="10"/>
  <c r="B1260" i="10"/>
  <c r="A1260" i="10"/>
  <c r="D1258" i="10"/>
  <c r="C1258" i="10"/>
  <c r="B1258" i="10"/>
  <c r="A1258" i="10"/>
  <c r="D1256" i="10"/>
  <c r="C1256" i="10"/>
  <c r="A1256" i="10"/>
  <c r="D1254" i="10"/>
  <c r="C1254" i="10"/>
  <c r="A1254" i="10"/>
  <c r="D1252" i="10"/>
  <c r="C1252" i="10"/>
  <c r="A1252" i="10"/>
  <c r="D1250" i="10"/>
  <c r="C1250" i="10"/>
  <c r="A1250" i="10"/>
  <c r="D1248" i="10"/>
  <c r="C1248" i="10"/>
  <c r="A1248" i="10"/>
  <c r="D1246" i="10"/>
  <c r="C1246" i="10"/>
  <c r="A1246" i="10"/>
  <c r="D1244" i="10"/>
  <c r="C1244" i="10"/>
  <c r="A1244" i="10"/>
  <c r="D1209" i="10"/>
  <c r="C1209" i="10"/>
  <c r="A1209" i="10"/>
  <c r="D1207" i="10"/>
  <c r="C1207" i="10"/>
  <c r="A1207" i="10"/>
  <c r="D1205" i="10"/>
  <c r="C1205" i="10"/>
  <c r="A1205" i="10"/>
  <c r="D1203" i="10"/>
  <c r="C1203" i="10"/>
  <c r="A1203" i="10"/>
  <c r="D1201" i="10"/>
  <c r="C1201" i="10"/>
  <c r="A1201" i="10"/>
  <c r="D1199" i="10"/>
  <c r="C1199" i="10"/>
  <c r="A1199" i="10"/>
  <c r="D1177" i="10"/>
  <c r="C1177" i="10"/>
  <c r="A1177" i="10"/>
  <c r="D1175" i="10"/>
  <c r="C1175" i="10"/>
  <c r="A1175" i="10"/>
  <c r="D1239" i="10"/>
  <c r="C1239" i="10"/>
  <c r="A1239" i="10"/>
  <c r="D1172" i="10"/>
  <c r="D1173" i="10" s="1"/>
  <c r="C1172" i="10"/>
  <c r="C1173" i="10" s="1"/>
  <c r="A1172" i="10"/>
  <c r="A1173" i="10" s="1"/>
  <c r="D1179" i="10"/>
  <c r="D1180" i="10" s="1"/>
  <c r="C1179" i="10"/>
  <c r="C1180" i="10" s="1"/>
  <c r="A1179" i="10"/>
  <c r="A1180" i="10" s="1"/>
  <c r="B1142" i="10"/>
  <c r="G1142" i="10" s="1"/>
  <c r="B1141" i="10"/>
  <c r="G1141" i="10" s="1"/>
  <c r="B1140" i="10"/>
  <c r="G1140" i="10" s="1"/>
  <c r="G1264" i="10" l="1"/>
  <c r="G1258" i="10"/>
  <c r="G1262" i="10"/>
  <c r="G1260" i="10"/>
  <c r="I1319" i="10"/>
  <c r="J1319" i="10"/>
  <c r="I1312" i="10"/>
  <c r="J1335" i="10"/>
  <c r="H1011" i="10"/>
  <c r="I1011" i="10" s="1"/>
  <c r="H1012" i="10"/>
  <c r="J1012" i="10" s="1"/>
  <c r="H1013" i="10"/>
  <c r="J1013" i="10" s="1"/>
  <c r="H1014" i="10"/>
  <c r="I1014" i="10" s="1"/>
  <c r="B1137" i="10"/>
  <c r="C1137" i="10"/>
  <c r="D1137" i="10"/>
  <c r="E1137" i="10"/>
  <c r="A1137" i="10"/>
  <c r="B1135" i="10"/>
  <c r="C1135" i="10"/>
  <c r="D1135" i="10"/>
  <c r="E1135" i="10"/>
  <c r="A1135" i="10"/>
  <c r="G1137" i="10" l="1"/>
  <c r="G1135" i="10"/>
  <c r="I1013" i="10"/>
  <c r="J1014" i="10"/>
  <c r="I1012" i="10"/>
  <c r="J1011" i="10"/>
  <c r="C1080" i="10" l="1"/>
  <c r="D1080" i="10"/>
  <c r="E1080" i="10"/>
  <c r="B1080" i="10"/>
  <c r="A1080" i="10"/>
  <c r="B26" i="12"/>
  <c r="B25" i="12"/>
  <c r="B30" i="12"/>
  <c r="B29" i="12"/>
  <c r="B31" i="12"/>
  <c r="N62" i="62"/>
  <c r="N63" i="62"/>
  <c r="N64" i="62"/>
  <c r="N65" i="62"/>
  <c r="N66" i="62"/>
  <c r="N67" i="62"/>
  <c r="E1257" i="10"/>
  <c r="E1259" i="10"/>
  <c r="E1261" i="10"/>
  <c r="E1263" i="10"/>
  <c r="N30" i="76"/>
  <c r="N29" i="76"/>
  <c r="N29" i="46"/>
  <c r="N17" i="46"/>
  <c r="N22" i="45"/>
  <c r="N38" i="16"/>
  <c r="N26" i="16"/>
  <c r="N25" i="39"/>
  <c r="N18" i="39"/>
  <c r="N19" i="39"/>
  <c r="N11" i="39"/>
  <c r="N40" i="43"/>
  <c r="N63" i="63"/>
  <c r="E1290" i="10"/>
  <c r="H1290" i="10" s="1"/>
  <c r="I1290" i="10" s="1"/>
  <c r="B1290" i="10"/>
  <c r="N68" i="63"/>
  <c r="N73" i="63"/>
  <c r="N72" i="63"/>
  <c r="N69" i="63"/>
  <c r="N67" i="63"/>
  <c r="N66" i="63"/>
  <c r="N58" i="63"/>
  <c r="E1289" i="10"/>
  <c r="H1289" i="10" s="1"/>
  <c r="J1289" i="10" s="1"/>
  <c r="E1291" i="10"/>
  <c r="H1291" i="10" s="1"/>
  <c r="E1292" i="10"/>
  <c r="H1292" i="10" s="1"/>
  <c r="I1292" i="10" s="1"/>
  <c r="E1293" i="10"/>
  <c r="H1293" i="10" s="1"/>
  <c r="I1293" i="10" s="1"/>
  <c r="E1294" i="10"/>
  <c r="H1294" i="10" s="1"/>
  <c r="E1295" i="10"/>
  <c r="H1295" i="10" s="1"/>
  <c r="E1296" i="10"/>
  <c r="H1296" i="10" s="1"/>
  <c r="I1296" i="10" s="1"/>
  <c r="B1291" i="10"/>
  <c r="B1292" i="10"/>
  <c r="B1293" i="10"/>
  <c r="B1294" i="10"/>
  <c r="B1295" i="10"/>
  <c r="B1296" i="10"/>
  <c r="B1289" i="10"/>
  <c r="N74" i="63"/>
  <c r="N60" i="63"/>
  <c r="N61" i="63"/>
  <c r="N62" i="63"/>
  <c r="N59" i="63"/>
  <c r="N55" i="63"/>
  <c r="N49" i="63"/>
  <c r="N50" i="63"/>
  <c r="N51" i="63"/>
  <c r="N52" i="63"/>
  <c r="N48" i="63"/>
  <c r="N45" i="63"/>
  <c r="N44" i="63"/>
  <c r="N43" i="63"/>
  <c r="H1105" i="10"/>
  <c r="I1105" i="10" s="1"/>
  <c r="H1104" i="10"/>
  <c r="J1104" i="10" s="1"/>
  <c r="H1136" i="10"/>
  <c r="H1134" i="10"/>
  <c r="N51" i="60"/>
  <c r="N72" i="60"/>
  <c r="N101" i="62"/>
  <c r="N102" i="62"/>
  <c r="N103" i="62"/>
  <c r="N104" i="62"/>
  <c r="N105" i="62"/>
  <c r="N100" i="62"/>
  <c r="N97" i="62"/>
  <c r="N93" i="62"/>
  <c r="N94" i="62"/>
  <c r="N92" i="62"/>
  <c r="N83" i="62"/>
  <c r="N84" i="62"/>
  <c r="N85" i="62"/>
  <c r="N86" i="62"/>
  <c r="N87" i="62"/>
  <c r="N88" i="62"/>
  <c r="N89" i="62"/>
  <c r="N82" i="62"/>
  <c r="N75" i="62"/>
  <c r="N76" i="62"/>
  <c r="N77" i="62"/>
  <c r="N78" i="62"/>
  <c r="N79" i="62"/>
  <c r="N74" i="62"/>
  <c r="N61" i="62"/>
  <c r="N55" i="62"/>
  <c r="N56" i="62"/>
  <c r="N57" i="62"/>
  <c r="N58" i="62"/>
  <c r="N54" i="62"/>
  <c r="N44" i="62"/>
  <c r="N45" i="62"/>
  <c r="N46" i="62"/>
  <c r="N47" i="62"/>
  <c r="N48" i="62"/>
  <c r="N49" i="62"/>
  <c r="N50" i="62"/>
  <c r="N51" i="62"/>
  <c r="N43" i="62"/>
  <c r="N84" i="61"/>
  <c r="N85" i="61"/>
  <c r="N86" i="61"/>
  <c r="N87" i="61"/>
  <c r="N88" i="61"/>
  <c r="N83" i="61"/>
  <c r="N80" i="61"/>
  <c r="N79" i="61"/>
  <c r="N76" i="61"/>
  <c r="N75" i="61"/>
  <c r="N67" i="61"/>
  <c r="N68" i="61"/>
  <c r="N69" i="61"/>
  <c r="N70" i="61"/>
  <c r="N71" i="61"/>
  <c r="N72" i="61"/>
  <c r="N66" i="61"/>
  <c r="N59" i="61"/>
  <c r="N60" i="61"/>
  <c r="N61" i="61"/>
  <c r="N62" i="61"/>
  <c r="N63" i="61"/>
  <c r="N58" i="61"/>
  <c r="N55" i="61"/>
  <c r="N54" i="61"/>
  <c r="N44" i="61"/>
  <c r="N45" i="61"/>
  <c r="N46" i="61"/>
  <c r="N47" i="61"/>
  <c r="N48" i="61"/>
  <c r="N49" i="61"/>
  <c r="N50" i="61"/>
  <c r="N51" i="61"/>
  <c r="N43" i="61"/>
  <c r="E1227" i="10"/>
  <c r="H1227" i="10" s="1"/>
  <c r="I1227" i="10" s="1"/>
  <c r="E1228" i="10"/>
  <c r="H1228" i="10" s="1"/>
  <c r="E1229" i="10"/>
  <c r="H1229" i="10" s="1"/>
  <c r="I1229" i="10" s="1"/>
  <c r="E1230" i="10"/>
  <c r="H1230" i="10" s="1"/>
  <c r="E1231" i="10"/>
  <c r="H1231" i="10" s="1"/>
  <c r="I1231" i="10" s="1"/>
  <c r="E1233" i="10"/>
  <c r="H1233" i="10" s="1"/>
  <c r="I1233" i="10" s="1"/>
  <c r="E1234" i="10"/>
  <c r="H1234" i="10" s="1"/>
  <c r="E1235" i="10"/>
  <c r="H1235" i="10" s="1"/>
  <c r="I1235" i="10" s="1"/>
  <c r="E1236" i="10"/>
  <c r="H1236" i="10" s="1"/>
  <c r="E1237" i="10"/>
  <c r="H1237" i="10" s="1"/>
  <c r="I1237" i="10" s="1"/>
  <c r="E1238" i="10"/>
  <c r="E1240" i="10"/>
  <c r="H1240" i="10" s="1"/>
  <c r="I1240" i="10" s="1"/>
  <c r="E1241" i="10"/>
  <c r="H1241" i="10" s="1"/>
  <c r="E1242" i="10"/>
  <c r="H1242" i="10" s="1"/>
  <c r="I1242" i="10" s="1"/>
  <c r="E1243" i="10"/>
  <c r="E1245" i="10"/>
  <c r="E1247" i="10"/>
  <c r="E1249" i="10"/>
  <c r="E1251" i="10"/>
  <c r="E1253" i="10"/>
  <c r="E1255" i="10"/>
  <c r="E1265" i="10"/>
  <c r="H1265" i="10" s="1"/>
  <c r="I1265" i="10" s="1"/>
  <c r="E1266" i="10"/>
  <c r="H1266" i="10" s="1"/>
  <c r="E1267" i="10"/>
  <c r="H1267" i="10" s="1"/>
  <c r="I1267" i="10" s="1"/>
  <c r="E1268" i="10"/>
  <c r="H1268" i="10" s="1"/>
  <c r="E1269" i="10"/>
  <c r="H1269" i="10" s="1"/>
  <c r="I1269" i="10" s="1"/>
  <c r="E1270" i="10"/>
  <c r="H1270" i="10" s="1"/>
  <c r="E1271" i="10"/>
  <c r="H1271" i="10" s="1"/>
  <c r="E1272" i="10"/>
  <c r="H1272" i="10" s="1"/>
  <c r="I1272" i="10" s="1"/>
  <c r="E1273" i="10"/>
  <c r="H1273" i="10" s="1"/>
  <c r="E1274" i="10"/>
  <c r="H1274" i="10" s="1"/>
  <c r="I1274" i="10" s="1"/>
  <c r="E1275" i="10"/>
  <c r="H1275" i="10" s="1"/>
  <c r="E1276" i="10"/>
  <c r="H1276" i="10" s="1"/>
  <c r="I1276" i="10" s="1"/>
  <c r="E1277" i="10"/>
  <c r="H1277" i="10" s="1"/>
  <c r="I1277" i="10" s="1"/>
  <c r="E1278" i="10"/>
  <c r="H1278" i="10" s="1"/>
  <c r="E1279" i="10"/>
  <c r="H1279" i="10" s="1"/>
  <c r="I1279" i="10" s="1"/>
  <c r="E1280" i="10"/>
  <c r="H1280" i="10" s="1"/>
  <c r="E1281" i="10"/>
  <c r="H1281" i="10" s="1"/>
  <c r="I1281" i="10" s="1"/>
  <c r="E1282" i="10"/>
  <c r="H1282" i="10" s="1"/>
  <c r="E1283" i="10"/>
  <c r="H1283" i="10" s="1"/>
  <c r="I1283" i="10" s="1"/>
  <c r="E1284" i="10"/>
  <c r="H1284" i="10" s="1"/>
  <c r="E1285" i="10"/>
  <c r="H1285" i="10" s="1"/>
  <c r="I1285" i="10" s="1"/>
  <c r="E1286" i="10"/>
  <c r="H1286" i="10" s="1"/>
  <c r="E1287" i="10"/>
  <c r="H1287" i="10" s="1"/>
  <c r="I1287" i="10" s="1"/>
  <c r="E1288" i="10"/>
  <c r="H1288" i="10" s="1"/>
  <c r="B1288" i="10"/>
  <c r="E1187" i="10"/>
  <c r="H1187" i="10" s="1"/>
  <c r="I1187" i="10" s="1"/>
  <c r="E1188" i="10"/>
  <c r="H1188" i="10" s="1"/>
  <c r="I1188" i="10" s="1"/>
  <c r="E1189" i="10"/>
  <c r="H1189" i="10" s="1"/>
  <c r="E1190" i="10"/>
  <c r="H1190" i="10" s="1"/>
  <c r="E1191" i="10"/>
  <c r="H1191" i="10" s="1"/>
  <c r="E1192" i="10"/>
  <c r="H1192" i="10" s="1"/>
  <c r="E1193" i="10"/>
  <c r="H1193" i="10" s="1"/>
  <c r="J1193" i="10" s="1"/>
  <c r="E1194" i="10"/>
  <c r="H1194" i="10" s="1"/>
  <c r="I1194" i="10" s="1"/>
  <c r="E1195" i="10"/>
  <c r="H1195" i="10" s="1"/>
  <c r="I1195" i="10" s="1"/>
  <c r="E1196" i="10"/>
  <c r="H1196" i="10" s="1"/>
  <c r="I1196" i="10" s="1"/>
  <c r="E1197" i="10"/>
  <c r="H1197" i="10" s="1"/>
  <c r="E1198" i="10"/>
  <c r="E1336" i="10" s="1"/>
  <c r="E1200" i="10"/>
  <c r="E1202" i="10"/>
  <c r="E1204" i="10"/>
  <c r="E1206" i="10"/>
  <c r="E1208" i="10"/>
  <c r="E1210" i="10"/>
  <c r="H1210" i="10" s="1"/>
  <c r="E1211" i="10"/>
  <c r="H1211" i="10" s="1"/>
  <c r="J1211" i="10" s="1"/>
  <c r="E1212" i="10"/>
  <c r="H1212" i="10" s="1"/>
  <c r="E1213" i="10"/>
  <c r="H1213" i="10" s="1"/>
  <c r="E1214" i="10"/>
  <c r="H1214" i="10" s="1"/>
  <c r="J1214" i="10" s="1"/>
  <c r="E1215" i="10"/>
  <c r="H1215" i="10" s="1"/>
  <c r="I1215" i="10" s="1"/>
  <c r="E1216" i="10"/>
  <c r="H1216" i="10" s="1"/>
  <c r="I1216" i="10" s="1"/>
  <c r="E1217" i="10"/>
  <c r="H1217" i="10" s="1"/>
  <c r="E1218" i="10"/>
  <c r="H1218" i="10" s="1"/>
  <c r="E1219" i="10"/>
  <c r="H1219" i="10" s="1"/>
  <c r="E1220" i="10"/>
  <c r="H1220" i="10" s="1"/>
  <c r="E1221" i="10"/>
  <c r="H1221" i="10" s="1"/>
  <c r="E1222" i="10"/>
  <c r="H1222" i="10" s="1"/>
  <c r="E1223" i="10"/>
  <c r="H1223" i="10" s="1"/>
  <c r="I1223" i="10" s="1"/>
  <c r="E1224" i="10"/>
  <c r="H1224" i="10" s="1"/>
  <c r="I1224" i="10" s="1"/>
  <c r="E1225" i="10"/>
  <c r="H1225" i="10" s="1"/>
  <c r="I1225" i="10" s="1"/>
  <c r="E1226" i="10"/>
  <c r="H1226" i="10" s="1"/>
  <c r="B1287" i="10"/>
  <c r="B1228" i="10"/>
  <c r="B1229" i="10"/>
  <c r="B1230" i="10"/>
  <c r="B1231" i="10"/>
  <c r="B1233" i="10"/>
  <c r="B1234" i="10"/>
  <c r="B1235" i="10"/>
  <c r="B1236" i="10"/>
  <c r="B1237" i="10"/>
  <c r="B1238" i="10"/>
  <c r="G1238" i="10" s="1"/>
  <c r="B1240" i="10"/>
  <c r="B1241" i="10"/>
  <c r="B1242" i="10"/>
  <c r="B1243" i="10"/>
  <c r="B1244" i="10" s="1"/>
  <c r="B1245" i="10"/>
  <c r="B1246" i="10" s="1"/>
  <c r="B1247" i="10"/>
  <c r="B1248" i="10" s="1"/>
  <c r="B1249" i="10"/>
  <c r="B1250" i="10" s="1"/>
  <c r="B1251" i="10"/>
  <c r="G1251" i="10" s="1"/>
  <c r="B1253" i="10"/>
  <c r="B1254" i="10" s="1"/>
  <c r="B1255" i="10"/>
  <c r="B1256" i="10" s="1"/>
  <c r="B1265" i="10"/>
  <c r="B1266" i="10"/>
  <c r="B1267" i="10"/>
  <c r="B1268" i="10"/>
  <c r="B1269" i="10"/>
  <c r="B1270" i="10"/>
  <c r="B1271" i="10"/>
  <c r="G1271" i="10" s="1"/>
  <c r="B1272" i="10"/>
  <c r="B1273" i="10"/>
  <c r="B1274" i="10"/>
  <c r="B1275" i="10"/>
  <c r="B1276" i="10"/>
  <c r="B1277" i="10"/>
  <c r="B1278" i="10"/>
  <c r="B1279" i="10"/>
  <c r="B1280" i="10"/>
  <c r="B1281" i="10"/>
  <c r="B1282" i="10"/>
  <c r="B1283" i="10"/>
  <c r="B1284" i="10"/>
  <c r="B1285" i="10"/>
  <c r="B1286" i="10"/>
  <c r="B1227" i="10"/>
  <c r="B1188" i="10"/>
  <c r="B1189" i="10"/>
  <c r="B1190" i="10"/>
  <c r="B1191" i="10"/>
  <c r="B1192" i="10"/>
  <c r="B1193" i="10"/>
  <c r="B1194" i="10"/>
  <c r="B1195" i="10"/>
  <c r="B1196" i="10"/>
  <c r="G1196" i="10" s="1"/>
  <c r="B1197" i="10"/>
  <c r="G1197" i="10" s="1"/>
  <c r="B1198" i="10"/>
  <c r="B1200" i="10"/>
  <c r="G1200" i="10" s="1"/>
  <c r="B1202" i="10"/>
  <c r="G1202" i="10" s="1"/>
  <c r="B1204" i="10"/>
  <c r="G1204" i="10" s="1"/>
  <c r="B1206" i="10"/>
  <c r="G1206" i="10" s="1"/>
  <c r="B1208" i="10"/>
  <c r="G1208" i="10" s="1"/>
  <c r="B1210" i="10"/>
  <c r="B1211" i="10"/>
  <c r="B1212" i="10"/>
  <c r="G1212" i="10" s="1"/>
  <c r="B1213" i="10"/>
  <c r="B1214" i="10"/>
  <c r="B1215" i="10"/>
  <c r="B1216" i="10"/>
  <c r="B1217" i="10"/>
  <c r="B1218" i="10"/>
  <c r="B1219" i="10"/>
  <c r="B1220" i="10"/>
  <c r="B1221" i="10"/>
  <c r="B1222" i="10"/>
  <c r="B1223" i="10"/>
  <c r="B1224" i="10"/>
  <c r="B1225" i="10"/>
  <c r="B1226" i="10"/>
  <c r="B1187" i="10"/>
  <c r="H1078" i="10"/>
  <c r="I1078" i="10" s="1"/>
  <c r="H1102" i="10"/>
  <c r="I1102" i="10" s="1"/>
  <c r="H1098" i="10"/>
  <c r="I1098" i="10" s="1"/>
  <c r="H1097" i="10"/>
  <c r="I1097" i="10" s="1"/>
  <c r="H1092" i="10"/>
  <c r="I1092" i="10" s="1"/>
  <c r="B502" i="10"/>
  <c r="E502" i="10"/>
  <c r="H502" i="10" s="1"/>
  <c r="B503" i="10"/>
  <c r="G503" i="10" s="1"/>
  <c r="E503" i="10"/>
  <c r="H503" i="10" s="1"/>
  <c r="B504" i="10"/>
  <c r="E504" i="10"/>
  <c r="H504" i="10" s="1"/>
  <c r="B505" i="10"/>
  <c r="E505" i="10"/>
  <c r="H505" i="10" s="1"/>
  <c r="B506" i="10"/>
  <c r="E506" i="10"/>
  <c r="H506" i="10" s="1"/>
  <c r="B507" i="10"/>
  <c r="E507" i="10"/>
  <c r="H507" i="10" s="1"/>
  <c r="I507" i="10" s="1"/>
  <c r="B508" i="10"/>
  <c r="E508" i="10"/>
  <c r="H508" i="10" s="1"/>
  <c r="I508" i="10" s="1"/>
  <c r="B509" i="10"/>
  <c r="E509" i="10"/>
  <c r="H509" i="10" s="1"/>
  <c r="B510" i="10"/>
  <c r="E510" i="10"/>
  <c r="H510" i="10" s="1"/>
  <c r="B511" i="10"/>
  <c r="E511" i="10"/>
  <c r="H511" i="10" s="1"/>
  <c r="J511" i="10" s="1"/>
  <c r="B512" i="10"/>
  <c r="E512" i="10"/>
  <c r="H512" i="10" s="1"/>
  <c r="B513" i="10"/>
  <c r="E513" i="10"/>
  <c r="H513" i="10" s="1"/>
  <c r="B514" i="10"/>
  <c r="E514" i="10"/>
  <c r="H514" i="10" s="1"/>
  <c r="B515" i="10"/>
  <c r="E515" i="10"/>
  <c r="H515" i="10" s="1"/>
  <c r="B516" i="10"/>
  <c r="E516" i="10"/>
  <c r="H516" i="10" s="1"/>
  <c r="I516" i="10" s="1"/>
  <c r="B520" i="10"/>
  <c r="E520" i="10"/>
  <c r="H520" i="10" s="1"/>
  <c r="L24" i="39"/>
  <c r="L17" i="39"/>
  <c r="G1244" i="10" l="1"/>
  <c r="G1198" i="10"/>
  <c r="B1336" i="10"/>
  <c r="G1256" i="10"/>
  <c r="G1250" i="10"/>
  <c r="G1254" i="10"/>
  <c r="G1248" i="10"/>
  <c r="G1246" i="10"/>
  <c r="G1192" i="10"/>
  <c r="G1287" i="10"/>
  <c r="G1275" i="10"/>
  <c r="G1288" i="10"/>
  <c r="G1225" i="10"/>
  <c r="G1219" i="10"/>
  <c r="G1226" i="10"/>
  <c r="G1224" i="10"/>
  <c r="G1286" i="10"/>
  <c r="G1241" i="10"/>
  <c r="G1223" i="10"/>
  <c r="G1215" i="10"/>
  <c r="G1285" i="10"/>
  <c r="B1252" i="10"/>
  <c r="H1263" i="10"/>
  <c r="H1264" i="10" s="1"/>
  <c r="E1264" i="10"/>
  <c r="H1261" i="10"/>
  <c r="J1261" i="10" s="1"/>
  <c r="J1262" i="10" s="1"/>
  <c r="E1262" i="10"/>
  <c r="H1259" i="10"/>
  <c r="J1259" i="10" s="1"/>
  <c r="J1260" i="10" s="1"/>
  <c r="E1260" i="10"/>
  <c r="H1257" i="10"/>
  <c r="J1257" i="10" s="1"/>
  <c r="J1258" i="10" s="1"/>
  <c r="E1258" i="10"/>
  <c r="H1255" i="10"/>
  <c r="H1256" i="10" s="1"/>
  <c r="E1256" i="10"/>
  <c r="H1253" i="10"/>
  <c r="E1254" i="10"/>
  <c r="H1251" i="10"/>
  <c r="H1252" i="10" s="1"/>
  <c r="E1252" i="10"/>
  <c r="H1249" i="10"/>
  <c r="J1249" i="10" s="1"/>
  <c r="J1250" i="10" s="1"/>
  <c r="E1250" i="10"/>
  <c r="H1247" i="10"/>
  <c r="H1248" i="10" s="1"/>
  <c r="E1248" i="10"/>
  <c r="H1243" i="10"/>
  <c r="H1244" i="10" s="1"/>
  <c r="E1244" i="10"/>
  <c r="H1245" i="10"/>
  <c r="J1245" i="10" s="1"/>
  <c r="J1246" i="10" s="1"/>
  <c r="E1246" i="10"/>
  <c r="B1199" i="10"/>
  <c r="H1200" i="10"/>
  <c r="H1201" i="10" s="1"/>
  <c r="E1201" i="10"/>
  <c r="H1198" i="10"/>
  <c r="E1199" i="10"/>
  <c r="B1201" i="10"/>
  <c r="H1208" i="10"/>
  <c r="J1208" i="10" s="1"/>
  <c r="J1209" i="10" s="1"/>
  <c r="E1209" i="10"/>
  <c r="H1206" i="10"/>
  <c r="J1206" i="10" s="1"/>
  <c r="J1207" i="10" s="1"/>
  <c r="E1207" i="10"/>
  <c r="B1205" i="10"/>
  <c r="B1203" i="10"/>
  <c r="B1209" i="10"/>
  <c r="H1204" i="10"/>
  <c r="H1205" i="10" s="1"/>
  <c r="E1205" i="10"/>
  <c r="B1207" i="10"/>
  <c r="H1202" i="10"/>
  <c r="H1203" i="10" s="1"/>
  <c r="E1203" i="10"/>
  <c r="H1238" i="10"/>
  <c r="H1239" i="10" s="1"/>
  <c r="E1239" i="10"/>
  <c r="B1239" i="10"/>
  <c r="J1134" i="10"/>
  <c r="J1135" i="10" s="1"/>
  <c r="H1135" i="10"/>
  <c r="I1136" i="10"/>
  <c r="I1137" i="10" s="1"/>
  <c r="H1137" i="10"/>
  <c r="J1290" i="10"/>
  <c r="I1295" i="10"/>
  <c r="J1295" i="10"/>
  <c r="I1291" i="10"/>
  <c r="J1291" i="10"/>
  <c r="J1294" i="10"/>
  <c r="I1294" i="10"/>
  <c r="J1296" i="10"/>
  <c r="I1289" i="10"/>
  <c r="J1292" i="10"/>
  <c r="J1293" i="10"/>
  <c r="J1105" i="10"/>
  <c r="I1104" i="10"/>
  <c r="J1136" i="10"/>
  <c r="J1137" i="10" s="1"/>
  <c r="I1134" i="10"/>
  <c r="I1135" i="10" s="1"/>
  <c r="I509" i="10"/>
  <c r="J509" i="10"/>
  <c r="I1217" i="10"/>
  <c r="J1217" i="10"/>
  <c r="I1197" i="10"/>
  <c r="J1197" i="10"/>
  <c r="I515" i="10"/>
  <c r="J515" i="10"/>
  <c r="I1212" i="10"/>
  <c r="J1212" i="10"/>
  <c r="I1226" i="10"/>
  <c r="J1226" i="10"/>
  <c r="I1218" i="10"/>
  <c r="J1218" i="10"/>
  <c r="I1210" i="10"/>
  <c r="J1210" i="10"/>
  <c r="I1219" i="10"/>
  <c r="J1219" i="10"/>
  <c r="I1190" i="10"/>
  <c r="J1190" i="10"/>
  <c r="J1189" i="10"/>
  <c r="I1189" i="10"/>
  <c r="I1222" i="10"/>
  <c r="J1222" i="10"/>
  <c r="J1221" i="10"/>
  <c r="I1221" i="10"/>
  <c r="J1192" i="10"/>
  <c r="I1192" i="10"/>
  <c r="I1220" i="10"/>
  <c r="J1220" i="10"/>
  <c r="J1213" i="10"/>
  <c r="I1213" i="10"/>
  <c r="I1191" i="10"/>
  <c r="J1191" i="10"/>
  <c r="J1225" i="10"/>
  <c r="I1214" i="10"/>
  <c r="I1211" i="10"/>
  <c r="I1193" i="10"/>
  <c r="J1196" i="10"/>
  <c r="I1236" i="10"/>
  <c r="J1236" i="10"/>
  <c r="I1286" i="10"/>
  <c r="J1286" i="10"/>
  <c r="J1271" i="10"/>
  <c r="I1271" i="10"/>
  <c r="I1241" i="10"/>
  <c r="J1241" i="10"/>
  <c r="I1282" i="10"/>
  <c r="J1282" i="10"/>
  <c r="J1234" i="10"/>
  <c r="I1234" i="10"/>
  <c r="J1288" i="10"/>
  <c r="I1288" i="10"/>
  <c r="I1266" i="10"/>
  <c r="J1266" i="10"/>
  <c r="J1275" i="10"/>
  <c r="I1275" i="10"/>
  <c r="I1228" i="10"/>
  <c r="J1228" i="10"/>
  <c r="J1268" i="10"/>
  <c r="I1268" i="10"/>
  <c r="J1284" i="10"/>
  <c r="I1284" i="10"/>
  <c r="I1270" i="10"/>
  <c r="J1270" i="10"/>
  <c r="I1273" i="10"/>
  <c r="J1273" i="10"/>
  <c r="I1230" i="10"/>
  <c r="J1230" i="10"/>
  <c r="J1280" i="10"/>
  <c r="I1280" i="10"/>
  <c r="I1278" i="10"/>
  <c r="J1278" i="10"/>
  <c r="J1287" i="10"/>
  <c r="J1285" i="10"/>
  <c r="J1283" i="10"/>
  <c r="J1281" i="10"/>
  <c r="J1279" i="10"/>
  <c r="J1277" i="10"/>
  <c r="J1276" i="10"/>
  <c r="J1274" i="10"/>
  <c r="J1272" i="10"/>
  <c r="J1269" i="10"/>
  <c r="J1267" i="10"/>
  <c r="J1265" i="10"/>
  <c r="J1242" i="10"/>
  <c r="J1240" i="10"/>
  <c r="J1237" i="10"/>
  <c r="J1235" i="10"/>
  <c r="J1233" i="10"/>
  <c r="J1231" i="10"/>
  <c r="J1229" i="10"/>
  <c r="J1227" i="10"/>
  <c r="J1223" i="10"/>
  <c r="J1215" i="10"/>
  <c r="J1194" i="10"/>
  <c r="J1188" i="10"/>
  <c r="J1224" i="10"/>
  <c r="J1216" i="10"/>
  <c r="J1195" i="10"/>
  <c r="J1187" i="10"/>
  <c r="J503" i="10"/>
  <c r="I503" i="10"/>
  <c r="I520" i="10"/>
  <c r="J520" i="10"/>
  <c r="I511" i="10"/>
  <c r="J1078" i="10"/>
  <c r="J1102" i="10"/>
  <c r="J1098" i="10"/>
  <c r="J1097" i="10"/>
  <c r="J1092" i="10"/>
  <c r="I504" i="10"/>
  <c r="J504" i="10"/>
  <c r="I512" i="10"/>
  <c r="J512" i="10"/>
  <c r="I510" i="10"/>
  <c r="J510" i="10"/>
  <c r="J513" i="10"/>
  <c r="I513" i="10"/>
  <c r="I506" i="10"/>
  <c r="J506" i="10"/>
  <c r="I514" i="10"/>
  <c r="J514" i="10"/>
  <c r="I505" i="10"/>
  <c r="J505" i="10"/>
  <c r="I502" i="10"/>
  <c r="J502" i="10"/>
  <c r="J507" i="10"/>
  <c r="J516" i="10"/>
  <c r="J508" i="10"/>
  <c r="H1140" i="10"/>
  <c r="I1140" i="10" s="1"/>
  <c r="H1141" i="10"/>
  <c r="I1141" i="10" s="1"/>
  <c r="H1142" i="10"/>
  <c r="I1142" i="10" s="1"/>
  <c r="E1151" i="10"/>
  <c r="H1151" i="10" s="1"/>
  <c r="E1152" i="10"/>
  <c r="H1152" i="10" s="1"/>
  <c r="E1153" i="10"/>
  <c r="H1153" i="10" s="1"/>
  <c r="E1154" i="10"/>
  <c r="H1154" i="10" s="1"/>
  <c r="E1155" i="10"/>
  <c r="H1155" i="10" s="1"/>
  <c r="E1156" i="10"/>
  <c r="H1156" i="10" s="1"/>
  <c r="I1156" i="10" s="1"/>
  <c r="E1157" i="10"/>
  <c r="H1157" i="10" s="1"/>
  <c r="I1157" i="10" s="1"/>
  <c r="E1158" i="10"/>
  <c r="H1158" i="10" s="1"/>
  <c r="E1159" i="10"/>
  <c r="H1159" i="10" s="1"/>
  <c r="E1160" i="10"/>
  <c r="H1160" i="10" s="1"/>
  <c r="I1160" i="10" s="1"/>
  <c r="E1161" i="10"/>
  <c r="H1161" i="10" s="1"/>
  <c r="E1162" i="10"/>
  <c r="H1162" i="10" s="1"/>
  <c r="E1163" i="10"/>
  <c r="H1163" i="10" s="1"/>
  <c r="E1164" i="10"/>
  <c r="H1164" i="10" s="1"/>
  <c r="I1164" i="10" s="1"/>
  <c r="E1165" i="10"/>
  <c r="H1165" i="10" s="1"/>
  <c r="I1165" i="10" s="1"/>
  <c r="E1166" i="10"/>
  <c r="H1166" i="10" s="1"/>
  <c r="E1167" i="10"/>
  <c r="H1167" i="10" s="1"/>
  <c r="E1168" i="10"/>
  <c r="H1168" i="10" s="1"/>
  <c r="I1168" i="10" s="1"/>
  <c r="E1169" i="10"/>
  <c r="H1169" i="10" s="1"/>
  <c r="E1170" i="10"/>
  <c r="H1170" i="10" s="1"/>
  <c r="E1171" i="10"/>
  <c r="E1174" i="10"/>
  <c r="E1176" i="10"/>
  <c r="E1178" i="10"/>
  <c r="E1181" i="10"/>
  <c r="H1181" i="10" s="1"/>
  <c r="E1182" i="10"/>
  <c r="H1182" i="10" s="1"/>
  <c r="E1183" i="10"/>
  <c r="H1183" i="10" s="1"/>
  <c r="E1184" i="10"/>
  <c r="H1184" i="10" s="1"/>
  <c r="E1185" i="10"/>
  <c r="H1185" i="10" s="1"/>
  <c r="E1186" i="10"/>
  <c r="H1186" i="10" s="1"/>
  <c r="I1186" i="10" s="1"/>
  <c r="B1151" i="10"/>
  <c r="B1152" i="10"/>
  <c r="B1153" i="10"/>
  <c r="B1154" i="10"/>
  <c r="B1155" i="10"/>
  <c r="B1156" i="10"/>
  <c r="B1157" i="10"/>
  <c r="B1158" i="10"/>
  <c r="B1159" i="10"/>
  <c r="B1160" i="10"/>
  <c r="B1161" i="10"/>
  <c r="B1162" i="10"/>
  <c r="B1163" i="10"/>
  <c r="B1164" i="10"/>
  <c r="B1165" i="10"/>
  <c r="G1165" i="10" s="1"/>
  <c r="B1166" i="10"/>
  <c r="B1167" i="10"/>
  <c r="B1168" i="10"/>
  <c r="N86" i="60"/>
  <c r="N87" i="60"/>
  <c r="N88" i="60"/>
  <c r="N89" i="60"/>
  <c r="N90" i="60"/>
  <c r="N85" i="60"/>
  <c r="N80" i="60"/>
  <c r="N81" i="60"/>
  <c r="N82" i="60"/>
  <c r="N79" i="60"/>
  <c r="N76" i="60"/>
  <c r="N75" i="60"/>
  <c r="N65" i="60"/>
  <c r="N66" i="60"/>
  <c r="N67" i="60"/>
  <c r="N68" i="60"/>
  <c r="N69" i="60"/>
  <c r="N70" i="60"/>
  <c r="N71" i="60"/>
  <c r="N64" i="60"/>
  <c r="N55" i="60"/>
  <c r="N56" i="60"/>
  <c r="N57" i="60"/>
  <c r="N58" i="60"/>
  <c r="N59" i="60"/>
  <c r="N60" i="60"/>
  <c r="N61" i="60"/>
  <c r="N54" i="60"/>
  <c r="N44" i="60"/>
  <c r="N45" i="60"/>
  <c r="N46" i="60"/>
  <c r="N47" i="60"/>
  <c r="N48" i="60"/>
  <c r="N49" i="60"/>
  <c r="N50" i="60"/>
  <c r="N43" i="60"/>
  <c r="H1139" i="10"/>
  <c r="I1139" i="10" s="1"/>
  <c r="H1127" i="10"/>
  <c r="I1127" i="10" s="1"/>
  <c r="H1118" i="10"/>
  <c r="I1118" i="10" s="1"/>
  <c r="H1117" i="10"/>
  <c r="J1117" i="10" s="1"/>
  <c r="H1116" i="10"/>
  <c r="J1116" i="10" s="1"/>
  <c r="H1109" i="10"/>
  <c r="J1109" i="10" s="1"/>
  <c r="E1144" i="10"/>
  <c r="H1144" i="10" s="1"/>
  <c r="E1145" i="10"/>
  <c r="H1145" i="10" s="1"/>
  <c r="J1145" i="10" s="1"/>
  <c r="E1146" i="10"/>
  <c r="H1146" i="10" s="1"/>
  <c r="E1147" i="10"/>
  <c r="H1147" i="10" s="1"/>
  <c r="E1148" i="10"/>
  <c r="H1148" i="10" s="1"/>
  <c r="I1148" i="10" s="1"/>
  <c r="E1149" i="10"/>
  <c r="H1149" i="10" s="1"/>
  <c r="I1149" i="10" s="1"/>
  <c r="E1150" i="10"/>
  <c r="H1150" i="10" s="1"/>
  <c r="E1143" i="10"/>
  <c r="H1143" i="10" s="1"/>
  <c r="I1143" i="10" s="1"/>
  <c r="B1144" i="10"/>
  <c r="B1145" i="10"/>
  <c r="B1146" i="10"/>
  <c r="B1147" i="10"/>
  <c r="B1148" i="10"/>
  <c r="B1149" i="10"/>
  <c r="B1150" i="10"/>
  <c r="B1169" i="10"/>
  <c r="B1170" i="10"/>
  <c r="B1171" i="10"/>
  <c r="G1171" i="10" s="1"/>
  <c r="B1174" i="10"/>
  <c r="G1174" i="10" s="1"/>
  <c r="B1176" i="10"/>
  <c r="G1176" i="10" s="1"/>
  <c r="B1178" i="10"/>
  <c r="G1178" i="10" s="1"/>
  <c r="B1181" i="10"/>
  <c r="B1182" i="10"/>
  <c r="B1183" i="10"/>
  <c r="B1184" i="10"/>
  <c r="B1185" i="10"/>
  <c r="B1186" i="10"/>
  <c r="B1139" i="10"/>
  <c r="B1143" i="10"/>
  <c r="L37" i="46"/>
  <c r="L27" i="46"/>
  <c r="N38" i="63"/>
  <c r="N38" i="62"/>
  <c r="N38" i="61"/>
  <c r="N38" i="60"/>
  <c r="N21" i="45"/>
  <c r="N11" i="45"/>
  <c r="H222" i="10"/>
  <c r="J222" i="10" s="1"/>
  <c r="L19" i="45"/>
  <c r="N11" i="44"/>
  <c r="H1079" i="10"/>
  <c r="H1199" i="10" l="1"/>
  <c r="H1336" i="10"/>
  <c r="G1169" i="10"/>
  <c r="G1207" i="10"/>
  <c r="G1209" i="10"/>
  <c r="G1199" i="10"/>
  <c r="G1252" i="10"/>
  <c r="G1336" i="10"/>
  <c r="G1205" i="10"/>
  <c r="G1203" i="10"/>
  <c r="G1201" i="10"/>
  <c r="G1170" i="10"/>
  <c r="G1183" i="10"/>
  <c r="G1158" i="10"/>
  <c r="G1143" i="10"/>
  <c r="G1186" i="10"/>
  <c r="G1154" i="10"/>
  <c r="G1159" i="10"/>
  <c r="G1185" i="10"/>
  <c r="G1184" i="10"/>
  <c r="G1144" i="10"/>
  <c r="G1155" i="10"/>
  <c r="G1139" i="10"/>
  <c r="I1251" i="10"/>
  <c r="I1252" i="10" s="1"/>
  <c r="J1251" i="10"/>
  <c r="J1252" i="10" s="1"/>
  <c r="J1255" i="10"/>
  <c r="J1256" i="10" s="1"/>
  <c r="I1255" i="10"/>
  <c r="I1256" i="10" s="1"/>
  <c r="I1263" i="10"/>
  <c r="I1264" i="10" s="1"/>
  <c r="J1263" i="10"/>
  <c r="J1264" i="10" s="1"/>
  <c r="I1261" i="10"/>
  <c r="I1262" i="10" s="1"/>
  <c r="H1262" i="10"/>
  <c r="I1259" i="10"/>
  <c r="I1260" i="10" s="1"/>
  <c r="H1260" i="10"/>
  <c r="I1257" i="10"/>
  <c r="I1258" i="10" s="1"/>
  <c r="H1258" i="10"/>
  <c r="I1253" i="10"/>
  <c r="I1254" i="10" s="1"/>
  <c r="H1254" i="10"/>
  <c r="J1253" i="10"/>
  <c r="J1254" i="10" s="1"/>
  <c r="I1249" i="10"/>
  <c r="I1250" i="10" s="1"/>
  <c r="H1250" i="10"/>
  <c r="I1247" i="10"/>
  <c r="I1248" i="10" s="1"/>
  <c r="J1247" i="10"/>
  <c r="J1248" i="10" s="1"/>
  <c r="J1243" i="10"/>
  <c r="J1244" i="10" s="1"/>
  <c r="I1243" i="10"/>
  <c r="I1244" i="10" s="1"/>
  <c r="I1245" i="10"/>
  <c r="I1246" i="10" s="1"/>
  <c r="H1246" i="10"/>
  <c r="I1202" i="10"/>
  <c r="I1203" i="10" s="1"/>
  <c r="I1198" i="10"/>
  <c r="I1200" i="10"/>
  <c r="I1201" i="10" s="1"/>
  <c r="J1204" i="10"/>
  <c r="J1205" i="10" s="1"/>
  <c r="J1198" i="10"/>
  <c r="J1202" i="10"/>
  <c r="J1203" i="10" s="1"/>
  <c r="J1200" i="10"/>
  <c r="J1201" i="10" s="1"/>
  <c r="I1204" i="10"/>
  <c r="I1205" i="10" s="1"/>
  <c r="I1206" i="10"/>
  <c r="I1207" i="10" s="1"/>
  <c r="H1207" i="10"/>
  <c r="I1208" i="10"/>
  <c r="I1209" i="10" s="1"/>
  <c r="H1209" i="10"/>
  <c r="I1238" i="10"/>
  <c r="I1239" i="10" s="1"/>
  <c r="J1238" i="10"/>
  <c r="J1239" i="10" s="1"/>
  <c r="B1177" i="10"/>
  <c r="B1175" i="10"/>
  <c r="H1174" i="10"/>
  <c r="J1174" i="10" s="1"/>
  <c r="J1175" i="10" s="1"/>
  <c r="E1175" i="10"/>
  <c r="H1176" i="10"/>
  <c r="E1177" i="10"/>
  <c r="H1171" i="10"/>
  <c r="H1172" i="10" s="1"/>
  <c r="H1173" i="10" s="1"/>
  <c r="E1172" i="10"/>
  <c r="E1173" i="10" s="1"/>
  <c r="B1172" i="10"/>
  <c r="G1172" i="10" s="1"/>
  <c r="B1179" i="10"/>
  <c r="G1179" i="10" s="1"/>
  <c r="H1178" i="10"/>
  <c r="J1178" i="10" s="1"/>
  <c r="J1179" i="10" s="1"/>
  <c r="J1180" i="10" s="1"/>
  <c r="E1179" i="10"/>
  <c r="E1180" i="10" s="1"/>
  <c r="J1079" i="10"/>
  <c r="J1080" i="10" s="1"/>
  <c r="H1080" i="10"/>
  <c r="I1152" i="10"/>
  <c r="J1152" i="10"/>
  <c r="J1181" i="10"/>
  <c r="I1181" i="10"/>
  <c r="J1150" i="10"/>
  <c r="I1150" i="10"/>
  <c r="J1167" i="10"/>
  <c r="I1167" i="10"/>
  <c r="J1159" i="10"/>
  <c r="I1159" i="10"/>
  <c r="I1151" i="10"/>
  <c r="J1151" i="10"/>
  <c r="I1166" i="10"/>
  <c r="J1166" i="10"/>
  <c r="I1158" i="10"/>
  <c r="J1158" i="10"/>
  <c r="J1147" i="10"/>
  <c r="I1147" i="10"/>
  <c r="J1146" i="10"/>
  <c r="I1146" i="10"/>
  <c r="I1185" i="10"/>
  <c r="J1185" i="10"/>
  <c r="I1163" i="10"/>
  <c r="J1163" i="10"/>
  <c r="J1155" i="10"/>
  <c r="I1155" i="10"/>
  <c r="J1184" i="10"/>
  <c r="I1184" i="10"/>
  <c r="J1170" i="10"/>
  <c r="I1170" i="10"/>
  <c r="J1162" i="10"/>
  <c r="I1162" i="10"/>
  <c r="J1154" i="10"/>
  <c r="I1154" i="10"/>
  <c r="J1183" i="10"/>
  <c r="I1183" i="10"/>
  <c r="J1153" i="10"/>
  <c r="I1153" i="10"/>
  <c r="I1144" i="10"/>
  <c r="J1144" i="10"/>
  <c r="J1169" i="10"/>
  <c r="I1169" i="10"/>
  <c r="J1161" i="10"/>
  <c r="I1161" i="10"/>
  <c r="I1182" i="10"/>
  <c r="J1182" i="10"/>
  <c r="J1143" i="10"/>
  <c r="J1142" i="10"/>
  <c r="J1168" i="10"/>
  <c r="J1160" i="10"/>
  <c r="I1145" i="10"/>
  <c r="J1165" i="10"/>
  <c r="J1157" i="10"/>
  <c r="J1149" i="10"/>
  <c r="J1141" i="10"/>
  <c r="J1186" i="10"/>
  <c r="J1164" i="10"/>
  <c r="J1156" i="10"/>
  <c r="J1148" i="10"/>
  <c r="J1140" i="10"/>
  <c r="J1139" i="10"/>
  <c r="J1127" i="10"/>
  <c r="J1118" i="10"/>
  <c r="I1117" i="10"/>
  <c r="I1116" i="10"/>
  <c r="I1109" i="10"/>
  <c r="I222" i="10"/>
  <c r="I1079" i="10"/>
  <c r="I1080" i="10" s="1"/>
  <c r="N44" i="43"/>
  <c r="N48" i="46"/>
  <c r="N49" i="46"/>
  <c r="N47" i="46"/>
  <c r="N46" i="46"/>
  <c r="N44" i="46"/>
  <c r="N33" i="70"/>
  <c r="N34" i="69"/>
  <c r="N33" i="64"/>
  <c r="N33" i="65"/>
  <c r="N32" i="65"/>
  <c r="B1072" i="10"/>
  <c r="B937" i="10"/>
  <c r="B1071" i="10"/>
  <c r="B873" i="10"/>
  <c r="G873" i="10" s="1"/>
  <c r="B1070" i="10"/>
  <c r="B819" i="10"/>
  <c r="B1069" i="10"/>
  <c r="B744" i="10"/>
  <c r="B1068" i="10"/>
  <c r="B697" i="10"/>
  <c r="H1068" i="10"/>
  <c r="H1069" i="10"/>
  <c r="I1069" i="10" s="1"/>
  <c r="H1070" i="10"/>
  <c r="I1070" i="10" s="1"/>
  <c r="H1071" i="10"/>
  <c r="H1072" i="10"/>
  <c r="I1072" i="10" s="1"/>
  <c r="N37" i="30"/>
  <c r="N36" i="30"/>
  <c r="A85" i="10"/>
  <c r="A108" i="10"/>
  <c r="A109" i="10" s="1"/>
  <c r="A124" i="10"/>
  <c r="A129" i="10"/>
  <c r="A130" i="10" s="1"/>
  <c r="A141" i="10"/>
  <c r="A142" i="10" s="1"/>
  <c r="A305" i="10"/>
  <c r="A280" i="10"/>
  <c r="A281" i="10" s="1"/>
  <c r="A283" i="10"/>
  <c r="A284" i="10" s="1"/>
  <c r="A286" i="10"/>
  <c r="A287" i="10" s="1"/>
  <c r="A289" i="10"/>
  <c r="A290" i="10" s="1"/>
  <c r="A291" i="10" s="1"/>
  <c r="A293" i="10"/>
  <c r="A294" i="10" s="1"/>
  <c r="A296" i="10"/>
  <c r="A297" i="10" s="1"/>
  <c r="A299" i="10"/>
  <c r="A300" i="10" s="1"/>
  <c r="A302" i="10"/>
  <c r="A303" i="10" s="1"/>
  <c r="A308" i="10"/>
  <c r="A309" i="10" s="1"/>
  <c r="A311" i="10"/>
  <c r="A312" i="10" s="1"/>
  <c r="A314" i="10"/>
  <c r="A315" i="10" s="1"/>
  <c r="A341" i="10"/>
  <c r="A343" i="10"/>
  <c r="A397" i="10"/>
  <c r="A399" i="10"/>
  <c r="A444" i="10"/>
  <c r="A446" i="10"/>
  <c r="A498" i="10"/>
  <c r="A500" i="10"/>
  <c r="A708" i="10"/>
  <c r="A709" i="10" s="1"/>
  <c r="A710" i="10" s="1"/>
  <c r="A635" i="10"/>
  <c r="A652" i="10"/>
  <c r="A1343" i="10" s="1"/>
  <c r="A654" i="10"/>
  <c r="A1344" i="10" s="1"/>
  <c r="A665" i="10"/>
  <c r="A667" i="10"/>
  <c r="A669" i="10"/>
  <c r="A976" i="10" s="1"/>
  <c r="A674" i="10"/>
  <c r="A888" i="10"/>
  <c r="A890" i="10"/>
  <c r="A892" i="10"/>
  <c r="A900" i="10"/>
  <c r="A901" i="10" s="1"/>
  <c r="A903" i="10"/>
  <c r="A906" i="10"/>
  <c r="A964" i="10"/>
  <c r="A529" i="10"/>
  <c r="A530" i="10" s="1"/>
  <c r="A531" i="10" s="1"/>
  <c r="A532" i="10" s="1"/>
  <c r="A533" i="10" s="1"/>
  <c r="A534" i="10" s="1"/>
  <c r="A535" i="10" s="1"/>
  <c r="A536" i="10" s="1"/>
  <c r="A556" i="10"/>
  <c r="A1338" i="10" s="1"/>
  <c r="A560" i="10"/>
  <c r="A561" i="10" s="1"/>
  <c r="A562" i="10" s="1"/>
  <c r="A563" i="10" s="1"/>
  <c r="A564" i="10" s="1"/>
  <c r="A565" i="10" s="1"/>
  <c r="A566" i="10" s="1"/>
  <c r="A567" i="10" s="1"/>
  <c r="A576" i="10"/>
  <c r="A622" i="10"/>
  <c r="A623" i="10" s="1"/>
  <c r="A624" i="10" s="1"/>
  <c r="A629" i="10"/>
  <c r="A630" i="10" s="1"/>
  <c r="A682" i="10"/>
  <c r="A683" i="10" s="1"/>
  <c r="A684" i="10" s="1"/>
  <c r="A704" i="10"/>
  <c r="A764" i="10"/>
  <c r="A826" i="10"/>
  <c r="A860" i="10"/>
  <c r="A880" i="10"/>
  <c r="A882" i="10"/>
  <c r="E85" i="10"/>
  <c r="E86" i="10" s="1"/>
  <c r="E108" i="10"/>
  <c r="E109" i="10" s="1"/>
  <c r="E124" i="10"/>
  <c r="E129" i="10"/>
  <c r="E130" i="10" s="1"/>
  <c r="E141" i="10"/>
  <c r="E142" i="10" s="1"/>
  <c r="E280" i="10"/>
  <c r="E281" i="10" s="1"/>
  <c r="E283" i="10"/>
  <c r="E284" i="10" s="1"/>
  <c r="E286" i="10"/>
  <c r="E287" i="10" s="1"/>
  <c r="E289" i="10"/>
  <c r="E290" i="10" s="1"/>
  <c r="E291" i="10" s="1"/>
  <c r="E293" i="10"/>
  <c r="E294" i="10" s="1"/>
  <c r="E296" i="10"/>
  <c r="E297" i="10" s="1"/>
  <c r="E299" i="10"/>
  <c r="E300" i="10" s="1"/>
  <c r="E302" i="10"/>
  <c r="E303" i="10" s="1"/>
  <c r="E308" i="10"/>
  <c r="E309" i="10" s="1"/>
  <c r="E311" i="10"/>
  <c r="E312" i="10" s="1"/>
  <c r="E314" i="10"/>
  <c r="E315" i="10" s="1"/>
  <c r="E341" i="10"/>
  <c r="E343" i="10"/>
  <c r="B322" i="10"/>
  <c r="G322" i="10" s="1"/>
  <c r="B323" i="10"/>
  <c r="B325" i="10"/>
  <c r="B326" i="10"/>
  <c r="B328" i="10"/>
  <c r="G328" i="10" s="1"/>
  <c r="B329" i="10"/>
  <c r="B330" i="10"/>
  <c r="B331" i="10"/>
  <c r="E397" i="10"/>
  <c r="E399" i="10"/>
  <c r="B378" i="10"/>
  <c r="G378" i="10" s="1"/>
  <c r="B379" i="10"/>
  <c r="B381" i="10"/>
  <c r="B382" i="10"/>
  <c r="B384" i="10"/>
  <c r="G384" i="10" s="1"/>
  <c r="B385" i="10"/>
  <c r="B386" i="10"/>
  <c r="B387" i="10"/>
  <c r="E444" i="10"/>
  <c r="E446" i="10"/>
  <c r="B425" i="10"/>
  <c r="G425" i="10" s="1"/>
  <c r="B426" i="10"/>
  <c r="B428" i="10"/>
  <c r="B429" i="10"/>
  <c r="B430" i="10"/>
  <c r="B431" i="10"/>
  <c r="G431" i="10" s="1"/>
  <c r="B432" i="10"/>
  <c r="B433" i="10"/>
  <c r="E498" i="10"/>
  <c r="E500" i="10"/>
  <c r="B479" i="10"/>
  <c r="G479" i="10" s="1"/>
  <c r="B480" i="10"/>
  <c r="B482" i="10"/>
  <c r="B483" i="10"/>
  <c r="B485" i="10"/>
  <c r="G485" i="10" s="1"/>
  <c r="B486" i="10"/>
  <c r="B487" i="10"/>
  <c r="B488" i="10"/>
  <c r="E529" i="10"/>
  <c r="E530" i="10" s="1"/>
  <c r="E531" i="10" s="1"/>
  <c r="E532" i="10" s="1"/>
  <c r="E533" i="10" s="1"/>
  <c r="E534" i="10" s="1"/>
  <c r="E535" i="10" s="1"/>
  <c r="E536" i="10" s="1"/>
  <c r="E556" i="10"/>
  <c r="E1337" i="10" s="1"/>
  <c r="E1338" i="10" s="1"/>
  <c r="E560" i="10"/>
  <c r="E561" i="10" s="1"/>
  <c r="E562" i="10" s="1"/>
  <c r="E563" i="10" s="1"/>
  <c r="E564" i="10" s="1"/>
  <c r="E565" i="10" s="1"/>
  <c r="E566" i="10" s="1"/>
  <c r="E567" i="10" s="1"/>
  <c r="E571" i="10"/>
  <c r="H571" i="10" s="1"/>
  <c r="E572" i="10"/>
  <c r="H572" i="10" s="1"/>
  <c r="E573" i="10"/>
  <c r="H573" i="10" s="1"/>
  <c r="E574" i="10"/>
  <c r="H574" i="10" s="1"/>
  <c r="I574" i="10" s="1"/>
  <c r="E575" i="10"/>
  <c r="E577" i="10"/>
  <c r="H577" i="10" s="1"/>
  <c r="I577" i="10" s="1"/>
  <c r="E578" i="10"/>
  <c r="H578" i="10" s="1"/>
  <c r="J578" i="10" s="1"/>
  <c r="E579" i="10"/>
  <c r="H579" i="10" s="1"/>
  <c r="E580" i="10"/>
  <c r="E581" i="10"/>
  <c r="E582" i="10"/>
  <c r="E583" i="10"/>
  <c r="E584" i="10"/>
  <c r="E585" i="10"/>
  <c r="E586" i="10"/>
  <c r="E587" i="10"/>
  <c r="E588" i="10"/>
  <c r="E589" i="10"/>
  <c r="E1329" i="10" s="1"/>
  <c r="E590" i="10"/>
  <c r="E591" i="10"/>
  <c r="E592" i="10"/>
  <c r="E593" i="10"/>
  <c r="E594" i="10"/>
  <c r="H594" i="10" s="1"/>
  <c r="I594" i="10" s="1"/>
  <c r="E595" i="10"/>
  <c r="H595" i="10" s="1"/>
  <c r="J595" i="10" s="1"/>
  <c r="B528" i="10"/>
  <c r="G528" i="10" s="1"/>
  <c r="B549" i="10"/>
  <c r="B550" i="10"/>
  <c r="B551" i="10"/>
  <c r="B552" i="10"/>
  <c r="B553" i="10"/>
  <c r="B1365" i="10" s="1"/>
  <c r="G1365" i="10" s="1"/>
  <c r="B554" i="10"/>
  <c r="B555" i="10"/>
  <c r="E622" i="10"/>
  <c r="E623" i="10" s="1"/>
  <c r="E624" i="10" s="1"/>
  <c r="E629" i="10"/>
  <c r="E630" i="10" s="1"/>
  <c r="E635" i="10"/>
  <c r="E637" i="10"/>
  <c r="E638" i="10"/>
  <c r="H638" i="10" s="1"/>
  <c r="E639" i="10"/>
  <c r="H639" i="10" s="1"/>
  <c r="J639" i="10" s="1"/>
  <c r="E640" i="10"/>
  <c r="H640" i="10" s="1"/>
  <c r="I640" i="10" s="1"/>
  <c r="E641" i="10"/>
  <c r="E642" i="10"/>
  <c r="H642" i="10" s="1"/>
  <c r="J642" i="10" s="1"/>
  <c r="E643" i="10"/>
  <c r="H643" i="10" s="1"/>
  <c r="J643" i="10" s="1"/>
  <c r="E644" i="10"/>
  <c r="H644" i="10" s="1"/>
  <c r="E645" i="10"/>
  <c r="H645" i="10" s="1"/>
  <c r="E646" i="10"/>
  <c r="H646" i="10" s="1"/>
  <c r="E647" i="10"/>
  <c r="H647" i="10" s="1"/>
  <c r="J647" i="10" s="1"/>
  <c r="E648" i="10"/>
  <c r="H648" i="10" s="1"/>
  <c r="I648" i="10" s="1"/>
  <c r="E649" i="10"/>
  <c r="H649" i="10" s="1"/>
  <c r="E650" i="10"/>
  <c r="H650" i="10" s="1"/>
  <c r="E651" i="10"/>
  <c r="E653" i="10"/>
  <c r="H653" i="10" s="1"/>
  <c r="I653" i="10" s="1"/>
  <c r="I654" i="10" s="1"/>
  <c r="I1344" i="10" s="1"/>
  <c r="E655" i="10"/>
  <c r="H655" i="10" s="1"/>
  <c r="E656" i="10"/>
  <c r="H656" i="10" s="1"/>
  <c r="I656" i="10" s="1"/>
  <c r="E657" i="10"/>
  <c r="H657" i="10" s="1"/>
  <c r="I657" i="10" s="1"/>
  <c r="E658" i="10"/>
  <c r="H658" i="10" s="1"/>
  <c r="I658" i="10" s="1"/>
  <c r="E659" i="10"/>
  <c r="H659" i="10" s="1"/>
  <c r="E660" i="10"/>
  <c r="H660" i="10" s="1"/>
  <c r="I660" i="10" s="1"/>
  <c r="E661" i="10"/>
  <c r="H661" i="10" s="1"/>
  <c r="E662" i="10"/>
  <c r="H662" i="10" s="1"/>
  <c r="E663" i="10"/>
  <c r="H663" i="10" s="1"/>
  <c r="E664" i="10"/>
  <c r="E665" i="10" s="1"/>
  <c r="E666" i="10"/>
  <c r="E667" i="10" s="1"/>
  <c r="E668" i="10"/>
  <c r="E669" i="10" s="1"/>
  <c r="E976" i="10" s="1"/>
  <c r="E670" i="10"/>
  <c r="H670" i="10" s="1"/>
  <c r="E671" i="10"/>
  <c r="H671" i="10" s="1"/>
  <c r="E672" i="10"/>
  <c r="H672" i="10" s="1"/>
  <c r="J672" i="10" s="1"/>
  <c r="E673" i="10"/>
  <c r="E674" i="10" s="1"/>
  <c r="B605" i="10"/>
  <c r="B606" i="10"/>
  <c r="B619" i="10"/>
  <c r="B620" i="10"/>
  <c r="B621" i="10"/>
  <c r="B625" i="10"/>
  <c r="B626" i="10"/>
  <c r="B1366" i="10" s="1"/>
  <c r="G1366" i="10" s="1"/>
  <c r="B627" i="10"/>
  <c r="E682" i="10"/>
  <c r="E683" i="10" s="1"/>
  <c r="E684" i="10" s="1"/>
  <c r="E704" i="10"/>
  <c r="E708" i="10"/>
  <c r="E709" i="10" s="1"/>
  <c r="E710" i="10" s="1"/>
  <c r="E714" i="10"/>
  <c r="H714" i="10" s="1"/>
  <c r="E715" i="10"/>
  <c r="H715" i="10" s="1"/>
  <c r="E716" i="10"/>
  <c r="H716" i="10" s="1"/>
  <c r="J716" i="10" s="1"/>
  <c r="E717" i="10"/>
  <c r="H717" i="10" s="1"/>
  <c r="J717" i="10" s="1"/>
  <c r="E718" i="10"/>
  <c r="H718" i="10" s="1"/>
  <c r="E719" i="10"/>
  <c r="H719" i="10" s="1"/>
  <c r="I719" i="10" s="1"/>
  <c r="E720" i="10"/>
  <c r="H720" i="10" s="1"/>
  <c r="I720" i="10" s="1"/>
  <c r="E721" i="10"/>
  <c r="H721" i="10" s="1"/>
  <c r="J721" i="10" s="1"/>
  <c r="E722" i="10"/>
  <c r="H722" i="10" s="1"/>
  <c r="I722" i="10" s="1"/>
  <c r="E723" i="10"/>
  <c r="H723" i="10" s="1"/>
  <c r="I723" i="10" s="1"/>
  <c r="E724" i="10"/>
  <c r="H724" i="10" s="1"/>
  <c r="I724" i="10" s="1"/>
  <c r="E725" i="10"/>
  <c r="H725" i="10" s="1"/>
  <c r="J725" i="10" s="1"/>
  <c r="E726" i="10"/>
  <c r="H726" i="10" s="1"/>
  <c r="E727" i="10"/>
  <c r="H727" i="10" s="1"/>
  <c r="E728" i="10"/>
  <c r="H728" i="10" s="1"/>
  <c r="E729" i="10"/>
  <c r="H729" i="10" s="1"/>
  <c r="E730" i="10"/>
  <c r="H730" i="10" s="1"/>
  <c r="I730" i="10" s="1"/>
  <c r="E731" i="10"/>
  <c r="H731" i="10" s="1"/>
  <c r="I731" i="10" s="1"/>
  <c r="E732" i="10"/>
  <c r="H732" i="10" s="1"/>
  <c r="E733" i="10"/>
  <c r="H733" i="10" s="1"/>
  <c r="E734" i="10"/>
  <c r="H734" i="10" s="1"/>
  <c r="I734" i="10" s="1"/>
  <c r="E735" i="10"/>
  <c r="H735" i="10" s="1"/>
  <c r="J735" i="10" s="1"/>
  <c r="E736" i="10"/>
  <c r="H736" i="10" s="1"/>
  <c r="E737" i="10"/>
  <c r="H737" i="10" s="1"/>
  <c r="B681" i="10"/>
  <c r="B698" i="10"/>
  <c r="B699" i="10"/>
  <c r="B700" i="10"/>
  <c r="B701" i="10"/>
  <c r="B1367" i="10" s="1"/>
  <c r="G1367" i="10" s="1"/>
  <c r="B702" i="10"/>
  <c r="B703" i="10"/>
  <c r="B705" i="10"/>
  <c r="E764" i="10"/>
  <c r="E770" i="10"/>
  <c r="H770" i="10" s="1"/>
  <c r="E771" i="10"/>
  <c r="H771" i="10" s="1"/>
  <c r="I771" i="10" s="1"/>
  <c r="E772" i="10"/>
  <c r="H772" i="10" s="1"/>
  <c r="E773" i="10"/>
  <c r="H773" i="10" s="1"/>
  <c r="E774" i="10"/>
  <c r="H774" i="10" s="1"/>
  <c r="E775" i="10"/>
  <c r="H775" i="10" s="1"/>
  <c r="J775" i="10" s="1"/>
  <c r="E776" i="10"/>
  <c r="H776" i="10" s="1"/>
  <c r="E777" i="10"/>
  <c r="H777" i="10" s="1"/>
  <c r="I777" i="10" s="1"/>
  <c r="E778" i="10"/>
  <c r="H778" i="10" s="1"/>
  <c r="I778" i="10" s="1"/>
  <c r="E779" i="10"/>
  <c r="H779" i="10" s="1"/>
  <c r="E780" i="10"/>
  <c r="H780" i="10" s="1"/>
  <c r="I780" i="10" s="1"/>
  <c r="E781" i="10"/>
  <c r="H781" i="10" s="1"/>
  <c r="I781" i="10" s="1"/>
  <c r="E782" i="10"/>
  <c r="H782" i="10" s="1"/>
  <c r="I782" i="10" s="1"/>
  <c r="E783" i="10"/>
  <c r="H783" i="10" s="1"/>
  <c r="J783" i="10" s="1"/>
  <c r="E784" i="10"/>
  <c r="H784" i="10" s="1"/>
  <c r="E785" i="10"/>
  <c r="H785" i="10" s="1"/>
  <c r="I785" i="10" s="1"/>
  <c r="E786" i="10"/>
  <c r="H786" i="10" s="1"/>
  <c r="J786" i="10" s="1"/>
  <c r="E787" i="10"/>
  <c r="H787" i="10" s="1"/>
  <c r="E788" i="10"/>
  <c r="H788" i="10" s="1"/>
  <c r="E789" i="10"/>
  <c r="H789" i="10" s="1"/>
  <c r="I789" i="10" s="1"/>
  <c r="E790" i="10"/>
  <c r="H790" i="10" s="1"/>
  <c r="E791" i="10"/>
  <c r="H791" i="10" s="1"/>
  <c r="J791" i="10" s="1"/>
  <c r="E792" i="10"/>
  <c r="H792" i="10" s="1"/>
  <c r="E793" i="10"/>
  <c r="H793" i="10" s="1"/>
  <c r="I793" i="10" s="1"/>
  <c r="E794" i="10"/>
  <c r="H794" i="10" s="1"/>
  <c r="J794" i="10" s="1"/>
  <c r="E795" i="10"/>
  <c r="H795" i="10" s="1"/>
  <c r="I795" i="10" s="1"/>
  <c r="E796" i="10"/>
  <c r="H796" i="10" s="1"/>
  <c r="E797" i="10"/>
  <c r="H797" i="10" s="1"/>
  <c r="E798" i="10"/>
  <c r="H798" i="10" s="1"/>
  <c r="I798" i="10" s="1"/>
  <c r="B757" i="10"/>
  <c r="B758" i="10"/>
  <c r="B759" i="10"/>
  <c r="B760" i="10"/>
  <c r="B761" i="10"/>
  <c r="G761" i="10" s="1"/>
  <c r="B762" i="10"/>
  <c r="B763" i="10"/>
  <c r="B765" i="10"/>
  <c r="E826" i="10"/>
  <c r="E832" i="10"/>
  <c r="H832" i="10" s="1"/>
  <c r="I832" i="10" s="1"/>
  <c r="E833" i="10"/>
  <c r="H833" i="10" s="1"/>
  <c r="I833" i="10" s="1"/>
  <c r="E834" i="10"/>
  <c r="H834" i="10" s="1"/>
  <c r="J834" i="10" s="1"/>
  <c r="E835" i="10"/>
  <c r="H835" i="10" s="1"/>
  <c r="J835" i="10" s="1"/>
  <c r="E836" i="10"/>
  <c r="H836" i="10" s="1"/>
  <c r="E837" i="10"/>
  <c r="H837" i="10" s="1"/>
  <c r="E838" i="10"/>
  <c r="H838" i="10" s="1"/>
  <c r="E839" i="10"/>
  <c r="H839" i="10" s="1"/>
  <c r="I839" i="10" s="1"/>
  <c r="E840" i="10"/>
  <c r="H840" i="10" s="1"/>
  <c r="I840" i="10" s="1"/>
  <c r="E841" i="10"/>
  <c r="H841" i="10" s="1"/>
  <c r="I841" i="10" s="1"/>
  <c r="E842" i="10"/>
  <c r="H842" i="10" s="1"/>
  <c r="J842" i="10" s="1"/>
  <c r="E843" i="10"/>
  <c r="H843" i="10" s="1"/>
  <c r="E844" i="10"/>
  <c r="H844" i="10" s="1"/>
  <c r="I844" i="10" s="1"/>
  <c r="E845" i="10"/>
  <c r="H845" i="10" s="1"/>
  <c r="E846" i="10"/>
  <c r="H846" i="10" s="1"/>
  <c r="I846" i="10" s="1"/>
  <c r="E847" i="10"/>
  <c r="H847" i="10" s="1"/>
  <c r="J847" i="10" s="1"/>
  <c r="E848" i="10"/>
  <c r="H848" i="10" s="1"/>
  <c r="I848" i="10" s="1"/>
  <c r="E849" i="10"/>
  <c r="H849" i="10" s="1"/>
  <c r="J849" i="10" s="1"/>
  <c r="E850" i="10"/>
  <c r="H850" i="10" s="1"/>
  <c r="J850" i="10" s="1"/>
  <c r="E851" i="10"/>
  <c r="H851" i="10" s="1"/>
  <c r="E852" i="10"/>
  <c r="H852" i="10" s="1"/>
  <c r="B805" i="10"/>
  <c r="B806" i="10"/>
  <c r="B820" i="10"/>
  <c r="B821" i="10"/>
  <c r="B822" i="10"/>
  <c r="B823" i="10"/>
  <c r="G823" i="10" s="1"/>
  <c r="B824" i="10"/>
  <c r="B825" i="10"/>
  <c r="G825" i="10" s="1"/>
  <c r="E860" i="10"/>
  <c r="E880" i="10"/>
  <c r="E882" i="10"/>
  <c r="E887" i="10"/>
  <c r="E889" i="10"/>
  <c r="E890" i="10" s="1"/>
  <c r="E891" i="10"/>
  <c r="E893" i="10"/>
  <c r="H893" i="10" s="1"/>
  <c r="I893" i="10" s="1"/>
  <c r="E894" i="10"/>
  <c r="H894" i="10" s="1"/>
  <c r="I894" i="10" s="1"/>
  <c r="E895" i="10"/>
  <c r="H895" i="10" s="1"/>
  <c r="I895" i="10" s="1"/>
  <c r="E896" i="10"/>
  <c r="H896" i="10" s="1"/>
  <c r="E897" i="10"/>
  <c r="H897" i="10" s="1"/>
  <c r="E898" i="10"/>
  <c r="H898" i="10" s="1"/>
  <c r="I898" i="10" s="1"/>
  <c r="E899" i="10"/>
  <c r="E900" i="10" s="1"/>
  <c r="E901" i="10" s="1"/>
  <c r="E902" i="10"/>
  <c r="E904" i="10"/>
  <c r="H904" i="10" s="1"/>
  <c r="E905" i="10"/>
  <c r="H905" i="10" s="1"/>
  <c r="I905" i="10" s="1"/>
  <c r="I906" i="10" s="1"/>
  <c r="E907" i="10"/>
  <c r="H907" i="10" s="1"/>
  <c r="J907" i="10" s="1"/>
  <c r="E908" i="10"/>
  <c r="H908" i="10" s="1"/>
  <c r="E909" i="10"/>
  <c r="H909" i="10" s="1"/>
  <c r="I909" i="10" s="1"/>
  <c r="E910" i="10"/>
  <c r="H910" i="10" s="1"/>
  <c r="I910" i="10" s="1"/>
  <c r="E911" i="10"/>
  <c r="H911" i="10" s="1"/>
  <c r="E912" i="10"/>
  <c r="H912" i="10" s="1"/>
  <c r="I912" i="10" s="1"/>
  <c r="B859" i="10"/>
  <c r="B860" i="10" s="1"/>
  <c r="G860" i="10" s="1"/>
  <c r="B874" i="10"/>
  <c r="B875" i="10"/>
  <c r="B876" i="10"/>
  <c r="B877" i="10"/>
  <c r="B1368" i="10" s="1"/>
  <c r="G1368" i="10" s="1"/>
  <c r="B878" i="10"/>
  <c r="B879" i="10"/>
  <c r="G879" i="10" s="1"/>
  <c r="B881" i="10"/>
  <c r="G881" i="10" s="1"/>
  <c r="E939" i="10"/>
  <c r="E945" i="10"/>
  <c r="H945" i="10" s="1"/>
  <c r="I945" i="10" s="1"/>
  <c r="E946" i="10"/>
  <c r="H946" i="10" s="1"/>
  <c r="J946" i="10" s="1"/>
  <c r="E947" i="10"/>
  <c r="H947" i="10" s="1"/>
  <c r="I947" i="10" s="1"/>
  <c r="E948" i="10"/>
  <c r="H948" i="10" s="1"/>
  <c r="I948" i="10" s="1"/>
  <c r="E949" i="10"/>
  <c r="H949" i="10" s="1"/>
  <c r="E950" i="10"/>
  <c r="H950" i="10" s="1"/>
  <c r="E951" i="10"/>
  <c r="H951" i="10" s="1"/>
  <c r="I951" i="10" s="1"/>
  <c r="E952" i="10"/>
  <c r="H952" i="10" s="1"/>
  <c r="I952" i="10" s="1"/>
  <c r="E953" i="10"/>
  <c r="H953" i="10" s="1"/>
  <c r="I953" i="10" s="1"/>
  <c r="E954" i="10"/>
  <c r="H954" i="10" s="1"/>
  <c r="I954" i="10" s="1"/>
  <c r="E955" i="10"/>
  <c r="H955" i="10" s="1"/>
  <c r="E956" i="10"/>
  <c r="H956" i="10" s="1"/>
  <c r="J956" i="10" s="1"/>
  <c r="E957" i="10"/>
  <c r="H957" i="10" s="1"/>
  <c r="E958" i="10"/>
  <c r="H958" i="10" s="1"/>
  <c r="E959" i="10"/>
  <c r="H959" i="10" s="1"/>
  <c r="I959" i="10" s="1"/>
  <c r="E960" i="10"/>
  <c r="H960" i="10" s="1"/>
  <c r="J960" i="10" s="1"/>
  <c r="E961" i="10"/>
  <c r="H961" i="10" s="1"/>
  <c r="E962" i="10"/>
  <c r="E963" i="10"/>
  <c r="E965" i="10"/>
  <c r="H965" i="10" s="1"/>
  <c r="I965" i="10" s="1"/>
  <c r="B919" i="10"/>
  <c r="B932" i="10"/>
  <c r="B933" i="10"/>
  <c r="B934" i="10"/>
  <c r="B935" i="10"/>
  <c r="B936" i="10"/>
  <c r="B1369" i="10" s="1"/>
  <c r="G1369" i="10" s="1"/>
  <c r="B938" i="10"/>
  <c r="B940" i="10"/>
  <c r="E973" i="10"/>
  <c r="E975" i="10"/>
  <c r="E977" i="10"/>
  <c r="H977" i="10" s="1"/>
  <c r="E978" i="10"/>
  <c r="E980" i="10"/>
  <c r="H980" i="10" s="1"/>
  <c r="I980" i="10" s="1"/>
  <c r="E981" i="10"/>
  <c r="H981" i="10" s="1"/>
  <c r="I981" i="10" s="1"/>
  <c r="E986" i="10"/>
  <c r="E988" i="10"/>
  <c r="E990" i="10"/>
  <c r="E992" i="10"/>
  <c r="E993" i="10"/>
  <c r="E1073" i="10"/>
  <c r="H1073" i="10" s="1"/>
  <c r="I1073" i="10" s="1"/>
  <c r="E1074" i="10"/>
  <c r="H1074" i="10" s="1"/>
  <c r="J1074" i="10" s="1"/>
  <c r="A939" i="10"/>
  <c r="A972" i="10"/>
  <c r="A979" i="10"/>
  <c r="A986" i="10"/>
  <c r="A988" i="10"/>
  <c r="A990" i="10"/>
  <c r="A992" i="10"/>
  <c r="A993" i="10"/>
  <c r="B85" i="10"/>
  <c r="B86" i="10" s="1"/>
  <c r="B108" i="10"/>
  <c r="B109" i="10" s="1"/>
  <c r="B124" i="10"/>
  <c r="B129" i="10"/>
  <c r="B130" i="10" s="1"/>
  <c r="B141" i="10"/>
  <c r="B280" i="10"/>
  <c r="B283" i="10"/>
  <c r="B286" i="10"/>
  <c r="G286" i="10" s="1"/>
  <c r="B289" i="10"/>
  <c r="B293" i="10"/>
  <c r="B296" i="10"/>
  <c r="B299" i="10"/>
  <c r="B302" i="10"/>
  <c r="G302" i="10" s="1"/>
  <c r="B308" i="10"/>
  <c r="B311" i="10"/>
  <c r="G311" i="10" s="1"/>
  <c r="B314" i="10"/>
  <c r="B333" i="10"/>
  <c r="B334" i="10"/>
  <c r="B335" i="10"/>
  <c r="B336" i="10"/>
  <c r="B337" i="10"/>
  <c r="B338" i="10"/>
  <c r="B340" i="10"/>
  <c r="B342" i="10"/>
  <c r="B343" i="10" s="1"/>
  <c r="B389" i="10"/>
  <c r="B390" i="10"/>
  <c r="B391" i="10"/>
  <c r="B392" i="10"/>
  <c r="B393" i="10"/>
  <c r="B394" i="10"/>
  <c r="B396" i="10"/>
  <c r="B398" i="10"/>
  <c r="B434" i="10"/>
  <c r="B436" i="10"/>
  <c r="B437" i="10"/>
  <c r="B438" i="10"/>
  <c r="B439" i="10"/>
  <c r="B440" i="10"/>
  <c r="B441" i="10"/>
  <c r="B443" i="10"/>
  <c r="B445" i="10"/>
  <c r="B490" i="10"/>
  <c r="B491" i="10"/>
  <c r="B492" i="10"/>
  <c r="B493" i="10"/>
  <c r="B494" i="10"/>
  <c r="B495" i="10"/>
  <c r="B497" i="10"/>
  <c r="B499" i="10"/>
  <c r="B557" i="10"/>
  <c r="B558" i="10"/>
  <c r="B559" i="10"/>
  <c r="B560" i="10" s="1"/>
  <c r="G560" i="10" s="1"/>
  <c r="B568" i="10"/>
  <c r="B569" i="10"/>
  <c r="B571" i="10"/>
  <c r="B572" i="10"/>
  <c r="B573" i="10"/>
  <c r="B574" i="10"/>
  <c r="B575" i="10"/>
  <c r="B577" i="10"/>
  <c r="B578" i="10"/>
  <c r="B579" i="10"/>
  <c r="B580" i="10"/>
  <c r="B1320" i="10" s="1"/>
  <c r="G1320" i="10" s="1"/>
  <c r="B581" i="10"/>
  <c r="B1321" i="10" s="1"/>
  <c r="G1321" i="10" s="1"/>
  <c r="B582" i="10"/>
  <c r="B1322" i="10" s="1"/>
  <c r="G1322" i="10" s="1"/>
  <c r="B583" i="10"/>
  <c r="B1323" i="10" s="1"/>
  <c r="G1323" i="10" s="1"/>
  <c r="B584" i="10"/>
  <c r="B1324" i="10" s="1"/>
  <c r="G1324" i="10" s="1"/>
  <c r="B585" i="10"/>
  <c r="B586" i="10"/>
  <c r="B1326" i="10" s="1"/>
  <c r="G1326" i="10" s="1"/>
  <c r="B587" i="10"/>
  <c r="B1327" i="10" s="1"/>
  <c r="G1327" i="10" s="1"/>
  <c r="B588" i="10"/>
  <c r="B1328" i="10" s="1"/>
  <c r="G1328" i="10" s="1"/>
  <c r="B589" i="10"/>
  <c r="B1329" i="10" s="1"/>
  <c r="G1329" i="10" s="1"/>
  <c r="B590" i="10"/>
  <c r="B1330" i="10" s="1"/>
  <c r="G1330" i="10" s="1"/>
  <c r="B591" i="10"/>
  <c r="B1331" i="10" s="1"/>
  <c r="G1331" i="10" s="1"/>
  <c r="B592" i="10"/>
  <c r="B1332" i="10" s="1"/>
  <c r="G1332" i="10" s="1"/>
  <c r="B593" i="10"/>
  <c r="B594" i="10"/>
  <c r="B595" i="10"/>
  <c r="B628" i="10"/>
  <c r="B631" i="10"/>
  <c r="B632" i="10"/>
  <c r="B633" i="10"/>
  <c r="B634" i="10"/>
  <c r="G634" i="10" s="1"/>
  <c r="B637" i="10"/>
  <c r="G637" i="10" s="1"/>
  <c r="B638" i="10"/>
  <c r="B639" i="10"/>
  <c r="B640" i="10"/>
  <c r="B641" i="10"/>
  <c r="B1342" i="10" s="1"/>
  <c r="G1342" i="10" s="1"/>
  <c r="B642" i="10"/>
  <c r="B643" i="10"/>
  <c r="B644" i="10"/>
  <c r="B645" i="10"/>
  <c r="B646" i="10"/>
  <c r="B647" i="10"/>
  <c r="B648" i="10"/>
  <c r="B649" i="10"/>
  <c r="B650" i="10"/>
  <c r="B651" i="10"/>
  <c r="G651" i="10" s="1"/>
  <c r="B653" i="10"/>
  <c r="G653" i="10" s="1"/>
  <c r="B655" i="10"/>
  <c r="B656" i="10"/>
  <c r="B657" i="10"/>
  <c r="B658" i="10"/>
  <c r="B659" i="10"/>
  <c r="B660" i="10"/>
  <c r="G660" i="10" s="1"/>
  <c r="B661" i="10"/>
  <c r="B662" i="10"/>
  <c r="B663" i="10"/>
  <c r="B664" i="10"/>
  <c r="B666" i="10"/>
  <c r="B668" i="10"/>
  <c r="B670" i="10"/>
  <c r="B671" i="10"/>
  <c r="B672" i="10"/>
  <c r="B673" i="10"/>
  <c r="G673" i="10" s="1"/>
  <c r="B706" i="10"/>
  <c r="B707" i="10"/>
  <c r="B708" i="10" s="1"/>
  <c r="G708" i="10" s="1"/>
  <c r="B711" i="10"/>
  <c r="B712" i="10"/>
  <c r="B714" i="10"/>
  <c r="B715" i="10"/>
  <c r="B716" i="10"/>
  <c r="B717" i="10"/>
  <c r="B718" i="10"/>
  <c r="B719" i="10"/>
  <c r="B720" i="10"/>
  <c r="B721" i="10"/>
  <c r="B722" i="10"/>
  <c r="B723" i="10"/>
  <c r="B724" i="10"/>
  <c r="B725" i="10"/>
  <c r="B726" i="10"/>
  <c r="B727" i="10"/>
  <c r="B728" i="10"/>
  <c r="B729" i="10"/>
  <c r="B730" i="10"/>
  <c r="B731" i="10"/>
  <c r="B732" i="10"/>
  <c r="B733" i="10"/>
  <c r="B734" i="10"/>
  <c r="B735" i="10"/>
  <c r="B736" i="10"/>
  <c r="B737" i="10"/>
  <c r="B766" i="10"/>
  <c r="B767" i="10"/>
  <c r="B768" i="10"/>
  <c r="B770" i="10"/>
  <c r="B771" i="10"/>
  <c r="B772" i="10"/>
  <c r="B773" i="10"/>
  <c r="B774" i="10"/>
  <c r="B775" i="10"/>
  <c r="B776" i="10"/>
  <c r="B777" i="10"/>
  <c r="B778" i="10"/>
  <c r="B779" i="10"/>
  <c r="B780" i="10"/>
  <c r="B781" i="10"/>
  <c r="B782" i="10"/>
  <c r="B783" i="10"/>
  <c r="B784" i="10"/>
  <c r="B785" i="10"/>
  <c r="B786" i="10"/>
  <c r="B787" i="10"/>
  <c r="B788" i="10"/>
  <c r="B789" i="10"/>
  <c r="B790" i="10"/>
  <c r="B791" i="10"/>
  <c r="B792" i="10"/>
  <c r="B793" i="10"/>
  <c r="B794" i="10"/>
  <c r="B795" i="10"/>
  <c r="B796" i="10"/>
  <c r="B797" i="10"/>
  <c r="B798" i="10"/>
  <c r="B827" i="10"/>
  <c r="B828" i="10"/>
  <c r="B829" i="10"/>
  <c r="B830" i="10"/>
  <c r="B832" i="10"/>
  <c r="B833" i="10"/>
  <c r="B834" i="10"/>
  <c r="B835" i="10"/>
  <c r="B836" i="10"/>
  <c r="B837" i="10"/>
  <c r="B838" i="10"/>
  <c r="B839" i="10"/>
  <c r="B840" i="10"/>
  <c r="B841" i="10"/>
  <c r="B842" i="10"/>
  <c r="B843" i="10"/>
  <c r="B844" i="10"/>
  <c r="B845" i="10"/>
  <c r="B846" i="10"/>
  <c r="B847" i="10"/>
  <c r="B848" i="10"/>
  <c r="B849" i="10"/>
  <c r="B850" i="10"/>
  <c r="B851" i="10"/>
  <c r="B852" i="10"/>
  <c r="B883" i="10"/>
  <c r="B884" i="10"/>
  <c r="B885" i="10"/>
  <c r="B887" i="10"/>
  <c r="G887" i="10" s="1"/>
  <c r="B889" i="10"/>
  <c r="B890" i="10" s="1"/>
  <c r="B891" i="10"/>
  <c r="B893" i="10"/>
  <c r="B894" i="10"/>
  <c r="G894" i="10" s="1"/>
  <c r="B895" i="10"/>
  <c r="B896" i="10"/>
  <c r="B897" i="10"/>
  <c r="B898" i="10"/>
  <c r="B899" i="10"/>
  <c r="B902" i="10"/>
  <c r="B904" i="10"/>
  <c r="G904" i="10" s="1"/>
  <c r="B905" i="10"/>
  <c r="B907" i="10"/>
  <c r="G907" i="10" s="1"/>
  <c r="B908" i="10"/>
  <c r="B909" i="10"/>
  <c r="B910" i="10"/>
  <c r="G910" i="10" s="1"/>
  <c r="B911" i="10"/>
  <c r="G911" i="10" s="1"/>
  <c r="B912" i="10"/>
  <c r="G912" i="10" s="1"/>
  <c r="B941" i="10"/>
  <c r="B942" i="10"/>
  <c r="B943" i="10"/>
  <c r="B945" i="10"/>
  <c r="B946" i="10"/>
  <c r="B947" i="10"/>
  <c r="B948" i="10"/>
  <c r="B949" i="10"/>
  <c r="B950" i="10"/>
  <c r="B951" i="10"/>
  <c r="B952" i="10"/>
  <c r="B953" i="10"/>
  <c r="G953" i="10" s="1"/>
  <c r="B954" i="10"/>
  <c r="B955" i="10"/>
  <c r="B956" i="10"/>
  <c r="B957" i="10"/>
  <c r="B958" i="10"/>
  <c r="B959" i="10"/>
  <c r="B960" i="10"/>
  <c r="B961" i="10"/>
  <c r="B962" i="10"/>
  <c r="B1371" i="10" s="1"/>
  <c r="G1371" i="10" s="1"/>
  <c r="B963" i="10"/>
  <c r="B965" i="10"/>
  <c r="B973" i="10"/>
  <c r="B1333" i="10" s="1"/>
  <c r="G1333" i="10" s="1"/>
  <c r="B975" i="10"/>
  <c r="B1334" i="10" s="1"/>
  <c r="G1334" i="10" s="1"/>
  <c r="B977" i="10"/>
  <c r="B978" i="10"/>
  <c r="B980" i="10"/>
  <c r="B981" i="10"/>
  <c r="B986" i="10"/>
  <c r="B988" i="10"/>
  <c r="B990" i="10"/>
  <c r="B992" i="10"/>
  <c r="B993" i="10"/>
  <c r="B1045" i="10"/>
  <c r="B1046" i="10"/>
  <c r="B1047" i="10"/>
  <c r="B1048" i="10"/>
  <c r="B1348" i="10" s="1"/>
  <c r="G1348" i="10" s="1"/>
  <c r="B1049" i="10"/>
  <c r="B1349" i="10" s="1"/>
  <c r="G1349" i="10" s="1"/>
  <c r="B1050" i="10"/>
  <c r="B1350" i="10" s="1"/>
  <c r="G1350" i="10" s="1"/>
  <c r="B1051" i="10"/>
  <c r="B1052" i="10"/>
  <c r="B1352" i="10" s="1"/>
  <c r="G1352" i="10" s="1"/>
  <c r="B1053" i="10"/>
  <c r="B1353" i="10" s="1"/>
  <c r="G1353" i="10" s="1"/>
  <c r="B1054" i="10"/>
  <c r="B1354" i="10" s="1"/>
  <c r="G1354" i="10" s="1"/>
  <c r="B1055" i="10"/>
  <c r="B1355" i="10" s="1"/>
  <c r="G1355" i="10" s="1"/>
  <c r="B1056" i="10"/>
  <c r="B1057" i="10"/>
  <c r="B1357" i="10" s="1"/>
  <c r="G1357" i="10" s="1"/>
  <c r="B1058" i="10"/>
  <c r="B1358" i="10" s="1"/>
  <c r="G1358" i="10" s="1"/>
  <c r="B1059" i="10"/>
  <c r="B1359" i="10" s="1"/>
  <c r="G1359" i="10" s="1"/>
  <c r="B1060" i="10"/>
  <c r="B1360" i="10" s="1"/>
  <c r="G1360" i="10" s="1"/>
  <c r="B1061" i="10"/>
  <c r="B1062" i="10"/>
  <c r="B1362" i="10" s="1"/>
  <c r="G1362" i="10" s="1"/>
  <c r="B1063" i="10"/>
  <c r="B1363" i="10" s="1"/>
  <c r="G1363" i="10" s="1"/>
  <c r="B1064" i="10"/>
  <c r="B1364" i="10" s="1"/>
  <c r="G1364" i="10" s="1"/>
  <c r="B1066" i="10"/>
  <c r="B1067" i="10"/>
  <c r="B1073" i="10"/>
  <c r="B1074" i="10"/>
  <c r="C85" i="10"/>
  <c r="C86" i="10" s="1"/>
  <c r="C108" i="10"/>
  <c r="C109" i="10" s="1"/>
  <c r="C124" i="10"/>
  <c r="C129" i="10"/>
  <c r="C130" i="10" s="1"/>
  <c r="C141" i="10"/>
  <c r="C142" i="10" s="1"/>
  <c r="C280" i="10"/>
  <c r="C281" i="10" s="1"/>
  <c r="C283" i="10"/>
  <c r="C284" i="10" s="1"/>
  <c r="C286" i="10"/>
  <c r="C287" i="10" s="1"/>
  <c r="C289" i="10"/>
  <c r="C290" i="10" s="1"/>
  <c r="C291" i="10" s="1"/>
  <c r="C293" i="10"/>
  <c r="C294" i="10" s="1"/>
  <c r="C296" i="10"/>
  <c r="C297" i="10" s="1"/>
  <c r="C299" i="10"/>
  <c r="C300" i="10" s="1"/>
  <c r="C302" i="10"/>
  <c r="C303" i="10" s="1"/>
  <c r="C308" i="10"/>
  <c r="C309" i="10" s="1"/>
  <c r="C311" i="10"/>
  <c r="C312" i="10" s="1"/>
  <c r="C314" i="10"/>
  <c r="C315" i="10" s="1"/>
  <c r="C341" i="10"/>
  <c r="C343" i="10"/>
  <c r="C397" i="10"/>
  <c r="C399" i="10"/>
  <c r="C444" i="10"/>
  <c r="C446" i="10"/>
  <c r="C498" i="10"/>
  <c r="C500" i="10"/>
  <c r="C529" i="10"/>
  <c r="C530" i="10" s="1"/>
  <c r="C531" i="10" s="1"/>
  <c r="C532" i="10" s="1"/>
  <c r="C533" i="10" s="1"/>
  <c r="C534" i="10" s="1"/>
  <c r="C535" i="10" s="1"/>
  <c r="C536" i="10" s="1"/>
  <c r="C556" i="10"/>
  <c r="C1337" i="10" s="1"/>
  <c r="C1338" i="10" s="1"/>
  <c r="C560" i="10"/>
  <c r="C561" i="10" s="1"/>
  <c r="C562" i="10" s="1"/>
  <c r="C563" i="10" s="1"/>
  <c r="C564" i="10" s="1"/>
  <c r="C565" i="10" s="1"/>
  <c r="C566" i="10" s="1"/>
  <c r="C567" i="10" s="1"/>
  <c r="C576" i="10"/>
  <c r="C622" i="10"/>
  <c r="C623" i="10" s="1"/>
  <c r="C624" i="10" s="1"/>
  <c r="C629" i="10"/>
  <c r="C630" i="10" s="1"/>
  <c r="C635" i="10"/>
  <c r="C652" i="10"/>
  <c r="C1343" i="10" s="1"/>
  <c r="C654" i="10"/>
  <c r="C1344" i="10" s="1"/>
  <c r="C665" i="10"/>
  <c r="C667" i="10"/>
  <c r="C669" i="10"/>
  <c r="C976" i="10" s="1"/>
  <c r="C674" i="10"/>
  <c r="C682" i="10"/>
  <c r="C683" i="10" s="1"/>
  <c r="C684" i="10" s="1"/>
  <c r="C704" i="10"/>
  <c r="C708" i="10"/>
  <c r="C709" i="10" s="1"/>
  <c r="C710" i="10" s="1"/>
  <c r="C764" i="10"/>
  <c r="C826" i="10"/>
  <c r="C860" i="10"/>
  <c r="C880" i="10"/>
  <c r="C882" i="10"/>
  <c r="C888" i="10"/>
  <c r="C890" i="10"/>
  <c r="C892" i="10"/>
  <c r="C900" i="10"/>
  <c r="C901" i="10" s="1"/>
  <c r="C903" i="10"/>
  <c r="C906" i="10"/>
  <c r="C939" i="10"/>
  <c r="C964" i="10"/>
  <c r="C972" i="10"/>
  <c r="C979" i="10"/>
  <c r="C986" i="10"/>
  <c r="C988" i="10"/>
  <c r="C990" i="10"/>
  <c r="C992" i="10"/>
  <c r="C993" i="10"/>
  <c r="H1067" i="10"/>
  <c r="I1067" i="10" s="1"/>
  <c r="H1066" i="10"/>
  <c r="J1066" i="10" s="1"/>
  <c r="N33" i="34"/>
  <c r="N28" i="76"/>
  <c r="D993" i="10"/>
  <c r="H83" i="10"/>
  <c r="H993" i="10" s="1"/>
  <c r="H991" i="10"/>
  <c r="J991" i="10" s="1"/>
  <c r="J992" i="10" s="1"/>
  <c r="D992" i="10"/>
  <c r="H989" i="10"/>
  <c r="I989" i="10" s="1"/>
  <c r="D990" i="10"/>
  <c r="H987" i="10"/>
  <c r="J987" i="10" s="1"/>
  <c r="J988" i="10" s="1"/>
  <c r="D988" i="10"/>
  <c r="H985" i="10"/>
  <c r="I985" i="10" s="1"/>
  <c r="I986" i="10" s="1"/>
  <c r="D986" i="10"/>
  <c r="N58" i="70"/>
  <c r="N53" i="70"/>
  <c r="N54" i="70"/>
  <c r="N55" i="70"/>
  <c r="N56" i="70"/>
  <c r="N57" i="70"/>
  <c r="N52" i="70"/>
  <c r="N51" i="70"/>
  <c r="N50" i="70"/>
  <c r="N49" i="70"/>
  <c r="N43" i="70"/>
  <c r="N44" i="70"/>
  <c r="N45" i="70"/>
  <c r="N46" i="70"/>
  <c r="N47" i="70"/>
  <c r="N48" i="70"/>
  <c r="N42" i="70"/>
  <c r="N41" i="70"/>
  <c r="N40" i="70"/>
  <c r="N39" i="70"/>
  <c r="N41" i="69"/>
  <c r="N42" i="69"/>
  <c r="N43" i="69"/>
  <c r="N44" i="69"/>
  <c r="N45" i="69"/>
  <c r="N46" i="69"/>
  <c r="N47" i="69"/>
  <c r="N48" i="69"/>
  <c r="N49" i="69"/>
  <c r="N50" i="69"/>
  <c r="N51" i="69"/>
  <c r="N52" i="69"/>
  <c r="N53" i="69"/>
  <c r="N54" i="69"/>
  <c r="N55" i="69"/>
  <c r="N56" i="69"/>
  <c r="N57" i="69"/>
  <c r="N58" i="69"/>
  <c r="N59" i="69"/>
  <c r="N60" i="69"/>
  <c r="N40" i="69"/>
  <c r="N89" i="64"/>
  <c r="N83" i="64"/>
  <c r="N84" i="64"/>
  <c r="N85" i="64"/>
  <c r="N82" i="64"/>
  <c r="N79" i="64"/>
  <c r="N78" i="64"/>
  <c r="N76" i="64"/>
  <c r="N77" i="64"/>
  <c r="N49" i="64"/>
  <c r="N50" i="64"/>
  <c r="N51" i="64"/>
  <c r="N52" i="64"/>
  <c r="N53" i="64"/>
  <c r="N54" i="64"/>
  <c r="N55" i="64"/>
  <c r="N56" i="64"/>
  <c r="N48" i="64"/>
  <c r="N41" i="65"/>
  <c r="N42" i="65"/>
  <c r="N43" i="65"/>
  <c r="N44" i="65"/>
  <c r="N45" i="65"/>
  <c r="N46" i="65"/>
  <c r="N47" i="65"/>
  <c r="N48" i="65"/>
  <c r="N49" i="65"/>
  <c r="N50" i="65"/>
  <c r="N51" i="65"/>
  <c r="N52" i="65"/>
  <c r="N53" i="65"/>
  <c r="N54" i="65"/>
  <c r="N55" i="65"/>
  <c r="N56" i="65"/>
  <c r="N57" i="65"/>
  <c r="N58" i="65"/>
  <c r="N59" i="65"/>
  <c r="N60" i="65"/>
  <c r="N61" i="65"/>
  <c r="N62" i="65"/>
  <c r="N63" i="65"/>
  <c r="N40" i="65"/>
  <c r="N85" i="30"/>
  <c r="N86" i="30"/>
  <c r="N87" i="30"/>
  <c r="N84" i="30"/>
  <c r="N72" i="30"/>
  <c r="N71" i="30"/>
  <c r="N67" i="30"/>
  <c r="N70" i="30"/>
  <c r="N65" i="30"/>
  <c r="N64" i="30"/>
  <c r="N46" i="30"/>
  <c r="N47" i="30"/>
  <c r="N48" i="30"/>
  <c r="N49" i="30"/>
  <c r="N50" i="30"/>
  <c r="N51" i="30"/>
  <c r="N52" i="30"/>
  <c r="N53" i="30"/>
  <c r="N56" i="30"/>
  <c r="N57" i="30"/>
  <c r="N58" i="30"/>
  <c r="N62" i="30"/>
  <c r="N63" i="30"/>
  <c r="N45" i="30"/>
  <c r="N47" i="34"/>
  <c r="N48" i="34"/>
  <c r="N46" i="34"/>
  <c r="N42" i="34"/>
  <c r="N43" i="34"/>
  <c r="N44" i="34"/>
  <c r="N45" i="34"/>
  <c r="N41" i="34"/>
  <c r="N56" i="63"/>
  <c r="N57" i="63"/>
  <c r="N27" i="63"/>
  <c r="N26" i="63"/>
  <c r="N25" i="63"/>
  <c r="N24" i="63"/>
  <c r="N23" i="63"/>
  <c r="H4" i="10"/>
  <c r="J4" i="10" s="1"/>
  <c r="H5" i="10"/>
  <c r="I5" i="10" s="1"/>
  <c r="H6" i="10"/>
  <c r="H7" i="10"/>
  <c r="I7" i="10" s="1"/>
  <c r="H8" i="10"/>
  <c r="H12" i="10"/>
  <c r="H22" i="10"/>
  <c r="I22" i="10" s="1"/>
  <c r="H23" i="10"/>
  <c r="I23" i="10" s="1"/>
  <c r="H24" i="10"/>
  <c r="H25" i="10"/>
  <c r="H26" i="10"/>
  <c r="H30" i="10"/>
  <c r="H43" i="10"/>
  <c r="H44" i="10"/>
  <c r="J44" i="10" s="1"/>
  <c r="H45" i="10"/>
  <c r="I45" i="10" s="1"/>
  <c r="H49" i="10"/>
  <c r="I49" i="10" s="1"/>
  <c r="H50" i="10"/>
  <c r="I50" i="10" s="1"/>
  <c r="H66" i="10"/>
  <c r="I66" i="10" s="1"/>
  <c r="H76" i="10"/>
  <c r="I76" i="10" s="1"/>
  <c r="H77" i="10"/>
  <c r="H78" i="10"/>
  <c r="H79" i="10"/>
  <c r="H84" i="10"/>
  <c r="I84" i="10" s="1"/>
  <c r="I85" i="10" s="1"/>
  <c r="I86" i="10" s="1"/>
  <c r="H87" i="10"/>
  <c r="H88" i="10"/>
  <c r="J88" i="10" s="1"/>
  <c r="H89" i="10"/>
  <c r="I89" i="10" s="1"/>
  <c r="H90" i="10"/>
  <c r="H98" i="10"/>
  <c r="H99" i="10"/>
  <c r="I99" i="10" s="1"/>
  <c r="H100" i="10"/>
  <c r="I100" i="10" s="1"/>
  <c r="H101" i="10"/>
  <c r="I101" i="10" s="1"/>
  <c r="H102" i="10"/>
  <c r="H103" i="10"/>
  <c r="H995" i="10"/>
  <c r="J995" i="10" s="1"/>
  <c r="H996" i="10"/>
  <c r="J996" i="10" s="1"/>
  <c r="H107" i="10"/>
  <c r="I107" i="10" s="1"/>
  <c r="I108" i="10" s="1"/>
  <c r="I109" i="10" s="1"/>
  <c r="H123" i="10"/>
  <c r="I123" i="10" s="1"/>
  <c r="I124" i="10" s="1"/>
  <c r="H125" i="10"/>
  <c r="H127" i="10"/>
  <c r="H128" i="10"/>
  <c r="J128" i="10" s="1"/>
  <c r="J129" i="10" s="1"/>
  <c r="J130" i="10" s="1"/>
  <c r="H140" i="10"/>
  <c r="H143" i="10"/>
  <c r="H144" i="10"/>
  <c r="J144" i="10" s="1"/>
  <c r="H148" i="10"/>
  <c r="I148" i="10" s="1"/>
  <c r="H149" i="10"/>
  <c r="I149" i="10" s="1"/>
  <c r="H150" i="10"/>
  <c r="H151" i="10"/>
  <c r="J151" i="10" s="1"/>
  <c r="H152" i="10"/>
  <c r="I152" i="10" s="1"/>
  <c r="H153" i="10"/>
  <c r="H154" i="10"/>
  <c r="I154" i="10" s="1"/>
  <c r="H155" i="10"/>
  <c r="J155" i="10" s="1"/>
  <c r="H156" i="10"/>
  <c r="J156" i="10" s="1"/>
  <c r="H157" i="10"/>
  <c r="H997" i="10"/>
  <c r="I997" i="10" s="1"/>
  <c r="H998" i="10"/>
  <c r="H999" i="10"/>
  <c r="H1000" i="10"/>
  <c r="I1000" i="10" s="1"/>
  <c r="H161" i="10"/>
  <c r="H175" i="10"/>
  <c r="H176" i="10"/>
  <c r="J176" i="10" s="1"/>
  <c r="H1001" i="10"/>
  <c r="J1001" i="10" s="1"/>
  <c r="H180" i="10"/>
  <c r="H188" i="10"/>
  <c r="H193" i="10"/>
  <c r="I193" i="10" s="1"/>
  <c r="H194" i="10"/>
  <c r="H195" i="10"/>
  <c r="H196" i="10"/>
  <c r="J196" i="10" s="1"/>
  <c r="H197" i="10"/>
  <c r="I197" i="10" s="1"/>
  <c r="H202" i="10"/>
  <c r="H203" i="10"/>
  <c r="I203" i="10" s="1"/>
  <c r="H215" i="10"/>
  <c r="H216" i="10"/>
  <c r="H221" i="10"/>
  <c r="H223" i="10"/>
  <c r="I223" i="10" s="1"/>
  <c r="H224" i="10"/>
  <c r="I224" i="10" s="1"/>
  <c r="H225" i="10"/>
  <c r="I225" i="10" s="1"/>
  <c r="H246" i="10"/>
  <c r="H247" i="10"/>
  <c r="H1003" i="10"/>
  <c r="I1003" i="10" s="1"/>
  <c r="H251" i="10"/>
  <c r="I251" i="10" s="1"/>
  <c r="H252" i="10"/>
  <c r="H253" i="10"/>
  <c r="H254" i="10"/>
  <c r="H255" i="10"/>
  <c r="I255" i="10" s="1"/>
  <c r="H256" i="10"/>
  <c r="I256" i="10" s="1"/>
  <c r="H273" i="10"/>
  <c r="J273" i="10" s="1"/>
  <c r="H274" i="10"/>
  <c r="H275" i="10"/>
  <c r="I275" i="10" s="1"/>
  <c r="H1009" i="10"/>
  <c r="H1010" i="10"/>
  <c r="I1010" i="10" s="1"/>
  <c r="I279" i="10"/>
  <c r="I282" i="10"/>
  <c r="I283" i="10" s="1"/>
  <c r="I285" i="10"/>
  <c r="I286" i="10" s="1"/>
  <c r="I287" i="10" s="1"/>
  <c r="I288" i="10"/>
  <c r="I289" i="10" s="1"/>
  <c r="I290" i="10" s="1"/>
  <c r="I291" i="10" s="1"/>
  <c r="I292" i="10"/>
  <c r="I293" i="10" s="1"/>
  <c r="I294" i="10" s="1"/>
  <c r="I295" i="10"/>
  <c r="I296" i="10" s="1"/>
  <c r="I297" i="10" s="1"/>
  <c r="I298" i="10"/>
  <c r="I299" i="10" s="1"/>
  <c r="I300" i="10" s="1"/>
  <c r="I301" i="10"/>
  <c r="I302" i="10" s="1"/>
  <c r="I303" i="10" s="1"/>
  <c r="I307" i="10"/>
  <c r="I308" i="10" s="1"/>
  <c r="I309" i="10" s="1"/>
  <c r="I310" i="10"/>
  <c r="I311" i="10" s="1"/>
  <c r="I312" i="10" s="1"/>
  <c r="I313" i="10"/>
  <c r="I314" i="10" s="1"/>
  <c r="I315" i="10" s="1"/>
  <c r="H1015" i="10"/>
  <c r="H1016" i="10"/>
  <c r="J1016" i="10" s="1"/>
  <c r="H1017" i="10"/>
  <c r="H1018" i="10"/>
  <c r="J1018" i="10" s="1"/>
  <c r="H322" i="10"/>
  <c r="I322" i="10" s="1"/>
  <c r="H323" i="10"/>
  <c r="H325" i="10"/>
  <c r="H326" i="10"/>
  <c r="H328" i="10"/>
  <c r="H329" i="10"/>
  <c r="I329" i="10" s="1"/>
  <c r="H330" i="10"/>
  <c r="H331" i="10"/>
  <c r="I331" i="10" s="1"/>
  <c r="H333" i="10"/>
  <c r="I333" i="10" s="1"/>
  <c r="H334" i="10"/>
  <c r="H335" i="10"/>
  <c r="J335" i="10" s="1"/>
  <c r="H336" i="10"/>
  <c r="H337" i="10"/>
  <c r="I337" i="10" s="1"/>
  <c r="H338" i="10"/>
  <c r="I338" i="10" s="1"/>
  <c r="H340" i="10"/>
  <c r="H342" i="10"/>
  <c r="H343" i="10" s="1"/>
  <c r="H378" i="10"/>
  <c r="I378" i="10" s="1"/>
  <c r="H379" i="10"/>
  <c r="I379" i="10" s="1"/>
  <c r="H381" i="10"/>
  <c r="I381" i="10" s="1"/>
  <c r="H382" i="10"/>
  <c r="H384" i="10"/>
  <c r="H385" i="10"/>
  <c r="H386" i="10"/>
  <c r="I386" i="10" s="1"/>
  <c r="H387" i="10"/>
  <c r="I387" i="10" s="1"/>
  <c r="H389" i="10"/>
  <c r="H390" i="10"/>
  <c r="J390" i="10" s="1"/>
  <c r="H391" i="10"/>
  <c r="H392" i="10"/>
  <c r="H393" i="10"/>
  <c r="H394" i="10"/>
  <c r="H396" i="10"/>
  <c r="I396" i="10" s="1"/>
  <c r="I397" i="10" s="1"/>
  <c r="H398" i="10"/>
  <c r="H425" i="10"/>
  <c r="J425" i="10" s="1"/>
  <c r="H426" i="10"/>
  <c r="H428" i="10"/>
  <c r="I428" i="10" s="1"/>
  <c r="H429" i="10"/>
  <c r="H431" i="10"/>
  <c r="J431" i="10" s="1"/>
  <c r="H432" i="10"/>
  <c r="I432" i="10" s="1"/>
  <c r="H433" i="10"/>
  <c r="H434" i="10"/>
  <c r="I434" i="10" s="1"/>
  <c r="H436" i="10"/>
  <c r="I436" i="10" s="1"/>
  <c r="H437" i="10"/>
  <c r="J437" i="10" s="1"/>
  <c r="H438" i="10"/>
  <c r="I438" i="10" s="1"/>
  <c r="H439" i="10"/>
  <c r="H440" i="10"/>
  <c r="I440" i="10" s="1"/>
  <c r="H441" i="10"/>
  <c r="I441" i="10" s="1"/>
  <c r="H443" i="10"/>
  <c r="I443" i="10" s="1"/>
  <c r="I444" i="10" s="1"/>
  <c r="H445" i="10"/>
  <c r="I445" i="10" s="1"/>
  <c r="I446" i="10" s="1"/>
  <c r="H479" i="10"/>
  <c r="H480" i="10"/>
  <c r="I480" i="10" s="1"/>
  <c r="H482" i="10"/>
  <c r="H483" i="10"/>
  <c r="I483" i="10" s="1"/>
  <c r="H485" i="10"/>
  <c r="J485" i="10" s="1"/>
  <c r="H486" i="10"/>
  <c r="J486" i="10" s="1"/>
  <c r="H487" i="10"/>
  <c r="H488" i="10"/>
  <c r="J488" i="10" s="1"/>
  <c r="H490" i="10"/>
  <c r="J490" i="10" s="1"/>
  <c r="H491" i="10"/>
  <c r="J491" i="10" s="1"/>
  <c r="H492" i="10"/>
  <c r="I492" i="10" s="1"/>
  <c r="H493" i="10"/>
  <c r="I493" i="10" s="1"/>
  <c r="H494" i="10"/>
  <c r="I494" i="10" s="1"/>
  <c r="H495" i="10"/>
  <c r="I495" i="10" s="1"/>
  <c r="H497" i="10"/>
  <c r="H499" i="10"/>
  <c r="H500" i="10" s="1"/>
  <c r="H528" i="10"/>
  <c r="H529" i="10" s="1"/>
  <c r="H530" i="10" s="1"/>
  <c r="H531" i="10" s="1"/>
  <c r="H532" i="10" s="1"/>
  <c r="H533" i="10" s="1"/>
  <c r="H534" i="10" s="1"/>
  <c r="H535" i="10" s="1"/>
  <c r="H536" i="10" s="1"/>
  <c r="H549" i="10"/>
  <c r="H550" i="10"/>
  <c r="J550" i="10" s="1"/>
  <c r="H551" i="10"/>
  <c r="I551" i="10" s="1"/>
  <c r="H552" i="10"/>
  <c r="H553" i="10"/>
  <c r="H554" i="10"/>
  <c r="J554" i="10" s="1"/>
  <c r="H555" i="10"/>
  <c r="H556" i="10" s="1"/>
  <c r="H1337" i="10" s="1"/>
  <c r="H1338" i="10" s="1"/>
  <c r="H557" i="10"/>
  <c r="I557" i="10" s="1"/>
  <c r="H558" i="10"/>
  <c r="H559" i="10"/>
  <c r="H568" i="10"/>
  <c r="J568" i="10" s="1"/>
  <c r="H569" i="10"/>
  <c r="I569" i="10" s="1"/>
  <c r="H605" i="10"/>
  <c r="J605" i="10" s="1"/>
  <c r="H606" i="10"/>
  <c r="I606" i="10" s="1"/>
  <c r="H619" i="10"/>
  <c r="I619" i="10" s="1"/>
  <c r="H620" i="10"/>
  <c r="H621" i="10"/>
  <c r="H625" i="10"/>
  <c r="H626" i="10"/>
  <c r="H1366" i="10" s="1"/>
  <c r="H627" i="10"/>
  <c r="I627" i="10" s="1"/>
  <c r="H628" i="10"/>
  <c r="I628" i="10" s="1"/>
  <c r="I629" i="10" s="1"/>
  <c r="I630" i="10" s="1"/>
  <c r="H631" i="10"/>
  <c r="I631" i="10" s="1"/>
  <c r="H632" i="10"/>
  <c r="J632" i="10" s="1"/>
  <c r="H633" i="10"/>
  <c r="J633" i="10" s="1"/>
  <c r="H634" i="10"/>
  <c r="J634" i="10" s="1"/>
  <c r="J635" i="10" s="1"/>
  <c r="H681" i="10"/>
  <c r="J681" i="10" s="1"/>
  <c r="J682" i="10" s="1"/>
  <c r="J683" i="10" s="1"/>
  <c r="J684" i="10" s="1"/>
  <c r="H697" i="10"/>
  <c r="H698" i="10"/>
  <c r="J698" i="10" s="1"/>
  <c r="H699" i="10"/>
  <c r="I699" i="10" s="1"/>
  <c r="H700" i="10"/>
  <c r="J700" i="10" s="1"/>
  <c r="H701" i="10"/>
  <c r="H702" i="10"/>
  <c r="H703" i="10"/>
  <c r="I703" i="10" s="1"/>
  <c r="I704" i="10" s="1"/>
  <c r="H705" i="10"/>
  <c r="H706" i="10"/>
  <c r="I706" i="10" s="1"/>
  <c r="H707" i="10"/>
  <c r="J707" i="10" s="1"/>
  <c r="J708" i="10" s="1"/>
  <c r="J709" i="10" s="1"/>
  <c r="J710" i="10" s="1"/>
  <c r="H711" i="10"/>
  <c r="I711" i="10" s="1"/>
  <c r="H712" i="10"/>
  <c r="I712" i="10" s="1"/>
  <c r="H744" i="10"/>
  <c r="J744" i="10" s="1"/>
  <c r="H757" i="10"/>
  <c r="H758" i="10"/>
  <c r="J758" i="10" s="1"/>
  <c r="H759" i="10"/>
  <c r="H760" i="10"/>
  <c r="I760" i="10" s="1"/>
  <c r="H761" i="10"/>
  <c r="H762" i="10"/>
  <c r="J762" i="10" s="1"/>
  <c r="H763" i="10"/>
  <c r="H765" i="10"/>
  <c r="J765" i="10" s="1"/>
  <c r="H766" i="10"/>
  <c r="J766" i="10" s="1"/>
  <c r="H767" i="10"/>
  <c r="H768" i="10"/>
  <c r="I768" i="10" s="1"/>
  <c r="H805" i="10"/>
  <c r="J805" i="10" s="1"/>
  <c r="H806" i="10"/>
  <c r="I806" i="10" s="1"/>
  <c r="H819" i="10"/>
  <c r="J819" i="10" s="1"/>
  <c r="H820" i="10"/>
  <c r="I820" i="10" s="1"/>
  <c r="H821" i="10"/>
  <c r="H822" i="10"/>
  <c r="H823" i="10"/>
  <c r="J823" i="10" s="1"/>
  <c r="H824" i="10"/>
  <c r="J824" i="10" s="1"/>
  <c r="H825" i="10"/>
  <c r="J825" i="10" s="1"/>
  <c r="J826" i="10" s="1"/>
  <c r="H827" i="10"/>
  <c r="I827" i="10" s="1"/>
  <c r="H828" i="10"/>
  <c r="I828" i="10" s="1"/>
  <c r="H829" i="10"/>
  <c r="I829" i="10" s="1"/>
  <c r="H830" i="10"/>
  <c r="J830" i="10" s="1"/>
  <c r="H859" i="10"/>
  <c r="H860" i="10" s="1"/>
  <c r="H873" i="10"/>
  <c r="J873" i="10" s="1"/>
  <c r="H874" i="10"/>
  <c r="H875" i="10"/>
  <c r="J875" i="10" s="1"/>
  <c r="H876" i="10"/>
  <c r="J876" i="10" s="1"/>
  <c r="H877" i="10"/>
  <c r="H1368" i="10" s="1"/>
  <c r="H878" i="10"/>
  <c r="H879" i="10"/>
  <c r="H881" i="10"/>
  <c r="I881" i="10" s="1"/>
  <c r="I882" i="10" s="1"/>
  <c r="H883" i="10"/>
  <c r="H884" i="10"/>
  <c r="I884" i="10" s="1"/>
  <c r="H885" i="10"/>
  <c r="H919" i="10"/>
  <c r="H932" i="10"/>
  <c r="H933" i="10"/>
  <c r="J933" i="10" s="1"/>
  <c r="H934" i="10"/>
  <c r="I934" i="10" s="1"/>
  <c r="H935" i="10"/>
  <c r="J935" i="10" s="1"/>
  <c r="H936" i="10"/>
  <c r="H937" i="10"/>
  <c r="I937" i="10" s="1"/>
  <c r="H938" i="10"/>
  <c r="I938" i="10" s="1"/>
  <c r="I939" i="10" s="1"/>
  <c r="H940" i="10"/>
  <c r="J940" i="10" s="1"/>
  <c r="H941" i="10"/>
  <c r="J941" i="10" s="1"/>
  <c r="H942" i="10"/>
  <c r="I942" i="10" s="1"/>
  <c r="H943" i="10"/>
  <c r="I943" i="10" s="1"/>
  <c r="H1019" i="10"/>
  <c r="I1019" i="10" s="1"/>
  <c r="H1020" i="10"/>
  <c r="I1020" i="10" s="1"/>
  <c r="H1021" i="10"/>
  <c r="J1021" i="10" s="1"/>
  <c r="H1022" i="10"/>
  <c r="H1023" i="10"/>
  <c r="J1023" i="10" s="1"/>
  <c r="H1026" i="10"/>
  <c r="H1027" i="10"/>
  <c r="I1027" i="10" s="1"/>
  <c r="H1028" i="10"/>
  <c r="H1029" i="10"/>
  <c r="J1029" i="10" s="1"/>
  <c r="H1030" i="10"/>
  <c r="I1030" i="10" s="1"/>
  <c r="H1031" i="10"/>
  <c r="I1031" i="10" s="1"/>
  <c r="H1032" i="10"/>
  <c r="I1032" i="10" s="1"/>
  <c r="H1033" i="10"/>
  <c r="J1033" i="10" s="1"/>
  <c r="H1034" i="10"/>
  <c r="H1035" i="10"/>
  <c r="I1035" i="10" s="1"/>
  <c r="H1036" i="10"/>
  <c r="I1036" i="10" s="1"/>
  <c r="H1037" i="10"/>
  <c r="I1037" i="10" s="1"/>
  <c r="H1038" i="10"/>
  <c r="I1038" i="10" s="1"/>
  <c r="H1039" i="10"/>
  <c r="J1039" i="10" s="1"/>
  <c r="H1040" i="10"/>
  <c r="J1040" i="10" s="1"/>
  <c r="H1041" i="10"/>
  <c r="J1041" i="10" s="1"/>
  <c r="H1045" i="10"/>
  <c r="H1046" i="10"/>
  <c r="H1047" i="10"/>
  <c r="H1048" i="10"/>
  <c r="H1049" i="10"/>
  <c r="H1349" i="10" s="1"/>
  <c r="H1050" i="10"/>
  <c r="H1051" i="10"/>
  <c r="H1374" i="10" s="1"/>
  <c r="H1052" i="10"/>
  <c r="H1352" i="10" s="1"/>
  <c r="H1053" i="10"/>
  <c r="H1054" i="10"/>
  <c r="H1055" i="10"/>
  <c r="H1056" i="10"/>
  <c r="H1057" i="10"/>
  <c r="H1058" i="10"/>
  <c r="H1059" i="10"/>
  <c r="H1359" i="10" s="1"/>
  <c r="H1060" i="10"/>
  <c r="H1360" i="10" s="1"/>
  <c r="H1061" i="10"/>
  <c r="H1062" i="10"/>
  <c r="H1063" i="10"/>
  <c r="H1064" i="10"/>
  <c r="J279" i="10"/>
  <c r="J282" i="10"/>
  <c r="J283" i="10" s="1"/>
  <c r="J284" i="10" s="1"/>
  <c r="J285" i="10"/>
  <c r="J286" i="10" s="1"/>
  <c r="J287" i="10" s="1"/>
  <c r="J288" i="10"/>
  <c r="J289" i="10" s="1"/>
  <c r="J290" i="10" s="1"/>
  <c r="J291" i="10" s="1"/>
  <c r="J292" i="10"/>
  <c r="J293" i="10" s="1"/>
  <c r="J294" i="10" s="1"/>
  <c r="J295" i="10"/>
  <c r="J296" i="10" s="1"/>
  <c r="J297" i="10" s="1"/>
  <c r="J298" i="10"/>
  <c r="J299" i="10" s="1"/>
  <c r="J300" i="10" s="1"/>
  <c r="J301" i="10"/>
  <c r="J302" i="10" s="1"/>
  <c r="J303" i="10" s="1"/>
  <c r="J307" i="10"/>
  <c r="J308" i="10" s="1"/>
  <c r="J309" i="10" s="1"/>
  <c r="J310" i="10"/>
  <c r="J311" i="10" s="1"/>
  <c r="J312" i="10" s="1"/>
  <c r="J313" i="10"/>
  <c r="J314" i="10" s="1"/>
  <c r="J315" i="10" s="1"/>
  <c r="N52" i="62"/>
  <c r="N60" i="62"/>
  <c r="N42" i="62"/>
  <c r="N27" i="62"/>
  <c r="N26" i="62"/>
  <c r="N25" i="62"/>
  <c r="N24" i="62"/>
  <c r="N23" i="62"/>
  <c r="N27" i="61"/>
  <c r="N26" i="61"/>
  <c r="N25" i="61"/>
  <c r="N24" i="61"/>
  <c r="N23" i="61"/>
  <c r="N27" i="60"/>
  <c r="N26" i="60"/>
  <c r="N25" i="60"/>
  <c r="N24" i="60"/>
  <c r="N23" i="60"/>
  <c r="N27" i="76"/>
  <c r="N26" i="76"/>
  <c r="N25" i="76"/>
  <c r="N24" i="76"/>
  <c r="N23" i="76"/>
  <c r="N20" i="76"/>
  <c r="N19" i="76"/>
  <c r="N18" i="76"/>
  <c r="N17" i="76"/>
  <c r="N16" i="76"/>
  <c r="N15" i="76"/>
  <c r="N14" i="76"/>
  <c r="N13" i="76"/>
  <c r="N12" i="76"/>
  <c r="N11" i="76"/>
  <c r="N34" i="47"/>
  <c r="N33" i="47"/>
  <c r="N32" i="47"/>
  <c r="N29" i="47"/>
  <c r="N28" i="47"/>
  <c r="N27" i="47"/>
  <c r="N26" i="47"/>
  <c r="N25" i="47"/>
  <c r="N24" i="47"/>
  <c r="N43" i="46"/>
  <c r="D85" i="10"/>
  <c r="D86" i="10" s="1"/>
  <c r="D95" i="10"/>
  <c r="D108" i="10"/>
  <c r="D124" i="10"/>
  <c r="D129" i="10"/>
  <c r="D130" i="10" s="1"/>
  <c r="D141" i="10"/>
  <c r="D142" i="10" s="1"/>
  <c r="D280" i="10"/>
  <c r="D281" i="10" s="1"/>
  <c r="D283" i="10"/>
  <c r="D284" i="10" s="1"/>
  <c r="D286" i="10"/>
  <c r="D287" i="10" s="1"/>
  <c r="D289" i="10"/>
  <c r="D290" i="10" s="1"/>
  <c r="D291" i="10" s="1"/>
  <c r="D293" i="10"/>
  <c r="D294" i="10" s="1"/>
  <c r="D296" i="10"/>
  <c r="D297" i="10" s="1"/>
  <c r="D299" i="10"/>
  <c r="D300" i="10" s="1"/>
  <c r="D302" i="10"/>
  <c r="D303" i="10" s="1"/>
  <c r="D308" i="10"/>
  <c r="D309" i="10" s="1"/>
  <c r="D311" i="10"/>
  <c r="D312" i="10" s="1"/>
  <c r="D314" i="10"/>
  <c r="D315" i="10" s="1"/>
  <c r="D341" i="10"/>
  <c r="D343" i="10"/>
  <c r="D397" i="10"/>
  <c r="D399" i="10"/>
  <c r="D444" i="10"/>
  <c r="D446" i="10"/>
  <c r="D498" i="10"/>
  <c r="D500" i="10"/>
  <c r="D529" i="10"/>
  <c r="D530" i="10" s="1"/>
  <c r="D531" i="10" s="1"/>
  <c r="D532" i="10" s="1"/>
  <c r="D533" i="10" s="1"/>
  <c r="D534" i="10" s="1"/>
  <c r="D535" i="10" s="1"/>
  <c r="D536" i="10" s="1"/>
  <c r="D556" i="10"/>
  <c r="D1337" i="10" s="1"/>
  <c r="D1338" i="10" s="1"/>
  <c r="D560" i="10"/>
  <c r="D561" i="10" s="1"/>
  <c r="D562" i="10" s="1"/>
  <c r="D563" i="10" s="1"/>
  <c r="D564" i="10" s="1"/>
  <c r="D565" i="10" s="1"/>
  <c r="D566" i="10" s="1"/>
  <c r="D567" i="10" s="1"/>
  <c r="D576" i="10"/>
  <c r="D603" i="10"/>
  <c r="D604" i="10"/>
  <c r="D622" i="10"/>
  <c r="D623" i="10" s="1"/>
  <c r="D624" i="10" s="1"/>
  <c r="D629" i="10"/>
  <c r="D630" i="10" s="1"/>
  <c r="D635" i="10"/>
  <c r="D652" i="10"/>
  <c r="D1343" i="10" s="1"/>
  <c r="D654" i="10"/>
  <c r="D1344" i="10" s="1"/>
  <c r="D665" i="10"/>
  <c r="D667" i="10"/>
  <c r="D669" i="10"/>
  <c r="D976" i="10" s="1"/>
  <c r="D674" i="10"/>
  <c r="D682" i="10"/>
  <c r="D683" i="10" s="1"/>
  <c r="D684" i="10" s="1"/>
  <c r="D704" i="10"/>
  <c r="D708" i="10"/>
  <c r="D709" i="10" s="1"/>
  <c r="D710" i="10" s="1"/>
  <c r="D764" i="10"/>
  <c r="D826" i="10"/>
  <c r="D860" i="10"/>
  <c r="D880" i="10"/>
  <c r="D882" i="10"/>
  <c r="D890" i="10"/>
  <c r="D892" i="10"/>
  <c r="D900" i="10"/>
  <c r="D901" i="10" s="1"/>
  <c r="D903" i="10"/>
  <c r="D906" i="10"/>
  <c r="D939" i="10"/>
  <c r="D964" i="10"/>
  <c r="D972" i="10"/>
  <c r="D979" i="10"/>
  <c r="N28" i="45"/>
  <c r="N52" i="45"/>
  <c r="N26" i="39"/>
  <c r="N23" i="38"/>
  <c r="N22" i="38"/>
  <c r="N15" i="38"/>
  <c r="N14" i="38"/>
  <c r="N20" i="36"/>
  <c r="N19" i="36"/>
  <c r="N25" i="44"/>
  <c r="N24" i="44"/>
  <c r="N10" i="44"/>
  <c r="N26" i="44"/>
  <c r="H280" i="10"/>
  <c r="H281" i="10" s="1"/>
  <c r="H283" i="10"/>
  <c r="H284" i="10" s="1"/>
  <c r="H286" i="10"/>
  <c r="H287" i="10" s="1"/>
  <c r="H289" i="10"/>
  <c r="H290" i="10" s="1"/>
  <c r="H291" i="10" s="1"/>
  <c r="H293" i="10"/>
  <c r="H294" i="10" s="1"/>
  <c r="H296" i="10"/>
  <c r="H297" i="10" s="1"/>
  <c r="H299" i="10"/>
  <c r="H300" i="10" s="1"/>
  <c r="H302" i="10"/>
  <c r="H303" i="10" s="1"/>
  <c r="H308" i="10"/>
  <c r="H309" i="10" s="1"/>
  <c r="H311" i="10"/>
  <c r="H312" i="10" s="1"/>
  <c r="H314" i="10"/>
  <c r="H315" i="10" s="1"/>
  <c r="B84" i="12"/>
  <c r="L24" i="65" s="1"/>
  <c r="G46" i="50"/>
  <c r="G51" i="50"/>
  <c r="B52" i="12"/>
  <c r="N41" i="72"/>
  <c r="N34" i="72"/>
  <c r="J34" i="72"/>
  <c r="J41" i="72"/>
  <c r="J29" i="72"/>
  <c r="J21" i="72"/>
  <c r="J15" i="72"/>
  <c r="N12" i="38"/>
  <c r="N16" i="36"/>
  <c r="N33" i="60"/>
  <c r="N33" i="61"/>
  <c r="N33" i="62"/>
  <c r="N33" i="63"/>
  <c r="B10" i="12"/>
  <c r="B9" i="12"/>
  <c r="B13" i="12"/>
  <c r="B12" i="12"/>
  <c r="N28" i="43"/>
  <c r="N11" i="43"/>
  <c r="B34" i="12"/>
  <c r="B39" i="12"/>
  <c r="B38" i="12"/>
  <c r="B37" i="12"/>
  <c r="B40" i="12"/>
  <c r="B41" i="12"/>
  <c r="B42" i="12"/>
  <c r="B36" i="12"/>
  <c r="B35" i="12"/>
  <c r="N34" i="63"/>
  <c r="N34" i="62"/>
  <c r="N34" i="60"/>
  <c r="N34" i="61"/>
  <c r="N18" i="38"/>
  <c r="N40" i="37"/>
  <c r="N29" i="37"/>
  <c r="N36" i="70"/>
  <c r="N35" i="70"/>
  <c r="N34" i="70"/>
  <c r="N32" i="70"/>
  <c r="N31" i="70"/>
  <c r="N30" i="70"/>
  <c r="N29" i="70"/>
  <c r="N28" i="70"/>
  <c r="N27" i="70"/>
  <c r="N26" i="70"/>
  <c r="N25" i="70"/>
  <c r="N11" i="70"/>
  <c r="N11" i="69"/>
  <c r="N37" i="69"/>
  <c r="N36" i="69"/>
  <c r="N35" i="69"/>
  <c r="N33" i="69"/>
  <c r="N32" i="69"/>
  <c r="N31" i="69"/>
  <c r="N30" i="69"/>
  <c r="N29" i="69"/>
  <c r="N28" i="69"/>
  <c r="N27" i="69"/>
  <c r="N26" i="69"/>
  <c r="N12" i="69"/>
  <c r="N11" i="64"/>
  <c r="B152" i="12"/>
  <c r="B151" i="12"/>
  <c r="B150" i="12"/>
  <c r="B149" i="12"/>
  <c r="B148" i="12"/>
  <c r="B147" i="12"/>
  <c r="B146" i="12"/>
  <c r="B145" i="12"/>
  <c r="B144" i="12"/>
  <c r="B143" i="12"/>
  <c r="B142" i="12"/>
  <c r="B141" i="12"/>
  <c r="L25" i="69" s="1"/>
  <c r="N36" i="64"/>
  <c r="N35" i="64"/>
  <c r="N34" i="64"/>
  <c r="N32" i="64"/>
  <c r="N31" i="64"/>
  <c r="N30" i="64"/>
  <c r="N29" i="64"/>
  <c r="N28" i="64"/>
  <c r="N27" i="64"/>
  <c r="N26" i="64"/>
  <c r="N25" i="64"/>
  <c r="N11" i="65"/>
  <c r="N37" i="65"/>
  <c r="N36" i="65"/>
  <c r="N35" i="65"/>
  <c r="N34" i="65"/>
  <c r="N31" i="65"/>
  <c r="N30" i="65"/>
  <c r="N29" i="65"/>
  <c r="N28" i="65"/>
  <c r="N27" i="65"/>
  <c r="N26" i="65"/>
  <c r="N25" i="65"/>
  <c r="N41" i="30"/>
  <c r="N40" i="30"/>
  <c r="N39" i="30"/>
  <c r="N38" i="30"/>
  <c r="N35" i="30"/>
  <c r="N34" i="30"/>
  <c r="N33" i="30"/>
  <c r="N32" i="30"/>
  <c r="N31" i="30"/>
  <c r="N30" i="30"/>
  <c r="N16" i="30"/>
  <c r="N15" i="30"/>
  <c r="N37" i="34"/>
  <c r="N36" i="34"/>
  <c r="N35" i="34"/>
  <c r="N34" i="34"/>
  <c r="N32" i="34"/>
  <c r="N31" i="34"/>
  <c r="N30" i="34"/>
  <c r="N29" i="34"/>
  <c r="N28" i="34"/>
  <c r="N27" i="34"/>
  <c r="N26" i="34"/>
  <c r="N25" i="34"/>
  <c r="N11" i="34"/>
  <c r="N37" i="63"/>
  <c r="P39" i="72"/>
  <c r="J78" i="78" s="1"/>
  <c r="P38" i="72"/>
  <c r="J77" i="78" s="1"/>
  <c r="P33" i="72"/>
  <c r="J72" i="78" s="1"/>
  <c r="P32" i="72"/>
  <c r="J71" i="78" s="1"/>
  <c r="P31" i="72"/>
  <c r="J70" i="78" s="1"/>
  <c r="P30" i="72"/>
  <c r="J69" i="78" s="1"/>
  <c r="P40" i="72"/>
  <c r="J79" i="78" s="1"/>
  <c r="P37" i="72"/>
  <c r="J76" i="78" s="1"/>
  <c r="P36" i="72"/>
  <c r="J75" i="78" s="1"/>
  <c r="P35" i="72"/>
  <c r="N36" i="63"/>
  <c r="N32" i="63"/>
  <c r="N31" i="63"/>
  <c r="N30" i="63"/>
  <c r="N29" i="63"/>
  <c r="N21" i="63"/>
  <c r="N20" i="63"/>
  <c r="N19" i="63"/>
  <c r="N18" i="63"/>
  <c r="N16" i="63"/>
  <c r="N15" i="63"/>
  <c r="N13" i="63"/>
  <c r="N12" i="63"/>
  <c r="N37" i="62"/>
  <c r="N36" i="62"/>
  <c r="N32" i="62"/>
  <c r="N31" i="62"/>
  <c r="N30" i="62"/>
  <c r="N29" i="62"/>
  <c r="N21" i="62"/>
  <c r="N20" i="62"/>
  <c r="N19" i="62"/>
  <c r="N18" i="62"/>
  <c r="N16" i="62"/>
  <c r="N15" i="62"/>
  <c r="N13" i="62"/>
  <c r="N12" i="62"/>
  <c r="N37" i="61"/>
  <c r="N36" i="61"/>
  <c r="N32" i="61"/>
  <c r="N31" i="61"/>
  <c r="N30" i="61"/>
  <c r="N29" i="61"/>
  <c r="N21" i="61"/>
  <c r="N20" i="61"/>
  <c r="N19" i="61"/>
  <c r="N18" i="61"/>
  <c r="N16" i="61"/>
  <c r="N15" i="61"/>
  <c r="N13" i="61"/>
  <c r="N12" i="61"/>
  <c r="N37" i="60"/>
  <c r="N36" i="60"/>
  <c r="N32" i="60"/>
  <c r="N31" i="60"/>
  <c r="N30" i="60"/>
  <c r="N29" i="60"/>
  <c r="N21" i="60"/>
  <c r="N20" i="60"/>
  <c r="N19" i="60"/>
  <c r="N18" i="60"/>
  <c r="N16" i="60"/>
  <c r="N15" i="60"/>
  <c r="N13" i="60"/>
  <c r="N12" i="60"/>
  <c r="N14" i="59"/>
  <c r="N13" i="59"/>
  <c r="N12" i="59"/>
  <c r="N11" i="59"/>
  <c r="N10" i="59"/>
  <c r="N21" i="47"/>
  <c r="N20" i="47"/>
  <c r="N19" i="47"/>
  <c r="N18" i="47"/>
  <c r="N17" i="47"/>
  <c r="N16" i="47"/>
  <c r="N15" i="47"/>
  <c r="N14" i="47"/>
  <c r="N13" i="47"/>
  <c r="N12" i="47"/>
  <c r="N11" i="47"/>
  <c r="N41" i="46"/>
  <c r="N40" i="46"/>
  <c r="N39" i="46"/>
  <c r="N16" i="46"/>
  <c r="N15" i="46"/>
  <c r="N14" i="46"/>
  <c r="N13" i="46"/>
  <c r="N12" i="46"/>
  <c r="N11" i="46"/>
  <c r="N67" i="45"/>
  <c r="N66" i="45"/>
  <c r="N64" i="45"/>
  <c r="N63" i="45"/>
  <c r="N27" i="45"/>
  <c r="N26" i="45"/>
  <c r="N25" i="45"/>
  <c r="N24" i="45"/>
  <c r="N20" i="45"/>
  <c r="N24" i="41"/>
  <c r="N23" i="41"/>
  <c r="N31" i="44"/>
  <c r="N30" i="44"/>
  <c r="N29" i="44"/>
  <c r="N28" i="44"/>
  <c r="N27" i="44"/>
  <c r="N43" i="43"/>
  <c r="N42" i="43"/>
  <c r="N41" i="43"/>
  <c r="N39" i="43"/>
  <c r="N10" i="43"/>
  <c r="N26" i="42"/>
  <c r="N25" i="42"/>
  <c r="N24" i="42"/>
  <c r="N10" i="42"/>
  <c r="N22" i="41"/>
  <c r="N21" i="41"/>
  <c r="N20" i="41"/>
  <c r="N10" i="41"/>
  <c r="N29" i="40"/>
  <c r="N28" i="40"/>
  <c r="N27" i="40"/>
  <c r="N26" i="40"/>
  <c r="N25" i="40"/>
  <c r="N19" i="40"/>
  <c r="N10" i="40"/>
  <c r="N28" i="39"/>
  <c r="N27" i="39"/>
  <c r="N10" i="39"/>
  <c r="N21" i="38"/>
  <c r="N20" i="38"/>
  <c r="N19" i="38"/>
  <c r="N17" i="38"/>
  <c r="N16" i="38"/>
  <c r="N13" i="38"/>
  <c r="N11" i="38"/>
  <c r="N10" i="38"/>
  <c r="N42" i="37"/>
  <c r="N41" i="37"/>
  <c r="N28" i="37"/>
  <c r="N27" i="37"/>
  <c r="N26" i="37"/>
  <c r="N10" i="37"/>
  <c r="N18" i="36"/>
  <c r="N17" i="36"/>
  <c r="N15" i="36"/>
  <c r="N14" i="36"/>
  <c r="N13" i="36"/>
  <c r="O12" i="36"/>
  <c r="B72" i="12"/>
  <c r="N25" i="16"/>
  <c r="N24" i="16"/>
  <c r="N11" i="16"/>
  <c r="N10" i="16"/>
  <c r="B48" i="12"/>
  <c r="B54" i="12"/>
  <c r="B55" i="12"/>
  <c r="B121" i="12"/>
  <c r="B122" i="12"/>
  <c r="B124" i="12"/>
  <c r="B123" i="12"/>
  <c r="B53" i="12"/>
  <c r="B51" i="12"/>
  <c r="B50" i="12"/>
  <c r="B49" i="12"/>
  <c r="B47" i="12"/>
  <c r="B46" i="12"/>
  <c r="B45" i="12"/>
  <c r="B17" i="12"/>
  <c r="B127" i="12"/>
  <c r="B134" i="12"/>
  <c r="B133" i="12"/>
  <c r="B132" i="12"/>
  <c r="B131" i="12"/>
  <c r="B137" i="12"/>
  <c r="B136" i="12"/>
  <c r="B135" i="12"/>
  <c r="B130" i="12"/>
  <c r="B129" i="12"/>
  <c r="B128" i="12"/>
  <c r="B114" i="12"/>
  <c r="B138" i="12"/>
  <c r="B113" i="12"/>
  <c r="L29" i="30" s="1"/>
  <c r="B120" i="12"/>
  <c r="B119" i="12"/>
  <c r="B118" i="12"/>
  <c r="B117" i="12"/>
  <c r="B107" i="12"/>
  <c r="B116" i="12"/>
  <c r="B115" i="12"/>
  <c r="B99" i="12"/>
  <c r="B98" i="12"/>
  <c r="B110" i="12"/>
  <c r="B109" i="12"/>
  <c r="B108" i="12"/>
  <c r="B106" i="12"/>
  <c r="B105" i="12"/>
  <c r="B104" i="12"/>
  <c r="B102" i="12"/>
  <c r="B103" i="12"/>
  <c r="B101" i="12"/>
  <c r="B100" i="12"/>
  <c r="B79" i="12"/>
  <c r="B80" i="12"/>
  <c r="B81" i="12"/>
  <c r="B78" i="12"/>
  <c r="L24" i="40" s="1"/>
  <c r="B69" i="12"/>
  <c r="L18" i="40" s="1"/>
  <c r="B73" i="12"/>
  <c r="B70" i="12"/>
  <c r="B74" i="12"/>
  <c r="B75" i="12"/>
  <c r="B71" i="12"/>
  <c r="B58" i="12"/>
  <c r="L39" i="37" s="1"/>
  <c r="B87" i="12"/>
  <c r="B86" i="12"/>
  <c r="B85" i="12"/>
  <c r="B93" i="12"/>
  <c r="B92" i="12"/>
  <c r="B94" i="12"/>
  <c r="B91" i="12"/>
  <c r="B88" i="12"/>
  <c r="B89" i="12"/>
  <c r="B90" i="12"/>
  <c r="B95" i="12"/>
  <c r="B61" i="12"/>
  <c r="B63" i="12"/>
  <c r="B62" i="12"/>
  <c r="B24" i="12"/>
  <c r="B23" i="12"/>
  <c r="B22" i="12"/>
  <c r="B8" i="12"/>
  <c r="B7" i="12"/>
  <c r="B66" i="12"/>
  <c r="B65" i="12"/>
  <c r="B64" i="12"/>
  <c r="B60" i="12"/>
  <c r="B59" i="12"/>
  <c r="B18" i="12"/>
  <c r="B14" i="12"/>
  <c r="B11" i="12"/>
  <c r="B3" i="12"/>
  <c r="L23" i="42" s="1"/>
  <c r="D31" i="10" s="1"/>
  <c r="B28" i="12"/>
  <c r="B27" i="12"/>
  <c r="B21" i="12"/>
  <c r="B20" i="12"/>
  <c r="B19" i="12"/>
  <c r="B6" i="12"/>
  <c r="B5" i="12"/>
  <c r="B4" i="12"/>
  <c r="L27" i="43" l="1"/>
  <c r="D51" i="10" s="1"/>
  <c r="L38" i="43"/>
  <c r="D67" i="10" s="1"/>
  <c r="B1361" i="10"/>
  <c r="G1361" i="10" s="1"/>
  <c r="B1376" i="10"/>
  <c r="G1376" i="10" s="1"/>
  <c r="H1361" i="10"/>
  <c r="H1376" i="10"/>
  <c r="B1351" i="10"/>
  <c r="G1351" i="10" s="1"/>
  <c r="B1374" i="10"/>
  <c r="G1374" i="10" s="1"/>
  <c r="J74" i="78"/>
  <c r="H1356" i="10"/>
  <c r="H1375" i="10"/>
  <c r="B900" i="10"/>
  <c r="G900" i="10" s="1"/>
  <c r="G899" i="10"/>
  <c r="B1356" i="10"/>
  <c r="G1356" i="10" s="1"/>
  <c r="B1375" i="10"/>
  <c r="G1375" i="10" s="1"/>
  <c r="L23" i="16"/>
  <c r="L23" i="82"/>
  <c r="G961" i="10"/>
  <c r="J79" i="10"/>
  <c r="J1372" i="10" s="1"/>
  <c r="H1372" i="10"/>
  <c r="H962" i="10"/>
  <c r="E1371" i="10"/>
  <c r="H1346" i="10"/>
  <c r="H1373" i="10"/>
  <c r="B1347" i="10"/>
  <c r="G1347" i="10" s="1"/>
  <c r="B1346" i="10"/>
  <c r="G1346" i="10" s="1"/>
  <c r="B1373" i="10"/>
  <c r="G1373" i="10" s="1"/>
  <c r="I125" i="10"/>
  <c r="I1370" i="10" s="1"/>
  <c r="H1370" i="10"/>
  <c r="B964" i="10"/>
  <c r="G963" i="10"/>
  <c r="J936" i="10"/>
  <c r="J1369" i="10" s="1"/>
  <c r="H1369" i="10"/>
  <c r="G659" i="10"/>
  <c r="J701" i="10"/>
  <c r="J1367" i="10" s="1"/>
  <c r="H1367" i="10"/>
  <c r="G657" i="10"/>
  <c r="J553" i="10"/>
  <c r="J1365" i="10" s="1"/>
  <c r="H1365" i="10"/>
  <c r="G656" i="10"/>
  <c r="I1058" i="10"/>
  <c r="I1358" i="10" s="1"/>
  <c r="H1358" i="10"/>
  <c r="I1050" i="10"/>
  <c r="I1350" i="10" s="1"/>
  <c r="H1350" i="10"/>
  <c r="I1057" i="10"/>
  <c r="I1357" i="10" s="1"/>
  <c r="H1357" i="10"/>
  <c r="I1064" i="10"/>
  <c r="I1364" i="10" s="1"/>
  <c r="H1364" i="10"/>
  <c r="I1048" i="10"/>
  <c r="I1348" i="10" s="1"/>
  <c r="H1348" i="10"/>
  <c r="G1045" i="10"/>
  <c r="B1345" i="10"/>
  <c r="G1345" i="10" s="1"/>
  <c r="J1063" i="10"/>
  <c r="J1363" i="10" s="1"/>
  <c r="H1363" i="10"/>
  <c r="J1055" i="10"/>
  <c r="J1355" i="10" s="1"/>
  <c r="H1355" i="10"/>
  <c r="I1047" i="10"/>
  <c r="H1347" i="10"/>
  <c r="J1062" i="10"/>
  <c r="J1362" i="10" s="1"/>
  <c r="H1362" i="10"/>
  <c r="I1054" i="10"/>
  <c r="I1354" i="10" s="1"/>
  <c r="H1354" i="10"/>
  <c r="I1053" i="10"/>
  <c r="I1353" i="10" s="1"/>
  <c r="H1353" i="10"/>
  <c r="I1045" i="10"/>
  <c r="I1345" i="10" s="1"/>
  <c r="H1345" i="10"/>
  <c r="J1051" i="10"/>
  <c r="H1351" i="10"/>
  <c r="I1199" i="10"/>
  <c r="I1336" i="10"/>
  <c r="J1199" i="10"/>
  <c r="J1336" i="10"/>
  <c r="E972" i="10"/>
  <c r="E1331" i="10"/>
  <c r="H583" i="10"/>
  <c r="H1323" i="10" s="1"/>
  <c r="E1323" i="10"/>
  <c r="H590" i="10"/>
  <c r="H1330" i="10" s="1"/>
  <c r="E1330" i="10"/>
  <c r="H582" i="10"/>
  <c r="H1322" i="10" s="1"/>
  <c r="E1322" i="10"/>
  <c r="H973" i="10"/>
  <c r="I973" i="10" s="1"/>
  <c r="I1333" i="10" s="1"/>
  <c r="E1333" i="10"/>
  <c r="H592" i="10"/>
  <c r="H1332" i="10" s="1"/>
  <c r="E1332" i="10"/>
  <c r="H588" i="10"/>
  <c r="J588" i="10" s="1"/>
  <c r="J1328" i="10" s="1"/>
  <c r="E1328" i="10"/>
  <c r="H580" i="10"/>
  <c r="I580" i="10" s="1"/>
  <c r="I1320" i="10" s="1"/>
  <c r="E1320" i="10"/>
  <c r="B1325" i="10"/>
  <c r="G1325" i="10" s="1"/>
  <c r="H585" i="10"/>
  <c r="J585" i="10" s="1"/>
  <c r="J1325" i="10" s="1"/>
  <c r="E1325" i="10"/>
  <c r="H587" i="10"/>
  <c r="J587" i="10" s="1"/>
  <c r="J1327" i="10" s="1"/>
  <c r="E1327" i="10"/>
  <c r="H584" i="10"/>
  <c r="H1324" i="10" s="1"/>
  <c r="E1324" i="10"/>
  <c r="H581" i="10"/>
  <c r="J581" i="10" s="1"/>
  <c r="J1321" i="10" s="1"/>
  <c r="E1321" i="10"/>
  <c r="H975" i="10"/>
  <c r="J975" i="10" s="1"/>
  <c r="J1334" i="10" s="1"/>
  <c r="E1334" i="10"/>
  <c r="H586" i="10"/>
  <c r="J586" i="10" s="1"/>
  <c r="J1326" i="10" s="1"/>
  <c r="E1326" i="10"/>
  <c r="G571" i="10"/>
  <c r="G1175" i="10"/>
  <c r="G595" i="10"/>
  <c r="G594" i="10"/>
  <c r="G1177" i="10"/>
  <c r="G573" i="10"/>
  <c r="G572" i="10"/>
  <c r="B974" i="10"/>
  <c r="G593" i="10"/>
  <c r="G577" i="10"/>
  <c r="H593" i="10"/>
  <c r="H974" i="10" s="1"/>
  <c r="E974" i="10"/>
  <c r="G574" i="10"/>
  <c r="G977" i="10"/>
  <c r="B444" i="10"/>
  <c r="G443" i="10"/>
  <c r="G934" i="10"/>
  <c r="G494" i="10"/>
  <c r="G933" i="10"/>
  <c r="G1057" i="10"/>
  <c r="G1049" i="10"/>
  <c r="G988" i="10"/>
  <c r="G965" i="10"/>
  <c r="G493" i="10"/>
  <c r="G439" i="10"/>
  <c r="G393" i="10"/>
  <c r="G337" i="10"/>
  <c r="G932" i="10"/>
  <c r="G331" i="10"/>
  <c r="G1060" i="10"/>
  <c r="G942" i="10"/>
  <c r="B498" i="10"/>
  <c r="G498" i="10" s="1"/>
  <c r="G497" i="10"/>
  <c r="G874" i="10"/>
  <c r="G941" i="10"/>
  <c r="G937" i="10"/>
  <c r="G1064" i="10"/>
  <c r="G1056" i="10"/>
  <c r="G1048" i="10"/>
  <c r="G898" i="10"/>
  <c r="G492" i="10"/>
  <c r="G438" i="10"/>
  <c r="G392" i="10"/>
  <c r="G336" i="10"/>
  <c r="G919" i="10"/>
  <c r="G878" i="10"/>
  <c r="G1052" i="10"/>
  <c r="G1051" i="10"/>
  <c r="G396" i="10"/>
  <c r="G1058" i="10"/>
  <c r="G990" i="10"/>
  <c r="G1063" i="10"/>
  <c r="G1055" i="10"/>
  <c r="G1047" i="10"/>
  <c r="G962" i="10"/>
  <c r="G909" i="10"/>
  <c r="G897" i="10"/>
  <c r="G885" i="10"/>
  <c r="G491" i="10"/>
  <c r="G437" i="10"/>
  <c r="G391" i="10"/>
  <c r="G335" i="10"/>
  <c r="G940" i="10"/>
  <c r="G877" i="10"/>
  <c r="B704" i="10"/>
  <c r="G703" i="10"/>
  <c r="G488" i="10"/>
  <c r="G935" i="10"/>
  <c r="G992" i="10"/>
  <c r="G1050" i="10"/>
  <c r="B903" i="10"/>
  <c r="G902" i="10"/>
  <c r="G1062" i="10"/>
  <c r="G1054" i="10"/>
  <c r="G1046" i="10"/>
  <c r="G908" i="10"/>
  <c r="G896" i="10"/>
  <c r="G884" i="10"/>
  <c r="G490" i="10"/>
  <c r="G436" i="10"/>
  <c r="G390" i="10"/>
  <c r="G334" i="10"/>
  <c r="B939" i="10"/>
  <c r="G938" i="10"/>
  <c r="G876" i="10"/>
  <c r="B906" i="10"/>
  <c r="G906" i="10" s="1"/>
  <c r="G905" i="10"/>
  <c r="B399" i="10"/>
  <c r="G399" i="10" s="1"/>
  <c r="G398" i="10"/>
  <c r="G1059" i="10"/>
  <c r="G387" i="10"/>
  <c r="G440" i="10"/>
  <c r="B556" i="10"/>
  <c r="B1337" i="10" s="1"/>
  <c r="G555" i="10"/>
  <c r="G1061" i="10"/>
  <c r="G1053" i="10"/>
  <c r="B979" i="10"/>
  <c r="G978" i="10"/>
  <c r="G943" i="10"/>
  <c r="G895" i="10"/>
  <c r="G883" i="10"/>
  <c r="B500" i="10"/>
  <c r="G499" i="10"/>
  <c r="B446" i="10"/>
  <c r="G445" i="10"/>
  <c r="G434" i="10"/>
  <c r="G389" i="10"/>
  <c r="G333" i="10"/>
  <c r="G936" i="10"/>
  <c r="G875" i="10"/>
  <c r="B764" i="10"/>
  <c r="G763" i="10"/>
  <c r="G670" i="10"/>
  <c r="G649" i="10"/>
  <c r="G626" i="10"/>
  <c r="G893" i="10"/>
  <c r="B669" i="10"/>
  <c r="G669" i="10" s="1"/>
  <c r="G668" i="10"/>
  <c r="G658" i="10"/>
  <c r="G648" i="10"/>
  <c r="G640" i="10"/>
  <c r="B629" i="10"/>
  <c r="G629" i="10" s="1"/>
  <c r="G628" i="10"/>
  <c r="B667" i="10"/>
  <c r="G666" i="10"/>
  <c r="G647" i="10"/>
  <c r="G639" i="10"/>
  <c r="B622" i="10"/>
  <c r="G622" i="10" s="1"/>
  <c r="G621" i="10"/>
  <c r="B665" i="10"/>
  <c r="G664" i="10"/>
  <c r="G646" i="10"/>
  <c r="G638" i="10"/>
  <c r="G734" i="10"/>
  <c r="G655" i="10"/>
  <c r="G619" i="10"/>
  <c r="G981" i="10"/>
  <c r="G644" i="10"/>
  <c r="G606" i="10"/>
  <c r="G980" i="10"/>
  <c r="G672" i="10"/>
  <c r="G661" i="10"/>
  <c r="G633" i="10"/>
  <c r="G671" i="10"/>
  <c r="G650" i="10"/>
  <c r="G642" i="10"/>
  <c r="G632" i="10"/>
  <c r="H641" i="10"/>
  <c r="H1342" i="10" s="1"/>
  <c r="E1342" i="10"/>
  <c r="B1341" i="10"/>
  <c r="G1341" i="10" s="1"/>
  <c r="H637" i="10"/>
  <c r="J637" i="10" s="1"/>
  <c r="J1341" i="10" s="1"/>
  <c r="E1341" i="10"/>
  <c r="G699" i="10"/>
  <c r="G951" i="10"/>
  <c r="G730" i="10"/>
  <c r="G700" i="10"/>
  <c r="G737" i="10"/>
  <c r="G949" i="10"/>
  <c r="G569" i="10"/>
  <c r="G956" i="10"/>
  <c r="G948" i="10"/>
  <c r="G788" i="10"/>
  <c r="G735" i="10"/>
  <c r="G727" i="10"/>
  <c r="G719" i="10"/>
  <c r="G578" i="10"/>
  <c r="G681" i="10"/>
  <c r="G480" i="10"/>
  <c r="G714" i="10"/>
  <c r="G950" i="10"/>
  <c r="G729" i="10"/>
  <c r="G721" i="10"/>
  <c r="G323" i="10"/>
  <c r="G728" i="10"/>
  <c r="G579" i="10"/>
  <c r="G947" i="10"/>
  <c r="G848" i="10"/>
  <c r="G726" i="10"/>
  <c r="G718" i="10"/>
  <c r="G663" i="10"/>
  <c r="G645" i="10"/>
  <c r="G130" i="10"/>
  <c r="G553" i="10"/>
  <c r="G736" i="10"/>
  <c r="G720" i="10"/>
  <c r="G954" i="10"/>
  <c r="G946" i="10"/>
  <c r="G847" i="10"/>
  <c r="G830" i="10"/>
  <c r="G733" i="10"/>
  <c r="G725" i="10"/>
  <c r="G717" i="10"/>
  <c r="G584" i="10"/>
  <c r="B576" i="10"/>
  <c r="G575" i="10"/>
  <c r="G124" i="10"/>
  <c r="G552" i="10"/>
  <c r="G426" i="10"/>
  <c r="G945" i="10"/>
  <c r="G846" i="10"/>
  <c r="G732" i="10"/>
  <c r="G724" i="10"/>
  <c r="G716" i="10"/>
  <c r="G109" i="10"/>
  <c r="G551" i="10"/>
  <c r="G722" i="10"/>
  <c r="G641" i="10"/>
  <c r="G712" i="10"/>
  <c r="G731" i="10"/>
  <c r="G723" i="10"/>
  <c r="G715" i="10"/>
  <c r="G701" i="10"/>
  <c r="G379" i="10"/>
  <c r="G838" i="10"/>
  <c r="B972" i="10"/>
  <c r="G591" i="10"/>
  <c r="G583" i="10"/>
  <c r="G952" i="10"/>
  <c r="G837" i="10"/>
  <c r="G590" i="10"/>
  <c r="G582" i="10"/>
  <c r="G832" i="10"/>
  <c r="G839" i="10"/>
  <c r="G840" i="10"/>
  <c r="G836" i="10"/>
  <c r="G581" i="10"/>
  <c r="G975" i="10"/>
  <c r="G835" i="10"/>
  <c r="G588" i="10"/>
  <c r="G580" i="10"/>
  <c r="G495" i="10"/>
  <c r="G441" i="10"/>
  <c r="G592" i="10"/>
  <c r="G973" i="10"/>
  <c r="G842" i="10"/>
  <c r="G834" i="10"/>
  <c r="G587" i="10"/>
  <c r="G394" i="10"/>
  <c r="G338" i="10"/>
  <c r="G589" i="10"/>
  <c r="B1339" i="10"/>
  <c r="H589" i="10"/>
  <c r="E1339" i="10"/>
  <c r="E1340" i="10" s="1"/>
  <c r="G841" i="10"/>
  <c r="G833" i="10"/>
  <c r="G586" i="10"/>
  <c r="G986" i="10"/>
  <c r="G955" i="10"/>
  <c r="G795" i="10"/>
  <c r="G779" i="10"/>
  <c r="G786" i="10"/>
  <c r="G778" i="10"/>
  <c r="G770" i="10"/>
  <c r="G329" i="10"/>
  <c r="G785" i="10"/>
  <c r="G777" i="10"/>
  <c r="G643" i="10"/>
  <c r="G806" i="10"/>
  <c r="G487" i="10"/>
  <c r="G784" i="10"/>
  <c r="G775" i="10"/>
  <c r="G766" i="10"/>
  <c r="G343" i="10"/>
  <c r="G432" i="10"/>
  <c r="G787" i="10"/>
  <c r="G433" i="10"/>
  <c r="G1073" i="10"/>
  <c r="G798" i="10"/>
  <c r="G782" i="10"/>
  <c r="G774" i="10"/>
  <c r="G771" i="10"/>
  <c r="G330" i="10"/>
  <c r="G960" i="10"/>
  <c r="G792" i="10"/>
  <c r="G486" i="10"/>
  <c r="B892" i="10"/>
  <c r="G891" i="10"/>
  <c r="G797" i="10"/>
  <c r="G781" i="10"/>
  <c r="G773" i="10"/>
  <c r="G386" i="10"/>
  <c r="G776" i="10"/>
  <c r="G890" i="10"/>
  <c r="G796" i="10"/>
  <c r="G780" i="10"/>
  <c r="G772" i="10"/>
  <c r="G385" i="10"/>
  <c r="G744" i="10"/>
  <c r="G308" i="10"/>
  <c r="B297" i="10"/>
  <c r="G296" i="10"/>
  <c r="J280" i="10"/>
  <c r="J281" i="10" s="1"/>
  <c r="B294" i="10"/>
  <c r="G293" i="10"/>
  <c r="I280" i="10"/>
  <c r="I281" i="10" s="1"/>
  <c r="J12" i="10"/>
  <c r="B290" i="10"/>
  <c r="G289" i="10"/>
  <c r="B315" i="10"/>
  <c r="G314" i="10"/>
  <c r="B281" i="10"/>
  <c r="G280" i="10"/>
  <c r="B300" i="10"/>
  <c r="G299" i="10"/>
  <c r="B284" i="10"/>
  <c r="G283" i="10"/>
  <c r="J1171" i="10"/>
  <c r="J1172" i="10" s="1"/>
  <c r="J1173" i="10" s="1"/>
  <c r="I1176" i="10"/>
  <c r="I1177" i="10" s="1"/>
  <c r="H1177" i="10"/>
  <c r="B1180" i="10"/>
  <c r="I1174" i="10"/>
  <c r="I1175" i="10" s="1"/>
  <c r="H1175" i="10"/>
  <c r="J1176" i="10"/>
  <c r="J1177" i="10" s="1"/>
  <c r="I1171" i="10"/>
  <c r="I1172" i="10" s="1"/>
  <c r="I1173" i="10" s="1"/>
  <c r="B1173" i="10"/>
  <c r="I1178" i="10"/>
  <c r="I1179" i="10" s="1"/>
  <c r="I1180" i="10" s="1"/>
  <c r="H1179" i="10"/>
  <c r="H1180" i="10" s="1"/>
  <c r="D109" i="10"/>
  <c r="J203" i="10"/>
  <c r="I941" i="10"/>
  <c r="J1010" i="10"/>
  <c r="I499" i="10"/>
  <c r="I500" i="10" s="1"/>
  <c r="J833" i="10"/>
  <c r="I834" i="10"/>
  <c r="I794" i="10"/>
  <c r="B309" i="10"/>
  <c r="J965" i="10"/>
  <c r="J594" i="10"/>
  <c r="E654" i="10"/>
  <c r="E1344" i="10" s="1"/>
  <c r="J730" i="10"/>
  <c r="J658" i="10"/>
  <c r="J898" i="10"/>
  <c r="J848" i="10"/>
  <c r="J785" i="10"/>
  <c r="H889" i="10"/>
  <c r="J889" i="10" s="1"/>
  <c r="J890" i="10" s="1"/>
  <c r="J841" i="10"/>
  <c r="H682" i="10"/>
  <c r="H683" i="10" s="1"/>
  <c r="H684" i="10" s="1"/>
  <c r="H635" i="10"/>
  <c r="H666" i="10"/>
  <c r="J666" i="10" s="1"/>
  <c r="J667" i="10" s="1"/>
  <c r="J434" i="10"/>
  <c r="J832" i="10"/>
  <c r="I940" i="10"/>
  <c r="I1018" i="10"/>
  <c r="J1031" i="10"/>
  <c r="I681" i="10"/>
  <c r="I682" i="10" s="1"/>
  <c r="I683" i="10" s="1"/>
  <c r="I684" i="10" s="1"/>
  <c r="I634" i="10"/>
  <c r="I635" i="10" s="1"/>
  <c r="I578" i="10"/>
  <c r="J1003" i="10"/>
  <c r="I721" i="10"/>
  <c r="I553" i="10"/>
  <c r="I1365" i="10" s="1"/>
  <c r="E906" i="10"/>
  <c r="J1032" i="10"/>
  <c r="J381" i="10"/>
  <c r="J724" i="10"/>
  <c r="J7" i="10"/>
  <c r="K7" i="10" s="1"/>
  <c r="I875" i="10"/>
  <c r="I716" i="10"/>
  <c r="H129" i="10"/>
  <c r="H130" i="10" s="1"/>
  <c r="J640" i="10"/>
  <c r="J711" i="10"/>
  <c r="J495" i="10"/>
  <c r="H939" i="10"/>
  <c r="J577" i="10"/>
  <c r="J428" i="10"/>
  <c r="I956" i="10"/>
  <c r="I491" i="10"/>
  <c r="I425" i="10"/>
  <c r="I151" i="10"/>
  <c r="I128" i="10"/>
  <c r="I129" i="10" s="1"/>
  <c r="I130" i="10" s="1"/>
  <c r="J934" i="10"/>
  <c r="J22" i="10"/>
  <c r="J948" i="10"/>
  <c r="I437" i="10"/>
  <c r="J1067" i="10"/>
  <c r="J5" i="10"/>
  <c r="K5" i="10" s="1"/>
  <c r="I1021" i="10"/>
  <c r="I273" i="10"/>
  <c r="I196" i="10"/>
  <c r="I995" i="10"/>
  <c r="J631" i="10"/>
  <c r="J493" i="10"/>
  <c r="J333" i="10"/>
  <c r="J107" i="10"/>
  <c r="J108" i="10" s="1"/>
  <c r="J109" i="10" s="1"/>
  <c r="J154" i="10"/>
  <c r="J123" i="10"/>
  <c r="J124" i="10" s="1"/>
  <c r="H591" i="10"/>
  <c r="J947" i="10"/>
  <c r="J706" i="10"/>
  <c r="J331" i="10"/>
  <c r="J256" i="10"/>
  <c r="J100" i="10"/>
  <c r="I700" i="10"/>
  <c r="J148" i="10"/>
  <c r="J840" i="10"/>
  <c r="H124" i="10"/>
  <c r="J1054" i="10"/>
  <c r="J1354" i="10" s="1"/>
  <c r="J820" i="10"/>
  <c r="J699" i="10"/>
  <c r="J480" i="10"/>
  <c r="J99" i="10"/>
  <c r="I1062" i="10"/>
  <c r="I1362" i="10" s="1"/>
  <c r="I1055" i="10"/>
  <c r="I1355" i="10" s="1"/>
  <c r="I486" i="10"/>
  <c r="I155" i="10"/>
  <c r="I705" i="10"/>
  <c r="J705" i="10"/>
  <c r="I999" i="10"/>
  <c r="J999" i="10"/>
  <c r="I98" i="10"/>
  <c r="J98" i="10"/>
  <c r="I908" i="10"/>
  <c r="J908" i="10"/>
  <c r="I879" i="10"/>
  <c r="I880" i="10" s="1"/>
  <c r="H880" i="10"/>
  <c r="J879" i="10"/>
  <c r="J880" i="10" s="1"/>
  <c r="I559" i="10"/>
  <c r="I560" i="10" s="1"/>
  <c r="I561" i="10" s="1"/>
  <c r="I562" i="10" s="1"/>
  <c r="I563" i="10" s="1"/>
  <c r="I564" i="10" s="1"/>
  <c r="I565" i="10" s="1"/>
  <c r="I566" i="10" s="1"/>
  <c r="I567" i="10" s="1"/>
  <c r="J559" i="10"/>
  <c r="J560" i="10" s="1"/>
  <c r="J561" i="10" s="1"/>
  <c r="J562" i="10" s="1"/>
  <c r="J563" i="10" s="1"/>
  <c r="J564" i="10" s="1"/>
  <c r="J565" i="10" s="1"/>
  <c r="J566" i="10" s="1"/>
  <c r="J567" i="10" s="1"/>
  <c r="I487" i="10"/>
  <c r="J487" i="10"/>
  <c r="I336" i="10"/>
  <c r="J336" i="10"/>
  <c r="I1015" i="10"/>
  <c r="J1015" i="10"/>
  <c r="I393" i="10"/>
  <c r="J393" i="10"/>
  <c r="I384" i="10"/>
  <c r="J384" i="10"/>
  <c r="I153" i="10"/>
  <c r="J153" i="10"/>
  <c r="J195" i="10"/>
  <c r="I195" i="10"/>
  <c r="I998" i="10"/>
  <c r="J998" i="10"/>
  <c r="J661" i="10"/>
  <c r="I661" i="10"/>
  <c r="I763" i="10"/>
  <c r="I764" i="10" s="1"/>
  <c r="H764" i="10"/>
  <c r="J763" i="10"/>
  <c r="J764" i="10" s="1"/>
  <c r="I194" i="10"/>
  <c r="J194" i="10"/>
  <c r="I1009" i="10"/>
  <c r="J1009" i="10"/>
  <c r="I246" i="10"/>
  <c r="J246" i="10"/>
  <c r="J911" i="10"/>
  <c r="I911" i="10"/>
  <c r="I935" i="10"/>
  <c r="I394" i="10"/>
  <c r="J394" i="10"/>
  <c r="I385" i="10"/>
  <c r="J385" i="10"/>
  <c r="H664" i="10"/>
  <c r="J664" i="10" s="1"/>
  <c r="J665" i="10" s="1"/>
  <c r="H446" i="10"/>
  <c r="J1064" i="10"/>
  <c r="J1364" i="10" s="1"/>
  <c r="H444" i="10"/>
  <c r="J959" i="10"/>
  <c r="I805" i="10"/>
  <c r="I765" i="10"/>
  <c r="I605" i="10"/>
  <c r="I568" i="10"/>
  <c r="I176" i="10"/>
  <c r="I991" i="10"/>
  <c r="I992" i="10" s="1"/>
  <c r="J1037" i="10"/>
  <c r="J731" i="10"/>
  <c r="J443" i="10"/>
  <c r="J444" i="10" s="1"/>
  <c r="J193" i="10"/>
  <c r="J149" i="10"/>
  <c r="L24" i="70"/>
  <c r="L24" i="64"/>
  <c r="L24" i="34"/>
  <c r="J977" i="10"/>
  <c r="I977" i="10"/>
  <c r="J904" i="10"/>
  <c r="I904" i="10"/>
  <c r="I645" i="10"/>
  <c r="J645" i="10"/>
  <c r="I644" i="10"/>
  <c r="J644" i="10"/>
  <c r="I573" i="10"/>
  <c r="J573" i="10"/>
  <c r="I389" i="10"/>
  <c r="J389" i="10"/>
  <c r="I26" i="10"/>
  <c r="J26" i="10"/>
  <c r="J838" i="10"/>
  <c r="I838" i="10"/>
  <c r="J1036" i="10"/>
  <c r="J76" i="10"/>
  <c r="I1052" i="10"/>
  <c r="I1352" i="10" s="1"/>
  <c r="J1052" i="10"/>
  <c r="J1352" i="10" s="1"/>
  <c r="I24" i="10"/>
  <c r="J24" i="10"/>
  <c r="B287" i="10"/>
  <c r="J1047" i="10"/>
  <c r="I733" i="10"/>
  <c r="J733" i="10"/>
  <c r="I426" i="10"/>
  <c r="J426" i="10"/>
  <c r="I127" i="10"/>
  <c r="J127" i="10"/>
  <c r="E979" i="10"/>
  <c r="H978" i="10"/>
  <c r="I978" i="10" s="1"/>
  <c r="I979" i="10" s="1"/>
  <c r="B826" i="10"/>
  <c r="H654" i="10"/>
  <c r="H1344" i="10" s="1"/>
  <c r="I732" i="10"/>
  <c r="J732" i="10"/>
  <c r="B882" i="10"/>
  <c r="J851" i="10"/>
  <c r="I851" i="10"/>
  <c r="J779" i="10"/>
  <c r="I779" i="10"/>
  <c r="I90" i="10"/>
  <c r="J90" i="10"/>
  <c r="I1046" i="10"/>
  <c r="J1046" i="10"/>
  <c r="I1028" i="10"/>
  <c r="J1028" i="10"/>
  <c r="I25" i="10"/>
  <c r="J25" i="10"/>
  <c r="J379" i="10"/>
  <c r="I202" i="10"/>
  <c r="J202" i="10"/>
  <c r="I955" i="10"/>
  <c r="J955" i="10"/>
  <c r="I621" i="10"/>
  <c r="I622" i="10" s="1"/>
  <c r="I623" i="10" s="1"/>
  <c r="I624" i="10" s="1"/>
  <c r="H622" i="10"/>
  <c r="H623" i="10" s="1"/>
  <c r="H624" i="10" s="1"/>
  <c r="J621" i="10"/>
  <c r="J622" i="10" s="1"/>
  <c r="J623" i="10" s="1"/>
  <c r="J624" i="10" s="1"/>
  <c r="I788" i="10"/>
  <c r="J788" i="10"/>
  <c r="J627" i="10"/>
  <c r="J50" i="10"/>
  <c r="I761" i="10"/>
  <c r="J761" i="10"/>
  <c r="I796" i="10"/>
  <c r="J796" i="10"/>
  <c r="I398" i="10"/>
  <c r="I399" i="10" s="1"/>
  <c r="H399" i="10"/>
  <c r="I1059" i="10"/>
  <c r="I1359" i="10" s="1"/>
  <c r="J1059" i="10"/>
  <c r="J1359" i="10" s="1"/>
  <c r="J66" i="10"/>
  <c r="I340" i="10"/>
  <c r="I341" i="10" s="1"/>
  <c r="J340" i="10"/>
  <c r="J341" i="10" s="1"/>
  <c r="J895" i="10"/>
  <c r="J574" i="10"/>
  <c r="J398" i="10"/>
  <c r="J399" i="10" s="1"/>
  <c r="J322" i="10"/>
  <c r="B652" i="10"/>
  <c r="B1343" i="10" s="1"/>
  <c r="G1343" i="10" s="1"/>
  <c r="J945" i="10"/>
  <c r="J884" i="10"/>
  <c r="J49" i="10"/>
  <c r="J932" i="10"/>
  <c r="I932" i="10"/>
  <c r="B142" i="10"/>
  <c r="J950" i="10"/>
  <c r="I950" i="10"/>
  <c r="B880" i="10"/>
  <c r="H341" i="10"/>
  <c r="J778" i="10"/>
  <c r="J436" i="10"/>
  <c r="J997" i="10"/>
  <c r="J101" i="10"/>
  <c r="J45" i="10"/>
  <c r="I859" i="10"/>
  <c r="I860" i="10" s="1"/>
  <c r="J859" i="10"/>
  <c r="J860" i="10" s="1"/>
  <c r="H673" i="10"/>
  <c r="H674" i="10" s="1"/>
  <c r="I549" i="10"/>
  <c r="J549" i="10"/>
  <c r="J328" i="10"/>
  <c r="I328" i="10"/>
  <c r="I957" i="10"/>
  <c r="J957" i="10"/>
  <c r="J768" i="10"/>
  <c r="I1029" i="10"/>
  <c r="I936" i="10"/>
  <c r="I1369" i="10" s="1"/>
  <c r="I878" i="10"/>
  <c r="J878" i="10"/>
  <c r="I847" i="10"/>
  <c r="I835" i="10"/>
  <c r="I528" i="10"/>
  <c r="I529" i="10" s="1"/>
  <c r="I530" i="10" s="1"/>
  <c r="I531" i="10" s="1"/>
  <c r="I532" i="10" s="1"/>
  <c r="I533" i="10" s="1"/>
  <c r="I534" i="10" s="1"/>
  <c r="I535" i="10" s="1"/>
  <c r="I536" i="10" s="1"/>
  <c r="J528" i="10"/>
  <c r="J529" i="10" s="1"/>
  <c r="J530" i="10" s="1"/>
  <c r="J531" i="10" s="1"/>
  <c r="J532" i="10" s="1"/>
  <c r="J533" i="10" s="1"/>
  <c r="J534" i="10" s="1"/>
  <c r="J535" i="10" s="1"/>
  <c r="J536" i="10" s="1"/>
  <c r="I431" i="10"/>
  <c r="I335" i="10"/>
  <c r="J30" i="10"/>
  <c r="I30" i="10"/>
  <c r="J985" i="10"/>
  <c r="J986" i="10" s="1"/>
  <c r="J909" i="10"/>
  <c r="J657" i="10"/>
  <c r="J338" i="10"/>
  <c r="I1040" i="10"/>
  <c r="I876" i="10"/>
  <c r="I633" i="10"/>
  <c r="I595" i="10"/>
  <c r="I550" i="10"/>
  <c r="I996" i="10"/>
  <c r="J989" i="10"/>
  <c r="J990" i="10" s="1"/>
  <c r="H397" i="10"/>
  <c r="H108" i="10"/>
  <c r="H109" i="10" s="1"/>
  <c r="J386" i="10"/>
  <c r="I727" i="10"/>
  <c r="J727" i="10"/>
  <c r="I715" i="10"/>
  <c r="J715" i="10"/>
  <c r="J896" i="10"/>
  <c r="I896" i="10"/>
  <c r="I774" i="10"/>
  <c r="J774" i="10"/>
  <c r="I845" i="10"/>
  <c r="J845" i="10"/>
  <c r="I773" i="10"/>
  <c r="J773" i="10"/>
  <c r="I797" i="10"/>
  <c r="J797" i="10"/>
  <c r="J790" i="10"/>
  <c r="I790" i="10"/>
  <c r="I391" i="10"/>
  <c r="J391" i="10"/>
  <c r="E576" i="10"/>
  <c r="H575" i="10"/>
  <c r="I919" i="10"/>
  <c r="J919" i="10"/>
  <c r="J638" i="10"/>
  <c r="I638" i="10"/>
  <c r="I1056" i="10"/>
  <c r="J1056" i="10"/>
  <c r="J646" i="10"/>
  <c r="I646" i="10"/>
  <c r="J943" i="10"/>
  <c r="I1049" i="10"/>
  <c r="I1349" i="10" s="1"/>
  <c r="J1049" i="10"/>
  <c r="J1349" i="10" s="1"/>
  <c r="I659" i="10"/>
  <c r="J659" i="10"/>
  <c r="B341" i="10"/>
  <c r="B312" i="10"/>
  <c r="I837" i="10"/>
  <c r="J837" i="10"/>
  <c r="J828" i="10"/>
  <c r="I1022" i="10"/>
  <c r="J1022" i="10"/>
  <c r="I852" i="10"/>
  <c r="J852" i="10"/>
  <c r="I707" i="10"/>
  <c r="I708" i="10" s="1"/>
  <c r="I709" i="10" s="1"/>
  <c r="I710" i="10" s="1"/>
  <c r="H708" i="10"/>
  <c r="H709" i="10" s="1"/>
  <c r="H710" i="10" s="1"/>
  <c r="I497" i="10"/>
  <c r="I498" i="10" s="1"/>
  <c r="H498" i="10"/>
  <c r="J330" i="10"/>
  <c r="I330" i="10"/>
  <c r="I161" i="10"/>
  <c r="J161" i="10"/>
  <c r="I87" i="10"/>
  <c r="J87" i="10"/>
  <c r="B674" i="10"/>
  <c r="B654" i="10"/>
  <c r="B1344" i="10" s="1"/>
  <c r="G1344" i="10" s="1"/>
  <c r="B635" i="10"/>
  <c r="H629" i="10"/>
  <c r="H630" i="10" s="1"/>
  <c r="J827" i="10"/>
  <c r="J789" i="10"/>
  <c r="I885" i="10"/>
  <c r="J885" i="10"/>
  <c r="I736" i="10"/>
  <c r="J736" i="10"/>
  <c r="I215" i="10"/>
  <c r="J215" i="10"/>
  <c r="J499" i="10"/>
  <c r="J500" i="10" s="1"/>
  <c r="B303" i="10"/>
  <c r="J958" i="10"/>
  <c r="I958" i="10"/>
  <c r="E892" i="10"/>
  <c r="H891" i="10"/>
  <c r="J770" i="10"/>
  <c r="I770" i="10"/>
  <c r="I650" i="10"/>
  <c r="J650" i="10"/>
  <c r="A306" i="10"/>
  <c r="H826" i="10"/>
  <c r="I180" i="10"/>
  <c r="J180" i="10"/>
  <c r="B888" i="10"/>
  <c r="J1068" i="10"/>
  <c r="I1068" i="10"/>
  <c r="I836" i="10"/>
  <c r="J836" i="10"/>
  <c r="I728" i="10"/>
  <c r="J728" i="10"/>
  <c r="I961" i="10"/>
  <c r="J961" i="10"/>
  <c r="I482" i="10"/>
  <c r="J482" i="10"/>
  <c r="J905" i="10"/>
  <c r="J906" i="10" s="1"/>
  <c r="J619" i="10"/>
  <c r="I772" i="10"/>
  <c r="J772" i="10"/>
  <c r="I626" i="10"/>
  <c r="I1366" i="10" s="1"/>
  <c r="J626" i="10"/>
  <c r="J1366" i="10" s="1"/>
  <c r="I552" i="10"/>
  <c r="J552" i="10"/>
  <c r="E652" i="10"/>
  <c r="E1343" i="10" s="1"/>
  <c r="H651" i="10"/>
  <c r="J223" i="10"/>
  <c r="I949" i="10"/>
  <c r="J949" i="10"/>
  <c r="I1017" i="10"/>
  <c r="J1017" i="10"/>
  <c r="J497" i="10"/>
  <c r="J498" i="10" s="1"/>
  <c r="J1050" i="10"/>
  <c r="J1350" i="10" s="1"/>
  <c r="I253" i="10"/>
  <c r="J253" i="10"/>
  <c r="I140" i="10"/>
  <c r="I141" i="10" s="1"/>
  <c r="I142" i="10" s="1"/>
  <c r="J140" i="10"/>
  <c r="J141" i="10" s="1"/>
  <c r="J142" i="10" s="1"/>
  <c r="J579" i="10"/>
  <c r="I579" i="10"/>
  <c r="J981" i="10"/>
  <c r="J806" i="10"/>
  <c r="J780" i="10"/>
  <c r="J656" i="10"/>
  <c r="J255" i="10"/>
  <c r="J89" i="10"/>
  <c r="I821" i="10"/>
  <c r="J821" i="10"/>
  <c r="I714" i="10"/>
  <c r="J714" i="10"/>
  <c r="I702" i="10"/>
  <c r="J702" i="10"/>
  <c r="I649" i="10"/>
  <c r="J649" i="10"/>
  <c r="I429" i="10"/>
  <c r="J429" i="10"/>
  <c r="I326" i="10"/>
  <c r="J326" i="10"/>
  <c r="I77" i="10"/>
  <c r="J77" i="10"/>
  <c r="I12" i="10"/>
  <c r="I1074" i="10"/>
  <c r="I729" i="10"/>
  <c r="J729" i="10"/>
  <c r="I757" i="10"/>
  <c r="J757" i="10"/>
  <c r="J274" i="10"/>
  <c r="I274" i="10"/>
  <c r="I221" i="10"/>
  <c r="J221" i="10"/>
  <c r="J846" i="10"/>
  <c r="J877" i="10"/>
  <c r="J1368" i="10" s="1"/>
  <c r="I877" i="10"/>
  <c r="I1368" i="10" s="1"/>
  <c r="I433" i="10"/>
  <c r="J433" i="10"/>
  <c r="I6" i="10"/>
  <c r="J6" i="10"/>
  <c r="H906" i="10"/>
  <c r="J953" i="10"/>
  <c r="J441" i="10"/>
  <c r="J125" i="10"/>
  <c r="J1370" i="10" s="1"/>
  <c r="J897" i="10"/>
  <c r="I897" i="10"/>
  <c r="J843" i="10"/>
  <c r="I843" i="10"/>
  <c r="I625" i="10"/>
  <c r="J625" i="10"/>
  <c r="I254" i="10"/>
  <c r="J254" i="10"/>
  <c r="J143" i="10"/>
  <c r="I143" i="10"/>
  <c r="E903" i="10"/>
  <c r="H902" i="10"/>
  <c r="J670" i="10"/>
  <c r="I670" i="10"/>
  <c r="B529" i="10"/>
  <c r="G529" i="10" s="1"/>
  <c r="J951" i="10"/>
  <c r="J440" i="10"/>
  <c r="I822" i="10"/>
  <c r="J822" i="10"/>
  <c r="I697" i="10"/>
  <c r="J697" i="10"/>
  <c r="I558" i="10"/>
  <c r="J558" i="10"/>
  <c r="I78" i="10"/>
  <c r="J78" i="10"/>
  <c r="H704" i="10"/>
  <c r="H560" i="10"/>
  <c r="H561" i="10" s="1"/>
  <c r="H562" i="10" s="1"/>
  <c r="H563" i="10" s="1"/>
  <c r="H564" i="10" s="1"/>
  <c r="H565" i="10" s="1"/>
  <c r="H566" i="10" s="1"/>
  <c r="H567" i="10" s="1"/>
  <c r="H141" i="10"/>
  <c r="H142" i="10" s="1"/>
  <c r="J912" i="10"/>
  <c r="J798" i="10"/>
  <c r="J734" i="10"/>
  <c r="J720" i="10"/>
  <c r="J980" i="10"/>
  <c r="J628" i="10"/>
  <c r="J629" i="10" s="1"/>
  <c r="J630" i="10" s="1"/>
  <c r="J378" i="10"/>
  <c r="J337" i="10"/>
  <c r="J152" i="10"/>
  <c r="J23" i="10"/>
  <c r="I960" i="10"/>
  <c r="I787" i="10"/>
  <c r="J787" i="10"/>
  <c r="I775" i="10"/>
  <c r="I766" i="10"/>
  <c r="I759" i="10"/>
  <c r="J759" i="10"/>
  <c r="I701" i="10"/>
  <c r="I1367" i="10" s="1"/>
  <c r="I620" i="10"/>
  <c r="J620" i="10"/>
  <c r="I485" i="10"/>
  <c r="J247" i="10"/>
  <c r="I247" i="10"/>
  <c r="I188" i="10"/>
  <c r="J188" i="10"/>
  <c r="I157" i="10"/>
  <c r="J157" i="10"/>
  <c r="J793" i="10"/>
  <c r="J777" i="10"/>
  <c r="I1061" i="10"/>
  <c r="J1061" i="10"/>
  <c r="I1039" i="10"/>
  <c r="H899" i="10"/>
  <c r="I791" i="10"/>
  <c r="I725" i="10"/>
  <c r="I632" i="10"/>
  <c r="I554" i="10"/>
  <c r="I252" i="10"/>
  <c r="J252" i="10"/>
  <c r="I88" i="10"/>
  <c r="E888" i="10"/>
  <c r="H887" i="10"/>
  <c r="I887" i="10" s="1"/>
  <c r="I888" i="10" s="1"/>
  <c r="I737" i="10"/>
  <c r="J737" i="10"/>
  <c r="J722" i="10"/>
  <c r="I1060" i="10"/>
  <c r="I1360" i="10" s="1"/>
  <c r="J1060" i="10"/>
  <c r="J1360" i="10" s="1"/>
  <c r="E964" i="10"/>
  <c r="H963" i="10"/>
  <c r="I963" i="10" s="1"/>
  <c r="I964" i="10" s="1"/>
  <c r="I1023" i="10"/>
  <c r="I79" i="10"/>
  <c r="I1372" i="10" s="1"/>
  <c r="J1027" i="10"/>
  <c r="J894" i="10"/>
  <c r="J795" i="10"/>
  <c r="J760" i="10"/>
  <c r="J569" i="10"/>
  <c r="J1058" i="10"/>
  <c r="J1358" i="10" s="1"/>
  <c r="J1053" i="10"/>
  <c r="J1353" i="10" s="1"/>
  <c r="J952" i="10"/>
  <c r="J893" i="10"/>
  <c r="J782" i="10"/>
  <c r="J1057" i="10"/>
  <c r="J1357" i="10" s="1"/>
  <c r="J445" i="10"/>
  <c r="J446" i="10" s="1"/>
  <c r="J1045" i="10"/>
  <c r="J1345" i="10" s="1"/>
  <c r="I830" i="10"/>
  <c r="I824" i="10"/>
  <c r="I819" i="10"/>
  <c r="I744" i="10"/>
  <c r="I672" i="10"/>
  <c r="I643" i="10"/>
  <c r="I488" i="10"/>
  <c r="J910" i="10"/>
  <c r="J781" i="10"/>
  <c r="J719" i="10"/>
  <c r="J660" i="10"/>
  <c r="J492" i="10"/>
  <c r="J251" i="10"/>
  <c r="J1000" i="10"/>
  <c r="H990" i="10"/>
  <c r="J1035" i="10"/>
  <c r="J1020" i="10"/>
  <c r="J938" i="10"/>
  <c r="J939" i="10" s="1"/>
  <c r="J844" i="10"/>
  <c r="J703" i="10"/>
  <c r="J704" i="10" s="1"/>
  <c r="J432" i="10"/>
  <c r="J396" i="10"/>
  <c r="J397" i="10" s="1"/>
  <c r="J224" i="10"/>
  <c r="I933" i="10"/>
  <c r="I849" i="10"/>
  <c r="I823" i="10"/>
  <c r="I786" i="10"/>
  <c r="I698" i="10"/>
  <c r="I642" i="10"/>
  <c r="I390" i="10"/>
  <c r="I1001" i="10"/>
  <c r="I156" i="10"/>
  <c r="I144" i="10"/>
  <c r="J1072" i="10"/>
  <c r="J438" i="10"/>
  <c r="I1033" i="10"/>
  <c r="I735" i="10"/>
  <c r="I717" i="10"/>
  <c r="I1066" i="10"/>
  <c r="J653" i="10"/>
  <c r="J654" i="10" s="1"/>
  <c r="J1344" i="10" s="1"/>
  <c r="I842" i="10"/>
  <c r="I825" i="10"/>
  <c r="I826" i="10" s="1"/>
  <c r="I762" i="10"/>
  <c r="I490" i="10"/>
  <c r="H988" i="10"/>
  <c r="H992" i="10"/>
  <c r="I572" i="10"/>
  <c r="J572" i="10"/>
  <c r="I103" i="10"/>
  <c r="J103" i="10"/>
  <c r="I571" i="10"/>
  <c r="J571" i="10"/>
  <c r="J942" i="10"/>
  <c r="J275" i="10"/>
  <c r="J84" i="10"/>
  <c r="J85" i="10" s="1"/>
  <c r="J86" i="10" s="1"/>
  <c r="I1063" i="10"/>
  <c r="I1363" i="10" s="1"/>
  <c r="I767" i="10"/>
  <c r="J767" i="10"/>
  <c r="I671" i="10"/>
  <c r="J671" i="10"/>
  <c r="I392" i="10"/>
  <c r="J392" i="10"/>
  <c r="I342" i="10"/>
  <c r="I343" i="10" s="1"/>
  <c r="J342" i="10"/>
  <c r="J343" i="10" s="1"/>
  <c r="I216" i="10"/>
  <c r="I83" i="10"/>
  <c r="I993" i="10" s="1"/>
  <c r="J83" i="10"/>
  <c r="I792" i="10"/>
  <c r="J792" i="10"/>
  <c r="I102" i="10"/>
  <c r="J102" i="10"/>
  <c r="I43" i="10"/>
  <c r="J43" i="10"/>
  <c r="J1019" i="10"/>
  <c r="J606" i="10"/>
  <c r="I874" i="10"/>
  <c r="J874" i="10"/>
  <c r="J1030" i="10"/>
  <c r="J771" i="10"/>
  <c r="J648" i="10"/>
  <c r="J551" i="10"/>
  <c r="J1048" i="10"/>
  <c r="J1348" i="10" s="1"/>
  <c r="J329" i="10"/>
  <c r="J225" i="10"/>
  <c r="J216" i="10"/>
  <c r="I1041" i="10"/>
  <c r="I946" i="10"/>
  <c r="I907" i="10"/>
  <c r="I873" i="10"/>
  <c r="I850" i="10"/>
  <c r="I776" i="10"/>
  <c r="J776" i="10"/>
  <c r="I639" i="10"/>
  <c r="I479" i="10"/>
  <c r="J479" i="10"/>
  <c r="I439" i="10"/>
  <c r="J439" i="10"/>
  <c r="I334" i="10"/>
  <c r="J334" i="10"/>
  <c r="I663" i="10"/>
  <c r="J663" i="10"/>
  <c r="J655" i="10"/>
  <c r="I655" i="10"/>
  <c r="I718" i="10"/>
  <c r="J718" i="10"/>
  <c r="I323" i="10"/>
  <c r="J323" i="10"/>
  <c r="I175" i="10"/>
  <c r="J175" i="10"/>
  <c r="I150" i="10"/>
  <c r="J150" i="10"/>
  <c r="I1034" i="10"/>
  <c r="J1034" i="10"/>
  <c r="J839" i="10"/>
  <c r="J829" i="10"/>
  <c r="J723" i="10"/>
  <c r="J712" i="10"/>
  <c r="J483" i="10"/>
  <c r="J387" i="10"/>
  <c r="I883" i="10"/>
  <c r="J883" i="10"/>
  <c r="I8" i="10"/>
  <c r="J8" i="10"/>
  <c r="I662" i="10"/>
  <c r="J662" i="10"/>
  <c r="J1038" i="10"/>
  <c r="J937" i="10"/>
  <c r="J494" i="10"/>
  <c r="J197" i="10"/>
  <c r="I784" i="10"/>
  <c r="J784" i="10"/>
  <c r="I726" i="10"/>
  <c r="J726" i="10"/>
  <c r="I382" i="10"/>
  <c r="J382" i="10"/>
  <c r="I1016" i="10"/>
  <c r="H85" i="10"/>
  <c r="H86" i="10" s="1"/>
  <c r="H882" i="10"/>
  <c r="J954" i="10"/>
  <c r="J881" i="10"/>
  <c r="J882" i="10" s="1"/>
  <c r="J557" i="10"/>
  <c r="I1051" i="10"/>
  <c r="I1026" i="10"/>
  <c r="J1026" i="10"/>
  <c r="I783" i="10"/>
  <c r="I758" i="10"/>
  <c r="I647" i="10"/>
  <c r="I555" i="10"/>
  <c r="I556" i="10" s="1"/>
  <c r="I1337" i="10" s="1"/>
  <c r="I1338" i="10" s="1"/>
  <c r="J555" i="10"/>
  <c r="J556" i="10" s="1"/>
  <c r="J1337" i="10" s="1"/>
  <c r="J1338" i="10" s="1"/>
  <c r="I325" i="10"/>
  <c r="J325" i="10"/>
  <c r="I44" i="10"/>
  <c r="J1073" i="10"/>
  <c r="I987" i="10"/>
  <c r="I988" i="10" s="1"/>
  <c r="I1071" i="10"/>
  <c r="J1071" i="10"/>
  <c r="J1070" i="10"/>
  <c r="H668" i="10"/>
  <c r="A86" i="10"/>
  <c r="H1430" i="10" s="1"/>
  <c r="H986" i="10"/>
  <c r="J1069" i="10"/>
  <c r="I990" i="10"/>
  <c r="B709" i="10"/>
  <c r="G709" i="10" s="1"/>
  <c r="B397" i="10"/>
  <c r="I4" i="10"/>
  <c r="B682" i="10"/>
  <c r="G682" i="10" s="1"/>
  <c r="B561" i="10"/>
  <c r="G561" i="10" s="1"/>
  <c r="I284" i="10"/>
  <c r="B901" i="10" l="1"/>
  <c r="J35" i="49"/>
  <c r="J36" i="49"/>
  <c r="I1454" i="10"/>
  <c r="J1454" i="10"/>
  <c r="E1454" i="10"/>
  <c r="H1454" i="10"/>
  <c r="D1454" i="10"/>
  <c r="J1430" i="10"/>
  <c r="I1430" i="10"/>
  <c r="D1430" i="10"/>
  <c r="E1430" i="10"/>
  <c r="J1361" i="10"/>
  <c r="J1376" i="10"/>
  <c r="J1356" i="10"/>
  <c r="J1375" i="10"/>
  <c r="J1351" i="10"/>
  <c r="J1374" i="10"/>
  <c r="I1361" i="10"/>
  <c r="I1376" i="10"/>
  <c r="I1356" i="10"/>
  <c r="I1375" i="10"/>
  <c r="I1351" i="10"/>
  <c r="I1374" i="10"/>
  <c r="I1347" i="10"/>
  <c r="J962" i="10"/>
  <c r="J1371" i="10" s="1"/>
  <c r="H1371" i="10"/>
  <c r="I962" i="10"/>
  <c r="I1371" i="10" s="1"/>
  <c r="I1346" i="10"/>
  <c r="I1373" i="10"/>
  <c r="J1347" i="10"/>
  <c r="J1346" i="10"/>
  <c r="J1373" i="10"/>
  <c r="I593" i="10"/>
  <c r="I974" i="10" s="1"/>
  <c r="J593" i="10"/>
  <c r="J974" i="10" s="1"/>
  <c r="J592" i="10"/>
  <c r="J1332" i="10" s="1"/>
  <c r="I592" i="10"/>
  <c r="I1332" i="10" s="1"/>
  <c r="J583" i="10"/>
  <c r="J1323" i="10" s="1"/>
  <c r="I583" i="10"/>
  <c r="I1323" i="10" s="1"/>
  <c r="G903" i="10"/>
  <c r="J582" i="10"/>
  <c r="J1322" i="10" s="1"/>
  <c r="G556" i="10"/>
  <c r="B976" i="10"/>
  <c r="G976" i="10" s="1"/>
  <c r="G444" i="10"/>
  <c r="J580" i="10"/>
  <c r="J1320" i="10" s="1"/>
  <c r="H1320" i="10"/>
  <c r="I582" i="10"/>
  <c r="I1322" i="10" s="1"/>
  <c r="I586" i="10"/>
  <c r="I1326" i="10" s="1"/>
  <c r="H1326" i="10"/>
  <c r="I588" i="10"/>
  <c r="I1328" i="10" s="1"/>
  <c r="H1328" i="10"/>
  <c r="I975" i="10"/>
  <c r="I1334" i="10" s="1"/>
  <c r="H1334" i="10"/>
  <c r="I585" i="10"/>
  <c r="I1325" i="10" s="1"/>
  <c r="H1325" i="10"/>
  <c r="I584" i="10"/>
  <c r="I1324" i="10" s="1"/>
  <c r="I587" i="10"/>
  <c r="I1327" i="10" s="1"/>
  <c r="H1327" i="10"/>
  <c r="J590" i="10"/>
  <c r="J1330" i="10" s="1"/>
  <c r="J591" i="10"/>
  <c r="H1331" i="10"/>
  <c r="G446" i="10"/>
  <c r="H1339" i="10"/>
  <c r="H1340" i="10" s="1"/>
  <c r="H1329" i="10"/>
  <c r="J584" i="10"/>
  <c r="J1324" i="10" s="1"/>
  <c r="I590" i="10"/>
  <c r="I1330" i="10" s="1"/>
  <c r="I581" i="10"/>
  <c r="I1321" i="10" s="1"/>
  <c r="H1321" i="10"/>
  <c r="J973" i="10"/>
  <c r="J1333" i="10" s="1"/>
  <c r="H1333" i="10"/>
  <c r="G1173" i="10"/>
  <c r="G1180" i="10"/>
  <c r="B630" i="10"/>
  <c r="G630" i="10" s="1"/>
  <c r="B623" i="10"/>
  <c r="G979" i="10"/>
  <c r="G974" i="10"/>
  <c r="G972" i="10"/>
  <c r="G500" i="10"/>
  <c r="G1337" i="10"/>
  <c r="B1338" i="10"/>
  <c r="G1338" i="10" s="1"/>
  <c r="G665" i="10"/>
  <c r="G667" i="10"/>
  <c r="G901" i="10"/>
  <c r="I641" i="10"/>
  <c r="I1342" i="10" s="1"/>
  <c r="J641" i="10"/>
  <c r="J1342" i="10" s="1"/>
  <c r="I637" i="10"/>
  <c r="I1341" i="10" s="1"/>
  <c r="H1341" i="10"/>
  <c r="G652" i="10"/>
  <c r="G142" i="10"/>
  <c r="G654" i="10"/>
  <c r="I589" i="10"/>
  <c r="J589" i="10"/>
  <c r="B1340" i="10"/>
  <c r="G1340" i="10" s="1"/>
  <c r="G1339" i="10"/>
  <c r="G341" i="10"/>
  <c r="G397" i="10"/>
  <c r="G892" i="10"/>
  <c r="G882" i="10"/>
  <c r="G315" i="10"/>
  <c r="G303" i="10"/>
  <c r="G294" i="10"/>
  <c r="G888" i="10"/>
  <c r="G312" i="10"/>
  <c r="G287" i="10"/>
  <c r="G281" i="10"/>
  <c r="G297" i="10"/>
  <c r="B291" i="10"/>
  <c r="G291" i="10" s="1"/>
  <c r="G290" i="10"/>
  <c r="G300" i="10"/>
  <c r="G309" i="10"/>
  <c r="G284" i="10"/>
  <c r="I25" i="49"/>
  <c r="I38" i="49"/>
  <c r="I39" i="49"/>
  <c r="I31" i="49"/>
  <c r="I19" i="49"/>
  <c r="I21" i="49"/>
  <c r="I48" i="49"/>
  <c r="I24" i="49"/>
  <c r="I18" i="49"/>
  <c r="I30" i="49"/>
  <c r="I40" i="49"/>
  <c r="I46" i="49"/>
  <c r="I47" i="49"/>
  <c r="I34" i="49"/>
  <c r="I28" i="49"/>
  <c r="I22" i="49"/>
  <c r="I27" i="49"/>
  <c r="I20" i="49"/>
  <c r="I41" i="49"/>
  <c r="I32" i="49"/>
  <c r="I26" i="49"/>
  <c r="J276" i="10"/>
  <c r="E372" i="10"/>
  <c r="D372" i="10"/>
  <c r="I889" i="10"/>
  <c r="I890" i="10" s="1"/>
  <c r="H890" i="10"/>
  <c r="D915" i="10"/>
  <c r="E473" i="10"/>
  <c r="D198" i="10"/>
  <c r="D80" i="10"/>
  <c r="E1042" i="10"/>
  <c r="E968" i="10"/>
  <c r="E967" i="10"/>
  <c r="E420" i="10"/>
  <c r="E855" i="10"/>
  <c r="E91" i="10"/>
  <c r="D914" i="10"/>
  <c r="H91" i="10"/>
  <c r="E522" i="10"/>
  <c r="E177" i="10"/>
  <c r="H854" i="10"/>
  <c r="H46" i="10"/>
  <c r="H420" i="10"/>
  <c r="H473" i="10"/>
  <c r="D523" i="10"/>
  <c r="H523" i="10"/>
  <c r="D1042" i="10"/>
  <c r="E598" i="10"/>
  <c r="E801" i="10"/>
  <c r="E27" i="10"/>
  <c r="D104" i="10"/>
  <c r="I666" i="10"/>
  <c r="I667" i="10" s="1"/>
  <c r="H667" i="10"/>
  <c r="E800" i="10"/>
  <c r="E198" i="10"/>
  <c r="H27" i="10"/>
  <c r="H217" i="10"/>
  <c r="E523" i="10"/>
  <c r="E248" i="10"/>
  <c r="E104" i="10"/>
  <c r="E145" i="10"/>
  <c r="E915" i="10"/>
  <c r="E373" i="10"/>
  <c r="H373" i="10"/>
  <c r="D855" i="10"/>
  <c r="H316" i="10"/>
  <c r="H80" i="10"/>
  <c r="J673" i="10"/>
  <c r="J674" i="10" s="1"/>
  <c r="I664" i="10"/>
  <c r="I665" i="10" s="1"/>
  <c r="H677" i="10"/>
  <c r="H800" i="10"/>
  <c r="H915" i="10"/>
  <c r="H474" i="10"/>
  <c r="J145" i="10"/>
  <c r="K6" i="10"/>
  <c r="H9" i="10"/>
  <c r="H665" i="10"/>
  <c r="J316" i="10"/>
  <c r="I677" i="10"/>
  <c r="H372" i="10"/>
  <c r="J27" i="10"/>
  <c r="H855" i="10"/>
  <c r="H801" i="10"/>
  <c r="H972" i="10"/>
  <c r="I372" i="10"/>
  <c r="H198" i="10"/>
  <c r="H968" i="10"/>
  <c r="H522" i="10"/>
  <c r="E854" i="10"/>
  <c r="E474" i="10"/>
  <c r="E80" i="10"/>
  <c r="E419" i="10"/>
  <c r="E158" i="10"/>
  <c r="E914" i="10"/>
  <c r="D522" i="10"/>
  <c r="E739" i="10"/>
  <c r="E217" i="10"/>
  <c r="H248" i="10"/>
  <c r="E9" i="10"/>
  <c r="H158" i="10"/>
  <c r="H1042" i="10"/>
  <c r="H104" i="10"/>
  <c r="I591" i="10"/>
  <c r="I198" i="10"/>
  <c r="I522" i="10"/>
  <c r="I80" i="10"/>
  <c r="I598" i="10"/>
  <c r="J158" i="10"/>
  <c r="J740" i="10"/>
  <c r="J963" i="10"/>
  <c r="J964" i="10" s="1"/>
  <c r="I801" i="10"/>
  <c r="D801" i="10"/>
  <c r="H145" i="10"/>
  <c r="I673" i="10"/>
  <c r="I674" i="10" s="1"/>
  <c r="J9" i="10"/>
  <c r="I316" i="10"/>
  <c r="J217" i="10"/>
  <c r="I104" i="10"/>
  <c r="H177" i="10"/>
  <c r="J801" i="10"/>
  <c r="I27" i="10"/>
  <c r="D27" i="10"/>
  <c r="I523" i="10"/>
  <c r="J978" i="10"/>
  <c r="J979" i="10" s="1"/>
  <c r="J46" i="10"/>
  <c r="I420" i="10"/>
  <c r="J474" i="10"/>
  <c r="I968" i="10"/>
  <c r="J522" i="10"/>
  <c r="J854" i="10"/>
  <c r="H979" i="10"/>
  <c r="D474" i="10"/>
  <c r="J739" i="10"/>
  <c r="D177" i="10"/>
  <c r="J419" i="10"/>
  <c r="J523" i="10"/>
  <c r="J80" i="10"/>
  <c r="I739" i="10"/>
  <c r="I419" i="10"/>
  <c r="I855" i="10"/>
  <c r="I854" i="10"/>
  <c r="J177" i="10"/>
  <c r="I575" i="10"/>
  <c r="I576" i="10" s="1"/>
  <c r="H576" i="10"/>
  <c r="J198" i="10"/>
  <c r="I217" i="10"/>
  <c r="I902" i="10"/>
  <c r="I903" i="10" s="1"/>
  <c r="J902" i="10"/>
  <c r="J903" i="10" s="1"/>
  <c r="H903" i="10"/>
  <c r="I145" i="10"/>
  <c r="J855" i="10"/>
  <c r="J372" i="10"/>
  <c r="J1042" i="10"/>
  <c r="J575" i="10"/>
  <c r="J576" i="10" s="1"/>
  <c r="H597" i="10"/>
  <c r="I373" i="10"/>
  <c r="I248" i="10"/>
  <c r="J248" i="10"/>
  <c r="H967" i="10"/>
  <c r="H888" i="10"/>
  <c r="H419" i="10"/>
  <c r="H598" i="10"/>
  <c r="D420" i="10"/>
  <c r="I158" i="10"/>
  <c r="B530" i="10"/>
  <c r="J891" i="10"/>
  <c r="J892" i="10" s="1"/>
  <c r="I891" i="10"/>
  <c r="H892" i="10"/>
  <c r="J887" i="10"/>
  <c r="J420" i="10"/>
  <c r="H652" i="10"/>
  <c r="H1343" i="10" s="1"/>
  <c r="I651" i="10"/>
  <c r="I652" i="10" s="1"/>
  <c r="I1343" i="10" s="1"/>
  <c r="J651" i="10"/>
  <c r="J652" i="10" s="1"/>
  <c r="J1343" i="10" s="1"/>
  <c r="H676" i="10"/>
  <c r="H964" i="10"/>
  <c r="J968" i="10"/>
  <c r="H914" i="10"/>
  <c r="J899" i="10"/>
  <c r="J900" i="10" s="1"/>
  <c r="J901" i="10" s="1"/>
  <c r="I899" i="10"/>
  <c r="I900" i="10" s="1"/>
  <c r="I901" i="10" s="1"/>
  <c r="H900" i="10"/>
  <c r="H901" i="10" s="1"/>
  <c r="I473" i="10"/>
  <c r="K8" i="10"/>
  <c r="I800" i="10"/>
  <c r="J915" i="10"/>
  <c r="J104" i="10"/>
  <c r="I915" i="10"/>
  <c r="J473" i="10"/>
  <c r="I1042" i="10"/>
  <c r="D158" i="10"/>
  <c r="D854" i="10"/>
  <c r="D597" i="10"/>
  <c r="D46" i="10"/>
  <c r="D217" i="10"/>
  <c r="D800" i="10"/>
  <c r="D473" i="10"/>
  <c r="E46" i="10"/>
  <c r="D248" i="10"/>
  <c r="D740" i="10"/>
  <c r="D276" i="10"/>
  <c r="D316" i="10"/>
  <c r="D739" i="10"/>
  <c r="D419" i="10"/>
  <c r="D677" i="10"/>
  <c r="D373" i="10"/>
  <c r="D968" i="10"/>
  <c r="D676" i="10"/>
  <c r="D91" i="10"/>
  <c r="D145" i="10"/>
  <c r="D967" i="10"/>
  <c r="D598" i="10"/>
  <c r="D9" i="10"/>
  <c r="J373" i="10"/>
  <c r="E276" i="10"/>
  <c r="I740" i="10"/>
  <c r="I474" i="10"/>
  <c r="J677" i="10"/>
  <c r="J800" i="10"/>
  <c r="H276" i="10"/>
  <c r="I177" i="10"/>
  <c r="I276" i="10"/>
  <c r="J993" i="10"/>
  <c r="J91" i="10"/>
  <c r="I91" i="10"/>
  <c r="I668" i="10"/>
  <c r="H669" i="10"/>
  <c r="H976" i="10" s="1"/>
  <c r="J668" i="10"/>
  <c r="J598" i="10"/>
  <c r="I46" i="10"/>
  <c r="B710" i="10"/>
  <c r="I9" i="10"/>
  <c r="K4" i="10"/>
  <c r="B683" i="10"/>
  <c r="B562" i="10"/>
  <c r="G562" i="10" s="1"/>
  <c r="K1454" i="10" l="1"/>
  <c r="F67" i="78" s="1"/>
  <c r="K1430" i="10"/>
  <c r="F66" i="78" s="1"/>
  <c r="O118" i="33"/>
  <c r="L42" i="33"/>
  <c r="M102" i="33"/>
  <c r="N117" i="33"/>
  <c r="O67" i="33"/>
  <c r="L69" i="33"/>
  <c r="L85" i="33"/>
  <c r="L131" i="33"/>
  <c r="O117" i="33"/>
  <c r="O45" i="33"/>
  <c r="N106" i="33"/>
  <c r="N45" i="33"/>
  <c r="N92" i="33"/>
  <c r="O46" i="33"/>
  <c r="N70" i="33"/>
  <c r="O71" i="33"/>
  <c r="O131" i="33"/>
  <c r="M101" i="33"/>
  <c r="N47" i="33"/>
  <c r="O84" i="33"/>
  <c r="L67" i="33"/>
  <c r="M89" i="33"/>
  <c r="N131" i="33"/>
  <c r="M87" i="33"/>
  <c r="M98" i="33"/>
  <c r="M121" i="33"/>
  <c r="M129" i="33"/>
  <c r="N135" i="33"/>
  <c r="L44" i="33"/>
  <c r="L75" i="33"/>
  <c r="L83" i="33"/>
  <c r="L106" i="33"/>
  <c r="L121" i="33"/>
  <c r="L130" i="33"/>
  <c r="O87" i="33"/>
  <c r="M45" i="33"/>
  <c r="M97" i="33"/>
  <c r="M128" i="33"/>
  <c r="L80" i="33"/>
  <c r="L105" i="33"/>
  <c r="L129" i="33"/>
  <c r="N118" i="33"/>
  <c r="O106" i="33"/>
  <c r="M109" i="33"/>
  <c r="M134" i="33"/>
  <c r="O109" i="33"/>
  <c r="O80" i="33"/>
  <c r="M77" i="33"/>
  <c r="O83" i="33"/>
  <c r="O102" i="33"/>
  <c r="M120" i="33"/>
  <c r="O44" i="33"/>
  <c r="L95" i="33"/>
  <c r="O86" i="33"/>
  <c r="N90" i="33"/>
  <c r="M44" i="33"/>
  <c r="M85" i="33"/>
  <c r="M96" i="33"/>
  <c r="M112" i="33"/>
  <c r="M135" i="33"/>
  <c r="M43" i="33"/>
  <c r="L48" i="33"/>
  <c r="L79" i="33"/>
  <c r="L91" i="33"/>
  <c r="L104" i="33"/>
  <c r="L113" i="33"/>
  <c r="L128" i="33"/>
  <c r="N96" i="33"/>
  <c r="N104" i="33"/>
  <c r="N84" i="33"/>
  <c r="M113" i="33"/>
  <c r="M46" i="33"/>
  <c r="L43" i="33"/>
  <c r="L92" i="33"/>
  <c r="L124" i="33"/>
  <c r="M118" i="33"/>
  <c r="L82" i="33"/>
  <c r="N121" i="33"/>
  <c r="O111" i="33"/>
  <c r="M123" i="33"/>
  <c r="L123" i="33"/>
  <c r="N80" i="33"/>
  <c r="L101" i="33"/>
  <c r="O70" i="33"/>
  <c r="N113" i="33"/>
  <c r="M47" i="33"/>
  <c r="O105" i="33"/>
  <c r="N44" i="33"/>
  <c r="M95" i="33"/>
  <c r="M48" i="33"/>
  <c r="M84" i="33"/>
  <c r="M106" i="33"/>
  <c r="M111" i="33"/>
  <c r="N111" i="33"/>
  <c r="M71" i="33"/>
  <c r="L72" i="33"/>
  <c r="L78" i="33"/>
  <c r="L90" i="33"/>
  <c r="L103" i="33"/>
  <c r="L112" i="33"/>
  <c r="L135" i="33"/>
  <c r="L77" i="33"/>
  <c r="O91" i="33"/>
  <c r="O130" i="33"/>
  <c r="O48" i="33"/>
  <c r="N112" i="33"/>
  <c r="O116" i="33"/>
  <c r="N86" i="33"/>
  <c r="O104" i="33"/>
  <c r="N43" i="33"/>
  <c r="N127" i="33"/>
  <c r="O72" i="33"/>
  <c r="L115" i="33"/>
  <c r="L47" i="33"/>
  <c r="N105" i="33"/>
  <c r="M72" i="33"/>
  <c r="M83" i="33"/>
  <c r="M105" i="33"/>
  <c r="M110" i="33"/>
  <c r="N132" i="33"/>
  <c r="M70" i="33"/>
  <c r="L71" i="33"/>
  <c r="L87" i="33"/>
  <c r="L99" i="33"/>
  <c r="L102" i="33"/>
  <c r="L111" i="33"/>
  <c r="O134" i="33"/>
  <c r="M86" i="33"/>
  <c r="O123" i="33"/>
  <c r="O69" i="33"/>
  <c r="N69" i="33"/>
  <c r="L134" i="33"/>
  <c r="N109" i="33"/>
  <c r="L127" i="33"/>
  <c r="O112" i="33"/>
  <c r="O43" i="33"/>
  <c r="L120" i="33"/>
  <c r="N71" i="33"/>
  <c r="O135" i="33"/>
  <c r="O68" i="33"/>
  <c r="O127" i="33"/>
  <c r="N72" i="33"/>
  <c r="M115" i="33"/>
  <c r="M69" i="33"/>
  <c r="M92" i="33"/>
  <c r="M104" i="33"/>
  <c r="M132" i="33"/>
  <c r="N130" i="33"/>
  <c r="M80" i="33"/>
  <c r="L70" i="33"/>
  <c r="L86" i="33"/>
  <c r="L98" i="33"/>
  <c r="L118" i="33"/>
  <c r="L110" i="33"/>
  <c r="O90" i="33"/>
  <c r="M116" i="33"/>
  <c r="M79" i="33"/>
  <c r="N89" i="33"/>
  <c r="O89" i="33"/>
  <c r="L109" i="33"/>
  <c r="M67" i="33"/>
  <c r="O128" i="33"/>
  <c r="N46" i="33"/>
  <c r="O47" i="33"/>
  <c r="O113" i="33"/>
  <c r="N87" i="33"/>
  <c r="M82" i="33"/>
  <c r="L74" i="33"/>
  <c r="O129" i="33"/>
  <c r="N68" i="33"/>
  <c r="O120" i="33"/>
  <c r="M68" i="33"/>
  <c r="M91" i="33"/>
  <c r="M131" i="33"/>
  <c r="N129" i="33"/>
  <c r="L46" i="33"/>
  <c r="L97" i="33"/>
  <c r="L117" i="33"/>
  <c r="L132" i="33"/>
  <c r="M42" i="33"/>
  <c r="N98" i="33"/>
  <c r="N116" i="33"/>
  <c r="N91" i="33"/>
  <c r="O121" i="33"/>
  <c r="O82" i="33"/>
  <c r="N134" i="33"/>
  <c r="N48" i="33"/>
  <c r="N67" i="33"/>
  <c r="M127" i="33"/>
  <c r="N83" i="33"/>
  <c r="N42" i="33"/>
  <c r="L89" i="33"/>
  <c r="O74" i="33"/>
  <c r="M74" i="33"/>
  <c r="O132" i="33"/>
  <c r="M75" i="33"/>
  <c r="M90" i="33"/>
  <c r="M117" i="33"/>
  <c r="M130" i="33"/>
  <c r="N128" i="33"/>
  <c r="L45" i="33"/>
  <c r="L68" i="33"/>
  <c r="L84" i="33"/>
  <c r="L96" i="33"/>
  <c r="L116" i="33"/>
  <c r="O98" i="33"/>
  <c r="N103" i="33"/>
  <c r="N110" i="33"/>
  <c r="O110" i="33"/>
  <c r="N115" i="33"/>
  <c r="O115" i="33"/>
  <c r="N101" i="33"/>
  <c r="O96" i="33"/>
  <c r="O85" i="33"/>
  <c r="N85" i="33"/>
  <c r="M124" i="33"/>
  <c r="N123" i="33"/>
  <c r="O103" i="33"/>
  <c r="M103" i="33"/>
  <c r="N120" i="33"/>
  <c r="O101" i="33"/>
  <c r="N77" i="33"/>
  <c r="O77" i="33"/>
  <c r="M78" i="33"/>
  <c r="O97" i="33"/>
  <c r="N97" i="33"/>
  <c r="O95" i="33"/>
  <c r="M99" i="33"/>
  <c r="N95" i="33"/>
  <c r="O92" i="33"/>
  <c r="I967" i="10"/>
  <c r="G623" i="10"/>
  <c r="E316" i="10"/>
  <c r="B624" i="10"/>
  <c r="J1339" i="10"/>
  <c r="J1329" i="10"/>
  <c r="I1339" i="10"/>
  <c r="I1329" i="10"/>
  <c r="J972" i="10"/>
  <c r="J1331" i="10"/>
  <c r="I972" i="10"/>
  <c r="I1331" i="10"/>
  <c r="I33" i="49"/>
  <c r="E740" i="10"/>
  <c r="G683" i="10"/>
  <c r="G710" i="10"/>
  <c r="E597" i="10"/>
  <c r="G530" i="10"/>
  <c r="I45" i="49"/>
  <c r="I44" i="49"/>
  <c r="I43" i="49"/>
  <c r="H740" i="10"/>
  <c r="K740" i="10" s="1"/>
  <c r="H37" i="72" s="1"/>
  <c r="F76" i="78" s="1"/>
  <c r="H739" i="10"/>
  <c r="K739" i="10" s="1"/>
  <c r="L37" i="72" s="1"/>
  <c r="H76" i="78" s="1"/>
  <c r="E677" i="10"/>
  <c r="K316" i="10"/>
  <c r="F64" i="78" s="1"/>
  <c r="K677" i="10"/>
  <c r="H36" i="72" s="1"/>
  <c r="K27" i="10"/>
  <c r="J967" i="10"/>
  <c r="K145" i="10"/>
  <c r="H17" i="72" s="1"/>
  <c r="F56" i="78" s="1"/>
  <c r="K474" i="10"/>
  <c r="H32" i="72" s="1"/>
  <c r="F71" i="78" s="1"/>
  <c r="K372" i="10"/>
  <c r="L30" i="72" s="1"/>
  <c r="H69" i="78" s="1"/>
  <c r="K522" i="10"/>
  <c r="K523" i="10"/>
  <c r="H33" i="72" s="1"/>
  <c r="F72" i="78" s="1"/>
  <c r="K9" i="10"/>
  <c r="K854" i="10"/>
  <c r="L39" i="72" s="1"/>
  <c r="H78" i="78" s="1"/>
  <c r="K217" i="10"/>
  <c r="F61" i="78" s="1"/>
  <c r="K598" i="10"/>
  <c r="H35" i="72" s="1"/>
  <c r="K104" i="10"/>
  <c r="H16" i="72" s="1"/>
  <c r="F55" i="78" s="1"/>
  <c r="K801" i="10"/>
  <c r="H38" i="72" s="1"/>
  <c r="F77" i="78" s="1"/>
  <c r="K80" i="10"/>
  <c r="K198" i="10"/>
  <c r="H20" i="72" s="1"/>
  <c r="F59" i="78" s="1"/>
  <c r="K46" i="10"/>
  <c r="K419" i="10"/>
  <c r="L31" i="72" s="1"/>
  <c r="H70" i="78" s="1"/>
  <c r="K968" i="10"/>
  <c r="K158" i="10"/>
  <c r="H18" i="72" s="1"/>
  <c r="F57" i="78" s="1"/>
  <c r="I597" i="10"/>
  <c r="K420" i="10"/>
  <c r="H31" i="72" s="1"/>
  <c r="F70" i="78" s="1"/>
  <c r="K373" i="10"/>
  <c r="H30" i="72" s="1"/>
  <c r="F69" i="78" s="1"/>
  <c r="K248" i="10"/>
  <c r="F62" i="78" s="1"/>
  <c r="K1042" i="10"/>
  <c r="K855" i="10"/>
  <c r="H39" i="72" s="1"/>
  <c r="F78" i="78" s="1"/>
  <c r="B531" i="10"/>
  <c r="G531" i="10" s="1"/>
  <c r="K177" i="10"/>
  <c r="H19" i="72" s="1"/>
  <c r="F58" i="78" s="1"/>
  <c r="J888" i="10"/>
  <c r="O42" i="33" s="1"/>
  <c r="J914" i="10"/>
  <c r="I892" i="10"/>
  <c r="I914" i="10"/>
  <c r="J597" i="10"/>
  <c r="K800" i="10"/>
  <c r="L38" i="72" s="1"/>
  <c r="H77" i="78" s="1"/>
  <c r="K473" i="10"/>
  <c r="L32" i="72" s="1"/>
  <c r="H71" i="78" s="1"/>
  <c r="K915" i="10"/>
  <c r="H40" i="72" s="1"/>
  <c r="F79" i="78" s="1"/>
  <c r="I669" i="10"/>
  <c r="N124" i="33" s="1"/>
  <c r="I676" i="10"/>
  <c r="K91" i="10"/>
  <c r="K276" i="10"/>
  <c r="F63" i="78" s="1"/>
  <c r="J669" i="10"/>
  <c r="O124" i="33" s="1"/>
  <c r="J676" i="10"/>
  <c r="B684" i="10"/>
  <c r="B563" i="10"/>
  <c r="G563" i="10" s="1"/>
  <c r="F75" i="78" l="1"/>
  <c r="H41" i="72"/>
  <c r="F73" i="78" s="1"/>
  <c r="H11" i="72"/>
  <c r="F50" i="78" s="1"/>
  <c r="H12" i="72"/>
  <c r="F51" i="78" s="1"/>
  <c r="H10" i="72"/>
  <c r="H14" i="72"/>
  <c r="F53" i="78" s="1"/>
  <c r="H13" i="72"/>
  <c r="F52" i="78" s="1"/>
  <c r="F65" i="78"/>
  <c r="N74" i="33"/>
  <c r="N75" i="33"/>
  <c r="O75" i="33"/>
  <c r="N82" i="33"/>
  <c r="N102" i="33"/>
  <c r="F74" i="78"/>
  <c r="O99" i="33"/>
  <c r="N99" i="33"/>
  <c r="I1340" i="10"/>
  <c r="N79" i="33" s="1"/>
  <c r="N78" i="33"/>
  <c r="J1340" i="10"/>
  <c r="O79" i="33" s="1"/>
  <c r="O78" i="33"/>
  <c r="K967" i="10"/>
  <c r="E676" i="10"/>
  <c r="G624" i="10"/>
  <c r="M136" i="33"/>
  <c r="Q136" i="33" s="1"/>
  <c r="G684" i="10"/>
  <c r="L75" i="63"/>
  <c r="L33" i="72"/>
  <c r="L91" i="60"/>
  <c r="L89" i="61"/>
  <c r="L61" i="69"/>
  <c r="K597" i="10"/>
  <c r="L68" i="34" s="1"/>
  <c r="L64" i="65"/>
  <c r="F68" i="78"/>
  <c r="H21" i="72"/>
  <c r="F54" i="78" s="1"/>
  <c r="L92" i="64"/>
  <c r="B532" i="10"/>
  <c r="G532" i="10" s="1"/>
  <c r="K914" i="10"/>
  <c r="L106" i="62"/>
  <c r="J976" i="10"/>
  <c r="I976" i="10"/>
  <c r="K676" i="10"/>
  <c r="B564" i="10"/>
  <c r="G564" i="10" s="1"/>
  <c r="H15" i="72" l="1"/>
  <c r="F48" i="78" s="1"/>
  <c r="F49" i="78"/>
  <c r="F60" i="78"/>
  <c r="L34" i="72"/>
  <c r="H68" i="78" s="1"/>
  <c r="H72" i="78"/>
  <c r="N136" i="33"/>
  <c r="O136" i="33"/>
  <c r="O76" i="33"/>
  <c r="N100" i="33"/>
  <c r="O107" i="33"/>
  <c r="M93" i="33"/>
  <c r="Q93" i="33" s="1"/>
  <c r="O93" i="33"/>
  <c r="M107" i="33"/>
  <c r="Q107" i="33" s="1"/>
  <c r="N107" i="33"/>
  <c r="N119" i="33"/>
  <c r="O73" i="33"/>
  <c r="O88" i="33"/>
  <c r="M114" i="33"/>
  <c r="Q114" i="33" s="1"/>
  <c r="N125" i="33"/>
  <c r="M88" i="33"/>
  <c r="Q88" i="33" s="1"/>
  <c r="O100" i="33"/>
  <c r="N93" i="33"/>
  <c r="M133" i="33"/>
  <c r="Q133" i="33" s="1"/>
  <c r="Q137" i="33" s="1"/>
  <c r="O81" i="33"/>
  <c r="N73" i="33"/>
  <c r="M125" i="33"/>
  <c r="Q125" i="33" s="1"/>
  <c r="O122" i="33"/>
  <c r="N88" i="33"/>
  <c r="M73" i="33"/>
  <c r="Q73" i="33" s="1"/>
  <c r="N81" i="33"/>
  <c r="M81" i="33"/>
  <c r="Q81" i="33" s="1"/>
  <c r="M119" i="33"/>
  <c r="Q119" i="33" s="1"/>
  <c r="O125" i="33"/>
  <c r="O119" i="33"/>
  <c r="M100" i="33"/>
  <c r="Q100" i="33" s="1"/>
  <c r="N114" i="33"/>
  <c r="N133" i="33"/>
  <c r="N76" i="33"/>
  <c r="O114" i="33"/>
  <c r="O133" i="33"/>
  <c r="M122" i="33"/>
  <c r="Q122" i="33" s="1"/>
  <c r="N122" i="33"/>
  <c r="M76" i="33"/>
  <c r="Q76" i="33" s="1"/>
  <c r="L35" i="72"/>
  <c r="H74" i="78" s="1"/>
  <c r="L40" i="72"/>
  <c r="H79" i="78" s="1"/>
  <c r="L59" i="70"/>
  <c r="B533" i="10"/>
  <c r="G533" i="10" s="1"/>
  <c r="L89" i="30"/>
  <c r="L36" i="72"/>
  <c r="H75" i="78" s="1"/>
  <c r="B565" i="10"/>
  <c r="G565" i="10" s="1"/>
  <c r="P136" i="33" l="1"/>
  <c r="P93" i="33"/>
  <c r="L25" i="79" s="1"/>
  <c r="Q108" i="33"/>
  <c r="P107" i="33"/>
  <c r="L28" i="79" s="1"/>
  <c r="P88" i="33"/>
  <c r="L24" i="79" s="1"/>
  <c r="P114" i="33"/>
  <c r="L30" i="79" s="1"/>
  <c r="P81" i="33"/>
  <c r="L23" i="79" s="1"/>
  <c r="P100" i="33"/>
  <c r="L27" i="79" s="1"/>
  <c r="P125" i="33"/>
  <c r="L33" i="79" s="1"/>
  <c r="P73" i="33"/>
  <c r="P119" i="33"/>
  <c r="L31" i="79" s="1"/>
  <c r="Q126" i="33"/>
  <c r="Q94" i="33"/>
  <c r="P133" i="33"/>
  <c r="P122" i="33"/>
  <c r="L32" i="79" s="1"/>
  <c r="P76" i="33"/>
  <c r="L22" i="79" s="1"/>
  <c r="L41" i="72"/>
  <c r="H73" i="78" s="1"/>
  <c r="B534" i="10"/>
  <c r="G534" i="10" s="1"/>
  <c r="B566" i="10"/>
  <c r="L35" i="79" l="1"/>
  <c r="L37" i="79" s="1"/>
  <c r="L29" i="79"/>
  <c r="L26" i="79"/>
  <c r="P137" i="33"/>
  <c r="R137" i="33" s="1"/>
  <c r="P108" i="33"/>
  <c r="R108" i="33" s="1"/>
  <c r="P94" i="33"/>
  <c r="R94" i="33" s="1"/>
  <c r="P126" i="33"/>
  <c r="R126" i="33" s="1"/>
  <c r="B535" i="10"/>
  <c r="B567" i="10"/>
  <c r="L34" i="79" l="1"/>
  <c r="G567" i="10"/>
  <c r="B536" i="10"/>
  <c r="G536" i="10" l="1"/>
  <c r="G96" i="33" l="1"/>
  <c r="G67" i="33"/>
  <c r="E106" i="33"/>
  <c r="G111" i="33"/>
  <c r="G43" i="33"/>
  <c r="H83" i="33"/>
  <c r="E131" i="33"/>
  <c r="H129" i="33"/>
  <c r="E124" i="33"/>
  <c r="H87" i="33"/>
  <c r="F70" i="33"/>
  <c r="H121" i="33"/>
  <c r="E83" i="33"/>
  <c r="E134" i="33"/>
  <c r="E86" i="33"/>
  <c r="F89" i="33"/>
  <c r="E67" i="33"/>
  <c r="E74" i="33"/>
  <c r="H127" i="33"/>
  <c r="E48" i="33"/>
  <c r="G120" i="33"/>
  <c r="F71" i="33"/>
  <c r="H71" i="33"/>
  <c r="G123" i="33"/>
  <c r="E72" i="33"/>
  <c r="F131" i="33"/>
  <c r="E70" i="33"/>
  <c r="E118" i="33"/>
  <c r="F77" i="33"/>
  <c r="H79" i="33"/>
  <c r="H135" i="33"/>
  <c r="E82" i="33"/>
  <c r="H134" i="33"/>
  <c r="F90" i="33"/>
  <c r="E113" i="33"/>
  <c r="E129" i="33"/>
  <c r="G42" i="33"/>
  <c r="E135" i="33"/>
  <c r="E89" i="33"/>
  <c r="H130" i="33"/>
  <c r="H96" i="33"/>
  <c r="F111" i="33"/>
  <c r="E109" i="33"/>
  <c r="E132" i="33"/>
  <c r="E128" i="33"/>
  <c r="F104" i="33"/>
  <c r="E95" i="33"/>
  <c r="G104" i="33"/>
  <c r="H97" i="33"/>
  <c r="F72" i="33"/>
  <c r="H69" i="33"/>
  <c r="G70" i="33"/>
  <c r="H44" i="33"/>
  <c r="G113" i="33"/>
  <c r="H45" i="33"/>
  <c r="F128" i="33"/>
  <c r="G48" i="33"/>
  <c r="F132" i="33"/>
  <c r="F44" i="33"/>
  <c r="E104" i="33"/>
  <c r="G86" i="33"/>
  <c r="G98" i="33"/>
  <c r="F42" i="33"/>
  <c r="F96" i="33"/>
  <c r="E71" i="33"/>
  <c r="E105" i="33"/>
  <c r="G78" i="33"/>
  <c r="G72" i="33"/>
  <c r="G135" i="33"/>
  <c r="F112" i="33"/>
  <c r="F45" i="33"/>
  <c r="G129" i="33"/>
  <c r="G82" i="33"/>
  <c r="G80" i="33"/>
  <c r="H78" i="33"/>
  <c r="F91" i="33"/>
  <c r="G105" i="33"/>
  <c r="E102" i="33"/>
  <c r="G116" i="33"/>
  <c r="H99" i="33"/>
  <c r="E110" i="33"/>
  <c r="H117" i="33"/>
  <c r="F68" i="33"/>
  <c r="F86" i="33"/>
  <c r="F116" i="33"/>
  <c r="F134" i="33"/>
  <c r="E130" i="33"/>
  <c r="H110" i="33"/>
  <c r="F87" i="33"/>
  <c r="E47" i="33"/>
  <c r="H75" i="33"/>
  <c r="F98" i="33"/>
  <c r="F110" i="33"/>
  <c r="F120" i="33"/>
  <c r="F83" i="33"/>
  <c r="E97" i="33"/>
  <c r="H105" i="33"/>
  <c r="H43" i="33"/>
  <c r="F69" i="33"/>
  <c r="H82" i="33"/>
  <c r="G103" i="33"/>
  <c r="E78" i="33"/>
  <c r="F124" i="33"/>
  <c r="F130" i="33"/>
  <c r="G47" i="33"/>
  <c r="G69" i="33"/>
  <c r="F85" i="33"/>
  <c r="H132" i="33"/>
  <c r="H102" i="33"/>
  <c r="F46" i="33"/>
  <c r="H48" i="33"/>
  <c r="H109" i="33"/>
  <c r="H42" i="33"/>
  <c r="F129" i="33"/>
  <c r="E77" i="33"/>
  <c r="E84" i="33"/>
  <c r="G117" i="33"/>
  <c r="G112" i="33"/>
  <c r="H104" i="33"/>
  <c r="E127" i="33"/>
  <c r="E98" i="33"/>
  <c r="E91" i="33"/>
  <c r="E116" i="33"/>
  <c r="E99" i="33"/>
  <c r="H92" i="33"/>
  <c r="G85" i="33"/>
  <c r="H72" i="33"/>
  <c r="H124" i="33"/>
  <c r="H47" i="33"/>
  <c r="F113" i="33"/>
  <c r="E103" i="33"/>
  <c r="H77" i="33"/>
  <c r="G115" i="33"/>
  <c r="F48" i="33"/>
  <c r="F101" i="33"/>
  <c r="E92" i="33"/>
  <c r="F99" i="33"/>
  <c r="E123" i="33"/>
  <c r="E68" i="33"/>
  <c r="G91" i="33"/>
  <c r="G83" i="33"/>
  <c r="H106" i="33"/>
  <c r="E79" i="33"/>
  <c r="H84" i="33"/>
  <c r="E90" i="33"/>
  <c r="G118" i="33"/>
  <c r="E44" i="33"/>
  <c r="E96" i="33"/>
  <c r="G131" i="33"/>
  <c r="G87" i="33"/>
  <c r="G128" i="33"/>
  <c r="H80" i="33"/>
  <c r="H74" i="33"/>
  <c r="E46" i="33"/>
  <c r="F121" i="33"/>
  <c r="G110" i="33"/>
  <c r="E80" i="33"/>
  <c r="F115" i="33"/>
  <c r="H91" i="33"/>
  <c r="H131" i="33"/>
  <c r="F102" i="33"/>
  <c r="G101" i="33"/>
  <c r="H101" i="33"/>
  <c r="E111" i="33"/>
  <c r="F84" i="33"/>
  <c r="G90" i="33"/>
  <c r="F43" i="33"/>
  <c r="F75" i="33"/>
  <c r="F95" i="33"/>
  <c r="E112" i="33"/>
  <c r="H46" i="33"/>
  <c r="G127" i="33"/>
  <c r="H103" i="33"/>
  <c r="F118" i="33"/>
  <c r="H89" i="33"/>
  <c r="G89" i="33"/>
  <c r="F80" i="33"/>
  <c r="E120" i="33"/>
  <c r="F82" i="33"/>
  <c r="F135" i="33"/>
  <c r="H123" i="33"/>
  <c r="G102" i="33"/>
  <c r="G109" i="33"/>
  <c r="G130" i="33"/>
  <c r="H120" i="33"/>
  <c r="F78" i="33"/>
  <c r="H113" i="33"/>
  <c r="H70" i="33"/>
  <c r="F47" i="33"/>
  <c r="H111" i="33"/>
  <c r="H90" i="33"/>
  <c r="G134" i="33"/>
  <c r="E117" i="33"/>
  <c r="H68" i="33"/>
  <c r="E42" i="33"/>
  <c r="G68" i="33"/>
  <c r="E121" i="33"/>
  <c r="H112" i="33"/>
  <c r="G71" i="33"/>
  <c r="E45" i="33"/>
  <c r="G99" i="33"/>
  <c r="F79" i="33"/>
  <c r="E75" i="33"/>
  <c r="G95" i="33"/>
  <c r="H86" i="33"/>
  <c r="G44" i="33"/>
  <c r="E85" i="33"/>
  <c r="E69" i="33"/>
  <c r="G106" i="33"/>
  <c r="H67" i="33"/>
  <c r="H128" i="33"/>
  <c r="F103" i="33"/>
  <c r="F74" i="33"/>
  <c r="G121" i="33"/>
  <c r="H115" i="33"/>
  <c r="F117" i="33"/>
  <c r="G92" i="33"/>
  <c r="G84" i="33"/>
  <c r="G79" i="33"/>
  <c r="G132" i="33"/>
  <c r="F97" i="33"/>
  <c r="G124" i="33"/>
  <c r="H116" i="33"/>
  <c r="H95" i="33"/>
  <c r="G77" i="33"/>
  <c r="G46" i="33"/>
  <c r="F67" i="33"/>
  <c r="H98" i="33"/>
  <c r="F109" i="33"/>
  <c r="E101" i="33"/>
  <c r="F123" i="33"/>
  <c r="G97" i="33"/>
  <c r="F106" i="33"/>
  <c r="E43" i="33"/>
  <c r="E115" i="33"/>
  <c r="F92" i="33"/>
  <c r="G75" i="33"/>
  <c r="E87" i="33"/>
  <c r="F127" i="33"/>
  <c r="F105" i="33"/>
  <c r="G45" i="33"/>
  <c r="H118" i="33"/>
  <c r="G74" i="33"/>
  <c r="H85" i="33"/>
  <c r="M37" i="33"/>
  <c r="N50" i="33"/>
  <c r="F16" i="33"/>
  <c r="E30" i="33"/>
  <c r="G8" i="33"/>
  <c r="G63" i="33"/>
  <c r="H15" i="33"/>
  <c r="F14" i="33"/>
  <c r="G18" i="33"/>
  <c r="H13" i="33"/>
  <c r="F52" i="33"/>
  <c r="E38" i="33"/>
  <c r="E13" i="33"/>
  <c r="E35" i="33"/>
  <c r="F11" i="33"/>
  <c r="G15" i="33"/>
  <c r="F6" i="33"/>
  <c r="E18" i="33"/>
  <c r="F15" i="33"/>
  <c r="H11" i="33"/>
  <c r="G20" i="33"/>
  <c r="F59" i="33"/>
  <c r="G26" i="33"/>
  <c r="G21" i="33"/>
  <c r="F55" i="33"/>
  <c r="F10" i="33"/>
  <c r="H4" i="33"/>
  <c r="G30" i="33"/>
  <c r="H8" i="33"/>
  <c r="H57" i="33"/>
  <c r="H59" i="33"/>
  <c r="E59" i="33"/>
  <c r="H32" i="33"/>
  <c r="H54" i="33"/>
  <c r="H6" i="33"/>
  <c r="H35" i="33"/>
  <c r="E7" i="33"/>
  <c r="E53" i="33"/>
  <c r="G6" i="33"/>
  <c r="H23" i="33"/>
  <c r="F53" i="33"/>
  <c r="F58" i="33"/>
  <c r="H34" i="33"/>
  <c r="H27" i="33"/>
  <c r="F19" i="33"/>
  <c r="F8" i="33"/>
  <c r="E52" i="33"/>
  <c r="F50" i="33"/>
  <c r="E39" i="33"/>
  <c r="E61" i="33"/>
  <c r="F26" i="33"/>
  <c r="H33" i="33"/>
  <c r="H62" i="33"/>
  <c r="H58" i="33"/>
  <c r="G12" i="33"/>
  <c r="G58" i="33"/>
  <c r="E62" i="33"/>
  <c r="E27" i="33"/>
  <c r="F34" i="33"/>
  <c r="G13" i="33"/>
  <c r="H56" i="33"/>
  <c r="F56" i="33"/>
  <c r="G38" i="33"/>
  <c r="G32" i="33"/>
  <c r="G37" i="33"/>
  <c r="F33" i="33"/>
  <c r="E32" i="33"/>
  <c r="H14" i="33"/>
  <c r="G61" i="33"/>
  <c r="H10" i="33"/>
  <c r="H36" i="33"/>
  <c r="H28" i="33"/>
  <c r="G10" i="33"/>
  <c r="E37" i="33"/>
  <c r="E34" i="33"/>
  <c r="E4" i="33"/>
  <c r="H18" i="33"/>
  <c r="G5" i="33"/>
  <c r="E31" i="33"/>
  <c r="F57" i="33"/>
  <c r="F62" i="33"/>
  <c r="E33" i="33"/>
  <c r="G16" i="33"/>
  <c r="F4" i="33"/>
  <c r="F32" i="33"/>
  <c r="F7" i="33"/>
  <c r="E10" i="33"/>
  <c r="G51" i="33"/>
  <c r="F5" i="33"/>
  <c r="E12" i="33"/>
  <c r="H12" i="33"/>
  <c r="E15" i="33"/>
  <c r="G53" i="33"/>
  <c r="E63" i="33"/>
  <c r="E51" i="33"/>
  <c r="E26" i="33"/>
  <c r="H30" i="33"/>
  <c r="F21" i="33"/>
  <c r="G52" i="33"/>
  <c r="E50" i="33"/>
  <c r="E36" i="33"/>
  <c r="H50" i="33"/>
  <c r="G57" i="33"/>
  <c r="F31" i="33"/>
  <c r="F64" i="33"/>
  <c r="E57" i="33"/>
  <c r="F51" i="33"/>
  <c r="E19" i="33"/>
  <c r="H39" i="33"/>
  <c r="F30" i="33"/>
  <c r="E28" i="33"/>
  <c r="G31" i="33"/>
  <c r="E5" i="33"/>
  <c r="F20" i="33"/>
  <c r="E55" i="33"/>
  <c r="H24" i="33"/>
  <c r="H26" i="33"/>
  <c r="H51" i="33"/>
  <c r="G14" i="33"/>
  <c r="F35" i="33"/>
  <c r="E54" i="33"/>
  <c r="H7" i="33"/>
  <c r="E58" i="33"/>
  <c r="G11" i="33"/>
  <c r="G27" i="33"/>
  <c r="H5" i="33"/>
  <c r="G55" i="33"/>
  <c r="E23" i="33"/>
  <c r="F54" i="33"/>
  <c r="H21" i="33"/>
  <c r="F24" i="33"/>
  <c r="F37" i="33"/>
  <c r="E56" i="33"/>
  <c r="F12" i="33"/>
  <c r="G4" i="33"/>
  <c r="E8" i="33"/>
  <c r="H53" i="33"/>
  <c r="G23" i="33"/>
  <c r="F61" i="33"/>
  <c r="F13" i="33"/>
  <c r="H31" i="33"/>
  <c r="G50" i="33"/>
  <c r="H38" i="33"/>
  <c r="H37" i="33"/>
  <c r="F63" i="33"/>
  <c r="H19" i="33"/>
  <c r="G64" i="33"/>
  <c r="E64" i="33"/>
  <c r="G54" i="33"/>
  <c r="F38" i="33"/>
  <c r="H63" i="33"/>
  <c r="H55" i="33"/>
  <c r="F23" i="33"/>
  <c r="G33" i="33"/>
  <c r="E11" i="33"/>
  <c r="G19" i="33"/>
  <c r="G7" i="33"/>
  <c r="G34" i="33"/>
  <c r="G59" i="33"/>
  <c r="E16" i="33"/>
  <c r="E14" i="33"/>
  <c r="G28" i="33"/>
  <c r="H20" i="33"/>
  <c r="G36" i="33"/>
  <c r="H61" i="33"/>
  <c r="H16" i="33"/>
  <c r="G56" i="33"/>
  <c r="F36" i="33"/>
  <c r="G62" i="33"/>
  <c r="E20" i="33"/>
  <c r="F39" i="33"/>
  <c r="H64" i="33"/>
  <c r="H52" i="33"/>
  <c r="G35" i="33"/>
  <c r="E24" i="33"/>
  <c r="F28" i="33"/>
  <c r="F27" i="33"/>
  <c r="E21" i="33"/>
  <c r="F18" i="33"/>
  <c r="G39" i="33"/>
  <c r="E6" i="33"/>
  <c r="F136" i="33" l="1"/>
  <c r="J136" i="33" s="1"/>
  <c r="H136" i="33"/>
  <c r="G136" i="33"/>
  <c r="F119" i="33"/>
  <c r="J119" i="33" s="1"/>
  <c r="G122" i="33"/>
  <c r="H122" i="33"/>
  <c r="F133" i="33"/>
  <c r="J133" i="33" s="1"/>
  <c r="H81" i="33"/>
  <c r="H73" i="33"/>
  <c r="F125" i="33"/>
  <c r="J125" i="33" s="1"/>
  <c r="G93" i="33"/>
  <c r="F122" i="33"/>
  <c r="J122" i="33" s="1"/>
  <c r="G76" i="33"/>
  <c r="G119" i="33"/>
  <c r="F76" i="33"/>
  <c r="J76" i="33" s="1"/>
  <c r="H125" i="33"/>
  <c r="G107" i="33"/>
  <c r="G125" i="33"/>
  <c r="H107" i="33"/>
  <c r="H76" i="33"/>
  <c r="G100" i="33"/>
  <c r="H119" i="33"/>
  <c r="H93" i="33"/>
  <c r="F100" i="33"/>
  <c r="J100" i="33" s="1"/>
  <c r="F93" i="33"/>
  <c r="J93" i="33" s="1"/>
  <c r="G114" i="33"/>
  <c r="F81" i="33"/>
  <c r="J81" i="33" s="1"/>
  <c r="H88" i="33"/>
  <c r="H133" i="33"/>
  <c r="H100" i="33"/>
  <c r="F107" i="33"/>
  <c r="J107" i="33" s="1"/>
  <c r="G133" i="33"/>
  <c r="G88" i="33"/>
  <c r="G81" i="33"/>
  <c r="F73" i="33"/>
  <c r="J73" i="33" s="1"/>
  <c r="F88" i="33"/>
  <c r="J88" i="33" s="1"/>
  <c r="G73" i="33"/>
  <c r="N62" i="33"/>
  <c r="L54" i="33"/>
  <c r="M16" i="33"/>
  <c r="N59" i="33"/>
  <c r="N56" i="33"/>
  <c r="O28" i="33"/>
  <c r="O27" i="33"/>
  <c r="M13" i="33"/>
  <c r="N30" i="33"/>
  <c r="L21" i="33"/>
  <c r="M30" i="33"/>
  <c r="O53" i="33"/>
  <c r="L23" i="33"/>
  <c r="N61" i="33"/>
  <c r="M61" i="33"/>
  <c r="O63" i="33"/>
  <c r="L38" i="33"/>
  <c r="M52" i="33"/>
  <c r="O23" i="33"/>
  <c r="L56" i="33"/>
  <c r="M57" i="33"/>
  <c r="O55" i="33"/>
  <c r="L10" i="33"/>
  <c r="O61" i="33"/>
  <c r="M54" i="33"/>
  <c r="L37" i="33"/>
  <c r="M31" i="33"/>
  <c r="O58" i="33"/>
  <c r="L51" i="33"/>
  <c r="O26" i="33"/>
  <c r="M32" i="33"/>
  <c r="O37" i="33"/>
  <c r="L13" i="33"/>
  <c r="M34" i="33"/>
  <c r="N16" i="33"/>
  <c r="M59" i="33"/>
  <c r="N55" i="33"/>
  <c r="M23" i="33"/>
  <c r="M55" i="33"/>
  <c r="L57" i="33"/>
  <c r="M18" i="33"/>
  <c r="N21" i="33"/>
  <c r="O38" i="33"/>
  <c r="L34" i="33"/>
  <c r="O59" i="33"/>
  <c r="L5" i="33"/>
  <c r="N12" i="33"/>
  <c r="O32" i="33"/>
  <c r="L39" i="33"/>
  <c r="L4" i="33"/>
  <c r="M12" i="33"/>
  <c r="M21" i="33"/>
  <c r="O6" i="33"/>
  <c r="N14" i="33"/>
  <c r="N34" i="33"/>
  <c r="L7" i="33"/>
  <c r="N18" i="33"/>
  <c r="N54" i="33"/>
  <c r="O21" i="33"/>
  <c r="N19" i="33"/>
  <c r="M63" i="33"/>
  <c r="M10" i="33"/>
  <c r="N31" i="33"/>
  <c r="N63" i="33"/>
  <c r="M14" i="33"/>
  <c r="M35" i="33"/>
  <c r="M33" i="33"/>
  <c r="O57" i="33"/>
  <c r="O54" i="33"/>
  <c r="M5" i="33"/>
  <c r="O13" i="33"/>
  <c r="L11" i="33"/>
  <c r="N7" i="33"/>
  <c r="O64" i="33"/>
  <c r="N37" i="33"/>
  <c r="N52" i="33"/>
  <c r="O62" i="33"/>
  <c r="O15" i="33"/>
  <c r="O56" i="33"/>
  <c r="M36" i="33"/>
  <c r="L31" i="33"/>
  <c r="N24" i="33"/>
  <c r="L58" i="33"/>
  <c r="L61" i="33"/>
  <c r="N38" i="33"/>
  <c r="N10" i="33"/>
  <c r="N27" i="33"/>
  <c r="L15" i="33"/>
  <c r="N8" i="33"/>
  <c r="L6" i="33"/>
  <c r="L55" i="33"/>
  <c r="L14" i="33"/>
  <c r="O31" i="33"/>
  <c r="N4" i="33"/>
  <c r="O20" i="33"/>
  <c r="N6" i="33"/>
  <c r="O36" i="33"/>
  <c r="N20" i="33"/>
  <c r="N39" i="33"/>
  <c r="O19" i="33"/>
  <c r="M38" i="33"/>
  <c r="N23" i="33"/>
  <c r="N11" i="33"/>
  <c r="M27" i="33"/>
  <c r="O24" i="33"/>
  <c r="N58" i="33"/>
  <c r="N15" i="33"/>
  <c r="M50" i="33"/>
  <c r="N57" i="33"/>
  <c r="M53" i="33"/>
  <c r="M20" i="33"/>
  <c r="N26" i="33"/>
  <c r="O4" i="33"/>
  <c r="L19" i="33"/>
  <c r="L53" i="33"/>
  <c r="M51" i="33"/>
  <c r="N5" i="33"/>
  <c r="L18" i="33"/>
  <c r="L62" i="33"/>
  <c r="O35" i="33"/>
  <c r="L50" i="33"/>
  <c r="O8" i="33"/>
  <c r="L16" i="33"/>
  <c r="M28" i="33"/>
  <c r="N51" i="33"/>
  <c r="M58" i="33"/>
  <c r="L24" i="33"/>
  <c r="O50" i="33"/>
  <c r="M62" i="33"/>
  <c r="M4" i="33"/>
  <c r="L33" i="33"/>
  <c r="O34" i="33"/>
  <c r="N28" i="33"/>
  <c r="M64" i="33"/>
  <c r="O11" i="33"/>
  <c r="O12" i="33"/>
  <c r="L59" i="33"/>
  <c r="M39" i="33"/>
  <c r="O33" i="33"/>
  <c r="L28" i="33"/>
  <c r="O30" i="33"/>
  <c r="M19" i="33"/>
  <c r="M56" i="33"/>
  <c r="N33" i="33"/>
  <c r="L52" i="33"/>
  <c r="L32" i="33"/>
  <c r="O18" i="33"/>
  <c r="O39" i="33"/>
  <c r="N13" i="33"/>
  <c r="L36" i="33"/>
  <c r="L20" i="33"/>
  <c r="M6" i="33"/>
  <c r="L12" i="33"/>
  <c r="N53" i="33"/>
  <c r="N36" i="33"/>
  <c r="O14" i="33"/>
  <c r="O5" i="33"/>
  <c r="M11" i="33"/>
  <c r="O7" i="33"/>
  <c r="L30" i="33"/>
  <c r="L26" i="33"/>
  <c r="M26" i="33"/>
  <c r="L63" i="33"/>
  <c r="O52" i="33"/>
  <c r="L8" i="33"/>
  <c r="O16" i="33"/>
  <c r="M8" i="33"/>
  <c r="M7" i="33"/>
  <c r="L35" i="33"/>
  <c r="N32" i="33"/>
  <c r="M24" i="33"/>
  <c r="L27" i="33"/>
  <c r="O10" i="33"/>
  <c r="O51" i="33"/>
  <c r="N35" i="33"/>
  <c r="N64" i="33"/>
  <c r="L64" i="33"/>
  <c r="M15" i="33"/>
  <c r="G65" i="33"/>
  <c r="F114" i="33"/>
  <c r="J114" i="33" s="1"/>
  <c r="H114" i="33"/>
  <c r="F25" i="33"/>
  <c r="J25" i="33" s="1"/>
  <c r="H49" i="33"/>
  <c r="H25" i="33"/>
  <c r="F9" i="33"/>
  <c r="J9" i="33" s="1"/>
  <c r="G9" i="33"/>
  <c r="G17" i="33"/>
  <c r="F65" i="33"/>
  <c r="J65" i="33" s="1"/>
  <c r="H65" i="33"/>
  <c r="H9" i="33"/>
  <c r="G49" i="33"/>
  <c r="H60" i="33"/>
  <c r="H29" i="33"/>
  <c r="H40" i="33"/>
  <c r="H17" i="33"/>
  <c r="G25" i="33"/>
  <c r="H22" i="33"/>
  <c r="F60" i="33"/>
  <c r="J60" i="33" s="1"/>
  <c r="G22" i="33"/>
  <c r="G60" i="33"/>
  <c r="G40" i="33"/>
  <c r="F40" i="33"/>
  <c r="J40" i="33" s="1"/>
  <c r="F49" i="33"/>
  <c r="J49" i="33" s="1"/>
  <c r="F29" i="33"/>
  <c r="J29" i="33" s="1"/>
  <c r="G29" i="33"/>
  <c r="F22" i="33"/>
  <c r="J22" i="33" s="1"/>
  <c r="F17" i="33"/>
  <c r="J17" i="33" s="1"/>
  <c r="J137" i="33" l="1"/>
  <c r="I136" i="33"/>
  <c r="I122" i="33"/>
  <c r="J32" i="79" s="1"/>
  <c r="J126" i="33"/>
  <c r="I119" i="33"/>
  <c r="J31" i="79" s="1"/>
  <c r="I76" i="33"/>
  <c r="J22" i="79" s="1"/>
  <c r="I125" i="33"/>
  <c r="J33" i="79" s="1"/>
  <c r="J108" i="33"/>
  <c r="I93" i="33"/>
  <c r="J25" i="79" s="1"/>
  <c r="I107" i="33"/>
  <c r="J28" i="79" s="1"/>
  <c r="I81" i="33"/>
  <c r="J23" i="79" s="1"/>
  <c r="I73" i="33"/>
  <c r="J21" i="79" s="1"/>
  <c r="I133" i="33"/>
  <c r="I100" i="33"/>
  <c r="J27" i="79" s="1"/>
  <c r="J94" i="33"/>
  <c r="I88" i="33"/>
  <c r="J24" i="79" s="1"/>
  <c r="M49" i="33"/>
  <c r="Q49" i="33" s="1"/>
  <c r="N49" i="33"/>
  <c r="N17" i="33"/>
  <c r="M17" i="33"/>
  <c r="Q17" i="33" s="1"/>
  <c r="O17" i="33"/>
  <c r="O60" i="33"/>
  <c r="M60" i="33"/>
  <c r="Q60" i="33" s="1"/>
  <c r="N9" i="33"/>
  <c r="O9" i="33"/>
  <c r="M9" i="33"/>
  <c r="Q9" i="33" s="1"/>
  <c r="O65" i="33"/>
  <c r="N65" i="33"/>
  <c r="M65" i="33"/>
  <c r="Q65" i="33" s="1"/>
  <c r="M25" i="33"/>
  <c r="Q25" i="33" s="1"/>
  <c r="O25" i="33"/>
  <c r="N25" i="33"/>
  <c r="N60" i="33"/>
  <c r="O40" i="33"/>
  <c r="N40" i="33"/>
  <c r="M40" i="33"/>
  <c r="Q40" i="33" s="1"/>
  <c r="O29" i="33"/>
  <c r="M29" i="33"/>
  <c r="Q29" i="33" s="1"/>
  <c r="N29" i="33"/>
  <c r="N22" i="33"/>
  <c r="M22" i="33"/>
  <c r="Q22" i="33" s="1"/>
  <c r="O22" i="33"/>
  <c r="O49" i="33"/>
  <c r="I114" i="33"/>
  <c r="I25" i="33"/>
  <c r="J13" i="79" s="1"/>
  <c r="I49" i="33"/>
  <c r="J17" i="79" s="1"/>
  <c r="I22" i="33"/>
  <c r="J12" i="79" s="1"/>
  <c r="J66" i="33"/>
  <c r="I17" i="33"/>
  <c r="J11" i="79" s="1"/>
  <c r="I65" i="33"/>
  <c r="J19" i="79" s="1"/>
  <c r="I9" i="33"/>
  <c r="J10" i="79" s="1"/>
  <c r="I60" i="33"/>
  <c r="J18" i="79" s="1"/>
  <c r="I40" i="33"/>
  <c r="J15" i="79" s="1"/>
  <c r="J41" i="33"/>
  <c r="I29" i="33"/>
  <c r="J14" i="79" s="1"/>
  <c r="I137" i="33" l="1"/>
  <c r="K137" i="33" s="1"/>
  <c r="I108" i="33"/>
  <c r="K108" i="33" s="1"/>
  <c r="J29" i="79"/>
  <c r="I94" i="33"/>
  <c r="K94" i="33" s="1"/>
  <c r="J26" i="79"/>
  <c r="J16" i="79"/>
  <c r="J20" i="79"/>
  <c r="I126" i="33"/>
  <c r="K126" i="33" s="1"/>
  <c r="J30" i="79"/>
  <c r="P25" i="33"/>
  <c r="L13" i="79" s="1"/>
  <c r="P22" i="33"/>
  <c r="P9" i="33"/>
  <c r="L10" i="79" s="1"/>
  <c r="P29" i="33"/>
  <c r="P65" i="33"/>
  <c r="L19" i="79" s="1"/>
  <c r="P40" i="33"/>
  <c r="L15" i="79" s="1"/>
  <c r="P17" i="33"/>
  <c r="Q41" i="33"/>
  <c r="P49" i="33"/>
  <c r="L17" i="79" s="1"/>
  <c r="P60" i="33"/>
  <c r="L18" i="79" s="1"/>
  <c r="Q66" i="33"/>
  <c r="I41" i="33"/>
  <c r="K41" i="33" s="1"/>
  <c r="I66" i="33"/>
  <c r="K66" i="33" s="1"/>
  <c r="L20" i="79" l="1"/>
  <c r="L16" i="79"/>
  <c r="P41" i="33"/>
  <c r="R41" i="33" s="1"/>
  <c r="P66" i="33"/>
  <c r="R66" i="33" s="1"/>
  <c r="J34" i="79"/>
</calcChain>
</file>

<file path=xl/sharedStrings.xml><?xml version="1.0" encoding="utf-8"?>
<sst xmlns="http://schemas.openxmlformats.org/spreadsheetml/2006/main" count="11018" uniqueCount="5193">
  <si>
    <t>Date</t>
  </si>
  <si>
    <t>1.1</t>
  </si>
  <si>
    <t>Have you identified the main business drivers?</t>
  </si>
  <si>
    <t>1.2</t>
  </si>
  <si>
    <t>Have you documented the main business drivers?</t>
  </si>
  <si>
    <t>2.1</t>
  </si>
  <si>
    <t>2.2</t>
  </si>
  <si>
    <t>2.3</t>
  </si>
  <si>
    <t>3.1</t>
  </si>
  <si>
    <t>Yes/No</t>
  </si>
  <si>
    <t>Completeness</t>
  </si>
  <si>
    <t>B 1.1</t>
  </si>
  <si>
    <t>B 1.2</t>
  </si>
  <si>
    <t>B 1.3</t>
  </si>
  <si>
    <t>1.3</t>
  </si>
  <si>
    <t>1.4</t>
  </si>
  <si>
    <t>1.5</t>
  </si>
  <si>
    <t>2.4</t>
  </si>
  <si>
    <t>2.5</t>
  </si>
  <si>
    <t>answer</t>
  </si>
  <si>
    <t>3.2</t>
  </si>
  <si>
    <t>3.2.1</t>
  </si>
  <si>
    <t>Please specify elements of the charter document:</t>
  </si>
  <si>
    <t>Mission</t>
  </si>
  <si>
    <t>Vision</t>
  </si>
  <si>
    <t>Strategy</t>
  </si>
  <si>
    <t>Service Scope</t>
  </si>
  <si>
    <t>Deliverables</t>
  </si>
  <si>
    <t>Responsibilities</t>
  </si>
  <si>
    <t>Operational Hours</t>
  </si>
  <si>
    <t>Stakeholders</t>
  </si>
  <si>
    <t>Objectives / Goals</t>
  </si>
  <si>
    <t>3.2.2</t>
  </si>
  <si>
    <t>3.2.3</t>
  </si>
  <si>
    <t>3.2.4</t>
  </si>
  <si>
    <t>3.2.5</t>
  </si>
  <si>
    <t>3.2.6</t>
  </si>
  <si>
    <t>3.2.7</t>
  </si>
  <si>
    <t>3.2.8</t>
  </si>
  <si>
    <t>3.2.9</t>
  </si>
  <si>
    <t>B 3.2.1</t>
  </si>
  <si>
    <t>B 3.2.2</t>
  </si>
  <si>
    <t>B 3.2.3</t>
  </si>
  <si>
    <t>B 3.2.4</t>
  </si>
  <si>
    <t>B 3.2.5</t>
  </si>
  <si>
    <t>B 3.2.6</t>
  </si>
  <si>
    <t>B 3.2.7</t>
  </si>
  <si>
    <t>B 3.2.8</t>
  </si>
  <si>
    <t>B 3.2.9</t>
  </si>
  <si>
    <t>Business</t>
  </si>
  <si>
    <t>Incomplete</t>
  </si>
  <si>
    <t>Partially complete</t>
  </si>
  <si>
    <t>Mostly complete</t>
  </si>
  <si>
    <t>Fully complete</t>
  </si>
  <si>
    <t>No</t>
  </si>
  <si>
    <t>Yes</t>
  </si>
  <si>
    <t>B 3.2</t>
  </si>
  <si>
    <t>Governance</t>
  </si>
  <si>
    <t>4.1</t>
  </si>
  <si>
    <t>4.2</t>
  </si>
  <si>
    <t>Detailed</t>
  </si>
  <si>
    <t>Partially</t>
  </si>
  <si>
    <t>Mostly</t>
  </si>
  <si>
    <t>Fully</t>
  </si>
  <si>
    <t>remarks</t>
  </si>
  <si>
    <t>3.3</t>
  </si>
  <si>
    <t>Is the SOC charter document regularly updated?</t>
  </si>
  <si>
    <t>3.4</t>
  </si>
  <si>
    <t>Is the SOC charter document approved by the business / CISO?</t>
  </si>
  <si>
    <t>B 3.3</t>
  </si>
  <si>
    <t>B 3.4</t>
  </si>
  <si>
    <t>Please specify identified governance elements</t>
  </si>
  <si>
    <t>Business Alignment</t>
  </si>
  <si>
    <t>Accountability</t>
  </si>
  <si>
    <t>Sponsorship</t>
  </si>
  <si>
    <t>Vendor Engagement</t>
  </si>
  <si>
    <t>Service Commitment</t>
  </si>
  <si>
    <t>Project / Program Management</t>
  </si>
  <si>
    <t>Continual Improvement</t>
  </si>
  <si>
    <t>Knowledge Management</t>
  </si>
  <si>
    <t>SOC KPIs &amp; Metrics</t>
  </si>
  <si>
    <t>4.3</t>
  </si>
  <si>
    <t>4.3.1</t>
  </si>
  <si>
    <t>4.3.2</t>
  </si>
  <si>
    <t>4.3.3</t>
  </si>
  <si>
    <t>4.3.4</t>
  </si>
  <si>
    <t>4.3.5</t>
  </si>
  <si>
    <t>4.3.6</t>
  </si>
  <si>
    <t>4.3.7</t>
  </si>
  <si>
    <t>4.3.8</t>
  </si>
  <si>
    <t>4.3.9</t>
  </si>
  <si>
    <t>4.3.10</t>
  </si>
  <si>
    <t>4.3.11</t>
  </si>
  <si>
    <t>4.3.12</t>
  </si>
  <si>
    <t>4.3.13</t>
  </si>
  <si>
    <t>B 4.1</t>
  </si>
  <si>
    <t>B 4.2</t>
  </si>
  <si>
    <t>B 4.3</t>
  </si>
  <si>
    <t>B 4.3.1</t>
  </si>
  <si>
    <t>B 4.3.2</t>
  </si>
  <si>
    <t>B 4.3.3</t>
  </si>
  <si>
    <t>B 4.3.4</t>
  </si>
  <si>
    <t>B 4.3.5</t>
  </si>
  <si>
    <t>B 4.3.6</t>
  </si>
  <si>
    <t>B 4.3.7</t>
  </si>
  <si>
    <t>B 4.3.8</t>
  </si>
  <si>
    <t>B 4.3.9</t>
  </si>
  <si>
    <t>B 4.3.10</t>
  </si>
  <si>
    <t>B 4.3.11</t>
  </si>
  <si>
    <t>B 4.3.12</t>
  </si>
  <si>
    <t>B 4.3.13</t>
  </si>
  <si>
    <t>B 3.1</t>
  </si>
  <si>
    <t>4.4</t>
  </si>
  <si>
    <t>Is the governance process regularly reviewed?</t>
  </si>
  <si>
    <t>4.5</t>
  </si>
  <si>
    <t>Is the governance process aligned with all stakeholders?</t>
  </si>
  <si>
    <t>None</t>
  </si>
  <si>
    <t>Low</t>
  </si>
  <si>
    <t>Normal</t>
  </si>
  <si>
    <t>High</t>
  </si>
  <si>
    <t>Critical</t>
  </si>
  <si>
    <t>Importance</t>
  </si>
  <si>
    <t>x1</t>
  </si>
  <si>
    <t>x2</t>
  </si>
  <si>
    <t>x3</t>
  </si>
  <si>
    <t>x4</t>
  </si>
  <si>
    <t>x5</t>
  </si>
  <si>
    <t>importance</t>
  </si>
  <si>
    <t>Does the SOC have a formal charter document in place?</t>
  </si>
  <si>
    <t>Never</t>
  </si>
  <si>
    <t>Sometimes</t>
  </si>
  <si>
    <t>Always</t>
  </si>
  <si>
    <t>Occurrence</t>
  </si>
  <si>
    <t>question type</t>
  </si>
  <si>
    <t>answer options</t>
  </si>
  <si>
    <t>i.e. do you check for services or operations that outside the scope of business drivers?</t>
  </si>
  <si>
    <t>e.g. to determine priorities or make decisions regarding the on-boarding of new services or operations</t>
  </si>
  <si>
    <t>B 1.4</t>
  </si>
  <si>
    <t>B 1.5</t>
  </si>
  <si>
    <t>B 2.1</t>
  </si>
  <si>
    <t>B 2.2</t>
  </si>
  <si>
    <t>B 2.3</t>
  </si>
  <si>
    <t>B 2.4</t>
  </si>
  <si>
    <t>Business Drivers</t>
  </si>
  <si>
    <t>Answer</t>
  </si>
  <si>
    <t>Remarks</t>
  </si>
  <si>
    <t>total score</t>
  </si>
  <si>
    <t>People Management</t>
  </si>
  <si>
    <t>People</t>
  </si>
  <si>
    <t>Process</t>
  </si>
  <si>
    <t>Security Monitoring</t>
  </si>
  <si>
    <t>Security Incident Management</t>
  </si>
  <si>
    <t>Threat Intelligence</t>
  </si>
  <si>
    <t>Vulnerability Management</t>
  </si>
  <si>
    <t>Technology</t>
  </si>
  <si>
    <t>Author</t>
  </si>
  <si>
    <t>Contact</t>
  </si>
  <si>
    <t>Do you regularly check if the current service catalogue is aligned with business drivers?</t>
  </si>
  <si>
    <t>B 2.5</t>
  </si>
  <si>
    <t>score matrix 2 - criticallity versus completeness</t>
  </si>
  <si>
    <t>score matrix 1 - criticallity versus occurrence</t>
  </si>
  <si>
    <t>score matrix 3 - criticallity versus existence</t>
  </si>
  <si>
    <t>never</t>
  </si>
  <si>
    <t>mostly</t>
  </si>
  <si>
    <t>always</t>
  </si>
  <si>
    <t>sometimes</t>
  </si>
  <si>
    <t>none</t>
  </si>
  <si>
    <t>low</t>
  </si>
  <si>
    <t>normal</t>
  </si>
  <si>
    <t>high</t>
  </si>
  <si>
    <t>critical</t>
  </si>
  <si>
    <t>partially</t>
  </si>
  <si>
    <t>incomplete</t>
  </si>
  <si>
    <t>fully</t>
  </si>
  <si>
    <t>no</t>
  </si>
  <si>
    <t>yes</t>
  </si>
  <si>
    <t>3.5</t>
  </si>
  <si>
    <t>B 3.5</t>
  </si>
  <si>
    <t>B4 - Governance</t>
  </si>
  <si>
    <t>B3 - SOC Charter</t>
  </si>
  <si>
    <t>B1 - Business Drivers</t>
  </si>
  <si>
    <t>B2 - Customers</t>
  </si>
  <si>
    <t>Legal</t>
  </si>
  <si>
    <t>Audit</t>
  </si>
  <si>
    <t>Engineering / R&amp;D</t>
  </si>
  <si>
    <t>IT</t>
  </si>
  <si>
    <t>Others, specify:</t>
  </si>
  <si>
    <t>Are all stakeholders familiar with the SOC charter document contents?</t>
  </si>
  <si>
    <t>3.2.10</t>
  </si>
  <si>
    <t>B 3.2.10</t>
  </si>
  <si>
    <t>B 4.4</t>
  </si>
  <si>
    <t>B 4.5</t>
  </si>
  <si>
    <t>Have the business drivers been validated with business stakeholders?</t>
  </si>
  <si>
    <t>Business stakeholders can be C-level management</t>
  </si>
  <si>
    <t>2.6</t>
  </si>
  <si>
    <t>B 2.2.1</t>
  </si>
  <si>
    <t>B 2.2.2</t>
  </si>
  <si>
    <t>B 2.2.3</t>
  </si>
  <si>
    <t>B 2.2.4</t>
  </si>
  <si>
    <t>B 2.2.5</t>
  </si>
  <si>
    <t>B 2.2.6</t>
  </si>
  <si>
    <t>B 2.2.7</t>
  </si>
  <si>
    <t>B 2.2.8</t>
  </si>
  <si>
    <t>B 2.6</t>
  </si>
  <si>
    <t>How many FTE’s are in your SOC?</t>
  </si>
  <si>
    <t xml:space="preserve">Which of the following roles are present in your SOC? </t>
  </si>
  <si>
    <t>Security Architect</t>
  </si>
  <si>
    <t>SOC Manager</t>
  </si>
  <si>
    <t>Team Leader</t>
  </si>
  <si>
    <t>Incident Handler</t>
  </si>
  <si>
    <t>Incident Manager</t>
  </si>
  <si>
    <t>Penetration Tester</t>
  </si>
  <si>
    <t>Do you differentiate tiers within these roles?</t>
  </si>
  <si>
    <t>Training on the Job</t>
  </si>
  <si>
    <t>Formal education</t>
  </si>
  <si>
    <t>Role-based specific training</t>
  </si>
  <si>
    <t>Re-certification track (continuous education)</t>
  </si>
  <si>
    <t>Role description</t>
  </si>
  <si>
    <t>Role tasks</t>
  </si>
  <si>
    <t>Role responsibilities</t>
  </si>
  <si>
    <t>1.2.1</t>
  </si>
  <si>
    <t>If yes, specify the number of external FTE's</t>
  </si>
  <si>
    <t>5.1</t>
  </si>
  <si>
    <t>Comments and/or Remarks</t>
  </si>
  <si>
    <t>If you have no tiers, and you feel this is not a restriction, select importance 'None'</t>
  </si>
  <si>
    <t>If you have no hierarchy, and you feel this is not a restriction, select importance 'None'</t>
  </si>
  <si>
    <t>P1 - SOC Employees</t>
  </si>
  <si>
    <t>Do you have a job rotation plan in place?</t>
  </si>
  <si>
    <t>4.2.1</t>
  </si>
  <si>
    <t>Please specify elements of the training program:</t>
  </si>
  <si>
    <t>Do you have a career progression process in place?</t>
  </si>
  <si>
    <t>Career development, promotion, etc.</t>
  </si>
  <si>
    <t>Required technical skills</t>
  </si>
  <si>
    <t>Role expectations</t>
  </si>
  <si>
    <t>Have you formally documented all SOC roles?</t>
  </si>
  <si>
    <t>2.2.1</t>
  </si>
  <si>
    <t>2.2.2</t>
  </si>
  <si>
    <t>2.2.3</t>
  </si>
  <si>
    <t>2.2.4</t>
  </si>
  <si>
    <t>2.2.5</t>
  </si>
  <si>
    <t>2.2.6</t>
  </si>
  <si>
    <t>2.2.7</t>
  </si>
  <si>
    <t>2.2.8</t>
  </si>
  <si>
    <t>2.2.9</t>
  </si>
  <si>
    <t>2.2.10</t>
  </si>
  <si>
    <t>2.2.11</t>
  </si>
  <si>
    <t>2.7</t>
  </si>
  <si>
    <t>Please specify elements in  the role documentation:</t>
  </si>
  <si>
    <t>Required educational level</t>
  </si>
  <si>
    <t>e.g. university college, university</t>
  </si>
  <si>
    <t>Required or preferred certifications</t>
  </si>
  <si>
    <t>2.3.1</t>
  </si>
  <si>
    <t>Is there a role-based hierarchy in your SOC?</t>
  </si>
  <si>
    <t>P2 - SOC Roles and Hierarchy</t>
  </si>
  <si>
    <t>P 2.1</t>
  </si>
  <si>
    <t>P 2.2</t>
  </si>
  <si>
    <t>P 2.2.1</t>
  </si>
  <si>
    <t>P 2.2.2</t>
  </si>
  <si>
    <t>P 2.2.3</t>
  </si>
  <si>
    <t>P 2.2.4</t>
  </si>
  <si>
    <t>P 2.2.5</t>
  </si>
  <si>
    <t>P 2.2.6</t>
  </si>
  <si>
    <t>P 2.2.7</t>
  </si>
  <si>
    <t>P 2.2.8</t>
  </si>
  <si>
    <t>2.2.12</t>
  </si>
  <si>
    <t>Specify any additional roles</t>
  </si>
  <si>
    <t>P 2.2.9</t>
  </si>
  <si>
    <t>P 2.2.10</t>
  </si>
  <si>
    <t>P 2.2.11</t>
  </si>
  <si>
    <t>P 2.2.12</t>
  </si>
  <si>
    <t>P 2.3</t>
  </si>
  <si>
    <t>P 2.4</t>
  </si>
  <si>
    <t>P 2.5</t>
  </si>
  <si>
    <t>P 2.6</t>
  </si>
  <si>
    <t>P 2.7</t>
  </si>
  <si>
    <t>2.8</t>
  </si>
  <si>
    <t>Do you regularly revise or update the role descriptions?</t>
  </si>
  <si>
    <t>P 2.8</t>
  </si>
  <si>
    <t>Training and Education</t>
  </si>
  <si>
    <t>e.g. background diversity, ethnic diversity, gender diversity, etc.</t>
  </si>
  <si>
    <t>3.6</t>
  </si>
  <si>
    <t>i.e. a defined process to quickly let new employees find their place and perform well in the SOC</t>
  </si>
  <si>
    <t>Yes/No/Unknown</t>
  </si>
  <si>
    <t>Unknown</t>
  </si>
  <si>
    <t>P 3.1</t>
  </si>
  <si>
    <t>P 3.2</t>
  </si>
  <si>
    <t>P 3.3</t>
  </si>
  <si>
    <t>P 3.4</t>
  </si>
  <si>
    <t>P 3.5</t>
  </si>
  <si>
    <t>P 3.6</t>
  </si>
  <si>
    <t>Do you have a training program in place?</t>
  </si>
  <si>
    <t>Do you have a certification program in place?</t>
  </si>
  <si>
    <t>Please specify elements of the certification program:</t>
  </si>
  <si>
    <t>Internal certification track</t>
  </si>
  <si>
    <t>External certification track</t>
  </si>
  <si>
    <t>Do you have regular workshops for knowledge development?</t>
  </si>
  <si>
    <t>4.2.2</t>
  </si>
  <si>
    <t>4.2.3</t>
  </si>
  <si>
    <t>4.2.4</t>
  </si>
  <si>
    <t>Internal company training</t>
  </si>
  <si>
    <t>Product-specific training</t>
  </si>
  <si>
    <t>4.6</t>
  </si>
  <si>
    <t>P 4.1</t>
  </si>
  <si>
    <t>P 4.2</t>
  </si>
  <si>
    <t>Is there a reserved budget for education and training?</t>
  </si>
  <si>
    <t>4.2.5</t>
  </si>
  <si>
    <t>Satisfaction</t>
  </si>
  <si>
    <t>Somewhat</t>
  </si>
  <si>
    <t>P 1.1</t>
  </si>
  <si>
    <t>P 1.2</t>
  </si>
  <si>
    <t>P 1.3</t>
  </si>
  <si>
    <t>P 1.4</t>
  </si>
  <si>
    <t>P 1.5</t>
  </si>
  <si>
    <t>P 1.2.1</t>
  </si>
  <si>
    <t>1.3.1</t>
  </si>
  <si>
    <t>1.3.2</t>
  </si>
  <si>
    <t>1.3.3</t>
  </si>
  <si>
    <t>1.3.4</t>
  </si>
  <si>
    <t>1.3.5</t>
  </si>
  <si>
    <t>1.3.6</t>
  </si>
  <si>
    <t>1.3.7</t>
  </si>
  <si>
    <t>1.3.8</t>
  </si>
  <si>
    <t>1.3.9</t>
  </si>
  <si>
    <t>Subtle event detection</t>
  </si>
  <si>
    <t>Anomaly detection</t>
  </si>
  <si>
    <t>S1 - Security Monitoring</t>
  </si>
  <si>
    <t>S 1.1</t>
  </si>
  <si>
    <t>S 1.2</t>
  </si>
  <si>
    <t>S 1.3</t>
  </si>
  <si>
    <t>S 1.4</t>
  </si>
  <si>
    <t>S 1.5</t>
  </si>
  <si>
    <t>Averagely complete</t>
  </si>
  <si>
    <t>Averagely</t>
  </si>
  <si>
    <t>SUM</t>
  </si>
  <si>
    <t>S 2.1</t>
  </si>
  <si>
    <t>S 2 - Security incident Management</t>
  </si>
  <si>
    <t>S 2.2</t>
  </si>
  <si>
    <t>S 2.3</t>
  </si>
  <si>
    <t>S 2.4</t>
  </si>
  <si>
    <t>S 2.5</t>
  </si>
  <si>
    <t>2.5.1</t>
  </si>
  <si>
    <t>2.5.2</t>
  </si>
  <si>
    <t>Case management system</t>
  </si>
  <si>
    <t>Not required</t>
  </si>
  <si>
    <t>Optional</t>
  </si>
  <si>
    <t>1.6</t>
  </si>
  <si>
    <t>optional</t>
  </si>
  <si>
    <t>S 3 - Security Analysis</t>
  </si>
  <si>
    <t>S 3.1</t>
  </si>
  <si>
    <t>S 3.2</t>
  </si>
  <si>
    <t>S 3.3</t>
  </si>
  <si>
    <t>S 3.4</t>
  </si>
  <si>
    <t>S 3.5</t>
  </si>
  <si>
    <t>S4 - Threat Intelligence</t>
  </si>
  <si>
    <t>5.2</t>
  </si>
  <si>
    <t>5.3</t>
  </si>
  <si>
    <t>5.4</t>
  </si>
  <si>
    <t>5.4.1</t>
  </si>
  <si>
    <t>5.4.2</t>
  </si>
  <si>
    <t>5.4.3</t>
  </si>
  <si>
    <t>Asset management integration</t>
  </si>
  <si>
    <t>5.5</t>
  </si>
  <si>
    <t>S 5.1</t>
  </si>
  <si>
    <t>S 5.2</t>
  </si>
  <si>
    <t>S 5.3</t>
  </si>
  <si>
    <t>S 5.4</t>
  </si>
  <si>
    <t>S 5.5</t>
  </si>
  <si>
    <t>score matrix 4 - scoring factors for criticallity</t>
  </si>
  <si>
    <t>factor</t>
  </si>
  <si>
    <t>MAX score</t>
  </si>
  <si>
    <t>factor
(SUM = MIN score)</t>
  </si>
  <si>
    <t>final score</t>
  </si>
  <si>
    <t>not used in calculations, but to determine 3.1</t>
  </si>
  <si>
    <t>Governance elements completeness</t>
  </si>
  <si>
    <t>Charter document completeness</t>
  </si>
  <si>
    <t>Role documentation completeness</t>
  </si>
  <si>
    <t>Capability SUM</t>
  </si>
  <si>
    <t>Maturity SUM</t>
  </si>
  <si>
    <t>Do you formally differentiate roles within the SOC?</t>
  </si>
  <si>
    <t>Do you have a 'new hire' process in place?</t>
  </si>
  <si>
    <t>Training program completeness</t>
  </si>
  <si>
    <t>i.e. Are there any crucial skills amongst external employees? Set importance to 'None' if you have no external employees</t>
  </si>
  <si>
    <t>Certification program completeness</t>
  </si>
  <si>
    <t>P3 - People Management</t>
  </si>
  <si>
    <t>Do you measure employee satisfaction for improving the SOC?</t>
  </si>
  <si>
    <t>Roles and Hierarchy</t>
  </si>
  <si>
    <t>Employees</t>
  </si>
  <si>
    <t>not used in calculations, but to determine 4.2</t>
  </si>
  <si>
    <t>Not part of scoring</t>
  </si>
  <si>
    <t>Weighing</t>
  </si>
  <si>
    <t>S 2.6</t>
  </si>
  <si>
    <t>S 2.7</t>
  </si>
  <si>
    <t>Do you regularly revise and update the training and certification programs?</t>
  </si>
  <si>
    <t>Note, maturity score can be overruled in S 2.2.2</t>
  </si>
  <si>
    <t>S 4.1</t>
  </si>
  <si>
    <t>S 4.2</t>
  </si>
  <si>
    <t>S 4.3</t>
  </si>
  <si>
    <t>S 4.4</t>
  </si>
  <si>
    <t>S 4.5</t>
  </si>
  <si>
    <t>Security Incident Management documentation completeness</t>
  </si>
  <si>
    <t>Security Incident Management Maturity indicators completeness</t>
  </si>
  <si>
    <t>General documentation completeness</t>
  </si>
  <si>
    <t>General Maturity indicators completeness</t>
  </si>
  <si>
    <t>S 4.6</t>
  </si>
  <si>
    <t>S 3.6</t>
  </si>
  <si>
    <t>S 2.8</t>
  </si>
  <si>
    <t>1.7</t>
  </si>
  <si>
    <t>S 1.6</t>
  </si>
  <si>
    <t>P4 - Knowledge Management</t>
  </si>
  <si>
    <t>Do you have a formal knowledge management process in place?</t>
  </si>
  <si>
    <t>Do you regularly assess and revise the knowledge management process?</t>
  </si>
  <si>
    <t>P 4.3.1</t>
  </si>
  <si>
    <t>P 4.3.2</t>
  </si>
  <si>
    <t>P 4.3.3</t>
  </si>
  <si>
    <t>P 4.3.4</t>
  </si>
  <si>
    <t>P5 - Training &amp; Education</t>
  </si>
  <si>
    <t>5.2.1</t>
  </si>
  <si>
    <t>5.6</t>
  </si>
  <si>
    <t>5.7</t>
  </si>
  <si>
    <t>5.8</t>
  </si>
  <si>
    <t>5.2.2</t>
  </si>
  <si>
    <t>5.2.3</t>
  </si>
  <si>
    <t>5.2.4</t>
  </si>
  <si>
    <t>5.2.5</t>
  </si>
  <si>
    <t>5.2.6</t>
  </si>
  <si>
    <t>P 5.1</t>
  </si>
  <si>
    <t>P 5.2</t>
  </si>
  <si>
    <t>P 5.2.1</t>
  </si>
  <si>
    <t>P 5.2.2</t>
  </si>
  <si>
    <t>P 5.2.3</t>
  </si>
  <si>
    <t>P 5.2.4</t>
  </si>
  <si>
    <t>P 5.2.5</t>
  </si>
  <si>
    <t>P 5.2.6</t>
  </si>
  <si>
    <t>P 5.3</t>
  </si>
  <si>
    <t>P 5.4</t>
  </si>
  <si>
    <t>P 5.4.1</t>
  </si>
  <si>
    <t>P 5.4.2</t>
  </si>
  <si>
    <t>P 5.4.3</t>
  </si>
  <si>
    <t>P 5.5</t>
  </si>
  <si>
    <t>P 5.6</t>
  </si>
  <si>
    <t>P 5.7</t>
  </si>
  <si>
    <t>P 5.8</t>
  </si>
  <si>
    <t>6.1</t>
  </si>
  <si>
    <t>Is there a SOC management process in place?</t>
  </si>
  <si>
    <t>Please specify identified SOC management elements:</t>
  </si>
  <si>
    <t>Internal relationship management</t>
  </si>
  <si>
    <t>External relationship management</t>
  </si>
  <si>
    <t>Continuous service improvement</t>
  </si>
  <si>
    <t>Project methodology</t>
  </si>
  <si>
    <t>For example: LEAN or agile project approach</t>
  </si>
  <si>
    <t>Process documentation and diagrams</t>
  </si>
  <si>
    <t>Service Catalogue</t>
  </si>
  <si>
    <t>A description of all SOC services and service levels</t>
  </si>
  <si>
    <t>Service on-boarding procedure</t>
  </si>
  <si>
    <t>Service off-loading procedure</t>
  </si>
  <si>
    <t>Procedure to remove existing services and customers from service delivery</t>
  </si>
  <si>
    <t>Procedure for intake, evaluation and move-to-production for requests for new services or customers</t>
  </si>
  <si>
    <t>SOC Management elements completeness</t>
  </si>
  <si>
    <t>Knowledge &amp; document management</t>
  </si>
  <si>
    <t>Process integration</t>
  </si>
  <si>
    <t>Do you use checklists for recurring activities?</t>
  </si>
  <si>
    <t>Do you use documented workflows?</t>
  </si>
  <si>
    <t>Operational shifts</t>
  </si>
  <si>
    <t>SOC Facilities</t>
  </si>
  <si>
    <t>S 5.6</t>
  </si>
  <si>
    <t>Maturity Score</t>
  </si>
  <si>
    <t>M1 - SOC Management</t>
  </si>
  <si>
    <t>M2 - Security Operations &amp; Facilities</t>
  </si>
  <si>
    <t>M 2.1.1</t>
  </si>
  <si>
    <t>M 2.1.3</t>
  </si>
  <si>
    <t>M 2.1.4</t>
  </si>
  <si>
    <t>M 2.1.5</t>
  </si>
  <si>
    <t>M 2.2.1</t>
  </si>
  <si>
    <t>M 2.2.2</t>
  </si>
  <si>
    <t>M 2.2.3</t>
  </si>
  <si>
    <t>M 2.2.4</t>
  </si>
  <si>
    <t>M 2.2.5</t>
  </si>
  <si>
    <t>M 2.3.1</t>
  </si>
  <si>
    <t>M 2.3.3</t>
  </si>
  <si>
    <t>M 2.4</t>
  </si>
  <si>
    <t>M 2.4.1</t>
  </si>
  <si>
    <t>M 2.4.2</t>
  </si>
  <si>
    <t>M 2.4.3</t>
  </si>
  <si>
    <t>M 2.5</t>
  </si>
  <si>
    <t>M 2.5.1</t>
  </si>
  <si>
    <t>M 2.5.2</t>
  </si>
  <si>
    <t>M 2.1</t>
  </si>
  <si>
    <t>M 1.1</t>
  </si>
  <si>
    <t>M 1.2</t>
  </si>
  <si>
    <t>M 1.3</t>
  </si>
  <si>
    <t>M 1.3.1</t>
  </si>
  <si>
    <t>M 1.3.2</t>
  </si>
  <si>
    <t>M 1.3.3</t>
  </si>
  <si>
    <t>M 1.3.4</t>
  </si>
  <si>
    <t>M 1.3.5</t>
  </si>
  <si>
    <t>M 1.3.6</t>
  </si>
  <si>
    <t>M 1.3.7</t>
  </si>
  <si>
    <t>M 1.3.8</t>
  </si>
  <si>
    <t>M 1.3.9</t>
  </si>
  <si>
    <t>M 1.4</t>
  </si>
  <si>
    <t>M 1.5</t>
  </si>
  <si>
    <t>2.1.1</t>
  </si>
  <si>
    <t>2.1.2</t>
  </si>
  <si>
    <t>2.1.3</t>
  </si>
  <si>
    <t>2.1.4</t>
  </si>
  <si>
    <t>2.1.5</t>
  </si>
  <si>
    <t>2.4.1</t>
  </si>
  <si>
    <t>2.3.2</t>
  </si>
  <si>
    <t>2.3.3</t>
  </si>
  <si>
    <t>2.3.4</t>
  </si>
  <si>
    <t>2.4.2</t>
  </si>
  <si>
    <t>2.4.3</t>
  </si>
  <si>
    <t>2.4.4</t>
  </si>
  <si>
    <t>3.7</t>
  </si>
  <si>
    <t>P 3.7</t>
  </si>
  <si>
    <t>Do you have stand-by arrangements with employees within the SOC?</t>
  </si>
  <si>
    <t>Do you perform regular teambuilding exercises?</t>
  </si>
  <si>
    <t>Services</t>
  </si>
  <si>
    <t>Do you regularly provide reports?</t>
  </si>
  <si>
    <t>Are these reports tailored to the recipients?</t>
  </si>
  <si>
    <t>Are the report contents approved by or reviewed by the recipients?</t>
  </si>
  <si>
    <t>Do you regularly revise and update the report templates?</t>
  </si>
  <si>
    <t>3.7.1</t>
  </si>
  <si>
    <t>3.7.2</t>
  </si>
  <si>
    <t>3.7.3</t>
  </si>
  <si>
    <t>3.7.4</t>
  </si>
  <si>
    <t>3.7.5</t>
  </si>
  <si>
    <t>3.8</t>
  </si>
  <si>
    <t>M3 - Reporting</t>
  </si>
  <si>
    <t>M 3.1</t>
  </si>
  <si>
    <t>M 3.2</t>
  </si>
  <si>
    <t>M 3.3</t>
  </si>
  <si>
    <t>M 3.4</t>
  </si>
  <si>
    <t>M 3.5</t>
  </si>
  <si>
    <t>M 3.6</t>
  </si>
  <si>
    <t>M 3.7</t>
  </si>
  <si>
    <t>M 3.8</t>
  </si>
  <si>
    <t>M 3.8.1</t>
  </si>
  <si>
    <t>M 3.8.2</t>
  </si>
  <si>
    <t>M 3.8.3</t>
  </si>
  <si>
    <t>i.e. reports regarding security operations in general</t>
  </si>
  <si>
    <t>Ad-hoc reports created to provide insight into incidents. This can also be part of incident management</t>
  </si>
  <si>
    <t>Trend reports can be used to determine changes over time</t>
  </si>
  <si>
    <t>Log Management</t>
  </si>
  <si>
    <t>Advisories</t>
  </si>
  <si>
    <t>Do you perform risk / impact assessments of these advisories?</t>
  </si>
  <si>
    <t>3.9</t>
  </si>
  <si>
    <t>M 3.9</t>
  </si>
  <si>
    <t>M 3.9.1</t>
  </si>
  <si>
    <t>M 3.9.2</t>
  </si>
  <si>
    <t>M 3.9.3</t>
  </si>
  <si>
    <t>Automated alerting</t>
  </si>
  <si>
    <t>1.2.2</t>
  </si>
  <si>
    <t>S 6.1</t>
  </si>
  <si>
    <t>S 6.2</t>
  </si>
  <si>
    <t>S 6.3</t>
  </si>
  <si>
    <t>S 6.4</t>
  </si>
  <si>
    <t>S 6.5</t>
  </si>
  <si>
    <t>S 6.6</t>
  </si>
  <si>
    <t>SOC-CMM - Technology Domain</t>
  </si>
  <si>
    <t>SOC-CMM - Services Domain</t>
  </si>
  <si>
    <t>SOC-CMM - Process Domain</t>
  </si>
  <si>
    <t>SOC-CMM - People Domain</t>
  </si>
  <si>
    <t>SOC-CMM - Business Domain</t>
  </si>
  <si>
    <t>T1 - SIEM Technology</t>
  </si>
  <si>
    <t>T 1.1</t>
  </si>
  <si>
    <t>T 1.2</t>
  </si>
  <si>
    <t>T 1.2.1</t>
  </si>
  <si>
    <t>T 1.2.2</t>
  </si>
  <si>
    <t>T 1.3</t>
  </si>
  <si>
    <t>T 1.3.1</t>
  </si>
  <si>
    <t>T 1.3.2</t>
  </si>
  <si>
    <t>T 1.4.1</t>
  </si>
  <si>
    <t>T 1.4.2</t>
  </si>
  <si>
    <t>T 1.4.3</t>
  </si>
  <si>
    <t>T 1.6</t>
  </si>
  <si>
    <t>T 1.6.1</t>
  </si>
  <si>
    <t>T 1.6.2</t>
  </si>
  <si>
    <t>Completeness (%)</t>
  </si>
  <si>
    <t>T 2.1</t>
  </si>
  <si>
    <t>T 2.2</t>
  </si>
  <si>
    <t>T 2.2.1</t>
  </si>
  <si>
    <t>T 2.2.2</t>
  </si>
  <si>
    <t>T 2.3</t>
  </si>
  <si>
    <t>T 2.3.1</t>
  </si>
  <si>
    <t>T 2.3.2</t>
  </si>
  <si>
    <t>T 2.4.1</t>
  </si>
  <si>
    <t>T 2.4.2</t>
  </si>
  <si>
    <t>T 2.6</t>
  </si>
  <si>
    <t>T 2.6.1</t>
  </si>
  <si>
    <t>T 2.6.2</t>
  </si>
  <si>
    <t>T3 - Security Analytics</t>
  </si>
  <si>
    <t>T 3.1</t>
  </si>
  <si>
    <t>T 3.2</t>
  </si>
  <si>
    <t>T 3.2.1</t>
  </si>
  <si>
    <t>T 3.2.2</t>
  </si>
  <si>
    <t>T 3.3</t>
  </si>
  <si>
    <t>T 3.3.1</t>
  </si>
  <si>
    <t>T 3.3.2</t>
  </si>
  <si>
    <t>T 3.4.1</t>
  </si>
  <si>
    <t>T 3.4.2</t>
  </si>
  <si>
    <t>T 3.6</t>
  </si>
  <si>
    <t>T 3.6.1</t>
  </si>
  <si>
    <t>T 3.6.2</t>
  </si>
  <si>
    <t>Version</t>
  </si>
  <si>
    <t>Background</t>
  </si>
  <si>
    <t>Example business drivers: cyber crime prevention, risk reduction, law / regulation, audit / compliance, business continuity</t>
  </si>
  <si>
    <t>See 3.2 for charter document elements</t>
  </si>
  <si>
    <t>Note that this can be part of the SOC charter document. This does not automatically make it part of the governance process</t>
  </si>
  <si>
    <t>Aligning SOC operations to business needs</t>
  </si>
  <si>
    <t>Can be part of stakeholder management</t>
  </si>
  <si>
    <t>Both management of internal and external relationships</t>
  </si>
  <si>
    <t>For example: active involvement of vendors in the creation of a vision and strategy for the SOC</t>
  </si>
  <si>
    <t>These are discussed in more detail in the Process section regarding reporting</t>
  </si>
  <si>
    <t>Are customers an integral part of your security operations? Is their satisfaction of SOC services every inquired about?</t>
  </si>
  <si>
    <t>Include both internal and external FTE's</t>
  </si>
  <si>
    <t>P 1.6</t>
  </si>
  <si>
    <t>P 1.7</t>
  </si>
  <si>
    <t>Use the roles in 2.2 to determine if you have all roles required in the SOC</t>
  </si>
  <si>
    <t>This is an extension of responsibilities. Example expectation: take a pro-active leading role in case of security incidents</t>
  </si>
  <si>
    <t>Required soft skills</t>
  </si>
  <si>
    <t>e.g. communication skills, presentation skills</t>
  </si>
  <si>
    <t>Use this outcome as a guideline to determine the score for 2.6</t>
  </si>
  <si>
    <t>Use this outcome as a guideline to determine the score for 4.2</t>
  </si>
  <si>
    <t>Use this outcome as a guideline to determine the score for 3.1</t>
  </si>
  <si>
    <t>Use this a guideline for answering 2.1 This is also potentially useful for insights and comparison with previous assessments</t>
  </si>
  <si>
    <t>Job rotation can be used to train employees in a variety of tasks and avoid too much routine</t>
  </si>
  <si>
    <t>This refers to the knowledge management process as a whole</t>
  </si>
  <si>
    <t>i.e. a fixed percentage of the total SOC budget that is allocated for education and cannot be used for other purposes</t>
  </si>
  <si>
    <t>This is an extension of education budget</t>
  </si>
  <si>
    <t>Do you have standard operating procedures?</t>
  </si>
  <si>
    <t>Checklists can be useful to avoid recurring activities from being overlooked</t>
  </si>
  <si>
    <t>i.e. a procedure for handing over a shift and exchanging information regarding running tasks or issues for further follow-up</t>
  </si>
  <si>
    <t>i.e. risk level, customer satisfaction</t>
  </si>
  <si>
    <t>i.e. do you assist in coordination when required?</t>
  </si>
  <si>
    <t>Identify</t>
  </si>
  <si>
    <t>Protect</t>
  </si>
  <si>
    <t>Detect</t>
  </si>
  <si>
    <t>Respond</t>
  </si>
  <si>
    <t>Recover</t>
  </si>
  <si>
    <t>4.2.6</t>
  </si>
  <si>
    <t>Use this outcome as a guideline to determine the score for 1.2</t>
  </si>
  <si>
    <t>Customer Engagement / Satisfaction</t>
  </si>
  <si>
    <t>Security Analyst</t>
  </si>
  <si>
    <t>Maturity Levels</t>
  </si>
  <si>
    <t>Scoring mechanism</t>
  </si>
  <si>
    <t>The weighing mechanism in the tool works by applying a factor to the element score as follows:
- Importance 'None', factor = 0 (not included in scoring)
- Importance 'Low', factor = 0.5 (score divided by 2)
- Importance 'Normal', factor = 1 (score not affected)
- Importance 'High', factor = 2 (score doubled)
- Importance 'Critical', factor = 4 (score quadrupled)</t>
  </si>
  <si>
    <t>Profile</t>
  </si>
  <si>
    <t>Date of assessment</t>
  </si>
  <si>
    <t>Target overall maturity level</t>
  </si>
  <si>
    <t>Notes or comments</t>
  </si>
  <si>
    <t>SOC Tooling (Technology domain)</t>
  </si>
  <si>
    <t>SOC Services (services domain)</t>
  </si>
  <si>
    <t>Name(s)</t>
  </si>
  <si>
    <t>Department(s)</t>
  </si>
  <si>
    <t>Please fill in the information below to create a short profile of the SOC  and the assessment</t>
  </si>
  <si>
    <t>In scope?</t>
  </si>
  <si>
    <t>T 2 - Scope</t>
  </si>
  <si>
    <t>T 1 - Scope</t>
  </si>
  <si>
    <t>T 3 - Scope</t>
  </si>
  <si>
    <t>S 1 - Scope</t>
  </si>
  <si>
    <t>T 1.1.1</t>
  </si>
  <si>
    <t>T 1.1.2</t>
  </si>
  <si>
    <t>T 1.3.3</t>
  </si>
  <si>
    <t>T 1.3.4</t>
  </si>
  <si>
    <t>T 1.5</t>
  </si>
  <si>
    <t>T 1.5.1</t>
  </si>
  <si>
    <t>T 1.5.2</t>
  </si>
  <si>
    <t>T 2.1.1</t>
  </si>
  <si>
    <t>T 2.1.2</t>
  </si>
  <si>
    <t>T 2.3.3</t>
  </si>
  <si>
    <t>T 2.3.4</t>
  </si>
  <si>
    <t>T 2.5</t>
  </si>
  <si>
    <t>T 2.5.1</t>
  </si>
  <si>
    <t>T 2.5.2</t>
  </si>
  <si>
    <t>T 3.1.1</t>
  </si>
  <si>
    <t>T 3.1.2</t>
  </si>
  <si>
    <t>T 3.3.3</t>
  </si>
  <si>
    <t>T 3.3.4</t>
  </si>
  <si>
    <t>T 3.5</t>
  </si>
  <si>
    <t>T 3.5.1</t>
  </si>
  <si>
    <t>T 3.5.2</t>
  </si>
  <si>
    <t>S 2 - Scope</t>
  </si>
  <si>
    <t>S 3 - Scope</t>
  </si>
  <si>
    <t>S 4 - Scope</t>
  </si>
  <si>
    <t>S 5 - Scope</t>
  </si>
  <si>
    <t>S 6 - Scope</t>
  </si>
  <si>
    <t>S 1.2.1</t>
  </si>
  <si>
    <t>S 1.2.2</t>
  </si>
  <si>
    <t>S 1.2.3</t>
  </si>
  <si>
    <t>S 1.2.4</t>
  </si>
  <si>
    <t>S 1.2.5</t>
  </si>
  <si>
    <t>S 1.2.6</t>
  </si>
  <si>
    <t>S 1.2.7</t>
  </si>
  <si>
    <t>S 1.2.8</t>
  </si>
  <si>
    <t>S 1.2.9</t>
  </si>
  <si>
    <t>S 1.2.10</t>
  </si>
  <si>
    <t>S 1.2.11</t>
  </si>
  <si>
    <t>S 2.1.1</t>
  </si>
  <si>
    <t>S 2.1.2</t>
  </si>
  <si>
    <t>S 2.4.1</t>
  </si>
  <si>
    <t>S 2.4.2</t>
  </si>
  <si>
    <t>S 2.4.3</t>
  </si>
  <si>
    <t>S 2.4.4</t>
  </si>
  <si>
    <t>S 2.4.5</t>
  </si>
  <si>
    <t>S 2.4.6</t>
  </si>
  <si>
    <t>S 2.4.7</t>
  </si>
  <si>
    <t>S 2.4.8</t>
  </si>
  <si>
    <t>S 2.4.9</t>
  </si>
  <si>
    <t>S 2.4.10</t>
  </si>
  <si>
    <t>S 2.4.11</t>
  </si>
  <si>
    <t>S 3.2.1</t>
  </si>
  <si>
    <t>S 3.2.2</t>
  </si>
  <si>
    <t>S 3.2.3</t>
  </si>
  <si>
    <t>S 3.2.4</t>
  </si>
  <si>
    <t>S 3.2.5</t>
  </si>
  <si>
    <t>S 3.2.6</t>
  </si>
  <si>
    <t>S 3.2.7</t>
  </si>
  <si>
    <t>S 3.2.8</t>
  </si>
  <si>
    <t>S 3.2.9</t>
  </si>
  <si>
    <t>S 3.2.10</t>
  </si>
  <si>
    <t>S 3.2.11</t>
  </si>
  <si>
    <t>S 4.2.1</t>
  </si>
  <si>
    <t>S 4.2.2</t>
  </si>
  <si>
    <t>S 4.2.3</t>
  </si>
  <si>
    <t>S 4.2.4</t>
  </si>
  <si>
    <t>S 4.2.5</t>
  </si>
  <si>
    <t>S 4.2.6</t>
  </si>
  <si>
    <t>S 4.2.7</t>
  </si>
  <si>
    <t>S 4.2.8</t>
  </si>
  <si>
    <t>S 4.2.9</t>
  </si>
  <si>
    <t>S 4.2.10</t>
  </si>
  <si>
    <t>S 4.2.11</t>
  </si>
  <si>
    <t>S 6.2.1</t>
  </si>
  <si>
    <t>S 6.2.2</t>
  </si>
  <si>
    <t>S 6.2.3</t>
  </si>
  <si>
    <t>S 6.2.4</t>
  </si>
  <si>
    <t>S 6.2.5</t>
  </si>
  <si>
    <t>S 6.2.6</t>
  </si>
  <si>
    <t>S 6.2.7</t>
  </si>
  <si>
    <t>S 6.2.8</t>
  </si>
  <si>
    <t>S 6.2.9</t>
  </si>
  <si>
    <t>S 6.2.10</t>
  </si>
  <si>
    <t>S 6.2.11</t>
  </si>
  <si>
    <t>Regularity should be matched to your own internal policy. At least yearly is recommended</t>
  </si>
  <si>
    <t>Do you have formal agreements with the recipients regarding reports?</t>
  </si>
  <si>
    <t>3.10</t>
  </si>
  <si>
    <t>M 3.8.4</t>
  </si>
  <si>
    <t>M 3.8.5</t>
  </si>
  <si>
    <t>For example: timelines of delivery, report contents, etc.</t>
  </si>
  <si>
    <t>Do you perform security operations exercises regularly?</t>
  </si>
  <si>
    <t>Regularity should be matched to your own internal policy</t>
  </si>
  <si>
    <t>(Senior) Management</t>
  </si>
  <si>
    <t>Assessment Details</t>
  </si>
  <si>
    <t>NIST Cyber Security Framework scoring</t>
  </si>
  <si>
    <t>Approval from the relevant stakeholders will aid in business support for SOC operations</t>
  </si>
  <si>
    <t>For example: service level agreements and IT controls</t>
  </si>
  <si>
    <t>Do you have team diversity goals?</t>
  </si>
  <si>
    <t>Use this outcome as a guideline to determine the score for 5.1</t>
  </si>
  <si>
    <t>Use this outcome as a guideline to determine the score for 5.3</t>
  </si>
  <si>
    <t>Do you have a SOC operational handbook?</t>
  </si>
  <si>
    <t>T 1.4.4</t>
  </si>
  <si>
    <t>Target maturity level business domain</t>
  </si>
  <si>
    <t>Target maturity level people domain</t>
  </si>
  <si>
    <t>Target maturity level process domain</t>
  </si>
  <si>
    <t>Target maturity level technology domain</t>
  </si>
  <si>
    <t>Target maturity level services domain</t>
  </si>
  <si>
    <t>Each question that is part of the maturity scoring can be answered by selecting one of 5 options. These options vary based on the type of question. For example, for questions regarding completeness, the following applies:
- Incomplete, score: 0
- Partially complete, score: 1,25
- Averagely complete, score: 2,5
- Mostly complete, score: 3,75
- Fully complete, score: 5
As indicated, the score can be modified by using the weighing mechanism (use with care)</t>
  </si>
  <si>
    <t>Assessment Model</t>
  </si>
  <si>
    <t>Indicate a score from 1 to 5. Decimals can be used</t>
  </si>
  <si>
    <t>Rob van Os</t>
  </si>
  <si>
    <t>Target Maturity (optional)</t>
  </si>
  <si>
    <t>Disclaimer</t>
  </si>
  <si>
    <t>The SOC-CMM is provided without warranty of any kind. The author of the document cannot assure its accuracy and is not liable for any cost as a result of decisions based on the output of this tool. The usage of this tool does not in any way entitle the user to support or consultancy. By using this tool, you agree to these conditions.</t>
  </si>
  <si>
    <t>License</t>
  </si>
  <si>
    <t>Do you have a recruitment process in place?</t>
  </si>
  <si>
    <t>Use Case Management</t>
  </si>
  <si>
    <t>Are use cases formally documented?</t>
  </si>
  <si>
    <t>Formal documentation may include use case documentation templates</t>
  </si>
  <si>
    <t>Are use cases approved by relevant stakeholders?</t>
  </si>
  <si>
    <t>Is the use case management process aligned with other important processes?</t>
  </si>
  <si>
    <t>Are use cases created using a top-down approach?</t>
  </si>
  <si>
    <t>e.g. use cases can be derived from business requirements, risk assessments, threat management / intelligence</t>
  </si>
  <si>
    <t>4.7</t>
  </si>
  <si>
    <t>Can use cases be traced from high-level drivers to low-level implementation?</t>
  </si>
  <si>
    <t>4.8</t>
  </si>
  <si>
    <t>Can use cases be traced from low-level implementation to high-level drivers?</t>
  </si>
  <si>
    <t>4.9</t>
  </si>
  <si>
    <t>4.10</t>
  </si>
  <si>
    <t>Are use cases measured for implementation and effectiveness?</t>
  </si>
  <si>
    <t>4.11</t>
  </si>
  <si>
    <t>4.12</t>
  </si>
  <si>
    <t>Are use cases regularly revised and updated?</t>
  </si>
  <si>
    <t>M4 - Use Case Management</t>
  </si>
  <si>
    <t>M 4.1</t>
  </si>
  <si>
    <t>M 4.2</t>
  </si>
  <si>
    <t>M 4.3</t>
  </si>
  <si>
    <t>M 4.4</t>
  </si>
  <si>
    <t>M 4.5</t>
  </si>
  <si>
    <t>M 4.6</t>
  </si>
  <si>
    <t>M 4.7</t>
  </si>
  <si>
    <t>M 4.8</t>
  </si>
  <si>
    <t>M 4.9</t>
  </si>
  <si>
    <t>M 4.10</t>
  </si>
  <si>
    <t>M 4.11</t>
  </si>
  <si>
    <t>e.g. multiple screen setup, virtual machines, etc.</t>
  </si>
  <si>
    <t>e.g. reporting lines could be: SOC management, IT management, senior management</t>
  </si>
  <si>
    <t>S 1.7</t>
  </si>
  <si>
    <t>S 1.8</t>
  </si>
  <si>
    <t>S 1.9</t>
  </si>
  <si>
    <t>S 1.10</t>
  </si>
  <si>
    <t>S 1.11</t>
  </si>
  <si>
    <t>S 1.12</t>
  </si>
  <si>
    <t>S 1.13</t>
  </si>
  <si>
    <t>S 1.14</t>
  </si>
  <si>
    <t>S 1.15</t>
  </si>
  <si>
    <t>S 1.16</t>
  </si>
  <si>
    <t>S 2.9</t>
  </si>
  <si>
    <t>S 2.10</t>
  </si>
  <si>
    <t>S 2.11</t>
  </si>
  <si>
    <t>S 2.12</t>
  </si>
  <si>
    <t>S 2.13</t>
  </si>
  <si>
    <t>S 2.14</t>
  </si>
  <si>
    <t>S 2.15</t>
  </si>
  <si>
    <t>S 2.16</t>
  </si>
  <si>
    <t>S 2.17</t>
  </si>
  <si>
    <t>S 3.7</t>
  </si>
  <si>
    <t>S 3.8</t>
  </si>
  <si>
    <t>S 3.9</t>
  </si>
  <si>
    <t>S 3.10</t>
  </si>
  <si>
    <t>S 3.11</t>
  </si>
  <si>
    <t>S 3.12</t>
  </si>
  <si>
    <t>S 3.13</t>
  </si>
  <si>
    <t>S 3.14</t>
  </si>
  <si>
    <t>S 3.15</t>
  </si>
  <si>
    <t>S 3.16</t>
  </si>
  <si>
    <t>S 4.7</t>
  </si>
  <si>
    <t>S 4.8</t>
  </si>
  <si>
    <t>S 4.9</t>
  </si>
  <si>
    <t>S 4.10</t>
  </si>
  <si>
    <t>S 4.11</t>
  </si>
  <si>
    <t>S 4.12</t>
  </si>
  <si>
    <t>S 4.13</t>
  </si>
  <si>
    <t>S 4.14</t>
  </si>
  <si>
    <t>S 4.15</t>
  </si>
  <si>
    <t>S 5.7</t>
  </si>
  <si>
    <t>S 5.8</t>
  </si>
  <si>
    <t>S 5.9</t>
  </si>
  <si>
    <t>S 5.10</t>
  </si>
  <si>
    <t>S 5.11</t>
  </si>
  <si>
    <t>S 5.12</t>
  </si>
  <si>
    <t>S 5.13</t>
  </si>
  <si>
    <t>S 5.14</t>
  </si>
  <si>
    <t>S 5.15</t>
  </si>
  <si>
    <t>S 6.7</t>
  </si>
  <si>
    <t>S 6.8</t>
  </si>
  <si>
    <t>S 6.9</t>
  </si>
  <si>
    <t>S 6.10</t>
  </si>
  <si>
    <t>S 6.11</t>
  </si>
  <si>
    <t>S 6.12</t>
  </si>
  <si>
    <t>S 6.13</t>
  </si>
  <si>
    <t>S 6.14</t>
  </si>
  <si>
    <t>S 6.15</t>
  </si>
  <si>
    <t>Maturity</t>
  </si>
  <si>
    <t>Have you formally described the security monitoring service?</t>
  </si>
  <si>
    <t>Please specify elements of the security monitoring service document:</t>
  </si>
  <si>
    <t>Key performance indicators</t>
  </si>
  <si>
    <t>Quality indicators</t>
  </si>
  <si>
    <t>1.2.3</t>
  </si>
  <si>
    <t>Service dependencies</t>
  </si>
  <si>
    <t>1.2.4</t>
  </si>
  <si>
    <t>Service levels</t>
  </si>
  <si>
    <t>1.2.5</t>
  </si>
  <si>
    <t>Hours of operation</t>
  </si>
  <si>
    <t>1.2.6</t>
  </si>
  <si>
    <t>Service customers and stakeholders</t>
  </si>
  <si>
    <t>1.2.7</t>
  </si>
  <si>
    <t>Purpose</t>
  </si>
  <si>
    <t>1.2.8</t>
  </si>
  <si>
    <t>Service input / triggers</t>
  </si>
  <si>
    <t>1.2.9</t>
  </si>
  <si>
    <t>Service output / deliverables</t>
  </si>
  <si>
    <t>1.2.10</t>
  </si>
  <si>
    <t>Service activities</t>
  </si>
  <si>
    <t>1.2.11</t>
  </si>
  <si>
    <t>Service roles &amp; responsibilities</t>
  </si>
  <si>
    <t>Is the service measured for quality?</t>
  </si>
  <si>
    <t>Is the service measured for service delivery in accordance with service levels?</t>
  </si>
  <si>
    <t>Are customers and/or stakeholders regularly updated about the service?</t>
  </si>
  <si>
    <t>Is there a contractual agreement between the SOC and the customers?</t>
  </si>
  <si>
    <t>1.8</t>
  </si>
  <si>
    <t>1.9</t>
  </si>
  <si>
    <t>Is there a incident resolution / service continuity process in place for this service?</t>
  </si>
  <si>
    <t>1.10</t>
  </si>
  <si>
    <t>Has a set of procedures been created for this service?</t>
  </si>
  <si>
    <t>1.11</t>
  </si>
  <si>
    <t>Are best practices applied to the service?</t>
  </si>
  <si>
    <t>1.12</t>
  </si>
  <si>
    <t>Are use cases used in the security monitoring service?</t>
  </si>
  <si>
    <t>1.13</t>
  </si>
  <si>
    <t>Is process data gathered for prediction of service performance?</t>
  </si>
  <si>
    <t>1.14</t>
  </si>
  <si>
    <t>Capability</t>
  </si>
  <si>
    <t>1.15</t>
  </si>
  <si>
    <t>Please specify capabilities of the security monitoring service:</t>
  </si>
  <si>
    <t>Early detection</t>
  </si>
  <si>
    <t>Intrusion detection</t>
  </si>
  <si>
    <t>Exfiltration detection</t>
  </si>
  <si>
    <t>Malware detection</t>
  </si>
  <si>
    <t>Real-time detection</t>
  </si>
  <si>
    <t>Alerting &amp; notification</t>
  </si>
  <si>
    <t>Status monitoring</t>
  </si>
  <si>
    <t>Perimeter monitoring</t>
  </si>
  <si>
    <t>Host monitoring</t>
  </si>
  <si>
    <t>Network &amp; traffic monitoring</t>
  </si>
  <si>
    <t>Access &amp; usage monitoring</t>
  </si>
  <si>
    <t>Application &amp; service monitoring</t>
  </si>
  <si>
    <t>Threat Hunting</t>
  </si>
  <si>
    <t>False-positive reduction</t>
  </si>
  <si>
    <t>Continuous tuning</t>
  </si>
  <si>
    <t>1.16</t>
  </si>
  <si>
    <t>Have you adopted a maturity assessment methodology for Security Incident Management?</t>
  </si>
  <si>
    <t>If yes, please specify the methodology</t>
  </si>
  <si>
    <t>If yes, please specify the maturity level (can have up to 2 digits)</t>
  </si>
  <si>
    <t>Have you adopted a standard for the Security Incident Management process?</t>
  </si>
  <si>
    <t>Have you formally described the security incident management process?</t>
  </si>
  <si>
    <t>Please specify elements of the security incident management document:</t>
  </si>
  <si>
    <t>Security incident definition</t>
  </si>
  <si>
    <t>Workflow</t>
  </si>
  <si>
    <t>Decision tree</t>
  </si>
  <si>
    <t>2.4.5</t>
  </si>
  <si>
    <t>2.4.6</t>
  </si>
  <si>
    <t>2.4.7</t>
  </si>
  <si>
    <t>2.4.8</t>
  </si>
  <si>
    <t>2.4.9</t>
  </si>
  <si>
    <t>2.4.10</t>
  </si>
  <si>
    <t>2.4.11</t>
  </si>
  <si>
    <t>2.9</t>
  </si>
  <si>
    <t>2.10</t>
  </si>
  <si>
    <t>2.11</t>
  </si>
  <si>
    <t>2.12</t>
  </si>
  <si>
    <t>2.13</t>
  </si>
  <si>
    <t>2.14</t>
  </si>
  <si>
    <t>2.15</t>
  </si>
  <si>
    <t>2.16</t>
  </si>
  <si>
    <t>Please specify capabilities and artefacts of the security incident management service:</t>
  </si>
  <si>
    <t>Incident logging procedure</t>
  </si>
  <si>
    <t>Incident resolution procedure</t>
  </si>
  <si>
    <t>Incident investigation procedure</t>
  </si>
  <si>
    <t>Evidence collection procedure</t>
  </si>
  <si>
    <t>IR Training</t>
  </si>
  <si>
    <t>Table-top exercises</t>
  </si>
  <si>
    <t>Red team / blue team exercises</t>
  </si>
  <si>
    <t>RACI matrix</t>
  </si>
  <si>
    <t>Incident template</t>
  </si>
  <si>
    <t>Priority assignment</t>
  </si>
  <si>
    <t>Severity assignment</t>
  </si>
  <si>
    <t>Critical bridge</t>
  </si>
  <si>
    <t>War room</t>
  </si>
  <si>
    <t>Communication plan &amp; email templates</t>
  </si>
  <si>
    <t>Change management integration</t>
  </si>
  <si>
    <t>Malware extraction &amp; analysis</t>
  </si>
  <si>
    <t>On-site incident response</t>
  </si>
  <si>
    <t>Remote incident response</t>
  </si>
  <si>
    <t>Evaluation template</t>
  </si>
  <si>
    <t>Reporting template</t>
  </si>
  <si>
    <t>Incident closure</t>
  </si>
  <si>
    <t>Lessons learned extraction for process improvement</t>
  </si>
  <si>
    <t>2.17</t>
  </si>
  <si>
    <t>Please specify elements of the security analysis service document:</t>
  </si>
  <si>
    <t>3.2.11</t>
  </si>
  <si>
    <t>3.11</t>
  </si>
  <si>
    <t>3.12</t>
  </si>
  <si>
    <t>3.13</t>
  </si>
  <si>
    <t>3.14</t>
  </si>
  <si>
    <t>3.15</t>
  </si>
  <si>
    <t>Please specify capabilities and artefacts of the security analysis process:</t>
  </si>
  <si>
    <t>Event analysis</t>
  </si>
  <si>
    <t>Trend analysis</t>
  </si>
  <si>
    <t>Incident analysis</t>
  </si>
  <si>
    <t>Visual analysis</t>
  </si>
  <si>
    <t>Static malware analysis</t>
  </si>
  <si>
    <t>Dynamic malware analysis</t>
  </si>
  <si>
    <t>Tradecraft analysis</t>
  </si>
  <si>
    <t>Historic analysis</t>
  </si>
  <si>
    <t>Network analysis</t>
  </si>
  <si>
    <t>3.16</t>
  </si>
  <si>
    <t>Have you formally described the threat intelligence service?</t>
  </si>
  <si>
    <t>Please specify elements of the threat intelligence service document:</t>
  </si>
  <si>
    <t>4.2.7</t>
  </si>
  <si>
    <t>4.2.8</t>
  </si>
  <si>
    <t>4.2.9</t>
  </si>
  <si>
    <t>4.2.10</t>
  </si>
  <si>
    <t>4.2.11</t>
  </si>
  <si>
    <t>4.13</t>
  </si>
  <si>
    <t>Please specify capabilities and artefacts of the threat intelligence process:</t>
  </si>
  <si>
    <t>Continuous intelligence gathering</t>
  </si>
  <si>
    <t>Automated intelligence gathering &amp; processing</t>
  </si>
  <si>
    <t>Structured data analysis</t>
  </si>
  <si>
    <t>Unstructured data analysis</t>
  </si>
  <si>
    <t>Past incident analysis</t>
  </si>
  <si>
    <t>Adversary movement tracking</t>
  </si>
  <si>
    <t>Threat identification</t>
  </si>
  <si>
    <t>Threat prediction</t>
  </si>
  <si>
    <t>TTP extraction</t>
  </si>
  <si>
    <t>Deduplication</t>
  </si>
  <si>
    <t>Enrichment</t>
  </si>
  <si>
    <t>Sharing within the company</t>
  </si>
  <si>
    <t>Threat intelligence reporting</t>
  </si>
  <si>
    <t>Forecasting</t>
  </si>
  <si>
    <t>Sharing with the industry</t>
  </si>
  <si>
    <t>Sharing outside the industry</t>
  </si>
  <si>
    <t>4.15</t>
  </si>
  <si>
    <t>Have you formally described the vulnerability management service?</t>
  </si>
  <si>
    <t>Please specify elements of the vulnerability management service document:</t>
  </si>
  <si>
    <t>5.9</t>
  </si>
  <si>
    <t>5.10</t>
  </si>
  <si>
    <t>5.11</t>
  </si>
  <si>
    <t>5.12</t>
  </si>
  <si>
    <t>5.13</t>
  </si>
  <si>
    <t>5.14</t>
  </si>
  <si>
    <t>Please specify capabilities and artefacts of the vulnerability management process:</t>
  </si>
  <si>
    <t>Network mapping</t>
  </si>
  <si>
    <t>Vulnerability identification</t>
  </si>
  <si>
    <t>Risk identification</t>
  </si>
  <si>
    <t>Security baseline scanning</t>
  </si>
  <si>
    <t>Authenticated scanning</t>
  </si>
  <si>
    <t>Incident management integration</t>
  </si>
  <si>
    <t>Configuration management integration</t>
  </si>
  <si>
    <t>Patch management integration</t>
  </si>
  <si>
    <t>Trend identification</t>
  </si>
  <si>
    <t>Enterprise vulnerability repository</t>
  </si>
  <si>
    <t>Enterprise application inventory</t>
  </si>
  <si>
    <t>Vulnerability Management procedures</t>
  </si>
  <si>
    <t>Scanning policy tuning</t>
  </si>
  <si>
    <t>Detailed Vulnerability Reporting</t>
  </si>
  <si>
    <t>Management Reporting</t>
  </si>
  <si>
    <t>Scheduled scanning</t>
  </si>
  <si>
    <t>Ad-hoc specific scanning</t>
  </si>
  <si>
    <t>5.15</t>
  </si>
  <si>
    <t>6.2</t>
  </si>
  <si>
    <t>6.2.1</t>
  </si>
  <si>
    <t>6.2.2</t>
  </si>
  <si>
    <t>6.2.3</t>
  </si>
  <si>
    <t>6.2.4</t>
  </si>
  <si>
    <t>6.2.5</t>
  </si>
  <si>
    <t>6.2.6</t>
  </si>
  <si>
    <t>6.2.7</t>
  </si>
  <si>
    <t>6.2.8</t>
  </si>
  <si>
    <t>6.2.9</t>
  </si>
  <si>
    <t>6.2.10</t>
  </si>
  <si>
    <t>6.2.11</t>
  </si>
  <si>
    <t>6.3</t>
  </si>
  <si>
    <t>6.4</t>
  </si>
  <si>
    <t>6.5</t>
  </si>
  <si>
    <t>6.6</t>
  </si>
  <si>
    <t>6.7</t>
  </si>
  <si>
    <t>6.8</t>
  </si>
  <si>
    <t>6.9</t>
  </si>
  <si>
    <t>6.10</t>
  </si>
  <si>
    <t>6.11</t>
  </si>
  <si>
    <t>6.12</t>
  </si>
  <si>
    <t>6.13</t>
  </si>
  <si>
    <t>6.14</t>
  </si>
  <si>
    <t>6.15</t>
  </si>
  <si>
    <t>7.1</t>
  </si>
  <si>
    <t>Indicators to establish the performance of the service</t>
  </si>
  <si>
    <t>Indicators to establish the quality of service delivery</t>
  </si>
  <si>
    <t>A clear understanding of which people / process / technologies are required for adequate service delivery</t>
  </si>
  <si>
    <t>Agreements on minimum performance, capacity, availability, etc.</t>
  </si>
  <si>
    <t>The operational hours for this service (e.g. 24/7)</t>
  </si>
  <si>
    <t>The customers and stakeholders for this service (e.g. IT management)</t>
  </si>
  <si>
    <t>The purpose and objectives for this service</t>
  </si>
  <si>
    <t>The service input: what triggers this service to run?</t>
  </si>
  <si>
    <t>The service output: what does the service deliver? Can be tangible (e.g. reports) or intangible (e.g. situational awareness )</t>
  </si>
  <si>
    <t>Which activities are carried out within the scope of the service?</t>
  </si>
  <si>
    <t>Which roles and responsibilities apply to this service?</t>
  </si>
  <si>
    <t>Use this outcome to determine the score for 1.2</t>
  </si>
  <si>
    <t>Are the quality indicators from 1.3.2 used for reporting on the service?</t>
  </si>
  <si>
    <t>Changes to the service scope, delivery, etc.</t>
  </si>
  <si>
    <t>e.g. alignment with configuration management, incident management, etc.</t>
  </si>
  <si>
    <t>e.g. user login brute-force, denial of service, non-compliance, etc.</t>
  </si>
  <si>
    <t>Improvement based on based evaluation, (maturity) assessment, tests, etc.</t>
  </si>
  <si>
    <t>Capability to detect incidents in an early stage</t>
  </si>
  <si>
    <t>Capability to detect intrusion attempts</t>
  </si>
  <si>
    <t>Capability to detect malware in the infrastructure</t>
  </si>
  <si>
    <t>Capability to detect anomalies</t>
  </si>
  <si>
    <t>Can also be near real-time (e.g. 15 minutes delay)</t>
  </si>
  <si>
    <t>Capability to automatically send alerts for all security monitoring components</t>
  </si>
  <si>
    <t>Monitoring of the status of the system</t>
  </si>
  <si>
    <t>Monitoring of the network perimeter for attempted intrusions and exfiltration</t>
  </si>
  <si>
    <t>Monitoring of endpoints in the networks (servers, clients, etc.)</t>
  </si>
  <si>
    <t>Monitoring of network and traffic flows and anomalies</t>
  </si>
  <si>
    <t>Monitoring of access attempts</t>
  </si>
  <si>
    <t>Monitoring of applications &amp; services</t>
  </si>
  <si>
    <t>A process for reducing the amount of false-positives</t>
  </si>
  <si>
    <t>A continuous tuning process for the correlation rules</t>
  </si>
  <si>
    <t>Please convert to a 5-point scale if required. For example: 3.6 on a 4-point scale = 4.5 on a 5-point scale</t>
  </si>
  <si>
    <t>A clear and unambiguous definition of a security incident</t>
  </si>
  <si>
    <t>e.g. response times</t>
  </si>
  <si>
    <t>The process steps that are part of the security incident management process (e.g. detection, triage, etc.)</t>
  </si>
  <si>
    <t>Decision tree for escalation and starting of the process</t>
  </si>
  <si>
    <t>When can the security incident response process be started?</t>
  </si>
  <si>
    <t>Use this outcome to determine the score for 2.4</t>
  </si>
  <si>
    <t>Part of preparation procedures</t>
  </si>
  <si>
    <t>Preparation exercises to determine service effectiveness</t>
  </si>
  <si>
    <t>Templates for security incident management registration</t>
  </si>
  <si>
    <t>A system that support the security incident management workflow. If possible dedicated or supporting ticket confidentiality</t>
  </si>
  <si>
    <t>A procedure to avoid false-positives in the security incident management process</t>
  </si>
  <si>
    <t>A communication bridge for continuous alignment of employees involved in security incident management</t>
  </si>
  <si>
    <t>A dedicated facility for coordination of security incidents</t>
  </si>
  <si>
    <t>Integration with the change management process for any actions taken in the security incident management process</t>
  </si>
  <si>
    <t>Extraction and analysis of malware</t>
  </si>
  <si>
    <t>Escalation process to third parties (vendors, partners, etc.)</t>
  </si>
  <si>
    <t>A template for post-incident evaluation</t>
  </si>
  <si>
    <t>A template for reporting on the security incident</t>
  </si>
  <si>
    <t>Formal closure of the incident, including debriefing sessions</t>
  </si>
  <si>
    <t>Continuous improvement based on previous experiences</t>
  </si>
  <si>
    <t>Use this outcome to determine the score for 3.2</t>
  </si>
  <si>
    <t>Use cases can be used to guide the analysis workflows</t>
  </si>
  <si>
    <t>Analysis of detailed events</t>
  </si>
  <si>
    <t>Analysis of trends in events or incidents</t>
  </si>
  <si>
    <t>Analysis of security incidents</t>
  </si>
  <si>
    <t>Reverse engineering and disassembly of malware</t>
  </si>
  <si>
    <t>Running malware in a controlled environment to determine its characteristics</t>
  </si>
  <si>
    <t>Analysis of the tradecraft of the attacker. This includes the tools, tactics, techniques and procedures used by attackers</t>
  </si>
  <si>
    <t>Analysis of historic information based on new insights. APTs can span multiple months or years</t>
  </si>
  <si>
    <t>Analysis of network traffic patterns and packets</t>
  </si>
  <si>
    <t>A handbook that describes security analysis workflows, tools, exceptions, known issues, etc.</t>
  </si>
  <si>
    <t>An established workflow for performing security analysis</t>
  </si>
  <si>
    <t>A case management system that supports the analyst workflow</t>
  </si>
  <si>
    <t>Use this outcome to determine the score for 4.2</t>
  </si>
  <si>
    <t>e.g. the security monitoring process, and mainly the security incident management process</t>
  </si>
  <si>
    <t>A process for continuously gathering relevant intelligence information</t>
  </si>
  <si>
    <t>A central 'hub' for distributing indicators of compromise to other systems for further processing</t>
  </si>
  <si>
    <t>The use of public sources in the security intelligence process</t>
  </si>
  <si>
    <t>The use of intelligence providers as a source for the security intelligence process</t>
  </si>
  <si>
    <t>The use of business partners as a source for the security intelligence process</t>
  </si>
  <si>
    <t>The use of mailing lists as a source for the security intelligence process</t>
  </si>
  <si>
    <t>The use of internal intelligence sources for the security intelligence process</t>
  </si>
  <si>
    <t>The capability of using past incidents in the threat intelligence process. e.g. connecting new IoCs to past threats</t>
  </si>
  <si>
    <t>Automated alerting of sightings of observables</t>
  </si>
  <si>
    <t>Tracking the movement of attackers to keep track of new tools, tactics, techniques and procedures</t>
  </si>
  <si>
    <t>Identification of threats related to attacker groups</t>
  </si>
  <si>
    <t>Prediction of threats based on the information gathered in the threat intelligence process</t>
  </si>
  <si>
    <t>Addition of context to the threat intelligence process. Context can be vulnerability context, asset criticality, etc.</t>
  </si>
  <si>
    <t>Sharing of information with relevant parties within the company</t>
  </si>
  <si>
    <t>Reporting on threat intelligence findings and activities</t>
  </si>
  <si>
    <t>Forecasting based on trends and incidents</t>
  </si>
  <si>
    <t>Sharing of information with relevant parties within the same industry</t>
  </si>
  <si>
    <t>Sharing of information with relevant parties outside the industry</t>
  </si>
  <si>
    <t>Use this outcome to determine the score for 5.2</t>
  </si>
  <si>
    <t>The capability to map the entire network</t>
  </si>
  <si>
    <t>Capability of identification of vulnerabilities on all types of assets: systems, network components, databases, etc.</t>
  </si>
  <si>
    <t>Identification of the risk associated with each of these vulnerabilities</t>
  </si>
  <si>
    <t>Scanning of systems for compliance to a security baselines (e.g. CIS baselines)</t>
  </si>
  <si>
    <t>Scanning of systems using credentials for higher confidence and additional vulnerabilities</t>
  </si>
  <si>
    <t>Integration of the vulnerability management process with the incident management process</t>
  </si>
  <si>
    <t>Integration of the vulnerability management process with the asset management process</t>
  </si>
  <si>
    <t>Integration of the vulnerability management process with the configuration management process</t>
  </si>
  <si>
    <t>Integration of the vulnerability management process with the patch management process</t>
  </si>
  <si>
    <t>Identification of vulnerability trends across the whole population of systems</t>
  </si>
  <si>
    <t>A repository or database that holds all vulnerability information. Can be used for analysis</t>
  </si>
  <si>
    <t>An inventory of all applications used in the enterprise and the vulnerability status for each of those applications</t>
  </si>
  <si>
    <t>Procedures supporting the vulnerability management process</t>
  </si>
  <si>
    <t>Continuous tuning of the scanning policy to include new threats and vulnerabilities</t>
  </si>
  <si>
    <t>Detailed reporting of vulnerable assets and mitigation strategies</t>
  </si>
  <si>
    <t>A scheduling engine that allows for scanning at predefined times and insight into all available scans</t>
  </si>
  <si>
    <t>e.g. capability to scan for specific vulnerabilities. May require consent and other processes to be in place</t>
  </si>
  <si>
    <t>Use this outcome to determine the score for 6.2</t>
  </si>
  <si>
    <t>Objectives and goals should be concrete and measurable so that they are fit for reporting purposes</t>
  </si>
  <si>
    <t>guidance</t>
  </si>
  <si>
    <t>Guidance</t>
  </si>
  <si>
    <t>Basic awareness of business drivers</t>
  </si>
  <si>
    <t>All business drivers are well known within the SOC</t>
  </si>
  <si>
    <t>Some business drivers have been identified</t>
  </si>
  <si>
    <t>Most business drivers have been identified</t>
  </si>
  <si>
    <t>No documentation in place</t>
  </si>
  <si>
    <t>Some ad-hoc information across documents</t>
  </si>
  <si>
    <t>Basic documentation of business drivers</t>
  </si>
  <si>
    <t>Business drivers are not part of decision making</t>
  </si>
  <si>
    <t>Business drivers are used in all relevant decisions</t>
  </si>
  <si>
    <t>Business drivers are referred to on an ad-hoc basis</t>
  </si>
  <si>
    <t>Business drivers are occasionally used in decisions</t>
  </si>
  <si>
    <t>Every change in the catalogue is checked against drivers</t>
  </si>
  <si>
    <t>Service catalogue has not been checked for alignment</t>
  </si>
  <si>
    <t>Alignment is performed on an ad-hoc basis</t>
  </si>
  <si>
    <t>Alignment was performed but not maintained</t>
  </si>
  <si>
    <t>Alignment is performed and maintained regularly</t>
  </si>
  <si>
    <t>Business drivers have not been validated</t>
  </si>
  <si>
    <t>Document completed, approved and formally published</t>
  </si>
  <si>
    <t>Single document, full description of business drivers</t>
  </si>
  <si>
    <t>Business drivers are formally validated by stakeholders</t>
  </si>
  <si>
    <t>Basic awareness of SOC drivers exists among stakeholders</t>
  </si>
  <si>
    <t xml:space="preserve"> </t>
  </si>
  <si>
    <t>Business drivers are unknown</t>
  </si>
  <si>
    <t>Alignment of SOC drivers with stakeholders is performed</t>
  </si>
  <si>
    <t>For example: changes in service scope or delivery. Can also be reports, dashboards, etc.</t>
  </si>
  <si>
    <t>SOC customers are not known</t>
  </si>
  <si>
    <t>Basic awareness of SOC customers</t>
  </si>
  <si>
    <t>Some customers have been identified</t>
  </si>
  <si>
    <t>Single document, full description of SOC customers</t>
  </si>
  <si>
    <t>Customers have mostly been identified</t>
  </si>
  <si>
    <t xml:space="preserve">All customers are identified, including relevance and context </t>
  </si>
  <si>
    <t>Output is the same for all customers</t>
  </si>
  <si>
    <t>Basic documentation of SOC customers</t>
  </si>
  <si>
    <t>No updates sent to customers</t>
  </si>
  <si>
    <t>Ad-hoc updates sent to some customers</t>
  </si>
  <si>
    <t>All customers receive specific output based on context and type</t>
  </si>
  <si>
    <t>Some customers receive differentiated output</t>
  </si>
  <si>
    <t>All important customers receive differentiated output</t>
  </si>
  <si>
    <t>No charter document in place</t>
  </si>
  <si>
    <t>Single charter, full description of SOC strategic elements</t>
  </si>
  <si>
    <t>Charter completed, approved and formally published</t>
  </si>
  <si>
    <t>Charter periodically updated and realigned with business strategy</t>
  </si>
  <si>
    <t>Charter is never updated</t>
  </si>
  <si>
    <t>Charter is updated on ad-hoc basis</t>
  </si>
  <si>
    <t>Charter is updated on major changes in business strategy</t>
  </si>
  <si>
    <t>Charter is regularly updated</t>
  </si>
  <si>
    <t>Basic charter document created</t>
  </si>
  <si>
    <t>Charter is not approved</t>
  </si>
  <si>
    <t>Stakeholders are unfamiliar with the charter</t>
  </si>
  <si>
    <t>All stakeholders are aware, not all stakeholders know its contents</t>
  </si>
  <si>
    <t>Some stakeholders are aware of the charter and its contents</t>
  </si>
  <si>
    <t>Charter is formally approved by the business / CISO</t>
  </si>
  <si>
    <t>Business / CISO has basic awareness of the charter</t>
  </si>
  <si>
    <t>Some stakeholders are aware of the charter, but not its contents</t>
  </si>
  <si>
    <t>All Stakeholders are aware of the charter and its contents</t>
  </si>
  <si>
    <t>Business / CISO approves of the content, but not formally</t>
  </si>
  <si>
    <t>Business / CISO has full awareness of the charter</t>
  </si>
  <si>
    <t>Is a privacy policy regarding security monitoring of employees in place?</t>
  </si>
  <si>
    <t>Does the SOC operate in compliance with all applicable privacy laws and regulations?</t>
  </si>
  <si>
    <t>Does the SOC cooperate with legal departments regarding privacy matters?</t>
  </si>
  <si>
    <t>Are specific procedures in place for dealing with privacy related investigations?</t>
  </si>
  <si>
    <t>Is the SOC aware of all information that it processes and is subject to privacy regulations?</t>
  </si>
  <si>
    <t>Such information includes IP addresses, customer identifiers, user names, host names (for personally owned devices), etc.</t>
  </si>
  <si>
    <t>B5 - Privacy</t>
  </si>
  <si>
    <t>B 5.1</t>
  </si>
  <si>
    <t>B 5.2</t>
  </si>
  <si>
    <t>B 5.4</t>
  </si>
  <si>
    <t>B 5.5</t>
  </si>
  <si>
    <t>B 5.6</t>
  </si>
  <si>
    <t>Does the SOC have a governance process in place?</t>
  </si>
  <si>
    <t>Formal governance process is in place and covers all SOC aspects</t>
  </si>
  <si>
    <t>SOC governance is done in an ad-hoc fashion</t>
  </si>
  <si>
    <t>Several governance elements are in place, but not structurally</t>
  </si>
  <si>
    <t>Have all governance elements been identified?</t>
  </si>
  <si>
    <t>B 4.7</t>
  </si>
  <si>
    <t>All elements are identified and actively governed</t>
  </si>
  <si>
    <t>Most governance elements are identified and actively governed</t>
  </si>
  <si>
    <t>No governance elements have been identified</t>
  </si>
  <si>
    <t>Some governance elements are identified and governed actively</t>
  </si>
  <si>
    <t>Some governance elements are identified and governed ad-hoc</t>
  </si>
  <si>
    <t>No governance document in place</t>
  </si>
  <si>
    <t>Basic governance document created</t>
  </si>
  <si>
    <t xml:space="preserve">Single document, full description of governance elements </t>
  </si>
  <si>
    <t>Governance document completed, approved and formally published</t>
  </si>
  <si>
    <t>Governance process is not reviewed</t>
  </si>
  <si>
    <t>Process is regularly and formally reviewed and updated with findings</t>
  </si>
  <si>
    <t>Process is regularly and informally reviewed and updated</t>
  </si>
  <si>
    <t>Stakeholders are unfamiliar with the process</t>
  </si>
  <si>
    <t>Some stakeholders are aware of the process, but not its details</t>
  </si>
  <si>
    <t>Some stakeholders are aware of the process and its details</t>
  </si>
  <si>
    <t>All stakeholders are aware, not all stakeholders know its details</t>
  </si>
  <si>
    <t>No assessments are performed</t>
  </si>
  <si>
    <t>The SOC is regularly and formally assessed by a third party</t>
  </si>
  <si>
    <t>The SOC is regularly and informally assessed</t>
  </si>
  <si>
    <t>The SOC is assessed in an ad-hoc fashion</t>
  </si>
  <si>
    <t>The SOC is assessed using a structured approach in an ad-hoc fashion</t>
  </si>
  <si>
    <t>Governance process is reviewed in an ad-hoc fashion</t>
  </si>
  <si>
    <t>Process is reviewed using a structured approach in an ad-hoc fashion</t>
  </si>
  <si>
    <t>Information regarding privacy is scattered across documents</t>
  </si>
  <si>
    <t>No policy is in place</t>
  </si>
  <si>
    <t>A formal policy exists, its contents are known to all employees</t>
  </si>
  <si>
    <t>A policy exists, but has not been accepted formally</t>
  </si>
  <si>
    <t>There is no cooperation between the SOC and legal</t>
  </si>
  <si>
    <t>There is some ad-hoc cooperation between SOC and legal</t>
  </si>
  <si>
    <t>Full and regular alignment exists between SOC and legal</t>
  </si>
  <si>
    <t>Alignment exists between SOC and legal</t>
  </si>
  <si>
    <t>No privacy procedures in place</t>
  </si>
  <si>
    <t>Basic privacy procedure created</t>
  </si>
  <si>
    <t>Single document, full description of privacy investigations</t>
  </si>
  <si>
    <t>Procedure completed, approved and formally published</t>
  </si>
  <si>
    <t>The SOC is unaware of any information</t>
  </si>
  <si>
    <t>All privacy related information is identified and documented</t>
  </si>
  <si>
    <t>The SOC is aware of such information, no formal identification</t>
  </si>
  <si>
    <t>The SOC is fully aware, some information is formally identified</t>
  </si>
  <si>
    <t>PIAs are not conducted</t>
  </si>
  <si>
    <t>PIAs are conducted formally and regularly</t>
  </si>
  <si>
    <t>PIAs are conducted informally and regularly</t>
  </si>
  <si>
    <t>PIAs are conducted in an ad-hoc fashion</t>
  </si>
  <si>
    <t>PIAs are conducted using a structured approach in an ad-hoc fashion</t>
  </si>
  <si>
    <t>Is a Privacy Impact Assessment (PIA) regularly conducted?</t>
  </si>
  <si>
    <t>Regulations are not known and the SOC is non-compliant</t>
  </si>
  <si>
    <t>Regulations are fully known and the SOC is mostly compliant</t>
  </si>
  <si>
    <t>Regulations are fully known and the SOC is fully compliant</t>
  </si>
  <si>
    <t>Some regulations are known and the SOC is non-compliant</t>
  </si>
  <si>
    <t>Most regulations are known and the SOC is partially compliant</t>
  </si>
  <si>
    <t>A formal policy exists, its contents are accepted by all employees</t>
  </si>
  <si>
    <t>IDENTIFY (ID)</t>
  </si>
  <si>
    <t>Asset Management (ID.AM)</t>
  </si>
  <si>
    <t>Risk Assessment (ID.RA)</t>
  </si>
  <si>
    <t>Function</t>
  </si>
  <si>
    <t>Category</t>
  </si>
  <si>
    <t>PROTECT (PR)</t>
  </si>
  <si>
    <t>DETECT (DE)</t>
  </si>
  <si>
    <t>RESPOND (RS)</t>
  </si>
  <si>
    <t>RECOVER (RC)</t>
  </si>
  <si>
    <t>Awareness and Training (PR.AT)</t>
  </si>
  <si>
    <t>Data Security (PR.DS)</t>
  </si>
  <si>
    <t>type</t>
  </si>
  <si>
    <t>M</t>
  </si>
  <si>
    <t>NIST CSF</t>
  </si>
  <si>
    <t>Total</t>
  </si>
  <si>
    <t>in scope</t>
  </si>
  <si>
    <t>not used in calculations, but to determine 2.1</t>
  </si>
  <si>
    <t>Is there effective tooling in place to support knowledge documentation and distribution?</t>
  </si>
  <si>
    <t>P 4.5</t>
  </si>
  <si>
    <t>Have you documented career progression requirements for each of these roles?</t>
  </si>
  <si>
    <t>To revise is to review and verify whether to documentation is still correct or requires an update</t>
  </si>
  <si>
    <t>Career progression for roles can be documented through training, certification, experience and soft skills requirements</t>
  </si>
  <si>
    <t>P 2.9</t>
  </si>
  <si>
    <t>Are all roles sufficiently staffed?</t>
  </si>
  <si>
    <t>Consider the staffing levels (desired FTE count) as well as knowledge and experience for all roles</t>
  </si>
  <si>
    <t>e.g. certain training and certifications are required to grow from a junior level function to a more senior level function</t>
  </si>
  <si>
    <t>P 5.9</t>
  </si>
  <si>
    <t>Are there regular 1-on-1 meetings between the SOC manager and the employees?</t>
  </si>
  <si>
    <t>P 3.8</t>
  </si>
  <si>
    <t>Such informal 1-on-1 conversations are used to coach employees and help the SOC manager gain insight in personal challenges</t>
  </si>
  <si>
    <t>Does the current size of the SOC meet FTE requirements?</t>
  </si>
  <si>
    <t>Does the SOC meet requirements for internal to external employee skillset?</t>
  </si>
  <si>
    <t>Does the SOC meet requirements for internal to external employee FTE ratio?</t>
  </si>
  <si>
    <t>The SOC is either heavily overstaffed or understaffed</t>
  </si>
  <si>
    <t>The SOC is staffed to full satisfaction in terms of FTE requirements</t>
  </si>
  <si>
    <t>There are either way too few or too many external employees</t>
  </si>
  <si>
    <t xml:space="preserve">Note: requirements do not need to be explicit. Set importance to 'None' if you have no external employees. </t>
  </si>
  <si>
    <t>The external employee ratio meets all requirements</t>
  </si>
  <si>
    <t>There are too many skills only present within the external employees</t>
  </si>
  <si>
    <t>All required skills are covered with internal employees as well</t>
  </si>
  <si>
    <t>There is no recruitment process in place</t>
  </si>
  <si>
    <t>The SOC is somewhat overstaffed or understaffed</t>
  </si>
  <si>
    <t>The SOC mostly meets FTE requirements</t>
  </si>
  <si>
    <t>The SOC is overstaffed or understaffed</t>
  </si>
  <si>
    <t>The SOC has somewhat too many or too few external employees</t>
  </si>
  <si>
    <t>The SOC mostly meets requirements for external employee FTE count</t>
  </si>
  <si>
    <t>There are too few or too many external employees</t>
  </si>
  <si>
    <t>Most skills are covered with internal employees</t>
  </si>
  <si>
    <t>Some required skills are not present internally, but being transferred</t>
  </si>
  <si>
    <t>Some required skills are not present internally, and not transferred</t>
  </si>
  <si>
    <t>Recruitment is performed at an ad-hoc basis</t>
  </si>
  <si>
    <t>A full recruitment process is in place and performing effectively</t>
  </si>
  <si>
    <t>Talent management is performed at an ad-hoc basis</t>
  </si>
  <si>
    <t>A basic talent management process is in place</t>
  </si>
  <si>
    <t>A full process is in place, but not performing effectively</t>
  </si>
  <si>
    <t>A full talent management process is in place and performing effectively</t>
  </si>
  <si>
    <t>A full recruitment process is in place, but not performing effectively</t>
  </si>
  <si>
    <t>No roles are used in the SOC</t>
  </si>
  <si>
    <t>None of the roles meets FTE requirements</t>
  </si>
  <si>
    <t>P 2.4.1</t>
  </si>
  <si>
    <t>No tiers exist within these roles</t>
  </si>
  <si>
    <t>No hierarchy exists</t>
  </si>
  <si>
    <t>Single document, full description of SOC roles</t>
  </si>
  <si>
    <t>Basic documentation of SOC roles</t>
  </si>
  <si>
    <t>Basic documentation of career progression for roles</t>
  </si>
  <si>
    <t>Single document, full description of career progression for roles</t>
  </si>
  <si>
    <t>Documentation is regularly and informally reviewed and updated</t>
  </si>
  <si>
    <t>Documentation is regularly and formally reviewed and updated</t>
  </si>
  <si>
    <t>Documentation is not reviewed</t>
  </si>
  <si>
    <t>Documentation is reviewed ad-hoc, using a structured approach</t>
  </si>
  <si>
    <t>Some roles exist, but are not actively being used</t>
  </si>
  <si>
    <t>Some roles exist, and are actively being used</t>
  </si>
  <si>
    <t>Some tiers exist, but are not actively being used</t>
  </si>
  <si>
    <t>Some tiers exist, and are actively being used</t>
  </si>
  <si>
    <t>All roles fully meet FTE requirements</t>
  </si>
  <si>
    <t>Vital roles meet FTE requirements</t>
  </si>
  <si>
    <t>Some roles meet FTE requirements</t>
  </si>
  <si>
    <t>All vital roles and most other roles meet FTE requirements</t>
  </si>
  <si>
    <t>No career progression process is in place</t>
  </si>
  <si>
    <t>No diversity goals exist</t>
  </si>
  <si>
    <t>Diversity goals have been formally defined and are met</t>
  </si>
  <si>
    <t>Diversity goals have been formally defined and are not met</t>
  </si>
  <si>
    <t>No periodic evaluation is performed</t>
  </si>
  <si>
    <t>Periodic evaluation is performed, but results are not used structurally</t>
  </si>
  <si>
    <t>Periodic evaluation is performed, results are used for personal growth</t>
  </si>
  <si>
    <t>No new hire process in place</t>
  </si>
  <si>
    <t>A formal process covering people, process and technology is in place</t>
  </si>
  <si>
    <t>An informal process covering people, process and technology is in place</t>
  </si>
  <si>
    <t>A process is in place, but does not cover all aspects</t>
  </si>
  <si>
    <t>New hire training is done in an ad-hoc fashion</t>
  </si>
  <si>
    <t>Employee satisfaction is not measured</t>
  </si>
  <si>
    <t>Employee satisfaction is measured in an ad-hoc fashion</t>
  </si>
  <si>
    <t>Employee satisfaction measured periodically and used for improvement</t>
  </si>
  <si>
    <t>Employee satisfaction is measured, not used for improvement</t>
  </si>
  <si>
    <t>1-on-1 meetings are not held within the SOC</t>
  </si>
  <si>
    <t>1-on-1 meetings are regularly held and used for coaching and growth</t>
  </si>
  <si>
    <t>1-on-1 meetings are held on ad-hoc basis</t>
  </si>
  <si>
    <t xml:space="preserve">Informal 1-on-1 meetings are held periodically </t>
  </si>
  <si>
    <t>Formal 1-on-1 meetings are regularly held, results are not structured</t>
  </si>
  <si>
    <t>No team building exercises are performed</t>
  </si>
  <si>
    <t>Exercises are regularly done and focused on improving team dynamics</t>
  </si>
  <si>
    <t>Exercises are performed in an ad-hoc fashion</t>
  </si>
  <si>
    <t>Exercises are regularly done, but not focused on improvement</t>
  </si>
  <si>
    <t>Satisfaction is usually measured, but not embedded in processes</t>
  </si>
  <si>
    <t>Exercises are usually performed, but not embedded in processes</t>
  </si>
  <si>
    <t>Knowledge management is done in an ad-hoc fashion</t>
  </si>
  <si>
    <t>A knowledge management process is not in place</t>
  </si>
  <si>
    <t>A formal process is in place, covering all knowledge aspects</t>
  </si>
  <si>
    <t>Formal governance process is in place that covers most SOC aspects</t>
  </si>
  <si>
    <t>A basic process is in place, that covers some knowledge aspects</t>
  </si>
  <si>
    <t>A knowledge matrix is not in place</t>
  </si>
  <si>
    <t>Tooling is not in place</t>
  </si>
  <si>
    <t>Tooling is in place, but used in an ad-hoc fashion</t>
  </si>
  <si>
    <t>Tooling is in place, and used regularly</t>
  </si>
  <si>
    <t>Tooling is in place and use of the tool is embedded in processes</t>
  </si>
  <si>
    <t>A training program is not in place</t>
  </si>
  <si>
    <t>A certification program is not in place</t>
  </si>
  <si>
    <t>A certification program covering some roles is in place and operational</t>
  </si>
  <si>
    <t>A certification program some roles is in place, but not operational</t>
  </si>
  <si>
    <t>A basic hierarchy exists, but is not fully operational</t>
  </si>
  <si>
    <t>A basic hierarchy is in place and fully operational</t>
  </si>
  <si>
    <t>A plan covering some roles is in place, but not operational</t>
  </si>
  <si>
    <t>A process covering some roles is in place, but not operational</t>
  </si>
  <si>
    <t>A process covering some roles is in place and operational</t>
  </si>
  <si>
    <t>A training program some roles is in place, but not operational</t>
  </si>
  <si>
    <t>A training program covering some roles is in place and operational</t>
  </si>
  <si>
    <t>Is the training and certification program connected to evaluation and career progression?</t>
  </si>
  <si>
    <t>The programs are not connected</t>
  </si>
  <si>
    <t>No budget is allocated</t>
  </si>
  <si>
    <t>Sufficient budget is allocated for the team as a whole</t>
  </si>
  <si>
    <t>Employees have sufficient budget, not encouraged to attend training</t>
  </si>
  <si>
    <t>Employees have sufficient budget, encouraged to attend training</t>
  </si>
  <si>
    <t>Workshops are not held</t>
  </si>
  <si>
    <t>Workshops are held in an ad-hoc fashion</t>
  </si>
  <si>
    <t>Workshops are held regularly and aligned with knowledge &amp; training</t>
  </si>
  <si>
    <t>Workshops are held regularly, not aligned with knowledge &amp; training</t>
  </si>
  <si>
    <t>Workshops are held periodically</t>
  </si>
  <si>
    <t>Programs are not reviewed</t>
  </si>
  <si>
    <t>Programs are regularly and informally reviewed and updated</t>
  </si>
  <si>
    <t>Programs are regularly and formally reviewed and updated</t>
  </si>
  <si>
    <t>Is there a reserved amount of time for education and training?</t>
  </si>
  <si>
    <t>Sufficient time is allocated for the team as a whole</t>
  </si>
  <si>
    <t>Employees have sufficient time, but not encouraged to attend training</t>
  </si>
  <si>
    <t>No time is allocated</t>
  </si>
  <si>
    <t>Insufficient budget is allocated for the team as a whole</t>
  </si>
  <si>
    <t>Insufficient time is allocated for the team as a whole</t>
  </si>
  <si>
    <t>Employees have sufficient time, and encouraged to attend training</t>
  </si>
  <si>
    <t>The programs are connected in an ad-hoc fashion</t>
  </si>
  <si>
    <t>The programs are regularly used, but not embedded in processes</t>
  </si>
  <si>
    <t>The programs are mostly aligned, but not formally</t>
  </si>
  <si>
    <t>The programs are formally embedded in evaluation and progression</t>
  </si>
  <si>
    <t>Vendor management</t>
  </si>
  <si>
    <t>1.3.10</t>
  </si>
  <si>
    <t>M 1.3.10</t>
  </si>
  <si>
    <t>A SOC management process is not in place</t>
  </si>
  <si>
    <t>A basic process is in place, that covers some aspects</t>
  </si>
  <si>
    <t>An informal process is in place that covers most aspects</t>
  </si>
  <si>
    <t>A formal process is in place, covering all aspects</t>
  </si>
  <si>
    <t>SOC management is done in an ad-hoc fashion</t>
  </si>
  <si>
    <t>An informal process is in place that covers most knowledge aspects</t>
  </si>
  <si>
    <t>Are SOC management elements formally identified and documented?</t>
  </si>
  <si>
    <t>All stakeholders are aware of the process and its details</t>
  </si>
  <si>
    <t>No standard operating procedures are in place</t>
  </si>
  <si>
    <t>No checklists are in place</t>
  </si>
  <si>
    <t>Checklists are in place, but not used consistently</t>
  </si>
  <si>
    <t>Checklists are used consistently, but not formally signed off</t>
  </si>
  <si>
    <t>Checklists are used consistently and formally signed off</t>
  </si>
  <si>
    <t>A basic checklist is used in an ad-hoc fashion</t>
  </si>
  <si>
    <t>An operational handbook is not in place</t>
  </si>
  <si>
    <t>Handbook is completed, approved and formally published</t>
  </si>
  <si>
    <t>Basic documentation of SOC tasks &amp; rules</t>
  </si>
  <si>
    <t>Single document, full description of SOC tasks &amp; rules</t>
  </si>
  <si>
    <t>Standard operating procedures are used to provide consistent output</t>
  </si>
  <si>
    <t>Workflows are not in place</t>
  </si>
  <si>
    <t>Basic documentation of workflows</t>
  </si>
  <si>
    <t>Single document, full description of workflows</t>
  </si>
  <si>
    <t>Workflows are completed, approved and formally published</t>
  </si>
  <si>
    <t>Most procedures are in place</t>
  </si>
  <si>
    <t>Exercises are sometimes performed in a structured manner</t>
  </si>
  <si>
    <t>Informal structured exercises are performed regularly</t>
  </si>
  <si>
    <t>Do you have a dedicated physical SOC location?</t>
  </si>
  <si>
    <t>No dedicated physical location</t>
  </si>
  <si>
    <t>Do you have a Document Management System in place?</t>
  </si>
  <si>
    <t>Do you have a knowledge &amp; collaboration platform in place?</t>
  </si>
  <si>
    <t>Shift schedules not in place</t>
  </si>
  <si>
    <t>This can also be a call in case physical attendance is not possible for all attendees</t>
  </si>
  <si>
    <t xml:space="preserve">Shift schedules are used to ensure full shift coverage </t>
  </si>
  <si>
    <t>No daily stand-up procedure in place</t>
  </si>
  <si>
    <t>No DMS in place</t>
  </si>
  <si>
    <t>No knowledge &amp; collaboration platform in place</t>
  </si>
  <si>
    <t>P 3.9</t>
  </si>
  <si>
    <t>Are all SOC employees subjected to screening?</t>
  </si>
  <si>
    <t>No stand-by arrangements exist</t>
  </si>
  <si>
    <t>Best-effort stand-by arrangement in place</t>
  </si>
  <si>
    <t>DMS in place, fully supporting SOC documentation requirements</t>
  </si>
  <si>
    <t>Stand-by arrangements in place, supported by tooling and tested</t>
  </si>
  <si>
    <t>Stand-by arrangements in place, supported by tooling, but not tested</t>
  </si>
  <si>
    <t>Stand-by arrangement in place, not supported by tooling and not tested</t>
  </si>
  <si>
    <t>DMS in place, documentation updates not enforced</t>
  </si>
  <si>
    <t>DMS in place, documentation updates and versions enforced</t>
  </si>
  <si>
    <t>Stand-up carried out in an ad-hoc fashion and not regularly</t>
  </si>
  <si>
    <t>Stand-up carried out regularly, but not in structured fashion</t>
  </si>
  <si>
    <t>e.g. integration with the threat / risk management process to revise use cases when the threat landscape changes</t>
  </si>
  <si>
    <t>No reports are provided</t>
  </si>
  <si>
    <t>Reports are provided in an ad-hoc fashion</t>
  </si>
  <si>
    <t>Reports not tailored</t>
  </si>
  <si>
    <t>Reports fully tailored to recipients using automated templates</t>
  </si>
  <si>
    <t>No established reporting lines</t>
  </si>
  <si>
    <t>Reports have limited dissemination</t>
  </si>
  <si>
    <t>Reports have a standard distribution list</t>
  </si>
  <si>
    <t>Reports dissemination through standard and approved reporting lines</t>
  </si>
  <si>
    <t>Basic schedule in place, applied structurally</t>
  </si>
  <si>
    <t>Basic schedule in place, not applied structurally</t>
  </si>
  <si>
    <t>Knowledge &amp; collaboration performed in an ad-hoc fashion</t>
  </si>
  <si>
    <t>Platform in place, not dedicated, not restricted to SOC</t>
  </si>
  <si>
    <t>Reports dissemination through standard reporting lines, not approved</t>
  </si>
  <si>
    <t>Only basic customizations for customers applied</t>
  </si>
  <si>
    <t>Customizations applied structurally to customer reports</t>
  </si>
  <si>
    <t>Reports not approved or reviewed</t>
  </si>
  <si>
    <t>Informal report review conducted</t>
  </si>
  <si>
    <t>Reports regularly reviewed and formally signed off by recipients</t>
  </si>
  <si>
    <t>Reports regularly reviewed, not formally signed off by recipients</t>
  </si>
  <si>
    <t>Structural report review conducted</t>
  </si>
  <si>
    <t>Report templates not updated</t>
  </si>
  <si>
    <t>Reports templates regularly updated and formally approved</t>
  </si>
  <si>
    <t>Report templates updated in an ad-hoc fashion</t>
  </si>
  <si>
    <t>Report templates regularly revised and updated</t>
  </si>
  <si>
    <t>No agreements exist</t>
  </si>
  <si>
    <t>Formal agreements exists, metrics applied to reporting</t>
  </si>
  <si>
    <t>Formal agreements exists, not measured</t>
  </si>
  <si>
    <t>Informal agreements made, not applied structurally</t>
  </si>
  <si>
    <t>Informal agreements made, applied structurally</t>
  </si>
  <si>
    <t>Report templates revised and updated using customer feedback</t>
  </si>
  <si>
    <t>3.7.6</t>
  </si>
  <si>
    <t>3.7.7</t>
  </si>
  <si>
    <t>Are quantitative metrics used in reports?</t>
  </si>
  <si>
    <t>Are qualitative metrics used in reports?</t>
  </si>
  <si>
    <t>Are incident &amp; case metrics used in reports?</t>
  </si>
  <si>
    <t>Are timing metrics used in reports?</t>
  </si>
  <si>
    <t>Are metrics regarding SLAs used in reports?</t>
  </si>
  <si>
    <t>Advisories not provided</t>
  </si>
  <si>
    <t>Advisories provided in an ad-hoc fashion</t>
  </si>
  <si>
    <t>Advisories provided regularly</t>
  </si>
  <si>
    <t>Advisories provided regularly, format discussed but not approved</t>
  </si>
  <si>
    <t>Advisories provided regularly and format formally approved</t>
  </si>
  <si>
    <t>Unstructured risk &amp; impact assessments performed</t>
  </si>
  <si>
    <t>Risk &amp; impact assessment not performed</t>
  </si>
  <si>
    <t>Risk &amp; impact assessments performed in an ad-hoc fashion</t>
  </si>
  <si>
    <t>Formal risk &amp; impact assessment performed for all advisories</t>
  </si>
  <si>
    <t>Follow-up performed for all advisories, aligned with ITSM processes</t>
  </si>
  <si>
    <t>Follow-up of advisories not performed</t>
  </si>
  <si>
    <t>Do you perform follow-up of these advisories?</t>
  </si>
  <si>
    <t>Follow-up of advisories performed in an ad-hoc fashion</t>
  </si>
  <si>
    <t>Follow-up performed for critical advisories</t>
  </si>
  <si>
    <t>Follow-up performed for most advisories, aligned with ITSM processes</t>
  </si>
  <si>
    <t>KPI reports are used to measure service performance</t>
  </si>
  <si>
    <t>A use case management process is not in place</t>
  </si>
  <si>
    <t>Use case management is done in an ad-hoc fashion</t>
  </si>
  <si>
    <t>Informal process in place covering all aspects of the use case lifecycle</t>
  </si>
  <si>
    <t>Use cases not approved</t>
  </si>
  <si>
    <t>Use cases not approved, but some are known to stakeholders</t>
  </si>
  <si>
    <t>Use cases not approved, all critical use cases known to stakeholders</t>
  </si>
  <si>
    <t>All use cases formally approved by relevant stakeholders</t>
  </si>
  <si>
    <t>All important use cases approved by relevant stakeholders</t>
  </si>
  <si>
    <t>Use case management process not aligned</t>
  </si>
  <si>
    <t>Alignment done in an ad-hoc fashion</t>
  </si>
  <si>
    <t>Use case management process fully aligned with relevant processes</t>
  </si>
  <si>
    <t>Alignment done structurally and regularly with relevant processes</t>
  </si>
  <si>
    <t>Alignment done regularly, but not in a structured fashion</t>
  </si>
  <si>
    <t>Use cases not created using a top-down approach</t>
  </si>
  <si>
    <t>Use cases created in a structured but undocumented fashion</t>
  </si>
  <si>
    <t>Use cases mostly created in a structured and documented fashion</t>
  </si>
  <si>
    <t>No traceability exists</t>
  </si>
  <si>
    <t>Use cases created top-down, based on risk and business context</t>
  </si>
  <si>
    <t>Use cases created in a structured top-down way, SOC context only</t>
  </si>
  <si>
    <t>Traceability is possible for all use cases, but requires manual effort</t>
  </si>
  <si>
    <t>Top-down traceability is important to determine completeness of implementation and demonstrable risk reduction</t>
  </si>
  <si>
    <t>Metrics can be applied to use cases to determine growth and maturity by measuring effectiveness and implementation</t>
  </si>
  <si>
    <t>No metrics applied to use cases</t>
  </si>
  <si>
    <t>Some ad-hoc measurements regarding use cases take place</t>
  </si>
  <si>
    <t>Basic quantitative metrics in place for critical use cases</t>
  </si>
  <si>
    <t>Metrics applied to all use cases, used to guide risk-based use case growth</t>
  </si>
  <si>
    <t>Metrics applied to all use cases, no risk-based feedback loop</t>
  </si>
  <si>
    <t>No scoring or prioritization applied</t>
  </si>
  <si>
    <t>Scoring and prioritization applied structurally to critical use cases</t>
  </si>
  <si>
    <t>Scoring and prioritization applied structurally to all use cases</t>
  </si>
  <si>
    <t>Scoring and prioritization applied in an ad-hoc manner</t>
  </si>
  <si>
    <t>Use cases are not reviewed</t>
  </si>
  <si>
    <t>Use cases are reviewed ad-hoc, not using a structured approach</t>
  </si>
  <si>
    <t>Programs are reviewed ad-hoc, not using a structured approach</t>
  </si>
  <si>
    <t>All critical use cases are reviewed using a structured approach</t>
  </si>
  <si>
    <t>All use cases are regularly and informally reviewed and updated</t>
  </si>
  <si>
    <t>All use cases are regularly and formally reviewed and updated</t>
  </si>
  <si>
    <t>Programs are reviewed ad-hoc, using a structured approach</t>
  </si>
  <si>
    <t>Possible SOC management elements can be found in under 1.3</t>
  </si>
  <si>
    <t>A SOC management process is used to manage all aspects SOC service delivery and quality</t>
  </si>
  <si>
    <t>A description of all SOC responsibilities, accountabilities and cases in which the SOC is informed or consulted</t>
  </si>
  <si>
    <t>Relationship management with relevant vendors for SOC technologies</t>
  </si>
  <si>
    <t>A methodology for continuously improving on SOC service delivery and internal processes supporting service delivery</t>
  </si>
  <si>
    <t>Any documentation on SOC processes or services. May contains diagrams explaining relationships between processes</t>
  </si>
  <si>
    <t>Regular review of the SOC management process ensures optimal performance</t>
  </si>
  <si>
    <t>Alignment with stakeholders will ensure the SOC delivers services that meet customer expectations</t>
  </si>
  <si>
    <t>A video wall can be used to display the real-time security status and can be used for decision making as well as PR</t>
  </si>
  <si>
    <t>Regular reports help to keep customers informed of SOC activities</t>
  </si>
  <si>
    <t>formal sign-off can be part of a larger service delivery sign-off</t>
  </si>
  <si>
    <t>i.e. reports regarding technical issues or technical solutions to security issues</t>
  </si>
  <si>
    <t>i.e. reports aimed at senior executives to inform them of SOC services</t>
  </si>
  <si>
    <t>Is there a use case management process or framework in place?</t>
  </si>
  <si>
    <t>Documentation of business drivers is important for demonstrable business alignment</t>
  </si>
  <si>
    <t xml:space="preserve">A governance process is required to determine the way the SOC should be managed </t>
  </si>
  <si>
    <t>Possible governance elements can be found in under 4.3</t>
  </si>
  <si>
    <t>Project management for individual projects within the SOC / program management for larger transitions</t>
  </si>
  <si>
    <t>Improvement of the SOC and of SOC management</t>
  </si>
  <si>
    <t>Formal documentation should be signed off and stored in a quality management system</t>
  </si>
  <si>
    <t>Alignment will help the SOC obtain required mandate, budget and management support</t>
  </si>
  <si>
    <t>A privacy policy should state that monitoring of employees is possible within acceptable limits</t>
  </si>
  <si>
    <t>Cooperation will ensure that the SOC is enabled to perform activities, rather than blocked</t>
  </si>
  <si>
    <t>Privacy related issues require careful examination, especially those potentially leading to court cases</t>
  </si>
  <si>
    <t>Can be used to determine the impact of monitoring on privacy, and can help uncover potential violations</t>
  </si>
  <si>
    <t>Local laws and regulations as well as company policy may apply and should all be considered</t>
  </si>
  <si>
    <t>Legal department, may be a stakeholder for privacy, or may request forensic investigation to the SOC</t>
  </si>
  <si>
    <t>The audit department can be supported by logging provided by the SOC</t>
  </si>
  <si>
    <t>The engineering departments deal with Intellectual Property that may require additional access monitoring</t>
  </si>
  <si>
    <t>IT departments can be supported by monitoring for anomalies in their infrastructure and systems</t>
  </si>
  <si>
    <t>A SOC mission should be established to provide insight into the reason for existence of the SOC</t>
  </si>
  <si>
    <t>A vision should be created to determine long-term goals for the SOC</t>
  </si>
  <si>
    <t>A strategy should be in place to show how to meet goals and targets set by mission and vision</t>
  </si>
  <si>
    <t>Responsibilities of the SOC</t>
  </si>
  <si>
    <t>Mandate</t>
  </si>
  <si>
    <t>Mandate for the SOC should be established so that the SOC can take action in crisis situations</t>
  </si>
  <si>
    <t>Accountability for the SOC for actions taken</t>
  </si>
  <si>
    <t>Operational hours of the SOC</t>
  </si>
  <si>
    <t>All relevant stakeholders for the SOC</t>
  </si>
  <si>
    <t>Service scope is documented to provide insight into SOC service delivery</t>
  </si>
  <si>
    <t>The output provided by the SOC, for example: reports, incidents, investigations, advisories, etc.</t>
  </si>
  <si>
    <t>Do you use external employees / contractors in your SOC?</t>
  </si>
  <si>
    <t>Data Scientist</t>
  </si>
  <si>
    <t>Primarily responsible for managing SOC services</t>
  </si>
  <si>
    <t>Primarily responsible for big data security analytics</t>
  </si>
  <si>
    <t>Primarily responsible for analysis of threat intelligence</t>
  </si>
  <si>
    <t>Primarily responsible for in-depth analysis and security projects</t>
  </si>
  <si>
    <t>Primarily responsible for technical / functional maintenance of security systems</t>
  </si>
  <si>
    <t>Primarily responsible for triage and analysis of security alerts</t>
  </si>
  <si>
    <t>Primarily responsible for leading a team of other, for example, analysts and engineers</t>
  </si>
  <si>
    <t>Primarily responsible for ensuring correct and timely management and escalation of security incidents</t>
  </si>
  <si>
    <t>Primarily responsible for executing security incident management workflows</t>
  </si>
  <si>
    <t>Primarily responsible for testing applications and systems for security weaknesses</t>
  </si>
  <si>
    <t>Advisories are used to inform customers of security threats and vulnerabilities</t>
  </si>
  <si>
    <t>External employees can be hired experts to fill in vacant positions or perform project activities</t>
  </si>
  <si>
    <t>Possible documentation elements can be found in under 2.7</t>
  </si>
  <si>
    <t>A formal description of the role</t>
  </si>
  <si>
    <t>A description of tasks that are part of the role</t>
  </si>
  <si>
    <t>The responsibilities of the role</t>
  </si>
  <si>
    <t>e.g. technical security certifications or security management certifications</t>
  </si>
  <si>
    <t>e.g. experience with specific technologies or products</t>
  </si>
  <si>
    <t>Employee satisfaction should be taken seriously as lack of satisfaction may lead to key personnel leaving</t>
  </si>
  <si>
    <t>Teambuilding exercises are used to promote collaboration between individuals in the team and to raise team spirit</t>
  </si>
  <si>
    <t>e.g. ability to effectively use analysis tools</t>
  </si>
  <si>
    <t>e.g. communication skills</t>
  </si>
  <si>
    <t>Formal knowledge management helps to optimize knowledge creation and distribution</t>
  </si>
  <si>
    <t>Such tooling can help to avoid investigation similar issues multiple times by integrating into the security monitoring process</t>
  </si>
  <si>
    <t>Training on the job can be done internally by senior employees or using external consultants</t>
  </si>
  <si>
    <t>Product-specific training may be required for new technologies or complex solutions</t>
  </si>
  <si>
    <t>Formal education may be university or university college degrees</t>
  </si>
  <si>
    <t xml:space="preserve">Soft-skill training </t>
  </si>
  <si>
    <t>To complement hard skills, soft skills should be trained as well</t>
  </si>
  <si>
    <t>For example: security analysis training for the security analyst role</t>
  </si>
  <si>
    <t>e.g. training on internal policies</t>
  </si>
  <si>
    <t>A training program is used to ensure a minimal level of knowledge for employees</t>
  </si>
  <si>
    <t>A certification program is used to provide a demonstrable minimum level of knowledge and skills</t>
  </si>
  <si>
    <t>Permanent education (PE) may be part of the certification itself</t>
  </si>
  <si>
    <t>Internal certifications may be in place to demonstrate knowledge of company processes and policies</t>
  </si>
  <si>
    <t>Training and certification must be a relevant reflection of SOC knowledge and skill requirements</t>
  </si>
  <si>
    <t>Workshops are an informal way of distributing knowledge</t>
  </si>
  <si>
    <t>Functional ownership not assigned</t>
  </si>
  <si>
    <t>Some elements of ownership identified, not described</t>
  </si>
  <si>
    <t>All elements of ownership described, not assigned</t>
  </si>
  <si>
    <t>Technical ownership fully described and assigned, not approved</t>
  </si>
  <si>
    <t>Technical ownership fully described, assigned and formally approved</t>
  </si>
  <si>
    <t>Functional ownership fully described, assigned and formally approved</t>
  </si>
  <si>
    <t>Functional ownership fully described and assigned, not approved</t>
  </si>
  <si>
    <t>Personnel not formally trained</t>
  </si>
  <si>
    <t>Product training identified, no training currently in place</t>
  </si>
  <si>
    <t>All personnel formally trained</t>
  </si>
  <si>
    <t>Training part of training program, all key personnel trained</t>
  </si>
  <si>
    <t>Individual training, not part of the training program</t>
  </si>
  <si>
    <t>Support contract not in place</t>
  </si>
  <si>
    <t>Sufficient dedicated personnel available, not documented</t>
  </si>
  <si>
    <t>Support contract in place, covering all SOC requirements</t>
  </si>
  <si>
    <t>Support contract in place, covering basic SOC requirements</t>
  </si>
  <si>
    <t>Support contract in place, covering most SOC requirements</t>
  </si>
  <si>
    <t>Basic support contract in place, not covering SOC requirements</t>
  </si>
  <si>
    <t>Basic access control in place</t>
  </si>
  <si>
    <t>Data backup or replication not in place</t>
  </si>
  <si>
    <t>Data backed up in ad-hoc fashion</t>
  </si>
  <si>
    <t>Daily backup routine in place</t>
  </si>
  <si>
    <t>Real-time replication of data implemented</t>
  </si>
  <si>
    <t>Configuration backup or replication not in place</t>
  </si>
  <si>
    <t>Configuration backed up in ad-hoc fashion</t>
  </si>
  <si>
    <t>Configuration backed up manually after each change</t>
  </si>
  <si>
    <t>Real-time replication of configuration implemented</t>
  </si>
  <si>
    <t>Weekly backup routine in place</t>
  </si>
  <si>
    <t>Full DR plan in place, not approved by business continuity stakeholders</t>
  </si>
  <si>
    <t>Basic DR plan in place</t>
  </si>
  <si>
    <t>DR requirements identified, plan not yet in place</t>
  </si>
  <si>
    <t>Fully automated HA in place, aligned with business continuity plans</t>
  </si>
  <si>
    <t>HA not in place</t>
  </si>
  <si>
    <t>DR plan not in place</t>
  </si>
  <si>
    <t>HA requirements identified, not implemented</t>
  </si>
  <si>
    <t>Manual actions required for achieving redundancy</t>
  </si>
  <si>
    <t>Review of access rights not performed</t>
  </si>
  <si>
    <t>Review of access rights performed in ad-hoc fashion</t>
  </si>
  <si>
    <t>Access rights reviewed periodically and after each change in employees</t>
  </si>
  <si>
    <t>Access rights reviewed periodically and structurally</t>
  </si>
  <si>
    <t>Access right review documented, but not executed structurally</t>
  </si>
  <si>
    <t>Granular access rights implemented, not monitored</t>
  </si>
  <si>
    <t>Granular access rights implemented and monitored, not audited</t>
  </si>
  <si>
    <t>Personnel not formally certified</t>
  </si>
  <si>
    <t>Product certification identified, no certification currently in place</t>
  </si>
  <si>
    <t>Individual certification, not part of the certification program</t>
  </si>
  <si>
    <t>Certification part of certification program, all key personnel certified</t>
  </si>
  <si>
    <t>All personnel formally certified</t>
  </si>
  <si>
    <t>Basic documentation of the analytics system in place</t>
  </si>
  <si>
    <t>Single document, full technical description of analytics system</t>
  </si>
  <si>
    <t>Single document, full functional description of analytics system</t>
  </si>
  <si>
    <t>No personnel for analytics support</t>
  </si>
  <si>
    <t>T 2.4.3</t>
  </si>
  <si>
    <t>T 2.4.4</t>
  </si>
  <si>
    <t>T 3.4.4</t>
  </si>
  <si>
    <t>T 3.4.3</t>
  </si>
  <si>
    <t>C</t>
  </si>
  <si>
    <t>Technical ownership not assigned</t>
  </si>
  <si>
    <t>Full DR plan in place, approved by business continuity stakeholders</t>
  </si>
  <si>
    <t>T4 - Security Automation &amp; Orchestration</t>
  </si>
  <si>
    <t>T 4 - Scope</t>
  </si>
  <si>
    <t>T 4.1</t>
  </si>
  <si>
    <t>T 4.1.1</t>
  </si>
  <si>
    <t>T 4.1.2</t>
  </si>
  <si>
    <t>T 4.2</t>
  </si>
  <si>
    <t>T 4.2.1</t>
  </si>
  <si>
    <t>T 4.2.2</t>
  </si>
  <si>
    <t>T 4.3</t>
  </si>
  <si>
    <t>T 4.3.1</t>
  </si>
  <si>
    <t>T 4.3.2</t>
  </si>
  <si>
    <t>T 4.3.3</t>
  </si>
  <si>
    <t>T 4.3.4</t>
  </si>
  <si>
    <t>T 4.4.1</t>
  </si>
  <si>
    <t>T 4.4.2</t>
  </si>
  <si>
    <t>T 4.4.3</t>
  </si>
  <si>
    <t>T 4.4.4</t>
  </si>
  <si>
    <t>T 4.5</t>
  </si>
  <si>
    <t>T 4.5.1</t>
  </si>
  <si>
    <t>T 4.5.2</t>
  </si>
  <si>
    <t>T 4.6</t>
  </si>
  <si>
    <t>B 2.7</t>
  </si>
  <si>
    <t>T 4.6.1</t>
  </si>
  <si>
    <t>T 4.6.2</t>
  </si>
  <si>
    <t>Access to the security automation system not restricted</t>
  </si>
  <si>
    <t>Access to the system not restricted</t>
  </si>
  <si>
    <t>No personnel for security automation &amp; orchestration support</t>
  </si>
  <si>
    <t>Personnel for support available, not dedicated or sufficient</t>
  </si>
  <si>
    <t>Service not measured for quality</t>
  </si>
  <si>
    <t>Formal and approved metrics in place, feedback used for improvement</t>
  </si>
  <si>
    <t>Service not measured</t>
  </si>
  <si>
    <t>SLA compliance reported periodically, not discussed with customers</t>
  </si>
  <si>
    <t>Sufficient dedicated personnel available, trained and fully capable</t>
  </si>
  <si>
    <t>No procedures in place</t>
  </si>
  <si>
    <t>Best practices applied to service architecture and service delivery</t>
  </si>
  <si>
    <t>Service performance not measured</t>
  </si>
  <si>
    <t>Improvement not done</t>
  </si>
  <si>
    <t>Continuous measurement to determine progress &amp; adjust process</t>
  </si>
  <si>
    <t>Goals set for service performance, measured ad-hoc</t>
  </si>
  <si>
    <t>Goals set for service performance, measured structurally but informally</t>
  </si>
  <si>
    <t>Goals set for service performance, measured structurally and formally</t>
  </si>
  <si>
    <t>Metrics defined, applied in an ad-hoc fashion</t>
  </si>
  <si>
    <t>Metrics defined, applied in a structured but informal fashion</t>
  </si>
  <si>
    <t>SLA defined, measured in an ad-hoc fashion</t>
  </si>
  <si>
    <t>Contract signed, but not regularly reviewed</t>
  </si>
  <si>
    <t>No contract in place, ad-hoc agreements made</t>
  </si>
  <si>
    <t>Basic contract in place, not formally signed of</t>
  </si>
  <si>
    <t>Is sufficient personnel allocated to the process to ensure required service delivery?</t>
  </si>
  <si>
    <t>No personnel allocated</t>
  </si>
  <si>
    <t>Personnel allocated, but not sufficient for required service delivery</t>
  </si>
  <si>
    <t>Personnel allocated, not dedicated for this service</t>
  </si>
  <si>
    <t>Sufficient dedicated personnel available, not fully trained and capable</t>
  </si>
  <si>
    <t>Is the service aligned with other relevant processes?</t>
  </si>
  <si>
    <t>Process not aligned</t>
  </si>
  <si>
    <t>No such process in place</t>
  </si>
  <si>
    <t>Continuity requirements identified, process not yet in place</t>
  </si>
  <si>
    <t>SLA defined, measured periodically but not reported</t>
  </si>
  <si>
    <t>Basic service continuity process in place</t>
  </si>
  <si>
    <t>Full process in place, not approved by relevant stakeholders</t>
  </si>
  <si>
    <t>Full process in place, formally approved by relevant stakeholders</t>
  </si>
  <si>
    <t>Procedures in place, operational and used structurally</t>
  </si>
  <si>
    <t>Basic procedures in place, used in an ad-hoc fashion</t>
  </si>
  <si>
    <t>All procedures in place, operational but not used structurally</t>
  </si>
  <si>
    <t>Best practices identified, but not applied</t>
  </si>
  <si>
    <t>Best practices applied and adherence checked regularly</t>
  </si>
  <si>
    <t>Best practices applied, but not structurally</t>
  </si>
  <si>
    <t>Use cases not used</t>
  </si>
  <si>
    <t>The score in 2.1.2 overrules any maturity scoring in this section</t>
  </si>
  <si>
    <t>Use cases undocumented and used in an ad-hoc fashion</t>
  </si>
  <si>
    <t>Use cases documented and applied structurally</t>
  </si>
  <si>
    <t>Is the service continuously being improved based on improvement goals?</t>
  </si>
  <si>
    <t>Use cases embedded in the security monitoring processes</t>
  </si>
  <si>
    <t>Use cases fully embedded, tuning and Life Cycle Management applied</t>
  </si>
  <si>
    <t>Goals defined, but not pursued</t>
  </si>
  <si>
    <t>Goals formally defined and pursued structurally and periodically</t>
  </si>
  <si>
    <t>Continuous improvement based on targets and feedback loops</t>
  </si>
  <si>
    <t>Frequent updates sent to most customers</t>
  </si>
  <si>
    <t>Periodical updates sent to all customers</t>
  </si>
  <si>
    <t>Periodical updates sent and discussed with all customers</t>
  </si>
  <si>
    <t>Contract signed, approved by- and regularly reviewed with customers</t>
  </si>
  <si>
    <t>Contractual agreements not in place</t>
  </si>
  <si>
    <t>Best practices not applied</t>
  </si>
  <si>
    <t>Standard not adopted</t>
  </si>
  <si>
    <t>Many elements adopted, not fully aligned</t>
  </si>
  <si>
    <t>Standard fully adopted, process set up and executed using standard</t>
  </si>
  <si>
    <t>Awareness of standards, used in ad-hoc fashion</t>
  </si>
  <si>
    <t>Standard used structurally as reference during incident response</t>
  </si>
  <si>
    <t>No mandate</t>
  </si>
  <si>
    <t>Full mandate, formally documented, approved and published</t>
  </si>
  <si>
    <t>Mandate requested in ad-hoc fashion during incident response</t>
  </si>
  <si>
    <t>Mandate informally given, not supported by all stakeholders</t>
  </si>
  <si>
    <t>Is the service supported by predefined workflows or scenarios?</t>
  </si>
  <si>
    <t>No workflows or scenarios in place</t>
  </si>
  <si>
    <t>Formal workflows created, approved and published for all incident types</t>
  </si>
  <si>
    <t>Single document, full description of service</t>
  </si>
  <si>
    <t>Basic documentation of service in place</t>
  </si>
  <si>
    <t>Basic workflows in place, not covering all incident types</t>
  </si>
  <si>
    <t>Volatile information collection</t>
  </si>
  <si>
    <t>Mobile device analysis</t>
  </si>
  <si>
    <t>Remote evidence collection</t>
  </si>
  <si>
    <t>Report templates</t>
  </si>
  <si>
    <t>Evidence seizure procedure</t>
  </si>
  <si>
    <t>Evidence transport procedure</t>
  </si>
  <si>
    <t>Event analysis toolkit</t>
  </si>
  <si>
    <t>Forensic analysis software toolkit</t>
  </si>
  <si>
    <t>Forensic hardware toolkit</t>
  </si>
  <si>
    <t>Chain of custody preservation procedure</t>
  </si>
  <si>
    <t>Capability to perform forensic analysis of mobile devices</t>
  </si>
  <si>
    <t>Capability to remotely collect evidence (files, disk images, memory dumps, etc. ) from target systems</t>
  </si>
  <si>
    <t>Hardware toolkits will likely at least consist of write-blockers for disk imaging</t>
  </si>
  <si>
    <t>Software tools used in forensic analysis</t>
  </si>
  <si>
    <t>Dedicated analysis workstations</t>
  </si>
  <si>
    <t>Dedicated workstations loaded with specialized tools should be used to make investigations more efficient</t>
  </si>
  <si>
    <t>A combination of internal and external tools that can be used for security event analysis purposes</t>
  </si>
  <si>
    <t>Report templates for standardization of investigation reporting</t>
  </si>
  <si>
    <t>Procedure for seizure of evidence in forensic analysis</t>
  </si>
  <si>
    <t>Procedure for trusted transport of evidence (e.g. laptops) that preserve the chain of custody</t>
  </si>
  <si>
    <t>Procedures to correctly process evidence, while preserving the chain of custody</t>
  </si>
  <si>
    <t>Remote incident response capability</t>
  </si>
  <si>
    <t>Intelligence collection from open / public sources</t>
  </si>
  <si>
    <t>Intelligence collection from intelligence provider</t>
  </si>
  <si>
    <t>Intelligence collection from business partners</t>
  </si>
  <si>
    <t>Intelligence collection from mailing lists</t>
  </si>
  <si>
    <t>Intelligence collection from internal sources</t>
  </si>
  <si>
    <t>Intelligence collection from closed communities</t>
  </si>
  <si>
    <t>The use of closed trusted communities in the security intelligence process</t>
  </si>
  <si>
    <t>7.2</t>
  </si>
  <si>
    <t>7.3</t>
  </si>
  <si>
    <t>7.4</t>
  </si>
  <si>
    <t>7.5</t>
  </si>
  <si>
    <t>7.6</t>
  </si>
  <si>
    <t>7.7</t>
  </si>
  <si>
    <t>7.8</t>
  </si>
  <si>
    <t>7.9</t>
  </si>
  <si>
    <t>7.10</t>
  </si>
  <si>
    <t>S5 - Hunting</t>
  </si>
  <si>
    <t>S6 - Vulnerability Management</t>
  </si>
  <si>
    <t>S7 - Log Management</t>
  </si>
  <si>
    <t>S 7 - Scope</t>
  </si>
  <si>
    <t>S 7.1</t>
  </si>
  <si>
    <t>S 7.2</t>
  </si>
  <si>
    <t>S 7.2.1</t>
  </si>
  <si>
    <t>S 7.2.2</t>
  </si>
  <si>
    <t>S 7.2.3</t>
  </si>
  <si>
    <t>S 7.2.4</t>
  </si>
  <si>
    <t>S 7.2.5</t>
  </si>
  <si>
    <t>S 7.2.6</t>
  </si>
  <si>
    <t>S 7.2.7</t>
  </si>
  <si>
    <t>S 7.2.8</t>
  </si>
  <si>
    <t>S 7.2.9</t>
  </si>
  <si>
    <t>S 7.2.10</t>
  </si>
  <si>
    <t>S 7.2.11</t>
  </si>
  <si>
    <t>S 7.3</t>
  </si>
  <si>
    <t>S 7.4</t>
  </si>
  <si>
    <t>S 7.5</t>
  </si>
  <si>
    <t>S 7.6</t>
  </si>
  <si>
    <t>S 7.7</t>
  </si>
  <si>
    <t>S 7.8</t>
  </si>
  <si>
    <t>S 7.9</t>
  </si>
  <si>
    <t>S 7.10</t>
  </si>
  <si>
    <t>S 7.11</t>
  </si>
  <si>
    <t>S 7.12</t>
  </si>
  <si>
    <t>S 7.13</t>
  </si>
  <si>
    <t>S 7.14</t>
  </si>
  <si>
    <t>S 7.15</t>
  </si>
  <si>
    <t>Collection of volatile information (such as memory; see RFC3227) requires swift response, as evidence may be lost quickly</t>
  </si>
  <si>
    <t>Introduction</t>
  </si>
  <si>
    <t>1. Employees</t>
  </si>
  <si>
    <t>2. Roles and Hierarchy</t>
  </si>
  <si>
    <t>3. People Management</t>
  </si>
  <si>
    <t>4. Knowledge Management</t>
  </si>
  <si>
    <t>Domain</t>
  </si>
  <si>
    <t>Section</t>
  </si>
  <si>
    <t>General</t>
  </si>
  <si>
    <t>N/A</t>
  </si>
  <si>
    <t>Index</t>
  </si>
  <si>
    <t>1. Business Drivers</t>
  </si>
  <si>
    <t>3. Charter</t>
  </si>
  <si>
    <t>Charter</t>
  </si>
  <si>
    <t>4. Governance</t>
  </si>
  <si>
    <t>1. Business drivers</t>
  </si>
  <si>
    <t>Operations and Facilities</t>
  </si>
  <si>
    <t>2. Operations and Facilities</t>
  </si>
  <si>
    <t>4. Use Case Management</t>
  </si>
  <si>
    <t>Click on any section name to proceed directly to that part of the assessment</t>
  </si>
  <si>
    <t>1. Security Monitoring</t>
  </si>
  <si>
    <t>2. Security Incident Management</t>
  </si>
  <si>
    <t>3. Security Analysis and Forensics</t>
  </si>
  <si>
    <t>7. Log Management</t>
  </si>
  <si>
    <t>6. Vulnerability Management</t>
  </si>
  <si>
    <t>4. Threat Intelligence</t>
  </si>
  <si>
    <t>1. Profile</t>
  </si>
  <si>
    <t>2. Scope</t>
  </si>
  <si>
    <t>Target Capability (optional)</t>
  </si>
  <si>
    <t>Geographic operation</t>
  </si>
  <si>
    <t>1. Introduction</t>
  </si>
  <si>
    <t>2. Usage</t>
  </si>
  <si>
    <t>General information</t>
  </si>
  <si>
    <t>Site</t>
  </si>
  <si>
    <t>https://www.soc-cmm.com/</t>
  </si>
  <si>
    <t>Purpose and intended audience</t>
  </si>
  <si>
    <t>Navigation</t>
  </si>
  <si>
    <t>navigate to previous domain</t>
  </si>
  <si>
    <t>navigate to index</t>
  </si>
  <si>
    <t>navigate to next domain</t>
  </si>
  <si>
    <t>navigate to next section within the domain</t>
  </si>
  <si>
    <t>navigate to previous section within the domain</t>
  </si>
  <si>
    <t>Capability Levels</t>
  </si>
  <si>
    <t>The purpose of the SOC-CMM is to gain insight into the strengths and weaknesses of the SOC. This enables the SOC management to make informed decisions about which elements of the SOC require additional attention and/or budget. By regularly assessing the SOC for maturity and capability, progress can be monitored.
Besides the primary purpose of performing an assessment of the SOC, the assessment can also be used for extensive discussions about the SOC and can thus provide valuable insights.
This tool is intended for use by SOC and security managers, experts within the SOC and SOC consultants.</t>
  </si>
  <si>
    <t>1.1.1</t>
  </si>
  <si>
    <t>Has functional ownership of the solution been formally assigned?</t>
  </si>
  <si>
    <t>1.1.2</t>
  </si>
  <si>
    <t>Documentation</t>
  </si>
  <si>
    <t>Personnel &amp; support</t>
  </si>
  <si>
    <t>Is there dedicated personnel for support?</t>
  </si>
  <si>
    <t>Is the personnel for support formally trained?</t>
  </si>
  <si>
    <t>Is the personnel for support certified?</t>
  </si>
  <si>
    <t>Is there a support contract for the solution?</t>
  </si>
  <si>
    <t>1.4.1</t>
  </si>
  <si>
    <t>Is there data backup / replication in place for the solution?</t>
  </si>
  <si>
    <t>1.4.2</t>
  </si>
  <si>
    <t>1.4.3</t>
  </si>
  <si>
    <t>Is there configuration backup / replication in place for the solution?</t>
  </si>
  <si>
    <t>1.4.4</t>
  </si>
  <si>
    <t>Is there a Disaster Recovery plan in place for this solution?</t>
  </si>
  <si>
    <t>1.5.1</t>
  </si>
  <si>
    <t>1.5.2</t>
  </si>
  <si>
    <t>Are access rights regularly reviewed and revoked if required?</t>
  </si>
  <si>
    <t>1.6.1</t>
  </si>
  <si>
    <t>Aggregation</t>
  </si>
  <si>
    <t>1.6.2</t>
  </si>
  <si>
    <t>Correlation</t>
  </si>
  <si>
    <t>Custom parsing</t>
  </si>
  <si>
    <t>Threat Intelligence integration</t>
  </si>
  <si>
    <t>Alert acknowledgement</t>
  </si>
  <si>
    <t>Multi-stage correlation</t>
  </si>
  <si>
    <t>Business context integration</t>
  </si>
  <si>
    <t>Asset context integration</t>
  </si>
  <si>
    <t>Vulnerability context integration</t>
  </si>
  <si>
    <t>Network model</t>
  </si>
  <si>
    <t>API Integration</t>
  </si>
  <si>
    <t>Secure Event Transfer</t>
  </si>
  <si>
    <t>Support for multiple event transfer technologies</t>
  </si>
  <si>
    <t>Has technical ownership of the solution been formally assigned?</t>
  </si>
  <si>
    <t>Functional ownership includes functional accountability</t>
  </si>
  <si>
    <t>Technical ownership includes technical accountability</t>
  </si>
  <si>
    <t>Training helps to jump start new hires, and to learn a proper way of working with the tool</t>
  </si>
  <si>
    <t>Certification demonstrates ability to handle the tooling properly</t>
  </si>
  <si>
    <t>A support contract may cover on-site support, support availability, response times, escalation and full access to resources</t>
  </si>
  <si>
    <t>Can be fully implemented HA, partially implemented, hot spare, etc.</t>
  </si>
  <si>
    <t>A DR plan is required to restore service in case of catastrophic events</t>
  </si>
  <si>
    <t>Revocation is part of normal employee termination. Special emergency revocation should be in place for suspected misuse</t>
  </si>
  <si>
    <t>Capability to correlate multiple events</t>
  </si>
  <si>
    <t>Integration of threat intelligence information (observables / IoCs) into the security monitoring tooling</t>
  </si>
  <si>
    <t>Alerting based on different alerting mechanisms (SMS, mail, etc.)</t>
  </si>
  <si>
    <t>Capability to acknowledge alerts so other analysts know the alert is being investigated</t>
  </si>
  <si>
    <t>A case management system that supports SOC analyst workflows</t>
  </si>
  <si>
    <t>Integration of business context (business function, asset classification, etc.)</t>
  </si>
  <si>
    <t>A full network model in which zones and segments are defined</t>
  </si>
  <si>
    <t>Support for secure event transfer and the actual implementation of secure transfer (e.g. regular syslog is not secure)</t>
  </si>
  <si>
    <t>2.6.1</t>
  </si>
  <si>
    <t>2.6.2</t>
  </si>
  <si>
    <t>Data may include logs and PCAP files</t>
  </si>
  <si>
    <t>3.1.1</t>
  </si>
  <si>
    <t>3.1.2</t>
  </si>
  <si>
    <t>3.3.1</t>
  </si>
  <si>
    <t>3.3.2</t>
  </si>
  <si>
    <t>3.3.3</t>
  </si>
  <si>
    <t>3.3.4</t>
  </si>
  <si>
    <t>3.4.1</t>
  </si>
  <si>
    <t>3.4.2</t>
  </si>
  <si>
    <t>3.4.3</t>
  </si>
  <si>
    <t>3.4.4</t>
  </si>
  <si>
    <t>3.5.1</t>
  </si>
  <si>
    <t>3.5.2</t>
  </si>
  <si>
    <t>3.6.1</t>
  </si>
  <si>
    <t>3.6.2</t>
  </si>
  <si>
    <t>Advanced searching and querying</t>
  </si>
  <si>
    <t>Data drilldowns</t>
  </si>
  <si>
    <t>Detailed audit trail of analyst activities</t>
  </si>
  <si>
    <t>Historical activity detection</t>
  </si>
  <si>
    <t>Central analysis console</t>
  </si>
  <si>
    <t>4.1.1</t>
  </si>
  <si>
    <t>4.1.2</t>
  </si>
  <si>
    <t>4.4.1</t>
  </si>
  <si>
    <t>4.4.2</t>
  </si>
  <si>
    <t>4.4.3</t>
  </si>
  <si>
    <t>4.4.4</t>
  </si>
  <si>
    <t>4.5.1</t>
  </si>
  <si>
    <t>4.5.2</t>
  </si>
  <si>
    <t>4.6.1</t>
  </si>
  <si>
    <t>4.6.2</t>
  </si>
  <si>
    <t>Threat intelligence integration</t>
  </si>
  <si>
    <t>Vulnerability management integration</t>
  </si>
  <si>
    <t>Historical event matching</t>
  </si>
  <si>
    <t>Knowledge base integration</t>
  </si>
  <si>
    <t>Risk-based event prioritization</t>
  </si>
  <si>
    <t>Firewall integration</t>
  </si>
  <si>
    <t>Email protection integration</t>
  </si>
  <si>
    <t>Malware protection integration</t>
  </si>
  <si>
    <t>Sandbox integration</t>
  </si>
  <si>
    <t>Active Directory / IAM integration</t>
  </si>
  <si>
    <t>Ticket workflow support</t>
  </si>
  <si>
    <t>Performance tracking</t>
  </si>
  <si>
    <t>Drilldowns on graphs to quickly 'zoom in' on details of visual anomalies</t>
  </si>
  <si>
    <t>The audit trail can be used to report on analyst activities and to uncover potential abuse of the big data solution</t>
  </si>
  <si>
    <t>Capability of detecting historical activity for recently uncovered threats</t>
  </si>
  <si>
    <t>Contextualize potential incidents using threat intelligence</t>
  </si>
  <si>
    <t>Contextualize potential incidents using asset information</t>
  </si>
  <si>
    <t>Contextualize potential incidents using user information</t>
  </si>
  <si>
    <t>Contextualize potential incidents using vulnerability management information</t>
  </si>
  <si>
    <t>Contextualize potential incidents using similar historical events</t>
  </si>
  <si>
    <t>Automatically update the knowledge base using event information</t>
  </si>
  <si>
    <t>Risk-based prioritization of security events using contextualized information</t>
  </si>
  <si>
    <t>Automated remediation by blocking attackers on the firewall</t>
  </si>
  <si>
    <t>Automated remediation by blocking attackers in the network</t>
  </si>
  <si>
    <t>Automated remediation by blocking email senders</t>
  </si>
  <si>
    <t>Automated delivery of malware samples to sandbox environments for extensive analysis</t>
  </si>
  <si>
    <t>Automated locking and suspension of user accounts or revocation of access rights based on event outcome</t>
  </si>
  <si>
    <t>Automated ticket creation and workflow support</t>
  </si>
  <si>
    <t>Application of KPIs and metrics to ticket workflow</t>
  </si>
  <si>
    <t>May not be required for this particular solution</t>
  </si>
  <si>
    <t>navigate directly to results</t>
  </si>
  <si>
    <t>5. Threat Hunting</t>
  </si>
  <si>
    <t>Results</t>
  </si>
  <si>
    <t>Maturity Target</t>
  </si>
  <si>
    <t>Capability score</t>
  </si>
  <si>
    <t>Capability target</t>
  </si>
  <si>
    <t>Aspect</t>
  </si>
  <si>
    <t>overall</t>
  </si>
  <si>
    <t>1. Results</t>
  </si>
  <si>
    <t>Database monitoring</t>
  </si>
  <si>
    <t>Target overall capability level</t>
  </si>
  <si>
    <t>Data loss monitoring</t>
  </si>
  <si>
    <t>Hunting coverage</t>
  </si>
  <si>
    <t>Continuous hunting data collection</t>
  </si>
  <si>
    <t>Memory analysis</t>
  </si>
  <si>
    <t>Dedicated hunting platform</t>
  </si>
  <si>
    <t>Please specify capabilities and artefacts of the threat hunting process:</t>
  </si>
  <si>
    <t>Have you formally described the threat hunting service?</t>
  </si>
  <si>
    <t>Inbound threat hunting</t>
  </si>
  <si>
    <t>Outbound threat hunting</t>
  </si>
  <si>
    <t>Hunting for inbound threats such as inbound connections, DNS zone transfers, inbound emails</t>
  </si>
  <si>
    <t>Hunting for outbound threats such as C&amp;C traffic, outbound emails</t>
  </si>
  <si>
    <t>Custom hunting scripts and tools</t>
  </si>
  <si>
    <t>Hash value hunting</t>
  </si>
  <si>
    <t>IP address hunting</t>
  </si>
  <si>
    <t>Domain name hunting</t>
  </si>
  <si>
    <t>Network artefact hunting</t>
  </si>
  <si>
    <t>Host-based artefact hunting</t>
  </si>
  <si>
    <t>Adversary tools hunting</t>
  </si>
  <si>
    <t>Adversary TTP hunting</t>
  </si>
  <si>
    <t>'Easy', low added value</t>
  </si>
  <si>
    <t>'Trivial', lowest added value as these change swiftly</t>
  </si>
  <si>
    <t>'Simple', somewhat higher added value</t>
  </si>
  <si>
    <t>'Annoying', includes users, processes, services, drivers, files, registry, hardware, memory, disk activity, network connections, etc.</t>
  </si>
  <si>
    <t>'Annoying', include network flow, packet capture, proxy logs, active network connections, historic connections, ports and services</t>
  </si>
  <si>
    <t>'Challenging', includes dual-use tools</t>
  </si>
  <si>
    <t>'Tough!', requires detailed knowledge of adversaries and their modus operandi</t>
  </si>
  <si>
    <t>Leveraging of existing tooling</t>
  </si>
  <si>
    <t>Historic hunting</t>
  </si>
  <si>
    <t>Automated hunting</t>
  </si>
  <si>
    <t>Hunt alerting</t>
  </si>
  <si>
    <t>Any custom scripts to assist the hunting process. May include scripts to scan end-points for particular artifacts</t>
  </si>
  <si>
    <t>Dedicated tooling for the hunting process</t>
  </si>
  <si>
    <t>Continuous collection of information can be used to alert on indicators and to preserve system state</t>
  </si>
  <si>
    <t>Hunting for indicators that may have been present on end-points in the past. Requires some sort of saved state</t>
  </si>
  <si>
    <t>Existing tools may include the SIEM system, firewall analysis tools, etc.</t>
  </si>
  <si>
    <t>Internal threat hunting</t>
  </si>
  <si>
    <t>Vulnerability information integration</t>
  </si>
  <si>
    <t>Threat Hunting maturity indicators completeness</t>
  </si>
  <si>
    <t>5.3.1</t>
  </si>
  <si>
    <t>5.3.2</t>
  </si>
  <si>
    <t>5.3.3</t>
  </si>
  <si>
    <t>5.3.4</t>
  </si>
  <si>
    <t>5.3.5</t>
  </si>
  <si>
    <t>5.3.6</t>
  </si>
  <si>
    <t>5.3.7</t>
  </si>
  <si>
    <t>5.3.8</t>
  </si>
  <si>
    <t>5.3.9</t>
  </si>
  <si>
    <t>5.3.10</t>
  </si>
  <si>
    <t>5.3.11</t>
  </si>
  <si>
    <t>5.16</t>
  </si>
  <si>
    <t>S 5.3.1</t>
  </si>
  <si>
    <t>S 5.3.2</t>
  </si>
  <si>
    <t>S 5.3.3</t>
  </si>
  <si>
    <t>S 5.3.4</t>
  </si>
  <si>
    <t>S 5.3.5</t>
  </si>
  <si>
    <t>S 5.3.6</t>
  </si>
  <si>
    <t>S 5.3.7</t>
  </si>
  <si>
    <t>S 5.3.8</t>
  </si>
  <si>
    <t>S 5.3.9</t>
  </si>
  <si>
    <t>S 5.3.10</t>
  </si>
  <si>
    <t>S 5.3.11</t>
  </si>
  <si>
    <t>S 5.16</t>
  </si>
  <si>
    <t>Methodology not adopted</t>
  </si>
  <si>
    <t>Awareness of methodologies, used in ad-hoc fashion</t>
  </si>
  <si>
    <t>Methodologies used structurally as reference during hunting activities</t>
  </si>
  <si>
    <t>A service description should be in place</t>
  </si>
  <si>
    <t>Are the quality indicators from the previous questions used for reporting on the service?</t>
  </si>
  <si>
    <t>Service levels should be used to formally commit the SOC to service delivery</t>
  </si>
  <si>
    <t>Contractual agreements should also cover penalties</t>
  </si>
  <si>
    <t>Allocation of dedicated personnel will ensure highest service quality</t>
  </si>
  <si>
    <t>e.g. threat intelligence, security monitoring, security incident response</t>
  </si>
  <si>
    <t>Service continuity is important to comply with contractual agreements, even in case of major incidents</t>
  </si>
  <si>
    <t>Best practices should be used to optimize this service</t>
  </si>
  <si>
    <t>Service performance measurement requires establishment of performance goals</t>
  </si>
  <si>
    <t>Workflows and scenario's can be used to structure follow-up and determine expected incident progression</t>
  </si>
  <si>
    <t>Alignment done structurally &amp; regularly with most relevant processes</t>
  </si>
  <si>
    <t>Alignment done structurally &amp; regularly with all relevant processes</t>
  </si>
  <si>
    <t>Periodical updates sent and discussed with all customers/stakeholders</t>
  </si>
  <si>
    <t>Periodical updates sent to all customers/stakeholders</t>
  </si>
  <si>
    <t>Frequent updates sent to most customers/stakeholders</t>
  </si>
  <si>
    <t>Ad-hoc updates sent to some customers/stakeholders</t>
  </si>
  <si>
    <t>No updates sent to customers/stakeholders</t>
  </si>
  <si>
    <t>Full traceability exists in documentation, validated by stakeholders</t>
  </si>
  <si>
    <t>All use cases created top-down, full risk and business alignment</t>
  </si>
  <si>
    <t>Basic process in place, not applied to all phases of the use case lifecycle</t>
  </si>
  <si>
    <t>Formal process in place, covering all aspects of the use case lifecycle</t>
  </si>
  <si>
    <t>Informal structured risk &amp; impact assessment performed for advisories</t>
  </si>
  <si>
    <t>Next steps</t>
  </si>
  <si>
    <t>1. Next steps for improvement</t>
  </si>
  <si>
    <t>Maturity improvement</t>
  </si>
  <si>
    <t>Capability improvement</t>
  </si>
  <si>
    <t>1. Next steps</t>
  </si>
  <si>
    <t>Are responsibilities for each role understood?</t>
  </si>
  <si>
    <t>P 2.10</t>
  </si>
  <si>
    <t>Responsibilities for each role should be clearly understood by all SOC personnel</t>
  </si>
  <si>
    <t>Responsibilities not understood</t>
  </si>
  <si>
    <t>Basic awareness of responsibilities</t>
  </si>
  <si>
    <t>Third-party monitoring</t>
  </si>
  <si>
    <t>Monitoring of databases</t>
  </si>
  <si>
    <t>Monitoring for loss of information</t>
  </si>
  <si>
    <t>e.g. business stakeholders, IT stakeholders, CISOs, audit &amp; compliance, risk management, etc.</t>
  </si>
  <si>
    <t>Physical environment monitoring</t>
  </si>
  <si>
    <t>Monitoring of the physical environment to detect cyber security incidents</t>
  </si>
  <si>
    <t>Given the confidentiality of the SOC and the importance of monitoring, it is recommended to use a separate network</t>
  </si>
  <si>
    <t>Do you have a daily SOC operational stand-up?</t>
  </si>
  <si>
    <t>Identity context integration</t>
  </si>
  <si>
    <t>Formal workflows created, approved &amp; published for all incident types</t>
  </si>
  <si>
    <t>Output is somewhat contextualized</t>
  </si>
  <si>
    <t>There is structural cooperation between SOC and legal</t>
  </si>
  <si>
    <t>Most privacy related information is identified and documented</t>
  </si>
  <si>
    <t>A basic recruitment process is in place</t>
  </si>
  <si>
    <t>All roles are fully in use, but not formalized</t>
  </si>
  <si>
    <t>All roles are fully in use and formalized</t>
  </si>
  <si>
    <t>All tiers are fully in use, but not formalized</t>
  </si>
  <si>
    <t>All relevant roles are tiered and formalized</t>
  </si>
  <si>
    <t>A full hierarchy is in place, but not formalized</t>
  </si>
  <si>
    <t>A full hierarchy is in place and formalized</t>
  </si>
  <si>
    <t>Documentation is reviewed ad-hoc, not using a structured approach</t>
  </si>
  <si>
    <t>A plan covering all roles is in place, but not formalized</t>
  </si>
  <si>
    <t>A plan covering all roles is in place and formalized</t>
  </si>
  <si>
    <t>A process covering all roles is in place, but not formalized</t>
  </si>
  <si>
    <t>A process covering all roles is in place and formalized</t>
  </si>
  <si>
    <t>Diversity goals are recognized but not defined</t>
  </si>
  <si>
    <t>Diversity goals are defined but not formalized</t>
  </si>
  <si>
    <t>Tooling is in place and optimized for knowledge management purposes</t>
  </si>
  <si>
    <t>A training program covering all roles is in place, but not formalized</t>
  </si>
  <si>
    <t>A training program covering all roles is in place and formalized</t>
  </si>
  <si>
    <t>A certification program covering all roles is in place, but not formalized</t>
  </si>
  <si>
    <t>A certification program covering all roles is in place and formalized</t>
  </si>
  <si>
    <t>No security operations exercises are performed</t>
  </si>
  <si>
    <t>Exercises are performed on ad-hoc basis</t>
  </si>
  <si>
    <t>All procedures are in place, not optimized through feedback</t>
  </si>
  <si>
    <t>All procedures are in place, up to date and optimized for performance</t>
  </si>
  <si>
    <t>Floorplan in place, not operationalized</t>
  </si>
  <si>
    <t>Dedicated secure location established, fully optimized for sec ops</t>
  </si>
  <si>
    <t>Dedicated platform, fully supporting sec ops, integrated in ITSM process</t>
  </si>
  <si>
    <t>Reports are provided regularly, not standardized</t>
  </si>
  <si>
    <t>Reports are provided regularly and standardized using quality criteria</t>
  </si>
  <si>
    <t>Reports are provided regularly, standardized and regularly optimized</t>
  </si>
  <si>
    <t>Reports fully tailored to recipients, manual customization required</t>
  </si>
  <si>
    <t>Use case not created using a standardized approach</t>
  </si>
  <si>
    <t>All use cases created using a standardized but unapproved approach</t>
  </si>
  <si>
    <t>All use cases created using a standardized and approved approach</t>
  </si>
  <si>
    <t>Use case creation performed in an ad-hoc fashion</t>
  </si>
  <si>
    <t>Traceability is possible for some use cases, but requires manual effort</t>
  </si>
  <si>
    <t>Full traceability exists in documentation, not validated by stakeholders</t>
  </si>
  <si>
    <t>All use cases scored and prioritized, validated &amp; reviewed by stakeholders</t>
  </si>
  <si>
    <t>Sufficient dedicated personnel available &amp; documented, not formalized</t>
  </si>
  <si>
    <t>Sufficient dedicated personnel available, documented and formalized</t>
  </si>
  <si>
    <t>Metrics formalized and used in regular reports</t>
  </si>
  <si>
    <t>SLA compliance discussed with customers regularly for improvement</t>
  </si>
  <si>
    <t>Procedures in place, formally published and fully operationalized</t>
  </si>
  <si>
    <t>Goals defined and pursued structurally, but not formalized</t>
  </si>
  <si>
    <t>Mandate given and supported by all stakeholders, not formalized</t>
  </si>
  <si>
    <t>Workflows created for all incident types, not formalized</t>
  </si>
  <si>
    <t>Methodology fully adopted, process set up and executed accordingly</t>
  </si>
  <si>
    <t>CMMI defines maturity as a means for an organization "to characterize its performance" for a specific entity (here: the SOC). 
The SOC-CMM calculates a maturity score using 6 maturity levels:
- Level 0: non-existent
- Level 1: initial
- Level 2: managed
- Level 3: defined
- Level 4: quantitatively managed
- Level 5: optimizing
These maturity levels are measured across 5 domains: business, people, process, technology and services. The maturity levels as implemented in this tool are not staged with pre-requisites for each level. Instead, every element adds individually to the maturity score: a continuous maturity model.</t>
  </si>
  <si>
    <t>Are all governance elements formally documented?</t>
  </si>
  <si>
    <t>i.e. is the SOC size sufficient to realize business goals?</t>
  </si>
  <si>
    <t>Can also be included  in the regular organization evaluation process</t>
  </si>
  <si>
    <t>The matrix should be used as a means to identify and resolve knowledge gaps</t>
  </si>
  <si>
    <t>Certification track with external certification organizations (e.g. ISACA, (ISC)2, SANS</t>
  </si>
  <si>
    <t>Relationship management within the organization</t>
  </si>
  <si>
    <t>Relationship management outside of the organization</t>
  </si>
  <si>
    <t>The system should support different file types, authorizations and version management; possibly even encryption</t>
  </si>
  <si>
    <t>e.g. a wiki space or SharePoint that allows collaboration and supports team efforts</t>
  </si>
  <si>
    <t>Service delivery standardization</t>
  </si>
  <si>
    <t>Workflows are used to standardize steps in, for example, security analysis</t>
  </si>
  <si>
    <t>A dedicated physical location decreases likelihood of unauthorized access and provides confidentiality for security incidents</t>
  </si>
  <si>
    <t>e.g. management reports for senior management, technical reports for the IT organization</t>
  </si>
  <si>
    <t>Do you have established reporting lines within the organization?</t>
  </si>
  <si>
    <t xml:space="preserve">Report templates should be regularly optimized to ensure continued </t>
  </si>
  <si>
    <t>A newsletter can be an informal way to provide updates to the organization</t>
  </si>
  <si>
    <t>Do you provide advisories to the organization regarding threats and vulnerabilities?</t>
  </si>
  <si>
    <t>i.e. do you add organizational context to these advisories?</t>
  </si>
  <si>
    <t>Are use cases created using a standardized process?</t>
  </si>
  <si>
    <t>i.e. a standardized approach to derive use cases from threats or business requirements</t>
  </si>
  <si>
    <t>Bottom-up traceability is important for contextualizing use case output and business alignment</t>
  </si>
  <si>
    <t>Are use cases scored and prioritized based on risk levels?</t>
  </si>
  <si>
    <t>Use cases should be subjected to life cycle management and may require updates or may be outdated and decommissioned</t>
  </si>
  <si>
    <t>Configuration synchronization could be part of a HA setup</t>
  </si>
  <si>
    <t>Is access to the solution limited to authorized personnel?</t>
  </si>
  <si>
    <t>Capability to create and maintain custom parsers for parsing and normalization needs</t>
  </si>
  <si>
    <t>Data visualization techniques</t>
  </si>
  <si>
    <t>Normalization of data is required for advanced searching and comparison of events from different sources</t>
  </si>
  <si>
    <t>Automated remediation by quarantining malware and scanning end-points for malware threats</t>
  </si>
  <si>
    <t>Procedures support process standardization and quality. Personnel should be trained to use procedures correctly and structurally</t>
  </si>
  <si>
    <t>Capability to detect information leaving the organization</t>
  </si>
  <si>
    <t>Capability to detect slight changes in systems, applications or network that may indicate malicious behavior</t>
  </si>
  <si>
    <t>Behavior monitoring</t>
  </si>
  <si>
    <t>Monitoring of behavior against baselines (can be host, network and user behavior)</t>
  </si>
  <si>
    <t>Monitoring of trusted third-parties to detect possible breach attempts through the supply chain</t>
  </si>
  <si>
    <t>Authorization from senior management to take any action required for incident mitigation (e.g. disconnect systems)</t>
  </si>
  <si>
    <t>Localized incident response capability</t>
  </si>
  <si>
    <t>Is the incident response team authorized to perform (invasive) actions when required?</t>
  </si>
  <si>
    <t>This is a mandate issue. The team should have mandate beforehand to optimize incident response times</t>
  </si>
  <si>
    <t>Visualization tools for data analysis</t>
  </si>
  <si>
    <t>Centralized collection &amp; distribution</t>
  </si>
  <si>
    <t>The capability to analyze structured information</t>
  </si>
  <si>
    <t>The capability to analyze unstructured information</t>
  </si>
  <si>
    <t>Analyzing trends in the threat intelligence IoCs observed within the company</t>
  </si>
  <si>
    <t>Contextualization</t>
  </si>
  <si>
    <t>Sharing in standardized format (e.g. STIX)</t>
  </si>
  <si>
    <t>Sharing of information in standardized exchange formats, such as STIX</t>
  </si>
  <si>
    <t>Hunting for threats inside the organization. Hunting may focus on lateral movement or anomalous network connections</t>
  </si>
  <si>
    <t>How well does the hunting process cover your environment? All assets &amp; network traffic, or only partially? Scalability is key</t>
  </si>
  <si>
    <t>A management report that contains an overview of the vulnerability status in the organizations</t>
  </si>
  <si>
    <t>Customer satisfaction not measured or managed</t>
  </si>
  <si>
    <t>Customer satisfaction managed in ad-hoc fashion</t>
  </si>
  <si>
    <t>Customer satisfaction fully managed and improved over time</t>
  </si>
  <si>
    <t>Customer satisfaction measured structurally, not actively managed</t>
  </si>
  <si>
    <t>2.7.1</t>
  </si>
  <si>
    <t>2.7.2</t>
  </si>
  <si>
    <t>2.7.3</t>
  </si>
  <si>
    <t>2.7.4</t>
  </si>
  <si>
    <t>2.7.5</t>
  </si>
  <si>
    <t>2.7.6</t>
  </si>
  <si>
    <t>2.7.7</t>
  </si>
  <si>
    <t>2.7.8</t>
  </si>
  <si>
    <t>P 2.7.1</t>
  </si>
  <si>
    <t>P 2.7.2</t>
  </si>
  <si>
    <t>P 2.7.3</t>
  </si>
  <si>
    <t>P 2.7.4</t>
  </si>
  <si>
    <t>P 2.7.5</t>
  </si>
  <si>
    <t>P 2.7.6</t>
  </si>
  <si>
    <t>P 2.7.7</t>
  </si>
  <si>
    <t>P 2.7.8</t>
  </si>
  <si>
    <t>Responsibilities for all roles mostly understood and adhered to</t>
  </si>
  <si>
    <t>Responsibilities for some roles understood and adhered to</t>
  </si>
  <si>
    <t>Customer satisfaction metrics defined, not applied structurally</t>
  </si>
  <si>
    <t>Full understanding of responsibilities formalized in training sessions</t>
  </si>
  <si>
    <t>Is there high availability (HA) in place for the solution?</t>
  </si>
  <si>
    <t>Screening not performed</t>
  </si>
  <si>
    <t>Basic screening performed in ad-hoc fashion</t>
  </si>
  <si>
    <t>Formal screening procedure and background checks applied structurally</t>
  </si>
  <si>
    <t>Basic screening procedure in place, applied structurally</t>
  </si>
  <si>
    <r>
      <t>A framework, such as MaGMa UCF</t>
    </r>
    <r>
      <rPr>
        <vertAlign val="superscript"/>
        <sz val="11"/>
        <color theme="1"/>
        <rFont val="Calibri"/>
        <family val="2"/>
        <scheme val="minor"/>
      </rPr>
      <t>[1]</t>
    </r>
    <r>
      <rPr>
        <sz val="11"/>
        <color theme="1"/>
        <rFont val="Calibri"/>
        <family val="2"/>
        <scheme val="minor"/>
      </rPr>
      <t>, can be used to guide use case lifecycle and document use case in a standardized format</t>
    </r>
  </si>
  <si>
    <t>[1] The MaGMa Use Case Framework is a framework and tool for use case management created by the Dutch financial sector and can be obtained from the following location:</t>
  </si>
  <si>
    <t>1.4.5</t>
  </si>
  <si>
    <t>A separate test environment allows for testing of new configurations before deployment in production</t>
  </si>
  <si>
    <t>T 1.4.5</t>
  </si>
  <si>
    <t>T 2.4.5</t>
  </si>
  <si>
    <t>3.4.5</t>
  </si>
  <si>
    <t>4.4.5</t>
  </si>
  <si>
    <t>Is there a separate development / test environment for this solution?</t>
  </si>
  <si>
    <t>T 3.4.5</t>
  </si>
  <si>
    <t>T 4.4.5</t>
  </si>
  <si>
    <t>Separate test environment with formal procedures in place</t>
  </si>
  <si>
    <t>Separate test environment in place, not used structurally</t>
  </si>
  <si>
    <t>Test environment not in place, testing not performed</t>
  </si>
  <si>
    <t>Test environment not in place, testing performed in ad-hoc fashion</t>
  </si>
  <si>
    <t>Separate test environment with informal procedures in place</t>
  </si>
  <si>
    <t>Risk acceptance</t>
  </si>
  <si>
    <t>Vulnerabilities that are not mitigated must be formally accepted and documented as such</t>
  </si>
  <si>
    <r>
      <t xml:space="preserve">Matrix with </t>
    </r>
    <r>
      <rPr>
        <b/>
        <sz val="11"/>
        <color theme="1"/>
        <rFont val="Calibri"/>
        <family val="2"/>
        <scheme val="minor"/>
      </rPr>
      <t>R</t>
    </r>
    <r>
      <rPr>
        <sz val="11"/>
        <color theme="1"/>
        <rFont val="Calibri"/>
        <family val="2"/>
        <scheme val="minor"/>
      </rPr>
      <t xml:space="preserve">esponsibility, </t>
    </r>
    <r>
      <rPr>
        <b/>
        <sz val="11"/>
        <color theme="1"/>
        <rFont val="Calibri"/>
        <family val="2"/>
        <scheme val="minor"/>
      </rPr>
      <t>A</t>
    </r>
    <r>
      <rPr>
        <sz val="11"/>
        <color theme="1"/>
        <rFont val="Calibri"/>
        <family val="2"/>
        <scheme val="minor"/>
      </rPr>
      <t xml:space="preserve">ccountability and </t>
    </r>
    <r>
      <rPr>
        <b/>
        <sz val="11"/>
        <color theme="1"/>
        <rFont val="Calibri"/>
        <family val="2"/>
        <scheme val="minor"/>
      </rPr>
      <t>C</t>
    </r>
    <r>
      <rPr>
        <sz val="11"/>
        <color theme="1"/>
        <rFont val="Calibri"/>
        <family val="2"/>
        <scheme val="minor"/>
      </rPr>
      <t xml:space="preserve">onsulted and </t>
    </r>
    <r>
      <rPr>
        <b/>
        <sz val="11"/>
        <color theme="1"/>
        <rFont val="Calibri"/>
        <family val="2"/>
        <scheme val="minor"/>
      </rPr>
      <t>I</t>
    </r>
    <r>
      <rPr>
        <sz val="11"/>
        <color theme="1"/>
        <rFont val="Calibri"/>
        <family val="2"/>
        <scheme val="minor"/>
      </rPr>
      <t>nformed entities for the process</t>
    </r>
  </si>
  <si>
    <t>Fully automated hunting capability</t>
  </si>
  <si>
    <t>Integration of vulnerability information into the hunting process to provide additional context</t>
  </si>
  <si>
    <t>Automated alerting based on queries performed in the hunting process</t>
  </si>
  <si>
    <t>Is cost management in place?</t>
  </si>
  <si>
    <t>4.5.3</t>
  </si>
  <si>
    <t>4.5.4</t>
  </si>
  <si>
    <t>4.5.5</t>
  </si>
  <si>
    <t>Technology cost</t>
  </si>
  <si>
    <t>People cost</t>
  </si>
  <si>
    <t>Facility cost</t>
  </si>
  <si>
    <t>Return on investment</t>
  </si>
  <si>
    <t>4.5.6</t>
  </si>
  <si>
    <t>Process cost</t>
  </si>
  <si>
    <t>Budget forecasting</t>
  </si>
  <si>
    <t>Services cost</t>
  </si>
  <si>
    <t>4.5.7</t>
  </si>
  <si>
    <t>Costs associated with employees. Should be managed to prove FTE requirements to stakeholders</t>
  </si>
  <si>
    <t>Cost associated with processes. Should be managed to ensure process elements can be delivered</t>
  </si>
  <si>
    <t>Cost associated with technology. Should be managed to prove budget requirements for new technology or replacement</t>
  </si>
  <si>
    <t>Cost associated with service delivery. Especially important for managed service providers to ensure a healthy business model</t>
  </si>
  <si>
    <t>Cost associated with facilities used by the SOC</t>
  </si>
  <si>
    <t>Budget alignment</t>
  </si>
  <si>
    <t>Alignment of budget with business requirements and drivers to ensure balanced spending on the SOC</t>
  </si>
  <si>
    <t>4.5.8</t>
  </si>
  <si>
    <t>Forecasting of required budget over time. Should be aligned with business needs; increased spending must be justified</t>
  </si>
  <si>
    <t>Prove the return on investment to stakeholders to ensure continued budget allocation</t>
  </si>
  <si>
    <t>B 4.5.1</t>
  </si>
  <si>
    <t>B 4.5.2</t>
  </si>
  <si>
    <t>B 4.5.3</t>
  </si>
  <si>
    <t>B 4.5.4</t>
  </si>
  <si>
    <t>B 4.5.5</t>
  </si>
  <si>
    <t>B 4.5.6</t>
  </si>
  <si>
    <t>B 4.5.7</t>
  </si>
  <si>
    <t>B 4.5.8</t>
  </si>
  <si>
    <t>B 4.8</t>
  </si>
  <si>
    <t>B 4.9</t>
  </si>
  <si>
    <t>Cost management elements completeness</t>
  </si>
  <si>
    <t>Use this outcome as a guideline to determine the score for 4.4</t>
  </si>
  <si>
    <t>Please specify cost management elements</t>
  </si>
  <si>
    <t>Managing costs is required to justify budget allocation for the SOC and ensure continued service delivery in the future</t>
  </si>
  <si>
    <t>Cost management not in place</t>
  </si>
  <si>
    <t>Costs fully managed and formally aligned with business stakeholders</t>
  </si>
  <si>
    <t>Costs fully managed, not formally aligned with business stakeholders</t>
  </si>
  <si>
    <t>Costs fully visible and mostly managed, forecasting in place</t>
  </si>
  <si>
    <t>Capabilities are indicators of completeness. In essence, capabilities can support maturity. 
The SOC-CMM calculates a capability score using 4 capability levels, similar to CMMi:
- Level 0: incomplete
- Level 1: performed
- Level 2: managed
- Level 3: defined
These capability levels have a strong technical focus and are measured across 2 domains: technology and services. Similar to maturity levels, progress to a higher capability level is continuous. There are no prerequisites for advancing to a higher level, thus the capability growth is continuous as well.</t>
  </si>
  <si>
    <t>Do you use business drivers in the decision making process?</t>
  </si>
  <si>
    <t>Statement of success</t>
  </si>
  <si>
    <t>B 3.2.11</t>
  </si>
  <si>
    <t>Threat Intelligence Analyst</t>
  </si>
  <si>
    <t>Is the Disaster Recovery plan regularly tested?</t>
  </si>
  <si>
    <t>DR plan not tested</t>
  </si>
  <si>
    <t>DR plan regularly tested, results formally published and followed up</t>
  </si>
  <si>
    <t>DR plan tested on ad-hoc basis</t>
  </si>
  <si>
    <t>DR plan regularly and fully tested, results not formally published</t>
  </si>
  <si>
    <t>DR plan tested, but not formally</t>
  </si>
  <si>
    <t>T 4.5.5</t>
  </si>
  <si>
    <t>Dedicated personnel should be in place to ensure that support is always available. Can also be staff with outsourced provider</t>
  </si>
  <si>
    <t>Device loss / theft monitoring</t>
  </si>
  <si>
    <t>Monitoring for loss or theft of company assets</t>
  </si>
  <si>
    <t>Backup communication technology</t>
  </si>
  <si>
    <t>Secure communication channels</t>
  </si>
  <si>
    <t>Outlier detection</t>
  </si>
  <si>
    <t>Using statistical methods to detect outliers, such as least frequency of occurrence</t>
  </si>
  <si>
    <t>Are all positions filled?</t>
  </si>
  <si>
    <t>Unfilled positions may be due to deficiencies in the recruitment process</t>
  </si>
  <si>
    <t>Do you have a talent acquisition process in place?</t>
  </si>
  <si>
    <t>Do you have a talent management process in place?</t>
  </si>
  <si>
    <t>Talent should be adequately managed to retain such staff and fully develop their potential.</t>
  </si>
  <si>
    <t>P 3.10</t>
  </si>
  <si>
    <t>P 1.8</t>
  </si>
  <si>
    <t>All positions currently filled, meeting external ratio requirements</t>
  </si>
  <si>
    <t>All positions currently filled, not meeting external ration requirements</t>
  </si>
  <si>
    <t>All key positions filled</t>
  </si>
  <si>
    <t>Sufficient positions filled to ensure service delivery</t>
  </si>
  <si>
    <t>Not all positions filled, service delivery cannot be assured</t>
  </si>
  <si>
    <t>SOC model</t>
  </si>
  <si>
    <t>Span of control / federation governance</t>
  </si>
  <si>
    <t>Especially important for SOC setups where multiple SOCs exist within the same company</t>
  </si>
  <si>
    <t>Outsourced service management</t>
  </si>
  <si>
    <t>Especially important for hybrid SOC setups. When using outsourcing, SLAs and oversight should be in place</t>
  </si>
  <si>
    <t>Stakeholders informally informed of business drivers</t>
  </si>
  <si>
    <t>Is the SOC management process regularly reviewed?</t>
  </si>
  <si>
    <t>Is the SOC management process aligned with all stakeholders?</t>
  </si>
  <si>
    <t>No talent acquisition process in place</t>
  </si>
  <si>
    <t>Talent acquisition is performed at an ad-hoc basis</t>
  </si>
  <si>
    <t>A basic talent acquisition process is in place</t>
  </si>
  <si>
    <t>A full acquisition process is in place and performing effectively</t>
  </si>
  <si>
    <t>No talent management process in place</t>
  </si>
  <si>
    <t>https://www.betaalvereniging.nl/en/safety/magma/</t>
  </si>
  <si>
    <t>An automated system that collects and processes security intelligence information</t>
  </si>
  <si>
    <t>Attacker identification</t>
  </si>
  <si>
    <t>Identification of adversaries based on correlating intelligence indicators and incidents</t>
  </si>
  <si>
    <t>Prioritization</t>
  </si>
  <si>
    <t>Prioritization of threat intelligence based on trustworthiness of source, sector relevance, geographic relevance, timeliness, etc.</t>
  </si>
  <si>
    <t>Encrypted and secure communications (includes email and phones) that can be used during incident response</t>
  </si>
  <si>
    <t>Incident tracking system</t>
  </si>
  <si>
    <t>Backup communication technology in case of failure of primary means. Includes internet access, email systems and phones</t>
  </si>
  <si>
    <t>Response authorization</t>
  </si>
  <si>
    <t>Standardized plans and templates for communication. Includes reachability in case of emergency and outreach to customers</t>
  </si>
  <si>
    <t>Time to detect, time to contain, time to eradicate</t>
  </si>
  <si>
    <t>Event count, false-positive rate, number of service requests, etc.</t>
  </si>
  <si>
    <t>e.g. the number of cases and incidents, number of incidents detected by SOC, average cost per incident, etc.</t>
  </si>
  <si>
    <t>i.e. is there a formal stand-by function that obligates employees to be able to be reached within a certain time?</t>
  </si>
  <si>
    <t xml:space="preserve">Navigation through this tool is done using the navigation bar at the top of each page. Each of the numbered sections can be clicked to proceed directly to that section. Furthermore, the icons can be used to navigate through sections within a domain and between domains. The icons are as follows:
</t>
  </si>
  <si>
    <t>Service level agreements are used to provide standardized services operating within known boundaries</t>
  </si>
  <si>
    <t>A statement of success is used to determine when the SOC is successful. Should be aligned with goals and objectives</t>
  </si>
  <si>
    <t>A shift log covers all exceptions found during the shift, running investigations, etc.</t>
  </si>
  <si>
    <t>e.g. service availability, incidents handled within agreed time period, etc.</t>
  </si>
  <si>
    <t>A full acquisition process is in place, but not performing effectively</t>
  </si>
  <si>
    <t>Full screening procedure in place, applied structurally, not formalized</t>
  </si>
  <si>
    <t>Structured stand-up procedure in place, not optimized</t>
  </si>
  <si>
    <t>Stand-up procedure in place, executed daily, optimized for efficiency</t>
  </si>
  <si>
    <t>Documentation centralized on file shares</t>
  </si>
  <si>
    <t>When a second assessment is performed, the results should be compared to the previous assessment to determine the growth and evolution of the SOC. This includes both the high-level and the detailed information about the improvement. Use the result tables to determine the differences and then drill down to those specific parts of the assessment to see where actual improvement was made, and if this is in line with goals set for improvement.</t>
  </si>
  <si>
    <t>S 6.14.20</t>
  </si>
  <si>
    <t>Vulnerability information gathering &amp; analysis</t>
  </si>
  <si>
    <t>Gathering &amp; analyzing information from internal and external sources, including external researchers, bulletins and other feeds</t>
  </si>
  <si>
    <t>Relationships &amp; Third Party Management</t>
  </si>
  <si>
    <t>Weighing mechanism (advanced version only)</t>
  </si>
  <si>
    <t>Additions in version 2.1</t>
  </si>
  <si>
    <t>External security incident support agreements</t>
  </si>
  <si>
    <t>Exercises with other incident response teams</t>
  </si>
  <si>
    <t>Exercises with other IR teams, for example outsourcing partners and other teams in the sector</t>
  </si>
  <si>
    <t>Do you use a standardized threat hunting methodology?</t>
  </si>
  <si>
    <t>[1] The TaHiTI threat hunting methodology is a methodology for conducting threat hunting investigations created by the Dutch financial sector and can be obtained from the following location:</t>
  </si>
  <si>
    <t>https://www.betaalvereniging.nl/en/safety/tahiti/</t>
  </si>
  <si>
    <t>Root Cause Analysis</t>
  </si>
  <si>
    <t>Investigation and reporting on the root cause of the incident. Required for optimizing lessons learned for the organization</t>
  </si>
  <si>
    <t>1. SOC Management</t>
  </si>
  <si>
    <t>Part of preparation procedures. Likely involves a checklist and a workflow for incident handling</t>
  </si>
  <si>
    <t>Cloud monitoring</t>
  </si>
  <si>
    <t>Mobile device monitoring</t>
  </si>
  <si>
    <t>Monitoring of corporate owned mobile devices or mobile devices containing corporate information</t>
  </si>
  <si>
    <t>Indicate a score from 1 to 3. Decimals can be used</t>
  </si>
  <si>
    <t>Has the solution been technically documented?</t>
  </si>
  <si>
    <t>Has the solution been functionally documented?</t>
  </si>
  <si>
    <t>Please specify elements of the threat hunting service document:</t>
  </si>
  <si>
    <t>Please select the services and technologies that should be included into the assessment. Excluding a service or technology here will exclude it from scoring. Note: changes to these values take some time to process</t>
  </si>
  <si>
    <t>SOC management process is not reviewed</t>
  </si>
  <si>
    <t>SOC management process is reviewed in an ad-hoc fashion</t>
  </si>
  <si>
    <t>4.1 Use Case Management</t>
  </si>
  <si>
    <t>4.1.3</t>
  </si>
  <si>
    <t>4.1.4</t>
  </si>
  <si>
    <t>4.1.5</t>
  </si>
  <si>
    <t>4.1.6</t>
  </si>
  <si>
    <t>4.1.7</t>
  </si>
  <si>
    <t>4.1.8</t>
  </si>
  <si>
    <t>4.1.9</t>
  </si>
  <si>
    <t>4.1.10</t>
  </si>
  <si>
    <t>4.1.11</t>
  </si>
  <si>
    <t>Do you have a detection engineering process in place?</t>
  </si>
  <si>
    <t>Is the detection engineering process formally documented?</t>
  </si>
  <si>
    <t>Are there specific roles and requirements for detection engineers?</t>
  </si>
  <si>
    <t>5.1 Detection Engineering</t>
  </si>
  <si>
    <t>5.1.2</t>
  </si>
  <si>
    <t>5.1.3</t>
  </si>
  <si>
    <t>Do you measure visibility status for your use cases for gap analysis purposes?</t>
  </si>
  <si>
    <t>Is there a formal release process in place for new detections?</t>
  </si>
  <si>
    <t>Are there formal hand-over to the analyst team?</t>
  </si>
  <si>
    <t>Do you perform adversary emulation?</t>
  </si>
  <si>
    <t>Is ADT/AE fully integrated in the detection engineering release process?</t>
  </si>
  <si>
    <t>Do you test response playbooks?</t>
  </si>
  <si>
    <t>Is there active cooperation between the SOC analysts and the detection engineers?</t>
  </si>
  <si>
    <t>Detection Engineering &amp; Validation</t>
  </si>
  <si>
    <t>Do you determine and document visibility requirements for each use case?</t>
  </si>
  <si>
    <t>https://github.com/rabobank-cdc/DeTTECT</t>
  </si>
  <si>
    <t>4.3 Visibility</t>
  </si>
  <si>
    <t>Is a reporting policy for security incidents in place?</t>
  </si>
  <si>
    <t>Do you actively seek to create a psychologically safe environment for SOC personnel?</t>
  </si>
  <si>
    <t>A psychologically safe environment is an environment where everyone is able to speak their mind and feel valued</t>
  </si>
  <si>
    <t>Do you have specific KSAOs established for SOC personnel?</t>
  </si>
  <si>
    <t>Have you established team goals?</t>
  </si>
  <si>
    <t>Do you document and track individual team member goals?</t>
  </si>
  <si>
    <t>Do you perform regular teambuilding exercises with other teams relevant to the SOC?</t>
  </si>
  <si>
    <t>Have you documented SOC team member abilities?</t>
  </si>
  <si>
    <t>Have you established an Operational Security (OPSEC) program?</t>
  </si>
  <si>
    <t>Are proactive and reactive metrics used in reports?</t>
  </si>
  <si>
    <t>Education and Awareness</t>
  </si>
  <si>
    <t>Is remote maintenance on the system managed?</t>
  </si>
  <si>
    <t>Have maintenance windows been established?</t>
  </si>
  <si>
    <t>Is maintenance performed using authorised and trusted tooling?</t>
  </si>
  <si>
    <t>Collection</t>
  </si>
  <si>
    <t>Processing</t>
  </si>
  <si>
    <t>Management of the CTI infrastructure (Threat Intelligence Platform)</t>
  </si>
  <si>
    <t>Customization</t>
  </si>
  <si>
    <t>For each of the maturity questions, guidance is available. When a value is selected from the dropdown box, guidance for that value is show under the guidance column. This guidance can be used to help determine the correct level. Note that this is truly meant as guidance on interpretation and scoring, not as mandatory and prescriptive.</t>
  </si>
  <si>
    <t>Have you optimized secure remote working capabilities for SOC employees?</t>
  </si>
  <si>
    <t>5.1.4</t>
  </si>
  <si>
    <t>5.1.5</t>
  </si>
  <si>
    <t>5.1.6</t>
  </si>
  <si>
    <t>5.1.7</t>
  </si>
  <si>
    <t>5.1.8</t>
  </si>
  <si>
    <t>Is there active cooperation between the Threat Intelligence analysts and detection engineers?</t>
  </si>
  <si>
    <t>Is there a testing enviroment to test and validate detections before deploying them?</t>
  </si>
  <si>
    <t>Is the system regularly maintained?</t>
  </si>
  <si>
    <t>Renumbered, keep lines for backwards compatibility</t>
  </si>
  <si>
    <t>NIST MAPPING</t>
  </si>
  <si>
    <t>Questions remaining</t>
  </si>
  <si>
    <t>Additions in version 2.2</t>
  </si>
  <si>
    <t>Making stakeholders aware of the contents helps in getting organizational support for security operations</t>
  </si>
  <si>
    <t>Is there an information security policy in place that supports the SOC activities?</t>
  </si>
  <si>
    <t>B 4.10</t>
  </si>
  <si>
    <t>Is there an active cooperation with other SOCs (external)?</t>
  </si>
  <si>
    <t>5. Privacy &amp; Policy</t>
  </si>
  <si>
    <t>Privacy &amp; Policy</t>
  </si>
  <si>
    <t>B 5.7</t>
  </si>
  <si>
    <t>B 5.8</t>
  </si>
  <si>
    <t>B5 - Privacy &amp; Policy</t>
  </si>
  <si>
    <t>A clear security policy that supports SOC operations provides guidance and helps to enforce mandate for the SOC in the organisation</t>
  </si>
  <si>
    <t>A reporting policy for security incidents will aid the SOC in identifying incidents and threats in the organization</t>
  </si>
  <si>
    <t>No cooperation with other SOCs</t>
  </si>
  <si>
    <t>Some ad-hoc informal information exchange</t>
  </si>
  <si>
    <t>Continuous formalized active cooperation and information exchange</t>
  </si>
  <si>
    <t>Policy in place, SOC activities mentioned without mandate</t>
  </si>
  <si>
    <t>Policy in place, SOC activities mentioned in detail with mandate</t>
  </si>
  <si>
    <t>B 5.9</t>
  </si>
  <si>
    <t>Consulting the SOC in the creation of security policy will ensure that SOC activities are properly mentioned and enforceable</t>
  </si>
  <si>
    <t>No formal information security policy in place</t>
  </si>
  <si>
    <t>SOC not consulted or informed of policy creation or policy updates</t>
  </si>
  <si>
    <t>Full involvement of the SOC in the creation of operational security policy</t>
  </si>
  <si>
    <t>Is the SOC consulted in the creation and updates of operational security policy?</t>
  </si>
  <si>
    <t>SOC informed of policy creation and updates only</t>
  </si>
  <si>
    <t>SOC consulted before policy creation and updates, not actively involved</t>
  </si>
  <si>
    <t>SOC consulted before policy creation and updates, performs reviews</t>
  </si>
  <si>
    <t>No reporting policy in place</t>
  </si>
  <si>
    <t>Policy in place, no mention of the SOC</t>
  </si>
  <si>
    <t>Policy &amp; central point for reporting in place, SOC part of the workflow</t>
  </si>
  <si>
    <t>Policy with SOC activities and mandate in place, actively communicated</t>
  </si>
  <si>
    <t>Policy in place, role of the SOC in security incidents mentioned</t>
  </si>
  <si>
    <t>Policy in place with all SOC activities, no central point for reporting</t>
  </si>
  <si>
    <t>P 1.9</t>
  </si>
  <si>
    <t>P 1.10</t>
  </si>
  <si>
    <t>A basic standardized KSAO set is created</t>
  </si>
  <si>
    <t>A full KSAO is created, but not actively used in staffing</t>
  </si>
  <si>
    <t>A full KSAO is created, regularly updated and actively used in staffing</t>
  </si>
  <si>
    <t>A safe environment has been established, but not actively managed</t>
  </si>
  <si>
    <t>A safe environment has been established, and actively managed</t>
  </si>
  <si>
    <t>KSAOs have not been created</t>
  </si>
  <si>
    <t>P 3.11</t>
  </si>
  <si>
    <t>P 3.12</t>
  </si>
  <si>
    <t>P 3.13</t>
  </si>
  <si>
    <t>P 3.14</t>
  </si>
  <si>
    <t>Individual goals are not determined</t>
  </si>
  <si>
    <t>Individual goals are determined, but not formally documented</t>
  </si>
  <si>
    <t>Individual goals are determined, and formally documented</t>
  </si>
  <si>
    <t>Individual goals are determined and documented, but not tracked</t>
  </si>
  <si>
    <t>No MTS team building exercises are performed</t>
  </si>
  <si>
    <t>MTS exercises are performed in an ad-hoc fashion</t>
  </si>
  <si>
    <t>MTS exercises are usually performed, but not embedded in processes</t>
  </si>
  <si>
    <t>MTS exercises are regularly done, but not focused on improvement</t>
  </si>
  <si>
    <t>MTS exercises done regularly and focused on improving team dynamics</t>
  </si>
  <si>
    <t>Periodic evaluation is performed, results are used for team growth</t>
  </si>
  <si>
    <t>Team goals help to bring focus to the team and monitor progress</t>
  </si>
  <si>
    <t>Individual team member goals should be set to help grow the employee to full potential</t>
  </si>
  <si>
    <t>Besides individual performance, team performance and dynamics are also important to measure and improve on</t>
  </si>
  <si>
    <t>In multi-team systems (MTS), the SOC collaborates with other teams. Use cross-team teambuilding to maximize performance</t>
  </si>
  <si>
    <t>Individual goals are determined, approved and tracked regularly</t>
  </si>
  <si>
    <t>Team goals are not determined</t>
  </si>
  <si>
    <t>Team goals are determined, but not formally documented</t>
  </si>
  <si>
    <t>Team goals are determined, and formally documented</t>
  </si>
  <si>
    <t>Team goals are determined and documented, but not tracked</t>
  </si>
  <si>
    <t>Team goals are determined, approved and tracked regularly</t>
  </si>
  <si>
    <t>Besides knowledge and skills, team member abilities are also important to document</t>
  </si>
  <si>
    <t>Documentation is not in place</t>
  </si>
  <si>
    <t>Documentation covers the most relevant abilities for the team</t>
  </si>
  <si>
    <t>All employee abilities documented, but is not regularly updated</t>
  </si>
  <si>
    <t>All employee abilities documented, and regularly updated</t>
  </si>
  <si>
    <t>An OPSEC program is not in place</t>
  </si>
  <si>
    <t>Some ad-hoc information across documents regarding OPSEC</t>
  </si>
  <si>
    <t>Consistent OPSEC documentation, no program</t>
  </si>
  <si>
    <t>Comprehensive OPSEC program exists, not consistently enforced/maintained</t>
  </si>
  <si>
    <t>OPSEC program is formally approved, enforced and regularly maintained</t>
  </si>
  <si>
    <t>Remote working not enabled</t>
  </si>
  <si>
    <t>An OPSEC program dictates security rules to ensure the integrity and confidentiality of SOC processes, tools and information</t>
  </si>
  <si>
    <t>Remote working enabled, no additional security measures for SOC</t>
  </si>
  <si>
    <t>Remote working facilitated, additional security measures taken for SOC</t>
  </si>
  <si>
    <t>Shift schedules not created with vigilance in mind</t>
  </si>
  <si>
    <t>Vigilance requirements understood, but not implemented</t>
  </si>
  <si>
    <t>Vigilance requirements implemented, but not optimized</t>
  </si>
  <si>
    <t>Shift schedule optimized for vigilance, but not regularly improved</t>
  </si>
  <si>
    <t>Shift schedule optimized for vigilance, regularly evaluated and improved</t>
  </si>
  <si>
    <t>Schedules should be created to optimize vigilance. Thus, shift should include mandatory breaks and not be too long</t>
  </si>
  <si>
    <t>Secure storage facilities can be used to store evidence collected during investigations or other operational security purposes</t>
  </si>
  <si>
    <t>A dedicated facility for coordination of major security incidents</t>
  </si>
  <si>
    <t>M 3.8.6</t>
  </si>
  <si>
    <t>M 3.10.1</t>
  </si>
  <si>
    <t>M 3.10.2</t>
  </si>
  <si>
    <t>Proactive metrics can help to show how the team is actively preventing incidents from occurring</t>
  </si>
  <si>
    <t>E&amp;A not provided</t>
  </si>
  <si>
    <t>E&amp;A provided in an ad-hoc fashion</t>
  </si>
  <si>
    <t>E&amp;A provided in a structured manner</t>
  </si>
  <si>
    <t>E&amp;A provided through an established program</t>
  </si>
  <si>
    <t>E&amp;A provided and improved through an established program</t>
  </si>
  <si>
    <t>Efforts not measured</t>
  </si>
  <si>
    <t>Efforts measured in an ad-hoc fashion</t>
  </si>
  <si>
    <t>Efforts measured in a structured fashion, output not used in improvement</t>
  </si>
  <si>
    <t>Efforts measured in a structured fashion, output used in improvement</t>
  </si>
  <si>
    <t>Efforts continuously being measured and optimized</t>
  </si>
  <si>
    <t>Removed, keep lines for backwards compatibility</t>
  </si>
  <si>
    <t>Data source requirements should be part of use case design</t>
  </si>
  <si>
    <t>Measuring visibility status of use cases will help to identify use cases that require additional data sources for detection optimization</t>
  </si>
  <si>
    <t>M 4.2.1</t>
  </si>
  <si>
    <t>M 4.2.2</t>
  </si>
  <si>
    <t>M 4.2.3</t>
  </si>
  <si>
    <t>M 4.2.4</t>
  </si>
  <si>
    <t>M 4.3.1</t>
  </si>
  <si>
    <t>M 4.3.2</t>
  </si>
  <si>
    <t>M 4.3.3</t>
  </si>
  <si>
    <t>Use cases not measured against Mitre ATT&amp;CK</t>
  </si>
  <si>
    <t>Mitre ATT&amp;CK profile created, validated and regularly maintained</t>
  </si>
  <si>
    <t>Monitoring rules not tagged</t>
  </si>
  <si>
    <t>Is use case output (alerts) used in threat intelligence activities?</t>
  </si>
  <si>
    <t>M 4.2.5</t>
  </si>
  <si>
    <t>Use case output not used in TI activities</t>
  </si>
  <si>
    <t>Use case output used in TI activities in an ad-hoc fashion</t>
  </si>
  <si>
    <t>Is threat intelligence used for the creation and updates of use cases?</t>
  </si>
  <si>
    <t>Risks can be (cyber)threats, but also non-compliance or penalties (laws &amp; regulations)</t>
  </si>
  <si>
    <t>M 4.2.6</t>
  </si>
  <si>
    <t>TI not used in use case creation / updates</t>
  </si>
  <si>
    <t>TI used in use case creation / updates in an ad-hoc fashion</t>
  </si>
  <si>
    <t>TI used in use case creation / updates for high-risk threats</t>
  </si>
  <si>
    <t>TI used in use case creation / updates for most threats, no formal process</t>
  </si>
  <si>
    <t>Formal process in place, connecting TI activities to use cases</t>
  </si>
  <si>
    <t>Formal process in place, connecting use case output to TI activities</t>
  </si>
  <si>
    <t>Use case output used in TI activities for high-risk alerts</t>
  </si>
  <si>
    <t>Use case output used in TI activities for most alerts, no formal process</t>
  </si>
  <si>
    <t>All use cases continuously measured, output used in improvement</t>
  </si>
  <si>
    <t>Visibility requirements not determined</t>
  </si>
  <si>
    <t>Visibility requirements formally determined, documented and reviewed</t>
  </si>
  <si>
    <t>Visibility requirements formally determined and documented, not reviewed</t>
  </si>
  <si>
    <t>Visibility requirements determined for some use cases</t>
  </si>
  <si>
    <t>Visibility requirements determined for most use cases, not documented</t>
  </si>
  <si>
    <t>Visibility status not measured</t>
  </si>
  <si>
    <t>Visibility status continuously measured, output used in improvement</t>
  </si>
  <si>
    <t>Visibility status measured frequently, output used in improvement</t>
  </si>
  <si>
    <t>Visibility status measured in an ad-hoc fashion</t>
  </si>
  <si>
    <t>Visibility status measured, not actively used in improvement</t>
  </si>
  <si>
    <t>All use cases frequently measured, output used in improvement</t>
  </si>
  <si>
    <t>High- and medium risk monitoring rules tagged</t>
  </si>
  <si>
    <t>All monitoring rules tagged, not regularly revised</t>
  </si>
  <si>
    <t>All monitoring rules tagged and regularly revised</t>
  </si>
  <si>
    <t>5.1.9</t>
  </si>
  <si>
    <t>Do you apply a versioning system to detections?</t>
  </si>
  <si>
    <t>Do you have a roll-back procedure in place in case of problems with detections?</t>
  </si>
  <si>
    <t>5.1.10</t>
  </si>
  <si>
    <t>5.1.1</t>
  </si>
  <si>
    <t>M 5.1.1</t>
  </si>
  <si>
    <t>M 5.1.2</t>
  </si>
  <si>
    <t>M 5.1.3</t>
  </si>
  <si>
    <t>M 5.1.4</t>
  </si>
  <si>
    <t>M 5.1.5</t>
  </si>
  <si>
    <t>M 5.1.6</t>
  </si>
  <si>
    <t>M 5.1.7</t>
  </si>
  <si>
    <t>M 5.1.8</t>
  </si>
  <si>
    <t>M 5.1.9</t>
  </si>
  <si>
    <t>M 5.1.10</t>
  </si>
  <si>
    <t>M5 - Detection Engineering</t>
  </si>
  <si>
    <t>A detection engineering process supports the creation and deployment of detection rules for security monitoring purposes</t>
  </si>
  <si>
    <t>Formal documentation supports process standardisation, and allows for faster training of new engineers</t>
  </si>
  <si>
    <t>Detection engineers have a skillset that is different from security analysts and security engineers</t>
  </si>
  <si>
    <t>SOC analyst deal with alerts resulting from detections created by engineers, so a tight interaction is required to optimize the ruleset</t>
  </si>
  <si>
    <t>Threat intelligence is a major input into the creation or updating of detection rules</t>
  </si>
  <si>
    <t>Once the detections are created, they must be operationalized. This should be done with a formal hand-over to production</t>
  </si>
  <si>
    <t>A testing environment allows for thorough testing of new detections, which ensures a higher level of quality</t>
  </si>
  <si>
    <t>A formal release process includes automated deployment of rules and adheres to organizational change management procedures</t>
  </si>
  <si>
    <t>A versioning system will allow to revert back to previous versions of detections</t>
  </si>
  <si>
    <t>M 5.2.1</t>
  </si>
  <si>
    <t>M 5.2.2</t>
  </si>
  <si>
    <t>M 5.2.3</t>
  </si>
  <si>
    <t>M 5.2.4</t>
  </si>
  <si>
    <t>M 5.2.5</t>
  </si>
  <si>
    <t>M 5.2.6</t>
  </si>
  <si>
    <t>Testing both detection and response provides a more complete view of SOC capabilities</t>
  </si>
  <si>
    <t>A detection engineering process is not in place</t>
  </si>
  <si>
    <t>Detection engineering is done in an ad-hoc fashion</t>
  </si>
  <si>
    <t>Basic process in place, not applied to all use cases</t>
  </si>
  <si>
    <t>Informal process in place covering all use cases</t>
  </si>
  <si>
    <t>Formal process in place, covering all use cases</t>
  </si>
  <si>
    <t>No specific roles and requirements</t>
  </si>
  <si>
    <t>Requirements identified, not formalised in roles</t>
  </si>
  <si>
    <t>Roles formally documented, approved and regularly revised</t>
  </si>
  <si>
    <t>Requirements identified, role defined but not documented</t>
  </si>
  <si>
    <t>Requirements identified, role defined and documented</t>
  </si>
  <si>
    <t>No cooperation between teams</t>
  </si>
  <si>
    <t>Cooperation between teams on an ad-hoc basis</t>
  </si>
  <si>
    <t>SOC analysts are informed, no further cooperation</t>
  </si>
  <si>
    <t>SOC analysts are informed and review outcomes</t>
  </si>
  <si>
    <t>Threat analysts are informed, no further cooperation</t>
  </si>
  <si>
    <t>Threat analysts are informed and review outcomes</t>
  </si>
  <si>
    <t>Formal handover not in place</t>
  </si>
  <si>
    <t>Testing environment not in place</t>
  </si>
  <si>
    <t>Response playbooks not tested</t>
  </si>
  <si>
    <t>Is the outcome from the ADT/AE tests used as input into monitoring and detection engineering?</t>
  </si>
  <si>
    <t>Use case testing not in place</t>
  </si>
  <si>
    <t>Handover performed in an ad-hoc manner</t>
  </si>
  <si>
    <t>Handover performed, process not documented of formalised</t>
  </si>
  <si>
    <t>Handover performed, process documentation in place</t>
  </si>
  <si>
    <t>Testing environment in place, not actively used for detection engineering</t>
  </si>
  <si>
    <t>Testing environment used, testing process not documented or formalised</t>
  </si>
  <si>
    <t>Testing environment used, testing process documented</t>
  </si>
  <si>
    <t>Testing environment used, process documented and regularly evaluated</t>
  </si>
  <si>
    <t>Formal handover procedure in place, documented and regularly evaluated</t>
  </si>
  <si>
    <t>Release process not in place</t>
  </si>
  <si>
    <t>Releases performed in an ad-hoc manner</t>
  </si>
  <si>
    <t>Releases done structurally, process not documented of formalised</t>
  </si>
  <si>
    <t>Formal release procedure in place, documented and regularly evaluated</t>
  </si>
  <si>
    <t>Versioning system not in place</t>
  </si>
  <si>
    <t>Versioning system in place, not actively used</t>
  </si>
  <si>
    <t>Versioning system used for some detections</t>
  </si>
  <si>
    <t>Roll-back procedure not in place</t>
  </si>
  <si>
    <t>Versioning system used for all detections, no formal commit procedure</t>
  </si>
  <si>
    <t>Versioning system used for all detections, commit procedure formalised</t>
  </si>
  <si>
    <t>Roll-back capability in place, but not documented</t>
  </si>
  <si>
    <t>Roll-back capability in place and documented</t>
  </si>
  <si>
    <t>Roll-back procedure requirements understood, but not operationalized</t>
  </si>
  <si>
    <t>Use case testing performed in ad-hoc fashion, no detection targets set</t>
  </si>
  <si>
    <t>All use cases tested, visibility and detection targets used in improvements</t>
  </si>
  <si>
    <t>Some use case testing performed, detection targets set, no formal process</t>
  </si>
  <si>
    <t>All use cases tested, process formalized, detection targets set</t>
  </si>
  <si>
    <t>Response playbooks tested in an ad-hoc fashion</t>
  </si>
  <si>
    <t>Some response playbooks tested, no formal process</t>
  </si>
  <si>
    <t>All response playbooks formally tested, output used for improvements</t>
  </si>
  <si>
    <t>Formal roll-back capability in place, documented and regularly tested</t>
  </si>
  <si>
    <t>SOC governance process is not in place</t>
  </si>
  <si>
    <t>A safe environment is not actively created</t>
  </si>
  <si>
    <t>Basic awareness of a safe environment exists, but is not implemented</t>
  </si>
  <si>
    <t>A safe and actively managed environment exists and is evaluated</t>
  </si>
  <si>
    <t>A plan covering some roles is in place and operational</t>
  </si>
  <si>
    <t>Periodic evaluation is performed in an ad-hoc fashion</t>
  </si>
  <si>
    <t>Periodic evaluation is performed in a structured fashion</t>
  </si>
  <si>
    <t>Documentation only covers some employees' abilities</t>
  </si>
  <si>
    <t>High risk monitoring rules tagged</t>
  </si>
  <si>
    <t>SOC analyst are actively involved in the detection engineering process</t>
  </si>
  <si>
    <t>Threat analyst are actively involved in the detection engineering process</t>
  </si>
  <si>
    <t>Response playbooks tested structurally following a documented process</t>
  </si>
  <si>
    <t>New releases do not trigger ADT/AE</t>
  </si>
  <si>
    <t>New releases trigger ADT/AE in an ad-hoc fashion</t>
  </si>
  <si>
    <t>Release process triggers ADT/AE for some use cases, not documented</t>
  </si>
  <si>
    <t>Releases process triggers ADT/AE for all use cases, documented process</t>
  </si>
  <si>
    <t>Full integration into release process, formalized and (partly) automated</t>
  </si>
  <si>
    <t>ADT/AE outcome not used</t>
  </si>
  <si>
    <t>ADT/AE outcome used in an ad-hoc fashion</t>
  </si>
  <si>
    <t>ADT/AE outcome used, documented process</t>
  </si>
  <si>
    <t>ADT/AE outcome used, no documented process</t>
  </si>
  <si>
    <t>ADT/EA outcome used, process documented and regularly evaluated</t>
  </si>
  <si>
    <t>5. Detection Engineering &amp; Validation</t>
  </si>
  <si>
    <t>T 1.5.3</t>
  </si>
  <si>
    <t>T 1.5.4</t>
  </si>
  <si>
    <t>T 1.5.5</t>
  </si>
  <si>
    <t>T 1.5.6</t>
  </si>
  <si>
    <t>T 1.7</t>
  </si>
  <si>
    <t>T 1.7.1</t>
  </si>
  <si>
    <t>T 1.7.2</t>
  </si>
  <si>
    <t>T 1.7.3</t>
  </si>
  <si>
    <t>T 1.7.4</t>
  </si>
  <si>
    <t>T 1.7.5</t>
  </si>
  <si>
    <t>T 1.7.6</t>
  </si>
  <si>
    <t>T 1.7.7</t>
  </si>
  <si>
    <t>T 1.7.8</t>
  </si>
  <si>
    <t>T 1.7.9</t>
  </si>
  <si>
    <t>T 1.7.10</t>
  </si>
  <si>
    <t>T 1.7.11</t>
  </si>
  <si>
    <t>T 1.7.12</t>
  </si>
  <si>
    <t>T 1.7.13</t>
  </si>
  <si>
    <t>T 1.7.14</t>
  </si>
  <si>
    <t>T 1.7.15</t>
  </si>
  <si>
    <t>T 1.7.16</t>
  </si>
  <si>
    <t>T 1.7.17</t>
  </si>
  <si>
    <t>T 1.7.18</t>
  </si>
  <si>
    <t>T 1.7.19</t>
  </si>
  <si>
    <t>T 1.7.20</t>
  </si>
  <si>
    <t>T 1.7.21</t>
  </si>
  <si>
    <t>T 1.7.22</t>
  </si>
  <si>
    <t>T 1.7.23</t>
  </si>
  <si>
    <t>T 1.7.24</t>
  </si>
  <si>
    <t>T 1.7.25</t>
  </si>
  <si>
    <t>1.5.3</t>
  </si>
  <si>
    <t>1.5.4</t>
  </si>
  <si>
    <t>1.5.5</t>
  </si>
  <si>
    <t>1.5.6</t>
  </si>
  <si>
    <t>1.7.1</t>
  </si>
  <si>
    <t>1.7.2</t>
  </si>
  <si>
    <t>1.7.3</t>
  </si>
  <si>
    <t>1.7.4</t>
  </si>
  <si>
    <t>1.7.5</t>
  </si>
  <si>
    <t>1.7.6</t>
  </si>
  <si>
    <t>1.7.7</t>
  </si>
  <si>
    <t>1.7.8</t>
  </si>
  <si>
    <t>1.7.9</t>
  </si>
  <si>
    <t>1.7.10</t>
  </si>
  <si>
    <t>1.7.11</t>
  </si>
  <si>
    <t>1.7.12</t>
  </si>
  <si>
    <t>1.7.13</t>
  </si>
  <si>
    <t>1.7.14</t>
  </si>
  <si>
    <t>1.7.15</t>
  </si>
  <si>
    <t>1.7.16</t>
  </si>
  <si>
    <t>1.7.17</t>
  </si>
  <si>
    <t>1.7.18</t>
  </si>
  <si>
    <t>1.7.19</t>
  </si>
  <si>
    <t>1.7.20</t>
  </si>
  <si>
    <t>1.7.21</t>
  </si>
  <si>
    <t>1.7.22</t>
  </si>
  <si>
    <t>1.7.23</t>
  </si>
  <si>
    <t>1.7.24</t>
  </si>
  <si>
    <t>1.7.25</t>
  </si>
  <si>
    <t>Generic capability guidance</t>
  </si>
  <si>
    <t>Not in place</t>
  </si>
  <si>
    <t>Not required for SOC operations</t>
  </si>
  <si>
    <t>Systems should be regularly maintained to keep up with the latest features and bug fixes</t>
  </si>
  <si>
    <t>Remote maintenance by a third party may be part of system maintenance procedures</t>
  </si>
  <si>
    <t>Is maintenance executed through the change management process?</t>
  </si>
  <si>
    <t>Setting maintenance windows helps to structure the maintenance process and make it more predictable</t>
  </si>
  <si>
    <t>Performing maintenance with authorised and trusted tooling helps to ensure security and integrity of the system</t>
  </si>
  <si>
    <t>System maintenance not performed</t>
  </si>
  <si>
    <t>System maintenance done in an ad-hoc fashion</t>
  </si>
  <si>
    <t>Remote maintenance not managed</t>
  </si>
  <si>
    <t>Maintenance performed without changes</t>
  </si>
  <si>
    <t>Some maintenance executed through change management</t>
  </si>
  <si>
    <t>All maintenance executed through changes, no formal approval</t>
  </si>
  <si>
    <t>All maintenance executed through changes, with formal approval</t>
  </si>
  <si>
    <t>Remote maintenance done in an ad-hoc fashion</t>
  </si>
  <si>
    <t>Remote maintenance controlled, not documented</t>
  </si>
  <si>
    <t>Remote maintenance controlled, in a documented process</t>
  </si>
  <si>
    <t>Remote maintenance controlled &amp; monitored, formally documented</t>
  </si>
  <si>
    <t>System maintenance done structurally, not following procedures</t>
  </si>
  <si>
    <t>System maintenance done structurally, following procedures</t>
  </si>
  <si>
    <t>Maintenance executed following approved procedures, regularly reviewed</t>
  </si>
  <si>
    <t>Maintenance windows not established</t>
  </si>
  <si>
    <t>Maintenance windows established and formally approved</t>
  </si>
  <si>
    <t>Maintenance windows used sometimes</t>
  </si>
  <si>
    <t>Maintenance windows established, not formally approved</t>
  </si>
  <si>
    <t>Established, formally approved &amp; aligned with change management</t>
  </si>
  <si>
    <t>Standardized tooling set used for most maintenance</t>
  </si>
  <si>
    <t>Fully automated HA in place, not aligned with business continuity plans</t>
  </si>
  <si>
    <t>All major maintenance executed through change management</t>
  </si>
  <si>
    <t>T 2.5.3</t>
  </si>
  <si>
    <t>T 2.5.4</t>
  </si>
  <si>
    <t>T 2.5.5</t>
  </si>
  <si>
    <t>T 2.5.6</t>
  </si>
  <si>
    <t>T 2.7.1</t>
  </si>
  <si>
    <t>T 2.7.2</t>
  </si>
  <si>
    <t>T 2.7.3</t>
  </si>
  <si>
    <t>T 2.7.4</t>
  </si>
  <si>
    <t>T 2.7.5</t>
  </si>
  <si>
    <t>T 2.7.6</t>
  </si>
  <si>
    <t>T 2.7.7</t>
  </si>
  <si>
    <t>T 2.7.8</t>
  </si>
  <si>
    <t>T 2.7.9</t>
  </si>
  <si>
    <t>T 2.7.10</t>
  </si>
  <si>
    <t>T 2.7.11</t>
  </si>
  <si>
    <t>T 2.7.12</t>
  </si>
  <si>
    <t>T 2.7.13</t>
  </si>
  <si>
    <t>T 3.5.3</t>
  </si>
  <si>
    <t>T 3.5.4</t>
  </si>
  <si>
    <t>T 3.5.5</t>
  </si>
  <si>
    <t>T 3.5.6</t>
  </si>
  <si>
    <t>T 3.7.1</t>
  </si>
  <si>
    <t>T 3.7.2</t>
  </si>
  <si>
    <t>T 3.7.3</t>
  </si>
  <si>
    <t>T 3.7.4</t>
  </si>
  <si>
    <t>T 3.7.5</t>
  </si>
  <si>
    <t>T 3.7.6</t>
  </si>
  <si>
    <t>T 3.7.7</t>
  </si>
  <si>
    <t>T 3.7.8</t>
  </si>
  <si>
    <t>T 3.7.9</t>
  </si>
  <si>
    <t>T 3.7.10</t>
  </si>
  <si>
    <t>T 3.7.11</t>
  </si>
  <si>
    <t>T 3.7.12</t>
  </si>
  <si>
    <t>T 3.7.13</t>
  </si>
  <si>
    <t>T 3.7.14</t>
  </si>
  <si>
    <t>T 3.7.15</t>
  </si>
  <si>
    <t>T 3.7.16</t>
  </si>
  <si>
    <t>T 3.7.17</t>
  </si>
  <si>
    <t>T 3.7.18</t>
  </si>
  <si>
    <t>T 3.7.19</t>
  </si>
  <si>
    <t>T 3.7.20</t>
  </si>
  <si>
    <t>T 3.7.21</t>
  </si>
  <si>
    <t>T 3.7.22</t>
  </si>
  <si>
    <t>Authorized tooling used, updated before maintenance</t>
  </si>
  <si>
    <t>Authorized &amp; updated tooling used, regularly evaluated</t>
  </si>
  <si>
    <t>Standardized tooling set used for all maintenance, not formally authorized</t>
  </si>
  <si>
    <t>Maintenance not performed using authorized &amp; trusted tooling</t>
  </si>
  <si>
    <t>authorized tooling used, updated before maintenance</t>
  </si>
  <si>
    <t>authorized &amp; updated tooling used, regularly evaluated</t>
  </si>
  <si>
    <t>3.5.3</t>
  </si>
  <si>
    <t>3.5.4</t>
  </si>
  <si>
    <t>3.5.5</t>
  </si>
  <si>
    <t>3.5.6</t>
  </si>
  <si>
    <t>3.7.10</t>
  </si>
  <si>
    <t>3.7.11</t>
  </si>
  <si>
    <t>3.7.12</t>
  </si>
  <si>
    <t>3.7.13</t>
  </si>
  <si>
    <t>3.7.14</t>
  </si>
  <si>
    <t>3.7.15</t>
  </si>
  <si>
    <t>3.7.16</t>
  </si>
  <si>
    <t>3.7.17</t>
  </si>
  <si>
    <t>3.7.18</t>
  </si>
  <si>
    <t>3.7.19</t>
  </si>
  <si>
    <t>3.7.20</t>
  </si>
  <si>
    <t>3.7.21</t>
  </si>
  <si>
    <t>3.7.22</t>
  </si>
  <si>
    <t>3.7.23</t>
  </si>
  <si>
    <t>2.5.3</t>
  </si>
  <si>
    <t>2.5.4</t>
  </si>
  <si>
    <t>2.5.5</t>
  </si>
  <si>
    <t>2.5.6</t>
  </si>
  <si>
    <t>2.7.9</t>
  </si>
  <si>
    <t>2.7.10</t>
  </si>
  <si>
    <t>2.7.11</t>
  </si>
  <si>
    <t>2.7.12</t>
  </si>
  <si>
    <t>2.7.13</t>
  </si>
  <si>
    <t>2.7.14</t>
  </si>
  <si>
    <t>2.7.15</t>
  </si>
  <si>
    <t>2.7.16</t>
  </si>
  <si>
    <t>T 2.7.14</t>
  </si>
  <si>
    <t>T 2.7.15</t>
  </si>
  <si>
    <t>T 2.7.16</t>
  </si>
  <si>
    <t>T 3.7</t>
  </si>
  <si>
    <t>T 4.5.3</t>
  </si>
  <si>
    <t>T 4.5.4</t>
  </si>
  <si>
    <t>T 4.5.6</t>
  </si>
  <si>
    <t>T 4.7</t>
  </si>
  <si>
    <t>T 4.7.1</t>
  </si>
  <si>
    <t>T 4.7.2</t>
  </si>
  <si>
    <t>T 4.7.3</t>
  </si>
  <si>
    <t>T 4.7.4</t>
  </si>
  <si>
    <t>T 4.7.5</t>
  </si>
  <si>
    <t>T 4.7.6</t>
  </si>
  <si>
    <t>T 4.7.7</t>
  </si>
  <si>
    <t>T 4.7.8</t>
  </si>
  <si>
    <t>T 4.7.9</t>
  </si>
  <si>
    <t>T 4.7.10</t>
  </si>
  <si>
    <t>T 4.7.11</t>
  </si>
  <si>
    <t>T 4.7.12</t>
  </si>
  <si>
    <t>T 4.7.13</t>
  </si>
  <si>
    <t>T 4.7.14</t>
  </si>
  <si>
    <t>T 4.7.15</t>
  </si>
  <si>
    <t>T 4.7.16</t>
  </si>
  <si>
    <t>T 4.7.17</t>
  </si>
  <si>
    <t>T 4.7.18</t>
  </si>
  <si>
    <t>T 5.4.1</t>
  </si>
  <si>
    <t>T 5.4.2</t>
  </si>
  <si>
    <t>T 5.4.3</t>
  </si>
  <si>
    <t>T 5.4.4</t>
  </si>
  <si>
    <t>T 5.4.5</t>
  </si>
  <si>
    <t>4.7.1</t>
  </si>
  <si>
    <t>4.7.2</t>
  </si>
  <si>
    <t>4.7.3</t>
  </si>
  <si>
    <t>4.7.4</t>
  </si>
  <si>
    <t>4.7.5</t>
  </si>
  <si>
    <t>4.7.6</t>
  </si>
  <si>
    <t>4.7.7</t>
  </si>
  <si>
    <t>4.7.8</t>
  </si>
  <si>
    <t>4.7.9</t>
  </si>
  <si>
    <t>4.7.10</t>
  </si>
  <si>
    <t>4.7.11</t>
  </si>
  <si>
    <t>4.7.12</t>
  </si>
  <si>
    <t>4.7.13</t>
  </si>
  <si>
    <t>4.7.14</t>
  </si>
  <si>
    <t>4.7.15</t>
  </si>
  <si>
    <t>4.7.16</t>
  </si>
  <si>
    <t>4.7.17</t>
  </si>
  <si>
    <t>4.7.18</t>
  </si>
  <si>
    <t>Retainer for incident response as a service in case of major breaches</t>
  </si>
  <si>
    <t>Analysis of end-point memory, for example fileless malware</t>
  </si>
  <si>
    <t>Managing the TIP to optimally support TI efforts</t>
  </si>
  <si>
    <t>Integration of threat intelligence information into the hunting process, threat hunts should be driven by threat intelligence</t>
  </si>
  <si>
    <t>ALL ENTRIES BEYOND THIS POINT FOR BACKWARDS COMPATIBILITY WITH VERSION 2.0</t>
  </si>
  <si>
    <t>Business size</t>
  </si>
  <si>
    <t>Sector</t>
  </si>
  <si>
    <t>Aerospace industry</t>
  </si>
  <si>
    <t>Agriculture</t>
  </si>
  <si>
    <t>Chemical / pharmaceutical</t>
  </si>
  <si>
    <t>Computer / software</t>
  </si>
  <si>
    <t>Consulting</t>
  </si>
  <si>
    <t>Defense</t>
  </si>
  <si>
    <t>Education</t>
  </si>
  <si>
    <t>Energy / Utilities</t>
  </si>
  <si>
    <t>Entertainment</t>
  </si>
  <si>
    <t>Health Care</t>
  </si>
  <si>
    <t>Finance</t>
  </si>
  <si>
    <t>Insurance</t>
  </si>
  <si>
    <t>Service Provider</t>
  </si>
  <si>
    <t>Telecommunications</t>
  </si>
  <si>
    <t>Other</t>
  </si>
  <si>
    <t>Organisation &amp; SOC Profile</t>
  </si>
  <si>
    <t>1-49</t>
  </si>
  <si>
    <t>50-249</t>
  </si>
  <si>
    <t>250-999</t>
  </si>
  <si>
    <t>Is there an onboarding and offloading procedure for this service?</t>
  </si>
  <si>
    <t>Customer onboarding and offloading procedures support efficient service delivery and ensure customers are (dis)connected properly</t>
  </si>
  <si>
    <t>S 1.16.1</t>
  </si>
  <si>
    <t>S 1.16.2</t>
  </si>
  <si>
    <t>S 1.16.3</t>
  </si>
  <si>
    <t>S 1.16.4</t>
  </si>
  <si>
    <t>S 1.16.5</t>
  </si>
  <si>
    <t>S 1.16.6</t>
  </si>
  <si>
    <t>S 1.16.7</t>
  </si>
  <si>
    <t>S 1.16.8</t>
  </si>
  <si>
    <t>S 1.16.9</t>
  </si>
  <si>
    <t>S 1.16.10</t>
  </si>
  <si>
    <t>S 1.16.11</t>
  </si>
  <si>
    <t>S 1.16.12</t>
  </si>
  <si>
    <t>S 1.16.13</t>
  </si>
  <si>
    <t>S 1.16.14</t>
  </si>
  <si>
    <t>S 1.16.15</t>
  </si>
  <si>
    <t>S 1.16.16</t>
  </si>
  <si>
    <t>S 1.16.17</t>
  </si>
  <si>
    <t>S 1.16.18</t>
  </si>
  <si>
    <t>S 1.16.19</t>
  </si>
  <si>
    <t>S 1.16.20</t>
  </si>
  <si>
    <t>S 1.17</t>
  </si>
  <si>
    <t>Full procedures in place, operational but not used structurally</t>
  </si>
  <si>
    <t>Procedures in place, formally published and regularly reviewed</t>
  </si>
  <si>
    <t>S 1.16.21</t>
  </si>
  <si>
    <t>S 1.16.22</t>
  </si>
  <si>
    <t>S 1.16.23</t>
  </si>
  <si>
    <t>S 1.16.24</t>
  </si>
  <si>
    <t>1.16.1</t>
  </si>
  <si>
    <t>1.16.2</t>
  </si>
  <si>
    <t>1.16.3</t>
  </si>
  <si>
    <t>1.16.4</t>
  </si>
  <si>
    <t>1.16.5</t>
  </si>
  <si>
    <t>1.16.6</t>
  </si>
  <si>
    <t>1.16.7</t>
  </si>
  <si>
    <t>1.16.8</t>
  </si>
  <si>
    <t>1.16.9</t>
  </si>
  <si>
    <t>1.16.10</t>
  </si>
  <si>
    <t>1.16.11</t>
  </si>
  <si>
    <t>1.16.12</t>
  </si>
  <si>
    <t>1.16.13</t>
  </si>
  <si>
    <t>1.16.14</t>
  </si>
  <si>
    <t>1.16.15</t>
  </si>
  <si>
    <t>1.16.16</t>
  </si>
  <si>
    <t>1.16.17</t>
  </si>
  <si>
    <t>1.16.18</t>
  </si>
  <si>
    <t>1.16.19</t>
  </si>
  <si>
    <t>1.16.20</t>
  </si>
  <si>
    <t>1.16.21</t>
  </si>
  <si>
    <t>1.16.22</t>
  </si>
  <si>
    <t>1.16.23</t>
  </si>
  <si>
    <t>1.16.24</t>
  </si>
  <si>
    <t>1.16.25</t>
  </si>
  <si>
    <t>1.16.26</t>
  </si>
  <si>
    <t>1.17</t>
  </si>
  <si>
    <t>2.17.1</t>
  </si>
  <si>
    <t>2.17.2</t>
  </si>
  <si>
    <t>2.17.3</t>
  </si>
  <si>
    <t>2.17.4</t>
  </si>
  <si>
    <t>2.17.5</t>
  </si>
  <si>
    <t>2.17.6</t>
  </si>
  <si>
    <t>2.17.7</t>
  </si>
  <si>
    <t>2.17.8</t>
  </si>
  <si>
    <t>2.17.9</t>
  </si>
  <si>
    <t>2.17.10</t>
  </si>
  <si>
    <t>2.17.11</t>
  </si>
  <si>
    <t>2.17.12</t>
  </si>
  <si>
    <t>2.17.13</t>
  </si>
  <si>
    <t>2.17.14</t>
  </si>
  <si>
    <t>2.17.15</t>
  </si>
  <si>
    <t>2.17.16</t>
  </si>
  <si>
    <t>2.17.17</t>
  </si>
  <si>
    <t>2.17.18</t>
  </si>
  <si>
    <t>2.17.19</t>
  </si>
  <si>
    <t>2.17.20</t>
  </si>
  <si>
    <t>2.17.21</t>
  </si>
  <si>
    <t>2.17.22</t>
  </si>
  <si>
    <t>2.17.23</t>
  </si>
  <si>
    <t>2.17.24</t>
  </si>
  <si>
    <t>2.17.25</t>
  </si>
  <si>
    <t>2.17.26</t>
  </si>
  <si>
    <t>2.17.27</t>
  </si>
  <si>
    <t>2.17.28</t>
  </si>
  <si>
    <t>2.17.29</t>
  </si>
  <si>
    <t>2.17.30</t>
  </si>
  <si>
    <t>2.17.31</t>
  </si>
  <si>
    <t>2.17.32</t>
  </si>
  <si>
    <t>2.17.33</t>
  </si>
  <si>
    <t>2.17.34</t>
  </si>
  <si>
    <t>2.17.35</t>
  </si>
  <si>
    <t>2.18</t>
  </si>
  <si>
    <t>S 2.17.1</t>
  </si>
  <si>
    <t>S 2.17.2</t>
  </si>
  <si>
    <t>S 2.17.3</t>
  </si>
  <si>
    <t>S 2.17.4</t>
  </si>
  <si>
    <t>S 2.17.5</t>
  </si>
  <si>
    <t>S 2.17.6</t>
  </si>
  <si>
    <t>S 2.17.7</t>
  </si>
  <si>
    <t>S 2.17.8</t>
  </si>
  <si>
    <t>S 2.17.9</t>
  </si>
  <si>
    <t>S 2.17.10</t>
  </si>
  <si>
    <t>S 2.17.11</t>
  </si>
  <si>
    <t>S 2.17.12</t>
  </si>
  <si>
    <t>S 2.17.13</t>
  </si>
  <si>
    <t>S 2.17.14</t>
  </si>
  <si>
    <t>S 2.17.15</t>
  </si>
  <si>
    <t>S 2.17.16</t>
  </si>
  <si>
    <t>S 2.17.17</t>
  </si>
  <si>
    <t>S 2.17.18</t>
  </si>
  <si>
    <t>S 2.17.19</t>
  </si>
  <si>
    <t>S 2.17.20</t>
  </si>
  <si>
    <t>S 2.17.21</t>
  </si>
  <si>
    <t>S 2.17.22</t>
  </si>
  <si>
    <t>S 2.17.23</t>
  </si>
  <si>
    <t>S 2.17.24</t>
  </si>
  <si>
    <t>S 2.17.25</t>
  </si>
  <si>
    <t>S 2.17.26</t>
  </si>
  <si>
    <t>S 2.17.27</t>
  </si>
  <si>
    <t>S 2.17.28</t>
  </si>
  <si>
    <t>S 2.17.29</t>
  </si>
  <si>
    <t>S 2.17.30</t>
  </si>
  <si>
    <t>S 2.18</t>
  </si>
  <si>
    <t>3.16.1</t>
  </si>
  <si>
    <t>3.16.2</t>
  </si>
  <si>
    <t>3.16.3</t>
  </si>
  <si>
    <t>3.16.4</t>
  </si>
  <si>
    <t>3.16.5</t>
  </si>
  <si>
    <t>3.16.6</t>
  </si>
  <si>
    <t>3.16.7</t>
  </si>
  <si>
    <t>3.16.8</t>
  </si>
  <si>
    <t>3.16.9</t>
  </si>
  <si>
    <t>3.16.10</t>
  </si>
  <si>
    <t>3.16.11</t>
  </si>
  <si>
    <t>3.16.12</t>
  </si>
  <si>
    <t>3.16.13</t>
  </si>
  <si>
    <t>3.16.14</t>
  </si>
  <si>
    <t>3.16.15</t>
  </si>
  <si>
    <t>3.16.16</t>
  </si>
  <si>
    <t>3.16.17</t>
  </si>
  <si>
    <t>3.16.18</t>
  </si>
  <si>
    <t>3.16.19</t>
  </si>
  <si>
    <t>3.16.20</t>
  </si>
  <si>
    <t>3.16.21</t>
  </si>
  <si>
    <t>3.16.22</t>
  </si>
  <si>
    <t>3.16.23</t>
  </si>
  <si>
    <t>3.16.24</t>
  </si>
  <si>
    <t>3.17</t>
  </si>
  <si>
    <t>S 3.16.1</t>
  </si>
  <si>
    <t>S 3.16.2</t>
  </si>
  <si>
    <t>S 3.16.3</t>
  </si>
  <si>
    <t>S 3.16.4</t>
  </si>
  <si>
    <t>S 3.16.5</t>
  </si>
  <si>
    <t>S 3.16.6</t>
  </si>
  <si>
    <t>S 3.16.7</t>
  </si>
  <si>
    <t>S 3.16.8</t>
  </si>
  <si>
    <t>S 3.16.9</t>
  </si>
  <si>
    <t>S 3.16.10</t>
  </si>
  <si>
    <t>S 3.16.11</t>
  </si>
  <si>
    <t>S 3.16.12</t>
  </si>
  <si>
    <t>S 3.16.13</t>
  </si>
  <si>
    <t>S 3.16.14</t>
  </si>
  <si>
    <t>S 3.16.15</t>
  </si>
  <si>
    <t>S 3.16.16</t>
  </si>
  <si>
    <t>S 3.16.17</t>
  </si>
  <si>
    <t>S 3.16.18</t>
  </si>
  <si>
    <t>S 3.16.19</t>
  </si>
  <si>
    <t>S 3.16.20</t>
  </si>
  <si>
    <t>S 3.16.21</t>
  </si>
  <si>
    <t>S 3.16.22</t>
  </si>
  <si>
    <t>S 3.16.23</t>
  </si>
  <si>
    <t>S 3.16.24</t>
  </si>
  <si>
    <t>S 3.17</t>
  </si>
  <si>
    <t>S 2.17.31</t>
  </si>
  <si>
    <t>S 2.17.32</t>
  </si>
  <si>
    <t>4.15.1</t>
  </si>
  <si>
    <t>4.15.2</t>
  </si>
  <si>
    <t>4.15.3</t>
  </si>
  <si>
    <t>4.15.4</t>
  </si>
  <si>
    <t>4.15.5</t>
  </si>
  <si>
    <t>4.15.6</t>
  </si>
  <si>
    <t>4.15.7</t>
  </si>
  <si>
    <t>4.15.8</t>
  </si>
  <si>
    <t>4.15.9</t>
  </si>
  <si>
    <t>4.15.10</t>
  </si>
  <si>
    <t>4.15.11</t>
  </si>
  <si>
    <t>4.15.12</t>
  </si>
  <si>
    <t>4.15.13</t>
  </si>
  <si>
    <t>4.15.14</t>
  </si>
  <si>
    <t>4.15.15</t>
  </si>
  <si>
    <t>4.15.16</t>
  </si>
  <si>
    <t>4.15.17</t>
  </si>
  <si>
    <t>4.15.18</t>
  </si>
  <si>
    <t>4.15.19</t>
  </si>
  <si>
    <t>4.15.20</t>
  </si>
  <si>
    <t>4.15.21</t>
  </si>
  <si>
    <t>4.15.22</t>
  </si>
  <si>
    <t>4.15.23</t>
  </si>
  <si>
    <t>4.15.24</t>
  </si>
  <si>
    <t>4.15.25</t>
  </si>
  <si>
    <t>4.15.26</t>
  </si>
  <si>
    <t>4.15.27</t>
  </si>
  <si>
    <t>4.15.28</t>
  </si>
  <si>
    <t>4.15.29</t>
  </si>
  <si>
    <t>4.15.30</t>
  </si>
  <si>
    <t>4.15.31</t>
  </si>
  <si>
    <t>4.16</t>
  </si>
  <si>
    <t>S 4.15.1</t>
  </si>
  <si>
    <t>S 4.15.2</t>
  </si>
  <si>
    <t>S 4.15.3</t>
  </si>
  <si>
    <t>S 4.15.4</t>
  </si>
  <si>
    <t>S 4.15.5</t>
  </si>
  <si>
    <t>S 4.15.6</t>
  </si>
  <si>
    <t>S 4.15.7</t>
  </si>
  <si>
    <t>S 4.15.8</t>
  </si>
  <si>
    <t>S 4.15.9</t>
  </si>
  <si>
    <t>S 4.15.10</t>
  </si>
  <si>
    <t>S 4.15.11</t>
  </si>
  <si>
    <t>S 4.15.12</t>
  </si>
  <si>
    <t>S 4.15.13</t>
  </si>
  <si>
    <t>S 4.15.14</t>
  </si>
  <si>
    <t>S 4.15.15</t>
  </si>
  <si>
    <t>S 4.15.16</t>
  </si>
  <si>
    <t>S 4.15.17</t>
  </si>
  <si>
    <t>S 4.15.18</t>
  </si>
  <si>
    <t>S 4.15.19</t>
  </si>
  <si>
    <t>S 4.15.20</t>
  </si>
  <si>
    <t>S 4.15.21</t>
  </si>
  <si>
    <t>S 4.15.22</t>
  </si>
  <si>
    <t>S 4.15.23</t>
  </si>
  <si>
    <t>S 4.15.24</t>
  </si>
  <si>
    <t>S 4.15.25</t>
  </si>
  <si>
    <t>S 4.15.26</t>
  </si>
  <si>
    <t>S 4.16</t>
  </si>
  <si>
    <t>S 4.15.27</t>
  </si>
  <si>
    <t>S 4.15.28</t>
  </si>
  <si>
    <t>S 4.15.29</t>
  </si>
  <si>
    <t>5.16.1</t>
  </si>
  <si>
    <t>5.16.2</t>
  </si>
  <si>
    <t>5.16.3</t>
  </si>
  <si>
    <t>5.16.4</t>
  </si>
  <si>
    <t>5.16.5</t>
  </si>
  <si>
    <t>5.16.6</t>
  </si>
  <si>
    <t>5.16.7</t>
  </si>
  <si>
    <t>5.16.8</t>
  </si>
  <si>
    <t>5.16.9</t>
  </si>
  <si>
    <t>5.16.10</t>
  </si>
  <si>
    <t>5.16.11</t>
  </si>
  <si>
    <t>5.16.12</t>
  </si>
  <si>
    <t>5.16.13</t>
  </si>
  <si>
    <t>5.16.14</t>
  </si>
  <si>
    <t>5.16.15</t>
  </si>
  <si>
    <t>5.16.16</t>
  </si>
  <si>
    <t>5.16.17</t>
  </si>
  <si>
    <t>5.16.18</t>
  </si>
  <si>
    <t>5.16.19</t>
  </si>
  <si>
    <t>5.16.20</t>
  </si>
  <si>
    <t>5.16.21</t>
  </si>
  <si>
    <t>5.17</t>
  </si>
  <si>
    <t>S 5.16.1</t>
  </si>
  <si>
    <t>S 5.16.2</t>
  </si>
  <si>
    <t>S 5.16.3</t>
  </si>
  <si>
    <t>S 5.16.4</t>
  </si>
  <si>
    <t>S 5.16.5</t>
  </si>
  <si>
    <t>S 5.16.6</t>
  </si>
  <si>
    <t>S 5.16.7</t>
  </si>
  <si>
    <t>S 5.16.8</t>
  </si>
  <si>
    <t>S 5.16.9</t>
  </si>
  <si>
    <t>S 5.16.10</t>
  </si>
  <si>
    <t>S 5.16.11</t>
  </si>
  <si>
    <t>S 5.16.12</t>
  </si>
  <si>
    <t>S 5.16.13</t>
  </si>
  <si>
    <t>S 5.16.14</t>
  </si>
  <si>
    <t>S 5.16.15</t>
  </si>
  <si>
    <t>S 5.16.16</t>
  </si>
  <si>
    <t>S 5.16.17</t>
  </si>
  <si>
    <t>S 5.16.18</t>
  </si>
  <si>
    <t>S 5.16.19</t>
  </si>
  <si>
    <t>S 5.16.20</t>
  </si>
  <si>
    <t>6.15.1</t>
  </si>
  <si>
    <t>6.15.2</t>
  </si>
  <si>
    <t>6.15.3</t>
  </si>
  <si>
    <t>6.15.4</t>
  </si>
  <si>
    <t>6.15.5</t>
  </si>
  <si>
    <t>6.15.6</t>
  </si>
  <si>
    <t>6.15.7</t>
  </si>
  <si>
    <t>6.15.8</t>
  </si>
  <si>
    <t>6.15.9</t>
  </si>
  <si>
    <t>6.15.10</t>
  </si>
  <si>
    <t>6.15.11</t>
  </si>
  <si>
    <t>6.15.12</t>
  </si>
  <si>
    <t>6.15.13</t>
  </si>
  <si>
    <t>6.15.14</t>
  </si>
  <si>
    <t>6.15.15</t>
  </si>
  <si>
    <t>6.15.16</t>
  </si>
  <si>
    <t>6.15.17</t>
  </si>
  <si>
    <t>6.15.18</t>
  </si>
  <si>
    <t>6.15.19</t>
  </si>
  <si>
    <t>6.15.20</t>
  </si>
  <si>
    <t>6.16</t>
  </si>
  <si>
    <t>S 6.15.1</t>
  </si>
  <si>
    <t>S 6.15.2</t>
  </si>
  <si>
    <t>S 6.15.3</t>
  </si>
  <si>
    <t>S 6.15.4</t>
  </si>
  <si>
    <t>S 6.15.5</t>
  </si>
  <si>
    <t>S 6.15.6</t>
  </si>
  <si>
    <t>S 6.15.7</t>
  </si>
  <si>
    <t>S 6.15.8</t>
  </si>
  <si>
    <t>S 6.15.9</t>
  </si>
  <si>
    <t>S 6.15.10</t>
  </si>
  <si>
    <t>S 6.15.11</t>
  </si>
  <si>
    <t>S 6.15.12</t>
  </si>
  <si>
    <t>S 6.15.13</t>
  </si>
  <si>
    <t>S 6.15.14</t>
  </si>
  <si>
    <t>S 6.15.15</t>
  </si>
  <si>
    <t>S 6.15.16</t>
  </si>
  <si>
    <t>S 6.15.17</t>
  </si>
  <si>
    <t>S 6.15.18</t>
  </si>
  <si>
    <t>S 6.15.19</t>
  </si>
  <si>
    <t>S 6.16</t>
  </si>
  <si>
    <t>S 5.17</t>
  </si>
  <si>
    <t>S 5.16.21</t>
  </si>
  <si>
    <t>S 7.15.1</t>
  </si>
  <si>
    <t>S 7.15.2</t>
  </si>
  <si>
    <t>S 7.15.3</t>
  </si>
  <si>
    <t>S 7.15.4</t>
  </si>
  <si>
    <t>S 7.15.5</t>
  </si>
  <si>
    <t>S 7.15.6</t>
  </si>
  <si>
    <t>S 7.15.7</t>
  </si>
  <si>
    <t>S 7.15.8</t>
  </si>
  <si>
    <t>S 7.15.9</t>
  </si>
  <si>
    <t>S 7.15.10</t>
  </si>
  <si>
    <t>S 7.15.11</t>
  </si>
  <si>
    <t>S 7.15.12</t>
  </si>
  <si>
    <t>S 7.15.13</t>
  </si>
  <si>
    <t>S 7.15.14</t>
  </si>
  <si>
    <t>S 7.15.15</t>
  </si>
  <si>
    <t>S 7.15.16</t>
  </si>
  <si>
    <t>S 7.15.17</t>
  </si>
  <si>
    <t>S 7.15.18</t>
  </si>
  <si>
    <t>S 7.15.19</t>
  </si>
  <si>
    <t>S 7.15.20</t>
  </si>
  <si>
    <t>S 7.16</t>
  </si>
  <si>
    <t>3. Reporting &amp; Communication</t>
  </si>
  <si>
    <t>Reporting &amp; communication</t>
  </si>
  <si>
    <t>Communication</t>
  </si>
  <si>
    <t>Communication templates help to standardize and professionalize SOC communication to stakeholders</t>
  </si>
  <si>
    <t>Communication skills are important for analysts to explain their findings and recommendations</t>
  </si>
  <si>
    <t>Communication training helps SOC personnel to communicate effectively</t>
  </si>
  <si>
    <t>A communication matrix can be used to decide when, how and with whom to communicate</t>
  </si>
  <si>
    <t>Do you have a communication matrix in place?</t>
  </si>
  <si>
    <t>Is communication training (verbal/written) available for SOC personnel?</t>
  </si>
  <si>
    <t>M 3.11.1</t>
  </si>
  <si>
    <t>M 3.11.2</t>
  </si>
  <si>
    <t>M 3.11.3</t>
  </si>
  <si>
    <t>Communication templates formally approved and regularly reviewed</t>
  </si>
  <si>
    <t>Communication matrix not in place</t>
  </si>
  <si>
    <t>Communication training not available</t>
  </si>
  <si>
    <t>The need for training is identified, but no training has been selected</t>
  </si>
  <si>
    <t>Communication skills documented in role description</t>
  </si>
  <si>
    <t>Some communication standardized, no templates</t>
  </si>
  <si>
    <t>No communication templates or standardization in place</t>
  </si>
  <si>
    <t>Templates created, but not used consistently</t>
  </si>
  <si>
    <t>Do you use communication templates?</t>
  </si>
  <si>
    <t>Are communication skills element of SOC role descriptions?</t>
  </si>
  <si>
    <t>Are communication skills part of SOC role descriptions?</t>
  </si>
  <si>
    <t>Communication matrix in place, formally published and regularly reviewed</t>
  </si>
  <si>
    <t>Communication skills formally documented and evaluated for employees</t>
  </si>
  <si>
    <t>Communication templates used consistently, embedded in technology</t>
  </si>
  <si>
    <t>Only vital procedures are in place</t>
  </si>
  <si>
    <t>Training selected and made available to SOC personnel</t>
  </si>
  <si>
    <t>Communication training formal part of employee onboarding and evaluation</t>
  </si>
  <si>
    <t>Communication skills not identified</t>
  </si>
  <si>
    <t>Communication skills identified, but not documented</t>
  </si>
  <si>
    <t>Communication information available across documents</t>
  </si>
  <si>
    <t>Communication information available in a single matrix</t>
  </si>
  <si>
    <t>Communication matrix formally published and known to stakeholders</t>
  </si>
  <si>
    <t>Communication skills documented and approved, not evaluated</t>
  </si>
  <si>
    <t>Training selected and made available, actively promoted to SOC personnel</t>
  </si>
  <si>
    <t>M3 - Reporting &amp; Communication</t>
  </si>
  <si>
    <t>5. Privacy &amp; policy</t>
  </si>
  <si>
    <t>3. Change notes</t>
  </si>
  <si>
    <t>Version 2.2</t>
  </si>
  <si>
    <t>question 4.10 added (external SOC cooperation)</t>
  </si>
  <si>
    <t>Privacy &amp; Policy:</t>
  </si>
  <si>
    <t>questions 5.1, 5.2 and 5.3 added (security policy)</t>
  </si>
  <si>
    <t>question 5.4: additional NIST mapping applied</t>
  </si>
  <si>
    <t>questions 1.9 and 1.10 added (KSAOs)</t>
  </si>
  <si>
    <t>questions 3.5 and 3.6 added, renumbering applied (team goals and tracking of goals)</t>
  </si>
  <si>
    <t>questions 3.13 and 3.14 added (multi-team systems and team performance)</t>
  </si>
  <si>
    <t>question 4.4.1 added, renumbering applied (employee abilities)</t>
  </si>
  <si>
    <t>Detection Engineering &amp; Validation:</t>
  </si>
  <si>
    <t>Use case management:</t>
  </si>
  <si>
    <t>Reporting: (changed to reporting &amp; communication)</t>
  </si>
  <si>
    <t>Operations and facilities:</t>
  </si>
  <si>
    <t>question 2.1.6 added (OPSEC program)</t>
  </si>
  <si>
    <t>questions 2.3.2, 2.3.5, 2.3.9 added, renumbering applied (war room, physical storage, remote working)</t>
  </si>
  <si>
    <t>question 3.8.6 added (proactive &amp; reactive metrics)</t>
  </si>
  <si>
    <t>questions 3.10.1 and 3.10.2 added (education &amp; awareness)</t>
  </si>
  <si>
    <t>question 3.11 added (communication)</t>
  </si>
  <si>
    <t>question 4.1.9 (testing use cases) moved to detection engineering, renumbering applied</t>
  </si>
  <si>
    <t>completely new section</t>
  </si>
  <si>
    <t>All technologies: maintenance and support removed from capabilities, and moved to maturity (section x.4), renumbering applied</t>
  </si>
  <si>
    <t>Services domain:</t>
  </si>
  <si>
    <t>question 4.14.25 added, renumbering applied (threat landscaping)</t>
  </si>
  <si>
    <t>question 4.14.31 added (CTI infrastructure management)</t>
  </si>
  <si>
    <t>All services: question about onboarding procedure included</t>
  </si>
  <si>
    <t>Backend improvements:</t>
  </si>
  <si>
    <t>calculations improved and simplified</t>
  </si>
  <si>
    <t>Index updated from percentage completed to remaining questions</t>
  </si>
  <si>
    <t>generic guidance applied for all capabilities (technology &amp; services domain)</t>
  </si>
  <si>
    <t>guidance added for new questions</t>
  </si>
  <si>
    <t>Bug fixes &amp; typos:</t>
  </si>
  <si>
    <t>License updated:</t>
  </si>
  <si>
    <t>CC BY-SA 4.0 license replaces previous GPLv3 license</t>
  </si>
  <si>
    <t>Typos fixed where found</t>
  </si>
  <si>
    <t>conditional formatting error fixed</t>
  </si>
  <si>
    <t>Technology domain:</t>
  </si>
  <si>
    <t>Business domain:</t>
  </si>
  <si>
    <t>People domain:</t>
  </si>
  <si>
    <t>Process domain:</t>
  </si>
  <si>
    <t>No plan exists</t>
  </si>
  <si>
    <t>Roles &amp; hierarchy</t>
  </si>
  <si>
    <t>2.2.3: changed security specialist to forensic analyst</t>
  </si>
  <si>
    <t>Target capability level technology domain</t>
  </si>
  <si>
    <t>Target capability level services domain</t>
  </si>
  <si>
    <t>Basic documentation of use cases</t>
  </si>
  <si>
    <t>Single repository, full description of use cases</t>
  </si>
  <si>
    <t>Repository completed, approved and actively maintained</t>
  </si>
  <si>
    <t>Basic documentation of SOC management process</t>
  </si>
  <si>
    <t>Single document, full description of SOC management process</t>
  </si>
  <si>
    <t>SOC management:</t>
  </si>
  <si>
    <t>1.2: guidance updated for this question</t>
  </si>
  <si>
    <t>Employees:</t>
  </si>
  <si>
    <t>Knowledge management:</t>
  </si>
  <si>
    <t>People management:</t>
  </si>
  <si>
    <t>Platform in place, not dedicated, restricted to SOC</t>
  </si>
  <si>
    <t>2. Operations &amp; Facilities</t>
  </si>
  <si>
    <t>Navigation improvements</t>
  </si>
  <si>
    <t>Has a SOC policy been created?</t>
  </si>
  <si>
    <t>Please specify elements of the SOC policy</t>
  </si>
  <si>
    <t>Code of conduct</t>
  </si>
  <si>
    <t>Review frequency of documentation</t>
  </si>
  <si>
    <t>SOC assessment frequency and type</t>
  </si>
  <si>
    <t>Exercise frequency</t>
  </si>
  <si>
    <t>What activities can and can not be performed as part of the job</t>
  </si>
  <si>
    <t>What documentation is subjected to review and how often that documentation needs to be reviewed</t>
  </si>
  <si>
    <t>How often the SOC is assessed and in what manner (self-assessment, audit, external assessment, etc.)</t>
  </si>
  <si>
    <t>Frequency and type (table top, cyber range, red team, etc.) of exercises in the SOC</t>
  </si>
  <si>
    <t>Information exchange protocols. Especially important for collaborations outside the organisation</t>
  </si>
  <si>
    <t>B 5.10</t>
  </si>
  <si>
    <t>B 5.11</t>
  </si>
  <si>
    <t>Use this outcome as a guideline to determine the score for 5.2</t>
  </si>
  <si>
    <t>B 5.3.1</t>
  </si>
  <si>
    <t>B 5.3.2</t>
  </si>
  <si>
    <t>B 5.3.3</t>
  </si>
  <si>
    <t>B 5.3.4</t>
  </si>
  <si>
    <t>B 5.3.5</t>
  </si>
  <si>
    <t>B 5.3.6</t>
  </si>
  <si>
    <t>B 5.3.7</t>
  </si>
  <si>
    <t>SOC policy completeness</t>
  </si>
  <si>
    <t>A SOC policy is to outline the rules to which SOC personnel and SOC management needs to adhere</t>
  </si>
  <si>
    <t>Knowledge exchange and maintenance</t>
  </si>
  <si>
    <t>No SOC policy in place</t>
  </si>
  <si>
    <t>Basic SOC policy document created</t>
  </si>
  <si>
    <t xml:space="preserve">Single document, full description of SOC policy elements </t>
  </si>
  <si>
    <t>SOC policy document completed, approved and formally published</t>
  </si>
  <si>
    <t>5.4 - 5.11: renumbered from 5.2 - 5.9</t>
  </si>
  <si>
    <t>Capture the flag</t>
  </si>
  <si>
    <t>Public exercises [1]</t>
  </si>
  <si>
    <t>Playbook drills</t>
  </si>
  <si>
    <t>Cyber range</t>
  </si>
  <si>
    <t>Do you have a documented exercise plan?</t>
  </si>
  <si>
    <t>Are the results from exercises documented?</t>
  </si>
  <si>
    <t>Is the output from exercises actively used to improve security operations?</t>
  </si>
  <si>
    <t>Please specify types of exercises included in the plan</t>
  </si>
  <si>
    <t>Security operations exercises</t>
  </si>
  <si>
    <t>SOC exercises completeness</t>
  </si>
  <si>
    <t>2.1.2.1</t>
  </si>
  <si>
    <t>2.1.2.2</t>
  </si>
  <si>
    <t>2.1.2.3</t>
  </si>
  <si>
    <t>2.1.2.4</t>
  </si>
  <si>
    <t>2.1.2.5</t>
  </si>
  <si>
    <t>2.1.2.6</t>
  </si>
  <si>
    <t>M 2.1.2.1</t>
  </si>
  <si>
    <t>M 2.1.2.2</t>
  </si>
  <si>
    <t>M 2.1.2.3</t>
  </si>
  <si>
    <t>M 2.1.2.4</t>
  </si>
  <si>
    <t>M 2.1.2.5</t>
  </si>
  <si>
    <t>M 2.1.2.6</t>
  </si>
  <si>
    <t>M 2.5.5</t>
  </si>
  <si>
    <t>M 2.5.6</t>
  </si>
  <si>
    <t>M 2.6.1</t>
  </si>
  <si>
    <t>M 2.6.2</t>
  </si>
  <si>
    <t>The means (meetings and platforms) for knowledge exchange and rules for maintenance of knowledge bases</t>
  </si>
  <si>
    <t>Working agreements</t>
  </si>
  <si>
    <t>How to behave in the SOC, mandatory and optional meetings, SOC culture, repercussions for non-compliance, etc.</t>
  </si>
  <si>
    <t>Agreements on length of meetings, length of agile sprints, transparency of completed work, etc.</t>
  </si>
  <si>
    <t>B 5.3.8</t>
  </si>
  <si>
    <t>No exercise plan in place</t>
  </si>
  <si>
    <t>Basic description of SOC exercises</t>
  </si>
  <si>
    <t>Single document, full description of SOC exercises</t>
  </si>
  <si>
    <t>Exercises plan completed, approved and formally published</t>
  </si>
  <si>
    <t>Results not documented</t>
  </si>
  <si>
    <t>Results documented in a ad-hoc fashion</t>
  </si>
  <si>
    <t>Results documented using a defined template</t>
  </si>
  <si>
    <t>Output not used for improvement purposes</t>
  </si>
  <si>
    <t>Improvements done in an ad-hoc fashion</t>
  </si>
  <si>
    <t>Improvements determined and documented</t>
  </si>
  <si>
    <t>Improvements determined, formally assigned, implementation tracked</t>
  </si>
  <si>
    <t>Results documented, reviewed and formally approved</t>
  </si>
  <si>
    <t>Results documented in a single document</t>
  </si>
  <si>
    <t>Improvements determined and formally approved</t>
  </si>
  <si>
    <t>Purple/Red/Black team exercises</t>
  </si>
  <si>
    <t>An exercise plan lists the type of exercises to be conducted, the frequency and the exercise goals</t>
  </si>
  <si>
    <t>Formal structured exercises are performed regularly</t>
  </si>
  <si>
    <t>2.1.2 - 2.5.2: renumbered to 2.2.1 - 2.6.2</t>
  </si>
  <si>
    <t>2.1: security operations exercises turned into a separate section, additional questions inserted</t>
  </si>
  <si>
    <t>2.1.1: renumbered to 2.1.3</t>
  </si>
  <si>
    <t>1.6.3</t>
  </si>
  <si>
    <t>Access management</t>
  </si>
  <si>
    <t>Is a break glass procedure in place?</t>
  </si>
  <si>
    <t>Access Management</t>
  </si>
  <si>
    <t>2.6.3</t>
  </si>
  <si>
    <t>3.6.3</t>
  </si>
  <si>
    <t>4.6.3</t>
  </si>
  <si>
    <t>Specify which technological capabilities and artefacts are present and implemented:</t>
  </si>
  <si>
    <t>T 1.6.3</t>
  </si>
  <si>
    <t>T 2.6.3</t>
  </si>
  <si>
    <t>T 3.6.3</t>
  </si>
  <si>
    <t>T 4.6.3</t>
  </si>
  <si>
    <t>Testing the DR plan is required to ensure that it is complete, functional  and tasks and responsibilities for involved personnel are understood</t>
  </si>
  <si>
    <t>All technologies: break glass procedure added to access control</t>
  </si>
  <si>
    <t>All technologies: confidentiality section changed to access control</t>
  </si>
  <si>
    <t>A break glass procedure and account is required to gain access to the tooling even in case of major IT outages</t>
  </si>
  <si>
    <t>Break glass procedure and account not in place</t>
  </si>
  <si>
    <t>Break glass account in place, no defined procedure</t>
  </si>
  <si>
    <t>Break glass account and defined procedure in place</t>
  </si>
  <si>
    <t>Break glass account and defined procedure in place, formally approved</t>
  </si>
  <si>
    <t>Break glass account and procedure in place, approved &amp; regularly tested</t>
  </si>
  <si>
    <t>Granular access rights implemented, monitored and subjected to audit</t>
  </si>
  <si>
    <t>All services: removed CMMI level references, as they were somewhat confusing and did not add any value</t>
  </si>
  <si>
    <t>Maintenance &amp; configuration</t>
  </si>
  <si>
    <t>Are maintenance &amp; configuration updates executed through the change management process?</t>
  </si>
  <si>
    <t>Maintenance and configuration updates should follow the formal change management process</t>
  </si>
  <si>
    <t>All technologies: maintenance (x.4) updated to 'maintenance &amp; configuration', question x.4.3 updated to reflect this change</t>
  </si>
  <si>
    <t>Forensic Analyst</t>
  </si>
  <si>
    <t>Detection engineer</t>
  </si>
  <si>
    <t>Security / Systems Engineer</t>
  </si>
  <si>
    <t>Automation engineer</t>
  </si>
  <si>
    <t>2.2.13</t>
  </si>
  <si>
    <t>2.2.14</t>
  </si>
  <si>
    <t>Primarily responsible for creating and updating detection analytics</t>
  </si>
  <si>
    <t>Primarily responsible for automation of repetitive SOC tasks</t>
  </si>
  <si>
    <t>P 2.2.13</t>
  </si>
  <si>
    <t>Primarily responsible for technical architecture for security systems used within the SOC</t>
  </si>
  <si>
    <t>2.2.13: added automation engineer</t>
  </si>
  <si>
    <t>2.2.12: added detection engineer</t>
  </si>
  <si>
    <t>Please specify SOC report types:</t>
  </si>
  <si>
    <t>Technical security reports</t>
  </si>
  <si>
    <t>Executive security reports</t>
  </si>
  <si>
    <t>Real-time reporting dashboards</t>
  </si>
  <si>
    <t>Trend reports</t>
  </si>
  <si>
    <t>KPI reports</t>
  </si>
  <si>
    <t>Newsletter or digest</t>
  </si>
  <si>
    <t>Incident reports</t>
  </si>
  <si>
    <t>Operational reports</t>
  </si>
  <si>
    <t>Do you provide different types of reports to your recipients?</t>
  </si>
  <si>
    <t>Different types of reports provide more insight into security operations</t>
  </si>
  <si>
    <t>M 3.8.7</t>
  </si>
  <si>
    <t>M 3.8.8</t>
  </si>
  <si>
    <r>
      <t>Please specify SOC metric types</t>
    </r>
    <r>
      <rPr>
        <i/>
        <vertAlign val="superscript"/>
        <sz val="11"/>
        <color theme="1"/>
        <rFont val="Calibri"/>
        <family val="2"/>
        <scheme val="minor"/>
      </rPr>
      <t>[1]</t>
    </r>
  </si>
  <si>
    <t>M 3.10.3</t>
  </si>
  <si>
    <t>M 3.10.4</t>
  </si>
  <si>
    <t>M 3.10.5</t>
  </si>
  <si>
    <t>M 3.10.6</t>
  </si>
  <si>
    <t>Do you use different types of metrics in your reports?</t>
  </si>
  <si>
    <t>Different types of metrics provide more insight into security operations</t>
  </si>
  <si>
    <t>Real-time reporting dashboards provide immediate insight into the current performance level</t>
  </si>
  <si>
    <t>Report type completeness</t>
  </si>
  <si>
    <t>Report metrics completeness</t>
  </si>
  <si>
    <t>Reporting &amp; Communication</t>
  </si>
  <si>
    <t>Report types aggregated into a single question</t>
  </si>
  <si>
    <t>Metrics types aggregated into a single question</t>
  </si>
  <si>
    <t>3.9 - 3.12: renumbered to 3.11 - 3.14</t>
  </si>
  <si>
    <t>5.2: SOC policy added as a new question, 5.3 outlines the elements in the policy</t>
  </si>
  <si>
    <t>Normalisation</t>
  </si>
  <si>
    <t>Capability to detect attacks across multiple attack stages</t>
  </si>
  <si>
    <t>Visualisation and output</t>
  </si>
  <si>
    <t>Both export of information / commands and import of data from API sources (such as cloud)</t>
  </si>
  <si>
    <t>Standard detection rules</t>
  </si>
  <si>
    <t>Custom detection rules</t>
  </si>
  <si>
    <t>The system will contain confidential information and information that possibly impacts employee privacy</t>
  </si>
  <si>
    <t>Rule-based detection</t>
  </si>
  <si>
    <t>Technical capabilities</t>
  </si>
  <si>
    <t>User anomalies</t>
  </si>
  <si>
    <t>Application anomalies</t>
  </si>
  <si>
    <t>Device anomalies</t>
  </si>
  <si>
    <t>Network anomalies</t>
  </si>
  <si>
    <t>Anomalous pattern detection for users</t>
  </si>
  <si>
    <t>Anomalous pattern detection for applications</t>
  </si>
  <si>
    <t>Anomalous pattern detection for devices</t>
  </si>
  <si>
    <t>Anomalous pattern detection for network</t>
  </si>
  <si>
    <t>Security incident management integration</t>
  </si>
  <si>
    <t>Data ingestion and processing</t>
  </si>
  <si>
    <t>Capability to aggregate data and optimize the event flow</t>
  </si>
  <si>
    <t>Threat hunting integration</t>
  </si>
  <si>
    <t>Integrations (technical &amp; process)</t>
  </si>
  <si>
    <t>Integration of the security incident management process to support incident investigation</t>
  </si>
  <si>
    <t>Integration of the tooling into the threat hunting process to support threat hunting investigations</t>
  </si>
  <si>
    <t>Flexible and scalable architecture</t>
  </si>
  <si>
    <t>A flexible and scalable architecture supports the SOC as it grows in size (FTE) and data (coverage)</t>
  </si>
  <si>
    <t>1.7.26</t>
  </si>
  <si>
    <t>1.7.27</t>
  </si>
  <si>
    <t>1.7.28</t>
  </si>
  <si>
    <t>1.7.29</t>
  </si>
  <si>
    <t>1.7.30</t>
  </si>
  <si>
    <t>1.7.31</t>
  </si>
  <si>
    <t>1.7.32</t>
  </si>
  <si>
    <t>1.7.33</t>
  </si>
  <si>
    <t>1.7.34</t>
  </si>
  <si>
    <t>1.7.35</t>
  </si>
  <si>
    <t>1.7.36</t>
  </si>
  <si>
    <t>1.7.37</t>
  </si>
  <si>
    <t>T2 - NDR Tooling</t>
  </si>
  <si>
    <t>Additions in version 2.3</t>
  </si>
  <si>
    <t>Use of standard content packs in the security monitoring solution</t>
  </si>
  <si>
    <t>Use of custom content (correlation rules, etc.) in the security monitoring solution</t>
  </si>
  <si>
    <t>Custom dashboards used by analysts and managers</t>
  </si>
  <si>
    <t>Custom reports for SOC customers and SOC analysts</t>
  </si>
  <si>
    <t>Partially implemented, incomplete</t>
  </si>
  <si>
    <t>Fully implemented, documented, approved, actively improved</t>
  </si>
  <si>
    <t>Mostly implemented, documented and approved</t>
  </si>
  <si>
    <t>Generic guidance modified to better reflect capability levels</t>
  </si>
  <si>
    <t>SIEM / UEBA (formerly: SIEM)</t>
  </si>
  <si>
    <t>NDR (formerly: IDPS)</t>
  </si>
  <si>
    <t>A matrix may consist of: SOC skills, SOC employees and skill levels (novice, intermediate, expert)</t>
  </si>
  <si>
    <t>Monitoring north - south network traffic</t>
  </si>
  <si>
    <t>Monitoring east - west network traffic</t>
  </si>
  <si>
    <t>Monitoring classified network segements</t>
  </si>
  <si>
    <t>Monitoring cloud environments</t>
  </si>
  <si>
    <t>Full packet capture</t>
  </si>
  <si>
    <t>Encrypted traffic analysis</t>
  </si>
  <si>
    <t>Supervised machine learning</t>
  </si>
  <si>
    <t>Unsupervised machine learning</t>
  </si>
  <si>
    <t>Full packet capture supports network forensic capabilities</t>
  </si>
  <si>
    <t>Flow data ingestion</t>
  </si>
  <si>
    <t>Flow data (such as NetFlow, IPFIX, etc.) ingestion</t>
  </si>
  <si>
    <t>Monitoring ICS/SCADA networks</t>
  </si>
  <si>
    <t>Monitoring capabilities for traffic crossing the perimeter</t>
  </si>
  <si>
    <t>Monitoring capabilities for traffic traversing the internal network</t>
  </si>
  <si>
    <t>Monitoring capabilities for classified network segments</t>
  </si>
  <si>
    <t>Monitoring capabilities for cloud connections / environments</t>
  </si>
  <si>
    <t>Monitoring capabilities for ISC/SCADA networks</t>
  </si>
  <si>
    <t>Deep packet inspection</t>
  </si>
  <si>
    <t>Detonate potential malware samples in a sandbox environment</t>
  </si>
  <si>
    <t>Machine learning trained without a predefined data set</t>
  </si>
  <si>
    <t>Machine learning trained on a predefined data set with known good and bad traffic</t>
  </si>
  <si>
    <t>IDS signature matching</t>
  </si>
  <si>
    <t>Traffic blocking</t>
  </si>
  <si>
    <t>Pattern analysis</t>
  </si>
  <si>
    <t>Correlation of anomalies with previously detected anomalies or detection rules</t>
  </si>
  <si>
    <t>Traffic baselining</t>
  </si>
  <si>
    <t>Creation of network baselines for anomaly detection purposes</t>
  </si>
  <si>
    <t>Graphing capabilities to support analysis</t>
  </si>
  <si>
    <t>A central console used by SOC analysts</t>
  </si>
  <si>
    <t>Searching capabilities that support finding specific information based on characteristics</t>
  </si>
  <si>
    <t>Helps to identify potentially malicious traffic in encrypted communications, using fingerprinting or certificate analysis</t>
  </si>
  <si>
    <t>Detailed inspection of data sent across the network</t>
  </si>
  <si>
    <t>2.7.17</t>
  </si>
  <si>
    <t>2.7.18</t>
  </si>
  <si>
    <t>2.7.19</t>
  </si>
  <si>
    <t>2.7.20</t>
  </si>
  <si>
    <t>2.7.21</t>
  </si>
  <si>
    <t>2.7.22</t>
  </si>
  <si>
    <t>2.7.23</t>
  </si>
  <si>
    <t>2.7.24</t>
  </si>
  <si>
    <t>2.7.25</t>
  </si>
  <si>
    <t>2.7.26</t>
  </si>
  <si>
    <t>2.7.27</t>
  </si>
  <si>
    <t>2.7.28</t>
  </si>
  <si>
    <t>2.7.29</t>
  </si>
  <si>
    <t>2.7.30</t>
  </si>
  <si>
    <t>2.7.31</t>
  </si>
  <si>
    <t>2.7.32</t>
  </si>
  <si>
    <t>2.7.33</t>
  </si>
  <si>
    <t>2.7.34</t>
  </si>
  <si>
    <t>Monitoring capabilities</t>
  </si>
  <si>
    <t>Monitoring of user actions</t>
  </si>
  <si>
    <t>User / identity monitoring</t>
  </si>
  <si>
    <t>Completely reworked all capabilities</t>
  </si>
  <si>
    <t>EDR (new)</t>
  </si>
  <si>
    <t>New section for the SOC-CMM</t>
  </si>
  <si>
    <t>Aggregated Security Analytics (v2.2) and SIEM (v2.2) capabilities into a single SIEM/UEBA technology</t>
  </si>
  <si>
    <t>SOAR</t>
  </si>
  <si>
    <t>1.7.38</t>
  </si>
  <si>
    <t>Do you periodically evaluate team performance?</t>
  </si>
  <si>
    <t>Do you periodically evaluate SOC employees?</t>
  </si>
  <si>
    <t>Do you have a skill matrix in place?</t>
  </si>
  <si>
    <t>Hard skills</t>
  </si>
  <si>
    <t>All SOC employees</t>
  </si>
  <si>
    <t>Soft skills</t>
  </si>
  <si>
    <t>The skill matrix should cover all SOC employees, both internal and external</t>
  </si>
  <si>
    <t>Is the skill matrix actively used for team and personal improvement?</t>
  </si>
  <si>
    <t>Do you have a knowledge matrix in place?</t>
  </si>
  <si>
    <t>The knowledge matrix should cover all SOC employees, both internal and external</t>
  </si>
  <si>
    <t>All relevant knowledge areas</t>
  </si>
  <si>
    <t>Knowledge levels (novice, intermediate, expert)</t>
  </si>
  <si>
    <t>Knowledge for service delivery: technical (i.e. support), functional (i.e. configuration) and foundational (e.g. networking, encryption)</t>
  </si>
  <si>
    <t>Use this outcome as a guideline to determine the score for 4.5</t>
  </si>
  <si>
    <t>Is the knowledge matrix acively used to determine training and education needs?</t>
  </si>
  <si>
    <t>P 4.9</t>
  </si>
  <si>
    <t>P 4.10</t>
  </si>
  <si>
    <t>Skill levels (novice, intermediate, expert)</t>
  </si>
  <si>
    <t>Determining and documenting knowledge levels helps to identify areas where limited expertise is available</t>
  </si>
  <si>
    <t>Determining and documenting skill levels helps to identify areas where limited expertise is available</t>
  </si>
  <si>
    <t>P 4.4</t>
  </si>
  <si>
    <t>P 4.6.1</t>
  </si>
  <si>
    <t>P 4.6.2</t>
  </si>
  <si>
    <t>P 4.6.3</t>
  </si>
  <si>
    <t>P 4.7</t>
  </si>
  <si>
    <t>P 4.8</t>
  </si>
  <si>
    <t>Skill matrix completeness</t>
  </si>
  <si>
    <t>Knowledge matrix completeness</t>
  </si>
  <si>
    <t>Please specify elements of the knowledge matrix:</t>
  </si>
  <si>
    <t>Skill matrix questions aggregated into two questions</t>
  </si>
  <si>
    <t>Knowledge matrix questions aggregated into two questions</t>
  </si>
  <si>
    <t>Renumbering applied to section</t>
  </si>
  <si>
    <t>5.2 Detection validation</t>
  </si>
  <si>
    <t>Is the outcome from detection validation used as input into monitoring and detection engineering?</t>
  </si>
  <si>
    <t>Output should lead to updates in detections and new detections, as well as instructions for SOC analysts</t>
  </si>
  <si>
    <t>Do you perform adversary emulation or automated detection testing? [1]</t>
  </si>
  <si>
    <t>Validation activities not performed</t>
  </si>
  <si>
    <t>Validation activities performed in an ad-hoc fashion</t>
  </si>
  <si>
    <t>Validation activities fully aligned with TI and continuously improved</t>
  </si>
  <si>
    <t>Validation activities performed structurally following a documented process</t>
  </si>
  <si>
    <t>Validation activities performed structurally, no documented process</t>
  </si>
  <si>
    <t>These validation activities provides insights into how well security monitoring is able to detect certain adversaries or attack techniques</t>
  </si>
  <si>
    <t>5.2.1: changed wording, guidance and remark for this question. Added some example resources</t>
  </si>
  <si>
    <t>Are SOC governance meetings regularly held?</t>
  </si>
  <si>
    <t>B 4.11</t>
  </si>
  <si>
    <t>4.7: Added question on governance meetings</t>
  </si>
  <si>
    <t>4.7 - 4.10: renumbered to 4.8 - 4.11</t>
  </si>
  <si>
    <t>Can be fully implemented HA, partially implemented, hot spare, etc. May not be applicable</t>
  </si>
  <si>
    <t>Integrations</t>
  </si>
  <si>
    <t>Visualisation &amp; output</t>
  </si>
  <si>
    <t>OS support</t>
  </si>
  <si>
    <t>Mobile device support</t>
  </si>
  <si>
    <t>Configuration monitoring</t>
  </si>
  <si>
    <t>Web content filtering</t>
  </si>
  <si>
    <t>Air-gaped end-point monitoring</t>
  </si>
  <si>
    <t>Monitoring DNS traffic</t>
  </si>
  <si>
    <t>Physical, virtual &amp; cloud deployment</t>
  </si>
  <si>
    <t>Online signature-based detection</t>
  </si>
  <si>
    <t>Offline signature-based detection</t>
  </si>
  <si>
    <t>Behavioural detection</t>
  </si>
  <si>
    <t>URL filtering / blocking</t>
  </si>
  <si>
    <t>Machine isolation</t>
  </si>
  <si>
    <t>Process termination / suspension</t>
  </si>
  <si>
    <t>File / registry key deletion</t>
  </si>
  <si>
    <t>Forced user logoff</t>
  </si>
  <si>
    <t>Forensic information preservation</t>
  </si>
  <si>
    <t>Exploit prevention</t>
  </si>
  <si>
    <t>Prevention capabilities</t>
  </si>
  <si>
    <t>Vulnerability detection</t>
  </si>
  <si>
    <t>Fileless malware protection</t>
  </si>
  <si>
    <t>Attack surface reduction</t>
  </si>
  <si>
    <t>Historic data retention</t>
  </si>
  <si>
    <t>Vulnerability patching</t>
  </si>
  <si>
    <t>Ransomware protection</t>
  </si>
  <si>
    <t>Custom rules</t>
  </si>
  <si>
    <t>Threat hunting integration - TTPs</t>
  </si>
  <si>
    <t>Threat hunting integration - Tools &amp; artifacts</t>
  </si>
  <si>
    <t>Threat hunting integration - Technical indicators</t>
  </si>
  <si>
    <t>Integration of the tooling into the threat hunting process to support threat hunting investigations on the TTP level</t>
  </si>
  <si>
    <t>Integration of the tooling into the threat hunting process to support threat hunting investigations on the Tools &amp; artifacts level</t>
  </si>
  <si>
    <t>Integration of the tooling into the threat hunting process to support threat hunting investigations on the indicator level (IP, domain, hash)</t>
  </si>
  <si>
    <t>MITRE ATT&amp;CK® identifier tagging</t>
  </si>
  <si>
    <t>Malware sandbox integration</t>
  </si>
  <si>
    <t>Vulnerability intelligence integration</t>
  </si>
  <si>
    <t>File reputation service</t>
  </si>
  <si>
    <t>Deception techniques</t>
  </si>
  <si>
    <t>Remediation capabilities</t>
  </si>
  <si>
    <t>Support for mobile devices (e.g. Android, IOS)</t>
  </si>
  <si>
    <t>Deployment across physical and virtual devices and cloud-based workloads increases coverage and visibility</t>
  </si>
  <si>
    <t>Remote patching of uncovered vulnerabilities. May be fully automated</t>
  </si>
  <si>
    <t>Forensic information preservation is a capability that supports security incident management and forensic investigation</t>
  </si>
  <si>
    <t>Attack surface reduction can be used to decrease the likelihood of compromise</t>
  </si>
  <si>
    <t>Historic data retention is especially important in threat hunting investigations. Multiple months of data should be retained</t>
  </si>
  <si>
    <t>Add MITRE ATT&amp;CK® tags to rules / analytics for mapping and hunting purposes</t>
  </si>
  <si>
    <t>Prevention of exploits being executed on the system</t>
  </si>
  <si>
    <t>Protection against malware running only in memory</t>
  </si>
  <si>
    <t>Prevention of running unauthorised applications by means of allow listing</t>
  </si>
  <si>
    <t>Protection against ransomware, for example with the used of controlled access to sensitive files and folders</t>
  </si>
  <si>
    <t>Detection of vulnerabilities on the local end-point</t>
  </si>
  <si>
    <t>Detection of potentially malicious network traffic</t>
  </si>
  <si>
    <t>Monitoring capabilities for end-points not connected to the corporate network</t>
  </si>
  <si>
    <t>Analysis of end-point memory</t>
  </si>
  <si>
    <t>Detection of potentially malicious files using an (online) file reputation service</t>
  </si>
  <si>
    <t>Block traffic to specific URL</t>
  </si>
  <si>
    <t>Block specific web content</t>
  </si>
  <si>
    <t>Isolate a machine from the network</t>
  </si>
  <si>
    <t>Terminate or suspend a running process</t>
  </si>
  <si>
    <t>Delete local files or registry key (in case of Windows)</t>
  </si>
  <si>
    <t>Force a user to log off to terminate any user-associated processes</t>
  </si>
  <si>
    <t>Signature-based malware detection requiring an active internet connection</t>
  </si>
  <si>
    <t>Signature-based malware detection not requiring an active internet connection</t>
  </si>
  <si>
    <t>Creation of custom rules for the detection of specific Indicators of Attack</t>
  </si>
  <si>
    <t>Detection of potentially malicious behaviour using machine learning technologies</t>
  </si>
  <si>
    <t>Detection of anomalous patterns, for example in (encrypted) sessions, using machines learning</t>
  </si>
  <si>
    <t>Searching capabilities that support finding specific information based on characteristics, especially useful for end-point threat hunting</t>
  </si>
  <si>
    <t>Searching capabilities that support finding specific information based on characteristics, especially useful for network threat hunting</t>
  </si>
  <si>
    <t>3.7.8</t>
  </si>
  <si>
    <t>3.7.9</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</si>
  <si>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</si>
  <si>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</si>
  <si>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</si>
  <si>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</si>
  <si>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</si>
  <si>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</si>
  <si>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</si>
  <si>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</si>
  <si>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</si>
  <si>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</si>
  <si>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</si>
  <si>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</si>
  <si>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</si>
  <si>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</si>
  <si>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</si>
  <si>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</si>
  <si>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</si>
  <si>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</si>
  <si>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</si>
  <si>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</si>
  <si>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</si>
  <si>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</si>
  <si>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3.7.46</t>
  </si>
  <si>
    <t>T 1.7.26</t>
  </si>
  <si>
    <t>T 1.7.27</t>
  </si>
  <si>
    <t>T 1.7.28</t>
  </si>
  <si>
    <t>T 1.7.29</t>
  </si>
  <si>
    <t>T 1.7.30</t>
  </si>
  <si>
    <t>T 1.7.31</t>
  </si>
  <si>
    <t>T 1.7.32</t>
  </si>
  <si>
    <t>T 1.7.33</t>
  </si>
  <si>
    <t>T 1.7.34</t>
  </si>
  <si>
    <t>T 1.7.35</t>
  </si>
  <si>
    <t>T 1.7.36</t>
  </si>
  <si>
    <t>T 1.7.37</t>
  </si>
  <si>
    <t>T 1.7.38</t>
  </si>
  <si>
    <t>T 2.7.17</t>
  </si>
  <si>
    <t>T 2.7.18</t>
  </si>
  <si>
    <t>T 2.7.19</t>
  </si>
  <si>
    <t>T 2.7.20</t>
  </si>
  <si>
    <t>T 2.7.21</t>
  </si>
  <si>
    <t>T 2.7.22</t>
  </si>
  <si>
    <t>T 2.7.23</t>
  </si>
  <si>
    <t>T 2.7.24</t>
  </si>
  <si>
    <t>T 2.7.25</t>
  </si>
  <si>
    <t>T 2.7.26</t>
  </si>
  <si>
    <t>T 2.7.27</t>
  </si>
  <si>
    <t>T 2.7.28</t>
  </si>
  <si>
    <t>T 2.7.29</t>
  </si>
  <si>
    <t>T 2.7.30</t>
  </si>
  <si>
    <t>T 2.7.31</t>
  </si>
  <si>
    <t>T 2.7.32</t>
  </si>
  <si>
    <t>T 2.7.33</t>
  </si>
  <si>
    <t>T 2.7.34</t>
  </si>
  <si>
    <t>T 3.7.23</t>
  </si>
  <si>
    <t>T 3.7.24</t>
  </si>
  <si>
    <t>T 3.7.25</t>
  </si>
  <si>
    <t>T 3.7.26</t>
  </si>
  <si>
    <t>T 3.7.27</t>
  </si>
  <si>
    <t>T 3.7.28</t>
  </si>
  <si>
    <t>T 3.7.29</t>
  </si>
  <si>
    <t>T 3.7.30</t>
  </si>
  <si>
    <t>T 3.7.31</t>
  </si>
  <si>
    <t>T 3.7.32</t>
  </si>
  <si>
    <t>T 3.7.33</t>
  </si>
  <si>
    <t>T 3.7.34</t>
  </si>
  <si>
    <t>T 3.7.35</t>
  </si>
  <si>
    <t>T 3.7.36</t>
  </si>
  <si>
    <t>T 3.7.37</t>
  </si>
  <si>
    <t>T 3.7.38</t>
  </si>
  <si>
    <t>T 3.7.39</t>
  </si>
  <si>
    <t>T 3.7.40</t>
  </si>
  <si>
    <t>T 3.7.41</t>
  </si>
  <si>
    <t>T 3.7.42</t>
  </si>
  <si>
    <t>T 3.7.43</t>
  </si>
  <si>
    <t>T 3.7.44</t>
  </si>
  <si>
    <t>T 3.7.45</t>
  </si>
  <si>
    <t>T 3.7.46</t>
  </si>
  <si>
    <t>Correlation of events with previously detected events</t>
  </si>
  <si>
    <t>In-line appliances can block malicious traffic as part of their response capability</t>
  </si>
  <si>
    <t>Monitoring capabilities for DNS queries</t>
  </si>
  <si>
    <t>Reporting</t>
  </si>
  <si>
    <t>Dashboards</t>
  </si>
  <si>
    <t>5.2.7</t>
  </si>
  <si>
    <t>Do you monitor the data ingestion status for log sources?</t>
  </si>
  <si>
    <t>5.2.8</t>
  </si>
  <si>
    <t>Do you actively monitoring and improve data source coverage?</t>
  </si>
  <si>
    <t>Data source coverage should be optimized to avoid blind spots in monitoring</t>
  </si>
  <si>
    <t>M 5.2.8</t>
  </si>
  <si>
    <t>Have you implemented a process for continuous improvement?</t>
  </si>
  <si>
    <t>Have you implemented a process to manage SOC quality assurance?</t>
  </si>
  <si>
    <t>5.2.7 - 5.2.8: added questions on validation of integrity of data ingestion and log source coverage</t>
  </si>
  <si>
    <t>1.7: added a question on quality assurance</t>
  </si>
  <si>
    <t>1.6: added a question on continuous improvement</t>
  </si>
  <si>
    <t>Continuous improvement is a vital process for SOCs to evolve their capabilities</t>
  </si>
  <si>
    <t>Quality assurance is aimed at ensuring SOC processes, technology and services meet their quality requirements</t>
  </si>
  <si>
    <t>M 1.6</t>
  </si>
  <si>
    <t>M 1.7</t>
  </si>
  <si>
    <t>Response integrations</t>
  </si>
  <si>
    <t>Visualisation and ouput</t>
  </si>
  <si>
    <t>Automated remediation by blocking attackers on the end-point</t>
  </si>
  <si>
    <t>Data integrations</t>
  </si>
  <si>
    <t>Standard playbooks</t>
  </si>
  <si>
    <t>Customised playbooks</t>
  </si>
  <si>
    <t>Playbook automation</t>
  </si>
  <si>
    <t>Application of automation in playbooks</t>
  </si>
  <si>
    <t>4.7.19</t>
  </si>
  <si>
    <t>4.7.20</t>
  </si>
  <si>
    <t>4.7.21</t>
  </si>
  <si>
    <t>Playbook development process</t>
  </si>
  <si>
    <t>4.7.22</t>
  </si>
  <si>
    <t>4.7.23</t>
  </si>
  <si>
    <t>T 4.7.23</t>
  </si>
  <si>
    <t>T 4.7.19</t>
  </si>
  <si>
    <t>T 4.7.20</t>
  </si>
  <si>
    <t>T 4.7.21</t>
  </si>
  <si>
    <t>T 4.7.22</t>
  </si>
  <si>
    <t>Enrichment playbooks only</t>
  </si>
  <si>
    <t>No automation in playbooks</t>
  </si>
  <si>
    <t>Automation of triage activity</t>
  </si>
  <si>
    <t>Automation used as decision support for remediation activities</t>
  </si>
  <si>
    <t>fully automated playbooks where possible</t>
  </si>
  <si>
    <t>Not required for security operations</t>
  </si>
  <si>
    <t>Capabilities restructured</t>
  </si>
  <si>
    <t>Capabilities from previous version renumbered and re-ordered</t>
  </si>
  <si>
    <t>4.7.24</t>
  </si>
  <si>
    <t>T 4.7.24</t>
  </si>
  <si>
    <t>B 4.6</t>
  </si>
  <si>
    <t>Costs visible, basic budget allocation in place</t>
  </si>
  <si>
    <t>No governance meetings held</t>
  </si>
  <si>
    <t>Governance meetings held in an ad-hoc fashion</t>
  </si>
  <si>
    <t>Governance meetings at different levels scheduled and structured</t>
  </si>
  <si>
    <t>Governance meetings at different levels scheduled, ToR formalised</t>
  </si>
  <si>
    <t>A skill matrix is not in place</t>
  </si>
  <si>
    <t>Matrix not used for improvement</t>
  </si>
  <si>
    <t>A complete skill matrix is in place, not approved</t>
  </si>
  <si>
    <t>A complete skill matrix is in place, approved and regularly updated</t>
  </si>
  <si>
    <t>A complete skill matrix is in place and approved, not regularly updated</t>
  </si>
  <si>
    <t>Matrix used to improve personal and team results, improvements tracked</t>
  </si>
  <si>
    <t>Personal improvement is essential, team improvement requires insight in team dynamics and skill distribution</t>
  </si>
  <si>
    <t>Matrix not used for identification of training needs</t>
  </si>
  <si>
    <t>Matrix used for improvement in an ad-hoc fashion</t>
  </si>
  <si>
    <t>Matrix used to improve some personal and team results</t>
  </si>
  <si>
    <t>Matrix used to improve all personal and team results</t>
  </si>
  <si>
    <t>Matrix used for training identification in an ad-hoc fashion</t>
  </si>
  <si>
    <t>A basic knowledge matrix is in place, but incomplete</t>
  </si>
  <si>
    <t>A basic skill matrix is in place, but incomplete</t>
  </si>
  <si>
    <t>A complete knowledge matrix is in place, not approved</t>
  </si>
  <si>
    <t>A complete knowledge matrix is in place and approved, not regularly updated</t>
  </si>
  <si>
    <t>A complete knowledge matrix is in place, approved and regularly updated</t>
  </si>
  <si>
    <t>Matrix structurally used to identify training needs, training tracked</t>
  </si>
  <si>
    <t>Matrix used to identify training needs, but not for all employees</t>
  </si>
  <si>
    <t>Matrix used to identify all training needs, but not tracked for execution</t>
  </si>
  <si>
    <t>CI process not implemented</t>
  </si>
  <si>
    <t>CI conducted in an ad-hoc fashion</t>
  </si>
  <si>
    <t>CI conducted structurally, not documented</t>
  </si>
  <si>
    <t>CI conducted structurally, following a defined process</t>
  </si>
  <si>
    <t>QA process not implemented</t>
  </si>
  <si>
    <t>QA conducted in an ad-hoc fashion</t>
  </si>
  <si>
    <t>QA conducted structurally, not documented</t>
  </si>
  <si>
    <t>QA conducted structurally, following a defined process</t>
  </si>
  <si>
    <t>Have you implemented a process for continuous improvement (CI)?</t>
  </si>
  <si>
    <t>Have you implemented a process to manage SOC quality assurance (QA)?</t>
  </si>
  <si>
    <t>QA conducted structurally, following an approved and measured process</t>
  </si>
  <si>
    <t>CI conducted structurally, following an approved and measured process</t>
  </si>
  <si>
    <t>Exercise output should be used to structurally improve security operations</t>
  </si>
  <si>
    <t>M 3.12.1</t>
  </si>
  <si>
    <t>M 3.12.2</t>
  </si>
  <si>
    <t>M 3.13.1</t>
  </si>
  <si>
    <t>M 3.13.2</t>
  </si>
  <si>
    <t>M 3.13.3</t>
  </si>
  <si>
    <t>M 3.13.4</t>
  </si>
  <si>
    <t>Some reporting types provided</t>
  </si>
  <si>
    <t>Different reporting types not provided</t>
  </si>
  <si>
    <t>Required reporting types provided and regularly evaluated</t>
  </si>
  <si>
    <t>Required reporting types provided, not regularly evaluated</t>
  </si>
  <si>
    <t>Most required reporting types provided</t>
  </si>
  <si>
    <t>Most required metric types used</t>
  </si>
  <si>
    <t>Some metric types used</t>
  </si>
  <si>
    <t>Different metrics types not used</t>
  </si>
  <si>
    <t>Required metric types used, not regularly evaluated</t>
  </si>
  <si>
    <t>Required metric types used and regularly evaluated</t>
  </si>
  <si>
    <t>M 5.2.7</t>
  </si>
  <si>
    <t>Data ingestion status not monitored</t>
  </si>
  <si>
    <t>Data ingestion status monitored in an ad-hoc fashion</t>
  </si>
  <si>
    <t>Data ingestion status monitored for all log sources, failures result in alerts</t>
  </si>
  <si>
    <t>Do you actively measure and improve data source coverage?</t>
  </si>
  <si>
    <t>Data source coverage not measured</t>
  </si>
  <si>
    <t>Data source coverage measured in an ad-hoc fashion</t>
  </si>
  <si>
    <t>Data source coverage structurally measured and improved on</t>
  </si>
  <si>
    <t>Data source coverage measured , not complete for all data source types</t>
  </si>
  <si>
    <t>Data ingestion status monitored, not complete for all data source types</t>
  </si>
  <si>
    <t>Do you monitor the data ingestion status for data sources?</t>
  </si>
  <si>
    <t>Monitoring data ingestion is used to identify data ingestion problems or inactive data sources</t>
  </si>
  <si>
    <t>Data source coverage structurally improved on following a defined process</t>
  </si>
  <si>
    <t>Version 2.3</t>
  </si>
  <si>
    <t>Part of preparation procedures. Includes triage procedure and investigation / analysis procedures</t>
  </si>
  <si>
    <t>Detection of unauthorised changes to the local end-point configuration, including modifications to registry, files, services, tasks, drivers, etc.</t>
  </si>
  <si>
    <t>Network connection monitoring</t>
  </si>
  <si>
    <t>Process execution monitoring</t>
  </si>
  <si>
    <t>Detection capabilities [1]</t>
  </si>
  <si>
    <t>https://github.com/tsale/EDR-Telemetry</t>
  </si>
  <si>
    <t>File system monitoring</t>
  </si>
  <si>
    <t>Task &amp; service monitoring</t>
  </si>
  <si>
    <t>Registry monitoring</t>
  </si>
  <si>
    <t>User activity monitoring</t>
  </si>
  <si>
    <t>[1] see:</t>
  </si>
  <si>
    <t>Detection of file creation, deletion and or modification (including encryption)</t>
  </si>
  <si>
    <t>Detection of creation or modification of services and scheduled tasks</t>
  </si>
  <si>
    <t>Detection of modifications to the system registry</t>
  </si>
  <si>
    <t>Detection of user activity, including logon and logoff</t>
  </si>
  <si>
    <t>Detection of execution of potentially malicious processes and scripts</t>
  </si>
  <si>
    <t>3.7.47</t>
  </si>
  <si>
    <t>3.7.48</t>
  </si>
  <si>
    <t>3.7.49</t>
  </si>
  <si>
    <t>3.7.50</t>
  </si>
  <si>
    <t>T 3.7.47</t>
  </si>
  <si>
    <t>T 3.7.48</t>
  </si>
  <si>
    <t>T 3.7.49</t>
  </si>
  <si>
    <t>4.3.14</t>
  </si>
  <si>
    <t>B 4.3.14</t>
  </si>
  <si>
    <t>SOC risk management</t>
  </si>
  <si>
    <t>Identification of- and dealing with risk (business, people, process and technology risk) within the SOC</t>
  </si>
  <si>
    <t>4.3.13: included SOC risk management into governance elements</t>
  </si>
  <si>
    <t>M 4.1.1</t>
  </si>
  <si>
    <t>M 4.1.2</t>
  </si>
  <si>
    <t>M 4.1.3</t>
  </si>
  <si>
    <t>M 4.1.4</t>
  </si>
  <si>
    <t>M 4.1.5</t>
  </si>
  <si>
    <t>M 4.1.6</t>
  </si>
  <si>
    <t>M 4.1.7</t>
  </si>
  <si>
    <t>M 4.1.8</t>
  </si>
  <si>
    <t>M 4.1.9</t>
  </si>
  <si>
    <t>M 4.1.10</t>
  </si>
  <si>
    <t>M 4.1.11</t>
  </si>
  <si>
    <t>Fixed 'questions remaining' showing for questions set to importance 'none'</t>
  </si>
  <si>
    <r>
      <t>Have you created a MITRE ATT&amp;CK</t>
    </r>
    <r>
      <rPr>
        <sz val="11"/>
        <color theme="1"/>
        <rFont val="Calibri"/>
        <family val="2"/>
      </rPr>
      <t>®</t>
    </r>
    <r>
      <rPr>
        <sz val="11"/>
        <color theme="1"/>
        <rFont val="Calibri"/>
        <family val="2"/>
        <scheme val="minor"/>
      </rPr>
      <t xml:space="preserve"> risk profile for your organization?</t>
    </r>
  </si>
  <si>
    <t>Have you prioritized MITRE ATT&amp;CK® techniques for relevance?</t>
  </si>
  <si>
    <t>Are monitoring rules tagged with MITRE ATT&amp;CK® framework identifiers?</t>
  </si>
  <si>
    <t>Do you measure use cases against the MITRE ATT&amp;CK® framework for gap analysis purposes?</t>
  </si>
  <si>
    <t>By measuring use cases against MITRE ATT&amp;CK®, it is possible to determine strengths and weaknesses in your layered detection approach</t>
  </si>
  <si>
    <t>Tagging monitoring rules with MITRE ATT&amp;CK® identifiers allows for reporting on sightings of attack techniques</t>
  </si>
  <si>
    <t>The creation of a risk profile in MITRE ATT&amp;CK® can help to identify relevant attack techniques</t>
  </si>
  <si>
    <t>Using organizational context (protection and detection mechanisms), ATT&amp;CK® techniques can be prioritized</t>
  </si>
  <si>
    <t xml:space="preserve">Using MITRE ATT&amp;CK®, it is possible to connect alerts to specific threat actors, or potentially even active campaigns </t>
  </si>
  <si>
    <t>Threat intelligence can provide input into security monitoring, especially when using MITRE ATT&amp;CK® to connect both</t>
  </si>
  <si>
    <t>Mapping available data sources to MITRE ATT&amp;CK® data source requirements will help identify gaps in visibility of attack techniques</t>
  </si>
  <si>
    <t>Do you test for detection of MITRE ATT&amp;CK® techniques?</t>
  </si>
  <si>
    <t>Do you test detection analytics not directly associated with MITRE ATT&amp;CK®?</t>
  </si>
  <si>
    <t>Testing for MITRE ATT&amp;CK® techniques can augment mapping of use cases and visibility in Mitre ATT&amp;CK</t>
  </si>
  <si>
    <t>Not all use cases and risks have a relationship to MITRE ATT&amp;CK®. These use cases should be tested as well</t>
  </si>
  <si>
    <t>Add MITRE ATT&amp;CK® tags to rules / analytics for mapping purposes</t>
  </si>
  <si>
    <t>High risk use cases measured against MITRE ATT&amp;CK®</t>
  </si>
  <si>
    <t>High- and medium risk use cases measured against MITRE ATT&amp;CK®</t>
  </si>
  <si>
    <t>Have you created a MITRE ATT&amp;CK® risk profile for your organization?</t>
  </si>
  <si>
    <t>MITRE ATT&amp;CK® profile not created</t>
  </si>
  <si>
    <t>MITRE ATT&amp;CK® analysis performed, no formal profile in place</t>
  </si>
  <si>
    <t>MITRE ATT&amp;CK® profile created, not validated or maintained</t>
  </si>
  <si>
    <t>MITRE ATT&amp;CK® profile created and validated, not regularly maintained</t>
  </si>
  <si>
    <t>ATT&amp;CK® techniques not prioritized</t>
  </si>
  <si>
    <t>ATT&amp;CK® techniques prioritized and validated, not regularly maintained</t>
  </si>
  <si>
    <t>ATT&amp;CK® techniques prioritized, validated and regularly updated</t>
  </si>
  <si>
    <t>ATT&amp;CK® techniques prioritized, not validated or maintained</t>
  </si>
  <si>
    <t>ATT&amp;CK® analysis performed, no formal prioritization created</t>
  </si>
  <si>
    <t>Do you map data source visibility to the MITRE ATT&amp;CK® framework?</t>
  </si>
  <si>
    <t>Data sources not mapped to MITRE ATT&amp;CK®</t>
  </si>
  <si>
    <t>Data source mapping to ATT&amp;CK® performed in an ad-hoc fashion</t>
  </si>
  <si>
    <t>Data sources mapped to ATT&amp;CK®, not actively used in improvement</t>
  </si>
  <si>
    <t>Data sources frequently mapped to ATT&amp;CK®, output used in improvement</t>
  </si>
  <si>
    <t>Data sources continuously mapped to ATT&amp;CK®, output used in improvement</t>
  </si>
  <si>
    <t>Do you test for detection of MITRE ATT&amp;CK®techniques?</t>
  </si>
  <si>
    <t>Do you test uses cases not directly associated with MITRE ATT&amp;CK®?</t>
  </si>
  <si>
    <t>section 4.2 added (MITRE ATT&amp;CK®)</t>
  </si>
  <si>
    <t>4.2 Mitre ATT&amp;CK® / Threat Intelligence</t>
  </si>
  <si>
    <t>A service architecture outlines the different services used within the SOC and how they interact / integrate</t>
  </si>
  <si>
    <t>A technology architecture outlines the different technologies used within the SOC and how they interact / integrate</t>
  </si>
  <si>
    <t>A process architecture outlines the different processes within the SOC and how they interact / integrate</t>
  </si>
  <si>
    <t>1.8: added 3 questions on SOC architecture</t>
  </si>
  <si>
    <t>5. Training &amp; Education</t>
  </si>
  <si>
    <t>Fixed calculation error for section Reporting/Communication</t>
  </si>
  <si>
    <t>Specify rationale for chosen values or any additional comments</t>
  </si>
  <si>
    <t>- FS-ISAC CAPS (payment systems)</t>
  </si>
  <si>
    <t>- CISA Cyber Storm</t>
  </si>
  <si>
    <t xml:space="preserve">[1] example tools / resources include:
</t>
  </si>
  <si>
    <t xml:space="preserve">- Atomic red team
</t>
  </si>
  <si>
    <t>- MITRE Caldera</t>
  </si>
  <si>
    <t xml:space="preserve">- MAAD-AF
</t>
  </si>
  <si>
    <t>- Breach &amp; Attack Simulation (BAS) tools</t>
  </si>
  <si>
    <t>- CTID Adversary Emulation Library</t>
  </si>
  <si>
    <t>Unauthorised device detection</t>
  </si>
  <si>
    <t>Detection of unauthorised devices accessing the network</t>
  </si>
  <si>
    <t>Added lines in each comments section to document the rationale for choosing a certain value</t>
  </si>
  <si>
    <t>https://www.fsisac.com/resilience/exercises</t>
  </si>
  <si>
    <t>https://www.cisa.gov/cyber-storm-securing-cyber-space</t>
  </si>
  <si>
    <t>If yes, skip directly to 2.17 (capabilities)</t>
  </si>
  <si>
    <t>4.14</t>
  </si>
  <si>
    <t>Averagely implemented, partially documented</t>
  </si>
  <si>
    <t>Part of preparation procedures. Can be based on RE&amp;CT framework[1]</t>
  </si>
  <si>
    <t>RE&amp;CT framework:</t>
  </si>
  <si>
    <t>https://atc-project.github.io/atc-react/</t>
  </si>
  <si>
    <t>Security incident response</t>
  </si>
  <si>
    <t>Incident containment procedures</t>
  </si>
  <si>
    <t>2.17.6: change questions from 'password reset procedure' to more generic 'incident containment procedures', including a reference to RE&amp;CT framework</t>
  </si>
  <si>
    <t>Rules of engagement &amp; responsibilities</t>
  </si>
  <si>
    <t>M 2.6</t>
  </si>
  <si>
    <t>Detection of adversaries by employing deception techniques (such as honey tokens) on end-points</t>
  </si>
  <si>
    <t>Scrolling error fixed for sheets that did not allow scrolling with the scroll wheel</t>
  </si>
  <si>
    <t>Clicking on SOC-CMM elements in the results section navigates directly to that section</t>
  </si>
  <si>
    <t>Index calculations improved to exclude questions with importance set to 'none' and provide a better overview of remaining questions</t>
  </si>
  <si>
    <t>Guidance added for new questions</t>
  </si>
  <si>
    <t>Fixed answer selection for several questions</t>
  </si>
  <si>
    <t>Fixed guidance for several questions</t>
  </si>
  <si>
    <t>Conditional formatting errors fixed</t>
  </si>
  <si>
    <t>Business drivers are used in most decisions</t>
  </si>
  <si>
    <t>2. NIST CSF Scoring</t>
  </si>
  <si>
    <t>Privacy</t>
  </si>
  <si>
    <t>Assessment results</t>
  </si>
  <si>
    <t>Personal information</t>
  </si>
  <si>
    <t>May we contact you regarding your scoring?</t>
  </si>
  <si>
    <t>If yes: please provide your email address</t>
  </si>
  <si>
    <t>SOC &amp; organisational Profile</t>
  </si>
  <si>
    <t>Assessment date</t>
  </si>
  <si>
    <t>Select assessment type</t>
  </si>
  <si>
    <t>What is your organization's size (FTE)?</t>
  </si>
  <si>
    <t>What is your organization's sector?</t>
  </si>
  <si>
    <t>What is your SOC size (FTE)?</t>
  </si>
  <si>
    <t>What region is your SOC located in?</t>
  </si>
  <si>
    <t>What is your SOC organisational model?</t>
  </si>
  <si>
    <t>SOC assessment scores</t>
  </si>
  <si>
    <t>Maturity score</t>
  </si>
  <si>
    <t>Business domain</t>
  </si>
  <si>
    <t>Business drivers</t>
  </si>
  <si>
    <t>Customers customers</t>
  </si>
  <si>
    <t>Charter charter</t>
  </si>
  <si>
    <t>Governance governance</t>
  </si>
  <si>
    <t>Privacy &amp; policy</t>
  </si>
  <si>
    <t>People domain</t>
  </si>
  <si>
    <t>People &amp; team management</t>
  </si>
  <si>
    <t>Knowledge management</t>
  </si>
  <si>
    <t>Training &amp; Education</t>
  </si>
  <si>
    <t>SOC management</t>
  </si>
  <si>
    <t>Operations &amp; facilities</t>
  </si>
  <si>
    <t>Use case management</t>
  </si>
  <si>
    <t>Detection engineering &amp; validation</t>
  </si>
  <si>
    <t>Security monitoring</t>
  </si>
  <si>
    <t>Security incident management</t>
  </si>
  <si>
    <t>Security analysis &amp; forensics</t>
  </si>
  <si>
    <t>Threat intelligence</t>
  </si>
  <si>
    <t>Threat hunting</t>
  </si>
  <si>
    <t>Vulnerability management</t>
  </si>
  <si>
    <t>Log management</t>
  </si>
  <si>
    <t>Shared results will be stored in the SOC-CMM database. Results are used in aagregated form and can not be traced back to individual organisations. You will not be contacted regarding your results, unless you explicitly provide your consent to do so.</t>
  </si>
  <si>
    <t>Instructions</t>
  </si>
  <si>
    <t>Select assessment style</t>
  </si>
  <si>
    <t>Business size (FTE)</t>
  </si>
  <si>
    <t>50.000+</t>
  </si>
  <si>
    <t>10.000-50.000</t>
  </si>
  <si>
    <t>5.000-9.999</t>
  </si>
  <si>
    <t>1.000-4.999</t>
  </si>
  <si>
    <t>SOC size (FTE's)</t>
  </si>
  <si>
    <t>SOC size</t>
  </si>
  <si>
    <t>1-5</t>
  </si>
  <si>
    <t>5-10</t>
  </si>
  <si>
    <t>10-50</t>
  </si>
  <si>
    <t>50-100</t>
  </si>
  <si>
    <t>100+</t>
  </si>
  <si>
    <t>Assessment type</t>
  </si>
  <si>
    <t>quick scan</t>
  </si>
  <si>
    <t>scoped assessment</t>
  </si>
  <si>
    <t>progress assessment</t>
  </si>
  <si>
    <t>Assessment style</t>
  </si>
  <si>
    <t>self-assessment</t>
  </si>
  <si>
    <t>3rd party assessment</t>
  </si>
  <si>
    <t>guided self-assessment</t>
  </si>
  <si>
    <t>SOC region</t>
  </si>
  <si>
    <t>Africa</t>
  </si>
  <si>
    <t>Asia</t>
  </si>
  <si>
    <t>Autralia/New Zealand</t>
  </si>
  <si>
    <t>Canada</t>
  </si>
  <si>
    <t>Europe</t>
  </si>
  <si>
    <t>Middle East</t>
  </si>
  <si>
    <t>South America</t>
  </si>
  <si>
    <t>North America</t>
  </si>
  <si>
    <t>SOC organisational model</t>
  </si>
  <si>
    <t>MSSP SOC</t>
  </si>
  <si>
    <t>Hybrid SOC</t>
  </si>
  <si>
    <t>Distributed SOC</t>
  </si>
  <si>
    <t>Centralised SOC</t>
  </si>
  <si>
    <t>Federated SOC</t>
  </si>
  <si>
    <t>Coordinating SOC</t>
  </si>
  <si>
    <t>Hierarchical SOC</t>
  </si>
  <si>
    <t>National SOC</t>
  </si>
  <si>
    <t>SOC operations</t>
  </si>
  <si>
    <t>Regional</t>
  </si>
  <si>
    <t>National</t>
  </si>
  <si>
    <t>Continental</t>
  </si>
  <si>
    <t>Global</t>
  </si>
  <si>
    <t>What is your SOC geographical scope?</t>
  </si>
  <si>
    <t>Number of years of SOC operations</t>
  </si>
  <si>
    <t>Maturity target</t>
  </si>
  <si>
    <t>initial assessment (baseline)</t>
  </si>
  <si>
    <t>Sharing your assessment results with SOC-CMM will help to create a global benchmark of SOC maturity and can help to identify and report on trends. This information is subsequently used to improve the SOC-CMM tools or create new resources and guidance for the SOC community to address topics that are seeing a lower maturity score. The results are also used as part of a broader benchmarking database to report on SOC maturity trends.
This sheet is filled automatically using the information provided in the SOC-CMM:
- The profile information is taken from the 'profile' section of the SOC-CMM
- The scoring information is copied from the results sheet
Follow the instructions below to share your results with SOC-CMM</t>
  </si>
  <si>
    <r>
      <t xml:space="preserve">Sharing the results can be done through printing this sheet as a PDF. The printing range has already been defined and contains only the table below. Simply press 'CTRL+P', print as PDF and send the PDF to </t>
    </r>
    <r>
      <rPr>
        <i/>
        <u/>
        <sz val="11"/>
        <color rgb="FF0070C0"/>
        <rFont val="Calibri"/>
        <family val="2"/>
        <scheme val="minor"/>
      </rPr>
      <t>support@soc-cmm.com</t>
    </r>
    <r>
      <rPr>
        <i/>
        <sz val="11"/>
        <color theme="1"/>
        <rFont val="Calibri"/>
        <family val="2"/>
        <scheme val="minor"/>
      </rPr>
      <t>. If there are certain pieces of information in the sheet that you do not wish to share, simply remove them from this page by going to the respective cell and pressing the delete button.</t>
    </r>
  </si>
  <si>
    <t>Click on the dropdown box for more information</t>
  </si>
  <si>
    <t>https://www.nist.gov/itl/applied-cybersecurity/nice/nice-framework-resource-center/nice-framework-current-versions</t>
  </si>
  <si>
    <t>https://www.soc-cmm.com/products/metrics/</t>
  </si>
  <si>
    <t>[1] SOC-CMM has published a metrics suite that can serve as a starting point:</t>
  </si>
  <si>
    <t>Are monitoring rules tagged with MITRE ATT&amp;CK® framework identifiers? [2]</t>
  </si>
  <si>
    <t>Have you prioritized MITRE ATT&amp;CK® techniques for relevance? [3]</t>
  </si>
  <si>
    <t>Do you map data source visibility to the MITRE ATT&amp;CK® framework? [4]</t>
  </si>
  <si>
    <t>https://github.com/OTRF/OSSEM</t>
  </si>
  <si>
    <t>[3] A useful resource can be the Mitre Assistant</t>
  </si>
  <si>
    <t>[4] For example, using the DeTT&amp;CT tooling:</t>
  </si>
  <si>
    <t>[2] The OSSEM Detection Model can be useful:</t>
  </si>
  <si>
    <t>Best practices should be used to optimize this service. Adoption of a standard like NIST 800-40r4 is part of best practices</t>
  </si>
  <si>
    <t>Is the knowledge matrix actively used to determine training and education needs?</t>
  </si>
  <si>
    <t>Use this outcome as a guideline to determine the score for 2.1.1</t>
  </si>
  <si>
    <t>Table-top exercises are an easy way to go through a scenario and determine if all procedures and actions are clear</t>
  </si>
  <si>
    <t>A capture the flag event is a gamification for security analysts, in which they must achieve a specified goal</t>
  </si>
  <si>
    <t>These are types of exercises to conduct an actual attack against the organisation, without malicious intent</t>
  </si>
  <si>
    <t>Daily progress tracking</t>
  </si>
  <si>
    <t>Weekly planning</t>
  </si>
  <si>
    <t>Backlog management</t>
  </si>
  <si>
    <t>Work item effort estimation</t>
  </si>
  <si>
    <t>Work item prioritisation</t>
  </si>
  <si>
    <t>Capacity for change</t>
  </si>
  <si>
    <t>Refinement</t>
  </si>
  <si>
    <t>1.9.1</t>
  </si>
  <si>
    <t>Report quality assurance</t>
  </si>
  <si>
    <t>Process quality assurance</t>
  </si>
  <si>
    <t>Service quality assurance</t>
  </si>
  <si>
    <t>Ticket quality assurance</t>
  </si>
  <si>
    <t>Delivery of services in accordance with established quality criteria</t>
  </si>
  <si>
    <t>Execution of processes in accordance with established quality criteria</t>
  </si>
  <si>
    <t>1.9.2</t>
  </si>
  <si>
    <t>1.9.3</t>
  </si>
  <si>
    <t>1.9.4</t>
  </si>
  <si>
    <t>Please specify elements of the quality assurance program:</t>
  </si>
  <si>
    <t>Specify elements of the continuous improvement program:</t>
  </si>
  <si>
    <t>SOC process architecture</t>
  </si>
  <si>
    <t>SOC technology architecture</t>
  </si>
  <si>
    <t>SOC service architecture</t>
  </si>
  <si>
    <t>Is the SOC regularly audited or subjected to (external) assessments?</t>
  </si>
  <si>
    <t>Frequency should be matched to the SOC policy. At least yearly is recommended. 3rd party assessments have a higher objectivity</t>
  </si>
  <si>
    <t>Basic documentation of detection engineering process</t>
  </si>
  <si>
    <t>Single document, full description of detection engineering process</t>
  </si>
  <si>
    <t>Support for common OS's (e.g. Windows, Linux, OSX, etc.)</t>
  </si>
  <si>
    <t>Remote working fully facilitated: secured, monitored and controlled</t>
  </si>
  <si>
    <t>Remote working facilitated, fully secured, not actively monitored</t>
  </si>
  <si>
    <t>Do you provide education and security awareness to the organization?</t>
  </si>
  <si>
    <t>Do you measure the effect of education and security awareness efforts?</t>
  </si>
  <si>
    <t>The SOC may be involved in security awareness and education to make users in the organisation aware of their role in cyber security</t>
  </si>
  <si>
    <t>Measuring the efforts is necessary for improvement of the security awareness function</t>
  </si>
  <si>
    <t>Releases done structurally, process documentation in place</t>
  </si>
  <si>
    <t>1.16.27</t>
  </si>
  <si>
    <t>OT monitoring</t>
  </si>
  <si>
    <t>Monitoring of private and public cloud environment: SAAS, IAAS and PAAS</t>
  </si>
  <si>
    <t>Monitoring capability guidance</t>
  </si>
  <si>
    <t>Log sources connected, basic monitoring</t>
  </si>
  <si>
    <t>Use cases, playbooks and procedures defined and implemented</t>
  </si>
  <si>
    <t>Specific use cases defined and operationalised</t>
  </si>
  <si>
    <t>Fully implemented, performance measured and improved</t>
  </si>
  <si>
    <t>Additions in version 2.3.3</t>
  </si>
  <si>
    <t>S 1.16.27</t>
  </si>
  <si>
    <t>Coverage management</t>
  </si>
  <si>
    <t>Coverage indicates how well the service covers the assets in your environment</t>
  </si>
  <si>
    <t>S 1.16.25</t>
  </si>
  <si>
    <t>S 1.16.26</t>
  </si>
  <si>
    <t>Monitoring of Operational Technology environments, including ICS, SCADA, DPC and PLC systems</t>
  </si>
  <si>
    <t>Use this outcome as a guideline to determine the score for 1.6</t>
  </si>
  <si>
    <t>Daily progress tracking is used to identify (blocking) issues, determine priorities and request help for certain activities</t>
  </si>
  <si>
    <t>Managing the backlog includes structuring the backlog and grooming the backlog</t>
  </si>
  <si>
    <t>Work item estimation (through t-shirt sizing, or more accurate estimation) is essential to realistic planning</t>
  </si>
  <si>
    <t>Prioritisation of work items should follow a defined prioritisation method and be done by the owner of the backlog</t>
  </si>
  <si>
    <t>Refinement of items, including a definition of ready, is required to ensure all team members understand the task at hand</t>
  </si>
  <si>
    <t>Having a reserved capacity for change ensures the improvement is continuous, and not overtaken by operational tasks</t>
  </si>
  <si>
    <t>Weekly planning is done to create a balanced improvement workload for the team</t>
  </si>
  <si>
    <t>Correct and timely analysis of alerts, including correct usage of playbooks</t>
  </si>
  <si>
    <t>Correct and timely follow-up of incidents, including correctly following the incident response procedures</t>
  </si>
  <si>
    <t>M 1.7.1</t>
  </si>
  <si>
    <t>M 1.7.2</t>
  </si>
  <si>
    <t>M 1.7.3</t>
  </si>
  <si>
    <t>M 1.7.4</t>
  </si>
  <si>
    <t>M 1.7.5</t>
  </si>
  <si>
    <t>M 1.7.6</t>
  </si>
  <si>
    <t>M 1.9.1</t>
  </si>
  <si>
    <t>1.9.5</t>
  </si>
  <si>
    <t>M 1.7.7</t>
  </si>
  <si>
    <t>M 1.9.2</t>
  </si>
  <si>
    <t>M 1.9.3</t>
  </si>
  <si>
    <t>M 1.9.4</t>
  </si>
  <si>
    <t>M 1.9.5</t>
  </si>
  <si>
    <t>Use this outcome as a guideline to determine the score for 1.8</t>
  </si>
  <si>
    <t>M 1.10</t>
  </si>
  <si>
    <t>not used in calculations, but to determine 1.6</t>
  </si>
  <si>
    <t>not used in calculations, but to determine 1.8</t>
  </si>
  <si>
    <t>M 1.9</t>
  </si>
  <si>
    <t>1.11.1</t>
  </si>
  <si>
    <t>1.11.2</t>
  </si>
  <si>
    <t>1.11.3</t>
  </si>
  <si>
    <t>M 1.11</t>
  </si>
  <si>
    <t>M 1.11.1</t>
  </si>
  <si>
    <t>M 1.11.2</t>
  </si>
  <si>
    <t>M 1.11.3</t>
  </si>
  <si>
    <t>Continuous improvement completeness</t>
  </si>
  <si>
    <t>Quality assurance completeness</t>
  </si>
  <si>
    <t>Architecture completeness</t>
  </si>
  <si>
    <t>M 1.8</t>
  </si>
  <si>
    <t>A SOC architecture describes how different components</t>
  </si>
  <si>
    <t>Basic documentation of SOC architecture, principles defined</t>
  </si>
  <si>
    <t>Have you implemented a SOC architecture process?</t>
  </si>
  <si>
    <t>Please specify elements of the SOC architecture:</t>
  </si>
  <si>
    <t>1.11.4</t>
  </si>
  <si>
    <t>Architecture diagrams</t>
  </si>
  <si>
    <t>1.11.5</t>
  </si>
  <si>
    <t>Architecture principles</t>
  </si>
  <si>
    <t>M 1.11.4</t>
  </si>
  <si>
    <t>M 1.11.5</t>
  </si>
  <si>
    <t>Architecture diagrams are visualisations of components and integrations</t>
  </si>
  <si>
    <t>Architecture process not in place</t>
  </si>
  <si>
    <t>Architecture conducted in an ad-hoc fashion</t>
  </si>
  <si>
    <t>SOC architecture process approved and used actively in decision making</t>
  </si>
  <si>
    <t>SOC architecture process completed, not used consistently decisions</t>
  </si>
  <si>
    <t>Use this outcome as a guideline to determine the score for 1.10</t>
  </si>
  <si>
    <t>Is detection validation fully integrated in the detection engineering process / pipeline?</t>
  </si>
  <si>
    <t>When deploying new or updated detection, automated detection testing should be executed as a quality gate</t>
  </si>
  <si>
    <t>Application allowlisting</t>
  </si>
  <si>
    <t>Playbooks [1]</t>
  </si>
  <si>
    <t>YYYY-MM-DD format</t>
  </si>
  <si>
    <t>Version 2.3.1</t>
  </si>
  <si>
    <t>Fixed description in the profile section</t>
  </si>
  <si>
    <t>Version 2.3.2</t>
  </si>
  <si>
    <t>Fixed reference bug in guidance for 1 capability</t>
  </si>
  <si>
    <t>Version 2.3.3</t>
  </si>
  <si>
    <t>Fixed several typo's</t>
  </si>
  <si>
    <t>Fixed several remarks fields</t>
  </si>
  <si>
    <t>Fixed link to NICE framework and added additional resources</t>
  </si>
  <si>
    <t>Results section</t>
  </si>
  <si>
    <t>Mapping to NIST CSF 2.0 implemented</t>
  </si>
  <si>
    <t>Added support questions to continuous improvement</t>
  </si>
  <si>
    <t>Added support questions to quality assurance</t>
  </si>
  <si>
    <t>Process domain\SOC Management</t>
  </si>
  <si>
    <t>Technology domain\EDR</t>
  </si>
  <si>
    <t>Removed duplicate capability (attack surface management), applied renumbering</t>
  </si>
  <si>
    <t>Results sharing resource embedded into assessment sheets</t>
  </si>
  <si>
    <t>Services domain\Security monitoring</t>
  </si>
  <si>
    <t>Process domain\detection engineering</t>
  </si>
  <si>
    <t>Added OT monitoring capability</t>
  </si>
  <si>
    <t>Reordered capabilities to optimize assessment flow</t>
  </si>
  <si>
    <t>Provided specific guidance to monitoring capabilities</t>
  </si>
  <si>
    <t>Content changes</t>
  </si>
  <si>
    <t>Fixed several alignment issues</t>
  </si>
  <si>
    <t>question 2.4.2 added, renumbering applied (vigilance)</t>
  </si>
  <si>
    <t>section 4.3 added (visibility)</t>
  </si>
  <si>
    <t>Converted architecture questions into a single maturity question with supporting questions</t>
  </si>
  <si>
    <t>Rephrased M 5.2.5 to include automated attack validation in the delivery pipeline</t>
  </si>
  <si>
    <t>Personnel screening is performed to avoid infiltration or misbehaviour by SOC employees</t>
  </si>
  <si>
    <t>Please specify elements of the skill matrix:</t>
  </si>
  <si>
    <t>Incident quality assurance</t>
  </si>
  <si>
    <t>Correct and timely report provisioning</t>
  </si>
  <si>
    <t>Architecture principles are guidelines for implementing processes, technology &amp; services</t>
  </si>
  <si>
    <t>2.0</t>
  </si>
  <si>
    <t>Govern (GV)</t>
  </si>
  <si>
    <t>Organizational Context (GV.OC)</t>
  </si>
  <si>
    <t>Risk Management Strategy (GV.RM)</t>
  </si>
  <si>
    <t>GV.RM-01</t>
  </si>
  <si>
    <t>GV.RM-02</t>
  </si>
  <si>
    <t>GV.RM-03</t>
  </si>
  <si>
    <t>GV.RM-04</t>
  </si>
  <si>
    <t>GV.RM-05</t>
  </si>
  <si>
    <t>GV.RM-06</t>
  </si>
  <si>
    <t>GV.RM-07</t>
  </si>
  <si>
    <t>Roles, Responsibilities, and Authorities (GV.RR)</t>
  </si>
  <si>
    <t>GV.RR-04</t>
  </si>
  <si>
    <t>GV.RR-01</t>
  </si>
  <si>
    <t>GV.RR-02</t>
  </si>
  <si>
    <t>GV.RR-03</t>
  </si>
  <si>
    <t>Policy (GV.PO)</t>
  </si>
  <si>
    <t>Oversight (GV.OV)</t>
  </si>
  <si>
    <t>GV.SC-01</t>
  </si>
  <si>
    <t>GV.OV-01</t>
  </si>
  <si>
    <t>GV.OV-02</t>
  </si>
  <si>
    <t>GV.OV-03</t>
  </si>
  <si>
    <t>GV.SC-02</t>
  </si>
  <si>
    <t>GV.SC-03</t>
  </si>
  <si>
    <t>GV.SC-04</t>
  </si>
  <si>
    <t>GV.SC-05</t>
  </si>
  <si>
    <t>GV.SC-06</t>
  </si>
  <si>
    <t>GV.SC-07</t>
  </si>
  <si>
    <t>GV.SC-08</t>
  </si>
  <si>
    <t>GV.SC-09</t>
  </si>
  <si>
    <t>GV.SC-10</t>
  </si>
  <si>
    <t>ID.RA-10</t>
  </si>
  <si>
    <t>Improvement (ID.IM)</t>
  </si>
  <si>
    <t>ID.IM-01</t>
  </si>
  <si>
    <t>ID.RA-01</t>
  </si>
  <si>
    <t>ID.RA-02</t>
  </si>
  <si>
    <t>ID.RA-03</t>
  </si>
  <si>
    <t>ID.RA-04</t>
  </si>
  <si>
    <t>ID.RA-05</t>
  </si>
  <si>
    <t>ID.RA-06</t>
  </si>
  <si>
    <t>ID.RA-07</t>
  </si>
  <si>
    <t>ID.RA-08</t>
  </si>
  <si>
    <t>ID.RA-09</t>
  </si>
  <si>
    <t>ID.AM-01</t>
  </si>
  <si>
    <t>ID.AM-02</t>
  </si>
  <si>
    <t>ID.AM-03</t>
  </si>
  <si>
    <t>ID.AM-04</t>
  </si>
  <si>
    <t>ID.AM-05</t>
  </si>
  <si>
    <t>ID.AM-07</t>
  </si>
  <si>
    <t>ID.AM-08</t>
  </si>
  <si>
    <t>GV.PO-01</t>
  </si>
  <si>
    <t>GV.PO-02</t>
  </si>
  <si>
    <t>NIST CSF 2.0</t>
  </si>
  <si>
    <t>ID.IM-02</t>
  </si>
  <si>
    <t>ID.IM-03</t>
  </si>
  <si>
    <t>ID.IM-04</t>
  </si>
  <si>
    <t>Identity Management, Authentication, and Access Control (PR.AA)</t>
  </si>
  <si>
    <t>PR.AA-01</t>
  </si>
  <si>
    <t>PR.AA-02</t>
  </si>
  <si>
    <t>PR.AA-03</t>
  </si>
  <si>
    <t>PR.AA-04</t>
  </si>
  <si>
    <t>PR.AA-05</t>
  </si>
  <si>
    <t>PR.AA-06</t>
  </si>
  <si>
    <t>PR.AT-01</t>
  </si>
  <si>
    <t>PR.AT-02</t>
  </si>
  <si>
    <t>PR.DS-01</t>
  </si>
  <si>
    <t>PR.DS-02</t>
  </si>
  <si>
    <t>PR.DS-10</t>
  </si>
  <si>
    <t>PR.DS-11</t>
  </si>
  <si>
    <t xml:space="preserve"> Platform Security (PR.PS)</t>
  </si>
  <si>
    <t>PR.PS-01</t>
  </si>
  <si>
    <t>PR.PS-02</t>
  </si>
  <si>
    <t>PR.PS-03</t>
  </si>
  <si>
    <t>PR.PS-04</t>
  </si>
  <si>
    <t>PR.PS-05</t>
  </si>
  <si>
    <t>PR.PS-06</t>
  </si>
  <si>
    <t xml:space="preserve"> Technology Infrastructure Resilience (PR.IR)</t>
  </si>
  <si>
    <t>PR.IR-01</t>
  </si>
  <si>
    <t>PR.IR-02</t>
  </si>
  <si>
    <t>PR.IR-03</t>
  </si>
  <si>
    <t>PR.IR-04</t>
  </si>
  <si>
    <t>GV.OC-01</t>
  </si>
  <si>
    <t>GV.OC-02</t>
  </si>
  <si>
    <t>GV.OC-03</t>
  </si>
  <si>
    <t>GV.OC-04</t>
  </si>
  <si>
    <t>GV.OC-05</t>
  </si>
  <si>
    <t>Continuous Monitoring (DE.CM)</t>
  </si>
  <si>
    <t>DE.CM-01</t>
  </si>
  <si>
    <t>DE.CM-02</t>
  </si>
  <si>
    <t>DE.CM-03</t>
  </si>
  <si>
    <t>DE.CM-06</t>
  </si>
  <si>
    <t>DE.CM-09</t>
  </si>
  <si>
    <t>Adverse Event Analysis (DE.AE)</t>
  </si>
  <si>
    <t>DE.AE-02</t>
  </si>
  <si>
    <t>DE.AE-03</t>
  </si>
  <si>
    <t>DE.AE-04</t>
  </si>
  <si>
    <t>DE.AE-06</t>
  </si>
  <si>
    <t>DE.AE-07</t>
  </si>
  <si>
    <t>DE.AE-08</t>
  </si>
  <si>
    <t>Incident Management (RS.MA)</t>
  </si>
  <si>
    <t>RS.MA-01</t>
  </si>
  <si>
    <t>RS.MA-02</t>
  </si>
  <si>
    <t>RS.MA-03</t>
  </si>
  <si>
    <t>RS.MA-04</t>
  </si>
  <si>
    <t>RS.MA-05</t>
  </si>
  <si>
    <t>Incident Analysis (RS.AN)</t>
  </si>
  <si>
    <t>RS.AN-03</t>
  </si>
  <si>
    <t>RS.AN-06</t>
  </si>
  <si>
    <t>RS.AN-07</t>
  </si>
  <si>
    <t>RS.AN-08</t>
  </si>
  <si>
    <t>RS.CO-02</t>
  </si>
  <si>
    <t>RS.CO-03</t>
  </si>
  <si>
    <t>Incident Mitigation (RS.MI)</t>
  </si>
  <si>
    <t>RS.MI-01</t>
  </si>
  <si>
    <t>RS.MI-02</t>
  </si>
  <si>
    <t>Incident Response Reporting and Communication (RS.CO)</t>
  </si>
  <si>
    <t>Incident Recovery Plan Execution (RC.RP)</t>
  </si>
  <si>
    <t>RC.RP-01</t>
  </si>
  <si>
    <t>RC.RP-02</t>
  </si>
  <si>
    <t>RC.RP-03</t>
  </si>
  <si>
    <t>RC.RP-04</t>
  </si>
  <si>
    <t>RC.RP-05</t>
  </si>
  <si>
    <t>RC.RP-06</t>
  </si>
  <si>
    <t xml:space="preserve"> Incident Recovery Communication (RC.CO)</t>
  </si>
  <si>
    <t>RC.CO-03</t>
  </si>
  <si>
    <t>RC.CO-04</t>
  </si>
  <si>
    <t>Assignment of severity to the incident, part of impact and magnitude assessment</t>
  </si>
  <si>
    <t>Assignment of priority to the incident, part of impact and magnitude assessment</t>
  </si>
  <si>
    <t>Restore integrity verification</t>
  </si>
  <si>
    <t>Verification that backups and restored assets do not contain IoCs or backdoors used in the initial incident</t>
  </si>
  <si>
    <t>2.17.36</t>
  </si>
  <si>
    <t>Govern</t>
  </si>
  <si>
    <t>3. Results Sharing</t>
  </si>
  <si>
    <t>Meetings at different levels (operational, tactical, strategic) should be formalised in Terms of Reference (ToR) and driven by metrics</t>
  </si>
  <si>
    <t>Frequency should be matched to your own internal policy. At least yearly is recommended</t>
  </si>
  <si>
    <t>Cybersecurity Supply Chain Risk Management (GV.SC)</t>
  </si>
  <si>
    <t>Business domain\Privacy &amp; Policy</t>
  </si>
  <si>
    <t>Added comments fields for the last 2 questions</t>
  </si>
  <si>
    <t>https://www.soc-cmm.com/services/training/</t>
  </si>
  <si>
    <t>NIST mapping (CSF 2.0)</t>
  </si>
  <si>
    <t>NIST in scope (CSF 2.0)</t>
  </si>
  <si>
    <t>RC.CM-09</t>
  </si>
  <si>
    <t>https://www.soc-cmm.com/services/support/</t>
  </si>
  <si>
    <t>info@soc-cmm.com</t>
  </si>
  <si>
    <t>Version 2.3.4</t>
  </si>
  <si>
    <t>Minor changes to NIST CSF layout and mapping</t>
  </si>
  <si>
    <t>Security monitoring aims at detecting security incidents and anomalies through centralised collection, processing and analysis of security events</t>
  </si>
  <si>
    <t>Security incident management aims at responding to security incidents in a timely, accurate and organized fashion to limit or negate incident impact</t>
  </si>
  <si>
    <t>Threat intelligence is the act of collecting and analysing information about potential threats and threat actors that can be used in security monitoring, security incident response, security analysis and threat hunting</t>
  </si>
  <si>
    <t>Threat hunting is a proactive monitoring activity used to uncovering threats in the infrastructure through searcing for TTPs, based on threat intelligence and the "assume breach" principle</t>
  </si>
  <si>
    <t>Vulnerability management is the act of detecting vulnerabilities in assets by actively scanning assets for known vulnerabilities, analysing outcomes, and following up through remediation</t>
  </si>
  <si>
    <t>SOC-CMM training</t>
  </si>
  <si>
    <t>SOC-CMM Support partners (for 3rd party assessment)</t>
  </si>
  <si>
    <t>6. Automation Engineering</t>
  </si>
  <si>
    <t>Automation Engineering</t>
  </si>
  <si>
    <t>SOC Management</t>
  </si>
  <si>
    <t>Do you have an automation engineering process in place?</t>
  </si>
  <si>
    <t>Is the automation engineering process formally documented?</t>
  </si>
  <si>
    <t>Are there specific roles and requirements for automation engineers?</t>
  </si>
  <si>
    <t>Is there a formal release process in place for new automations?</t>
  </si>
  <si>
    <t>Are all SOC use cases touched or resolved by automation?</t>
  </si>
  <si>
    <t>Are automations tracked and measured using defined metrics?</t>
  </si>
  <si>
    <t>Is there a log management process in place?</t>
  </si>
  <si>
    <t>Are log management elements formally identified and documented?</t>
  </si>
  <si>
    <t>Please specify the elements of the AI adoption strategy</t>
  </si>
  <si>
    <t>Risk &amp; guardrails</t>
  </si>
  <si>
    <t>Version 2.4</t>
  </si>
  <si>
    <t>Process domain</t>
  </si>
  <si>
    <t xml:space="preserve">Automation engineering </t>
  </si>
  <si>
    <t>Services domain</t>
  </si>
  <si>
    <t>Information security policy in place, no mention of SOC activities</t>
  </si>
  <si>
    <t>Knowledge, Skills, Abilities and Other attributes (KSAOs) should be in place: technical, cognitive, social and character</t>
  </si>
  <si>
    <t>A recruitment process is required to obtain new employees in a market where talent is scarce</t>
  </si>
  <si>
    <t>NIST NICE framework, specifically the Cyber Defense Analyst and Incident Responder roles:</t>
  </si>
  <si>
    <t>References</t>
  </si>
  <si>
    <t>CISRT social maturity handbook</t>
  </si>
  <si>
    <t>[1] public exercises may include exercises like:</t>
  </si>
  <si>
    <t>https://www.allarounddefender.io/home</t>
  </si>
  <si>
    <t>6.2 Artificial Intelligence</t>
  </si>
  <si>
    <t>A roll-back procedure enabled reverting back to a good state if a deployment has an adverse effect on security monitoring</t>
  </si>
  <si>
    <r>
      <t>Can be an internally developed approach or a publically available methodolology, such as TaHiTI</t>
    </r>
    <r>
      <rPr>
        <vertAlign val="superscript"/>
        <sz val="11"/>
        <color theme="1"/>
        <rFont val="Calibri"/>
        <family val="2"/>
        <scheme val="minor"/>
      </rPr>
      <t>[1]</t>
    </r>
    <r>
      <rPr>
        <sz val="11"/>
        <color theme="1"/>
        <rFont val="Calibri"/>
        <family val="2"/>
        <scheme val="minor"/>
      </rPr>
      <t>, PEAK</t>
    </r>
    <r>
      <rPr>
        <vertAlign val="superscript"/>
        <sz val="11"/>
        <color theme="1"/>
        <rFont val="Calibri"/>
        <family val="2"/>
        <scheme val="minor"/>
      </rPr>
      <t>[2]</t>
    </r>
    <r>
      <rPr>
        <sz val="11"/>
        <color theme="1"/>
        <rFont val="Calibri"/>
        <family val="2"/>
        <scheme val="minor"/>
      </rPr>
      <t>, or OTHF</t>
    </r>
    <r>
      <rPr>
        <vertAlign val="superscript"/>
        <sz val="11"/>
        <color theme="1"/>
        <rFont val="Calibri"/>
        <family val="2"/>
        <scheme val="minor"/>
      </rPr>
      <t>[3]</t>
    </r>
  </si>
  <si>
    <t>[2] PEAK is a threat hunting methodology from SPLUNK</t>
  </si>
  <si>
    <t>[3] OTHF is an open source threat hunting framework and methodology</t>
  </si>
  <si>
    <t>https://github.com/TactiKoolSec/OTHF</t>
  </si>
  <si>
    <t>https://www.splunk.com/en_us/blog/security/peak-threat-hunting-framework.html</t>
  </si>
  <si>
    <t>e.g. NIST 800-62r3, CERT handbook, etc.</t>
  </si>
  <si>
    <t>e.g., SIM3, CREST, etc.</t>
  </si>
  <si>
    <t>Have you established maintenance and change windows?</t>
  </si>
  <si>
    <t>4. Cyber Threat intelligence</t>
  </si>
  <si>
    <t>4. Cyber Threat Intelligence</t>
  </si>
  <si>
    <t>3. Forensic Analysis</t>
  </si>
  <si>
    <t>Have you formally described the forensic analysis service?</t>
  </si>
  <si>
    <t>forensic analysis handbook</t>
  </si>
  <si>
    <t>forensic analysis workflows</t>
  </si>
  <si>
    <t>Forensic analysis</t>
  </si>
  <si>
    <t>2. Network Monitoring</t>
  </si>
  <si>
    <t>3. Endpoint Monitoring</t>
  </si>
  <si>
    <t>4. SecOps Automation</t>
  </si>
  <si>
    <t>1. Log monitoring</t>
  </si>
  <si>
    <t>1. Log Monitoring</t>
  </si>
  <si>
    <t>Log Monitoring</t>
  </si>
  <si>
    <t>Network Monitoring</t>
  </si>
  <si>
    <t>Endpoint monitoring</t>
  </si>
  <si>
    <t>SecOps Automation</t>
  </si>
  <si>
    <t>Application of standard (out of the box) response playbooks the platform</t>
  </si>
  <si>
    <t>Application of customized and fully response customized playbooks in the platform</t>
  </si>
  <si>
    <t>A development, refinement and life cycle management process for SOC playbooks for usage in platform</t>
  </si>
  <si>
    <t>A technical description of the system's components and configuration</t>
  </si>
  <si>
    <t>A description of the system's functional configuration (workflows, integrations, etc.)</t>
  </si>
  <si>
    <t>May not be feasible or applicable to all solutions</t>
  </si>
  <si>
    <t>The system will contain confidential information and possibly information that impacts employee privacy</t>
  </si>
  <si>
    <t>The system may have automated actions that can impact the usage of systems and should be restricted</t>
  </si>
  <si>
    <t>The system should support event transfer technologies for all possible data sources</t>
  </si>
  <si>
    <t>Integration of identity information into the system for enhanced monitoring of users and groups</t>
  </si>
  <si>
    <t>Integration of asset management information into the system (asset owner, asset location, etc.)</t>
  </si>
  <si>
    <t>Integration of vulnerability management information into sysstem assets to determine risk levels for assets</t>
  </si>
  <si>
    <t>Integration into the asset management process for automated adding of assets to the system for monitoring</t>
  </si>
  <si>
    <t>Integration of threat intelligence information (observables / IoCs) into the system for reputation-based monitoring</t>
  </si>
  <si>
    <t>Integration of vulnerability intelligence information into the system for vulnerability monitoring purposes</t>
  </si>
  <si>
    <t>6.1 Automation Engineering</t>
  </si>
  <si>
    <t>Do you have a AI adoption strategy for the SOC in place?</t>
  </si>
  <si>
    <t>Overall strategy (smart follower, early adopter)</t>
  </si>
  <si>
    <t>AI customization level (off-the-shelf, customized, internally trained)</t>
  </si>
  <si>
    <t>SOC tasks to be replaced or augmented by AI</t>
  </si>
  <si>
    <t>SOC war room</t>
  </si>
  <si>
    <t>Dedicated SOC network</t>
  </si>
  <si>
    <t>Physical access control</t>
  </si>
  <si>
    <t>Secure physical storage</t>
  </si>
  <si>
    <t>Video wall</t>
  </si>
  <si>
    <t>e.g. key cards (badges) for access with access logging, biometrics, etc.</t>
  </si>
  <si>
    <t>2.4.1.1</t>
  </si>
  <si>
    <t>2.4.1.2</t>
  </si>
  <si>
    <t>2.4.1.3</t>
  </si>
  <si>
    <t>2.4.1.4</t>
  </si>
  <si>
    <t>2.4.1.5</t>
  </si>
  <si>
    <t>2.4.1.6</t>
  </si>
  <si>
    <t>2.4.1.7</t>
  </si>
  <si>
    <t>Have you implemented shifts in the SOC?</t>
  </si>
  <si>
    <t>Specialized analyst workstations</t>
  </si>
  <si>
    <t>Please specify the physical elements in the SOC</t>
  </si>
  <si>
    <t>Shift schedule</t>
  </si>
  <si>
    <t>Shift log</t>
  </si>
  <si>
    <t>Shift turnover</t>
  </si>
  <si>
    <t>Shift checklist</t>
  </si>
  <si>
    <t>i.e. a checklist of activities and tasks that need to be conducted during the shift</t>
  </si>
  <si>
    <t>Shifts are required for reliable and consistent service delivery in the SOC</t>
  </si>
  <si>
    <t>Have schedules been optimized for vigilance during shifts?</t>
  </si>
  <si>
    <t>Are ITSM processes integrated in the SOC?</t>
  </si>
  <si>
    <t>configuration management</t>
  </si>
  <si>
    <t>change management</t>
  </si>
  <si>
    <t>problem management</t>
  </si>
  <si>
    <t>incident management</t>
  </si>
  <si>
    <t>asset management</t>
  </si>
  <si>
    <t>2.3.2.1</t>
  </si>
  <si>
    <t>2.3.2.2</t>
  </si>
  <si>
    <t>2.3.2.3</t>
  </si>
  <si>
    <t>2.3.2.4</t>
  </si>
  <si>
    <t>2.3.2.5</t>
  </si>
  <si>
    <t>Are custom automation playbooks developed in the SOC?</t>
  </si>
  <si>
    <t>Types of AI that will be used in the SOC</t>
  </si>
  <si>
    <t>The level of customization that is intended for using AI in the SOC</t>
  </si>
  <si>
    <t>Any risks that are identified in the usage of AI and the guardrails to protect the SOC and organization from any unwanted side-effects</t>
  </si>
  <si>
    <t>Is the log management process supported by corporate policy?</t>
  </si>
  <si>
    <t>Please specify identified log management elements:</t>
  </si>
  <si>
    <t>Data collection</t>
  </si>
  <si>
    <t>Data retention</t>
  </si>
  <si>
    <t>Data archival</t>
  </si>
  <si>
    <t>Data normalisation</t>
  </si>
  <si>
    <t>Is the log management process compliant with applicable standards &amp; regulations?</t>
  </si>
  <si>
    <t>Is the log management process aligned with all stakeholders?</t>
  </si>
  <si>
    <t>Is access to logging restricted to authorized personnel?</t>
  </si>
  <si>
    <t>Searching and analysis</t>
  </si>
  <si>
    <t>Data disposal</t>
  </si>
  <si>
    <t>Data filtering</t>
  </si>
  <si>
    <t>Sensitive data handling</t>
  </si>
  <si>
    <t>Is the log management process supported by appropriate centralised log management tooling?</t>
  </si>
  <si>
    <t>Data backup &amp; restore</t>
  </si>
  <si>
    <t>Data sources</t>
  </si>
  <si>
    <t>Adoption timeline</t>
  </si>
  <si>
    <t>The ambition for AI adoption and overall strategy of how the organisation intends to integrate AI into the SOC</t>
  </si>
  <si>
    <t>Automation engineers have a skillset that is different from security analysts and security engineers</t>
  </si>
  <si>
    <t>Automation engineering</t>
  </si>
  <si>
    <t>Log monitoring</t>
  </si>
  <si>
    <t>Network monitoring</t>
  </si>
  <si>
    <t>SecOps automation</t>
  </si>
  <si>
    <t xml:space="preserve">Availability, integrity &amp; continuity </t>
  </si>
  <si>
    <t>KSOAs are used ad-hoc in staffing activities</t>
  </si>
  <si>
    <t>The ability to use IDS signatures in network monitoring</t>
  </si>
  <si>
    <t>1.9.6</t>
  </si>
  <si>
    <t>Peer review</t>
  </si>
  <si>
    <t>Retrospectives</t>
  </si>
  <si>
    <t>Velocity measurement &amp; improvement</t>
  </si>
  <si>
    <t>S 2.17.33</t>
  </si>
  <si>
    <t>S 2.17.34</t>
  </si>
  <si>
    <t>S 2.17.35</t>
  </si>
  <si>
    <t>S 2.17.36</t>
  </si>
  <si>
    <t>Additions in version 2.4</t>
  </si>
  <si>
    <t>P 1.7.8</t>
  </si>
  <si>
    <t>P 1.7.9</t>
  </si>
  <si>
    <t>P 1.9.6</t>
  </si>
  <si>
    <t>Measuring and improving team velocity is a good way to accelerate continuous improvement in the SOC</t>
  </si>
  <si>
    <t>Retrospectives are useful for evalaution of the improvement process</t>
  </si>
  <si>
    <t>Peer review is a good tool to check the quality and accuracy of SOC deliverables</t>
  </si>
  <si>
    <t>Please specify the ITSM processes integrated in the SOC</t>
  </si>
  <si>
    <t>Please specify the elements and artefacts of your shift</t>
  </si>
  <si>
    <t>M 2.3.2.1</t>
  </si>
  <si>
    <t>M 2.3.2.2</t>
  </si>
  <si>
    <t>M 2.3.2.3</t>
  </si>
  <si>
    <t>M 2.3.2.4</t>
  </si>
  <si>
    <t>M 2.3.2.5</t>
  </si>
  <si>
    <t>M 2.4.1.1</t>
  </si>
  <si>
    <t>M 2.4.1.2</t>
  </si>
  <si>
    <t>M 2.4.1.3</t>
  </si>
  <si>
    <t>M 2.4.1.4</t>
  </si>
  <si>
    <t>M 2.4.1.5</t>
  </si>
  <si>
    <t>M 2.4.1.6</t>
  </si>
  <si>
    <t>M 2.4.1.7</t>
  </si>
  <si>
    <t>ITSM integration</t>
  </si>
  <si>
    <t>Physical facilities</t>
  </si>
  <si>
    <t>2.5.2.1</t>
  </si>
  <si>
    <t>2.5.2.2</t>
  </si>
  <si>
    <t>2.5.2.3</t>
  </si>
  <si>
    <t>2.5.2.4</t>
  </si>
  <si>
    <t>Use this outcome as a guideline to determine the score for 2.5.1</t>
  </si>
  <si>
    <t>Use this outcome as a guideline to determine the score for 2.4.1</t>
  </si>
  <si>
    <t>Use this outcome as a guideline to determine the score for 2.3.1</t>
  </si>
  <si>
    <t>M 2.5.2.1</t>
  </si>
  <si>
    <t>M 2.5.2.2</t>
  </si>
  <si>
    <t>M 2.5.2.3</t>
  </si>
  <si>
    <t>M 2.5.2.4</t>
  </si>
  <si>
    <t>Shifts</t>
  </si>
  <si>
    <t>ITSM processes integrated, executed, and optimized</t>
  </si>
  <si>
    <t>ITSM processes not integrated</t>
  </si>
  <si>
    <t>ITSM process integrations performed in an ad-hoc fashion</t>
  </si>
  <si>
    <t>ITSM process integrations in place, not structurally executed</t>
  </si>
  <si>
    <t>ITSM process integrations in place, structurally executed</t>
  </si>
  <si>
    <t>Dedicated location established, most facilities in place</t>
  </si>
  <si>
    <t>SOC established on single floor, some facilities in place</t>
  </si>
  <si>
    <t>Are ITSM processes integrations regularly evaluated?</t>
  </si>
  <si>
    <t>ITSM processes integrations not evaluated</t>
  </si>
  <si>
    <t>ITSM process integrations evaluated in an ad-hoc fashion</t>
  </si>
  <si>
    <t>ITSM process integration evaluation in place, not structurally executed</t>
  </si>
  <si>
    <t>ITSM process integration evaluation in place, structurally executed</t>
  </si>
  <si>
    <t>ITSM processes integration evaluation in place, aligned with stakeholders</t>
  </si>
  <si>
    <t>2.5.2.5</t>
  </si>
  <si>
    <t>Shift completeness</t>
  </si>
  <si>
    <t>A complete shift covers all operational hours, with backups in case of unexpected events</t>
  </si>
  <si>
    <t>M 2.5.2.5</t>
  </si>
  <si>
    <t>Shift schedules in place, covering most requirements</t>
  </si>
  <si>
    <t>Shift schedules in place, covering all requirements with full coverage</t>
  </si>
  <si>
    <t>6.1.1</t>
  </si>
  <si>
    <t>6.1.2</t>
  </si>
  <si>
    <t>6.1.3</t>
  </si>
  <si>
    <t>6.1.4</t>
  </si>
  <si>
    <t>6.1.5</t>
  </si>
  <si>
    <t>6.1.6</t>
  </si>
  <si>
    <t>6.1.7</t>
  </si>
  <si>
    <t>6.1.8</t>
  </si>
  <si>
    <t>6.1.9</t>
  </si>
  <si>
    <t>Use this outcome as a guideline to determine the score for 6.2.1</t>
  </si>
  <si>
    <t>SOC services and procedures should be aligned and integrated with the organization's ITSM processes</t>
  </si>
  <si>
    <t>Change management applies to changes to SOC tooling, and informing the SOC of upcoming changes</t>
  </si>
  <si>
    <t>Problem management applies to recurring incidents in the SOC, both operational and security incidents</t>
  </si>
  <si>
    <t>Incident management applies to operational and security incidents in the SOC</t>
  </si>
  <si>
    <t>Asset management means including SOC tooling assets into the CMDB, and knowledge of organisational IT/OT assets</t>
  </si>
  <si>
    <t>Configuration management means including SOC tooling configurations into the CMDB, and knowledge of IT/OT asset configuration</t>
  </si>
  <si>
    <t>ITSM process integrations must be regularly evaluated to find optimizations and shortcomings</t>
  </si>
  <si>
    <r>
      <t xml:space="preserve">Secure working </t>
    </r>
    <r>
      <rPr>
        <b/>
        <sz val="11"/>
        <color theme="1"/>
        <rFont val="Calibri"/>
        <family val="2"/>
        <scheme val="minor"/>
      </rPr>
      <t xml:space="preserve">enabled </t>
    </r>
    <r>
      <rPr>
        <sz val="11"/>
        <color theme="1"/>
        <rFont val="Calibri"/>
        <family val="2"/>
        <scheme val="minor"/>
      </rPr>
      <t xml:space="preserve">means secure access (MFA, encryption, etc.), secure working </t>
    </r>
    <r>
      <rPr>
        <b/>
        <sz val="11"/>
        <color theme="1"/>
        <rFont val="Calibri"/>
        <family val="2"/>
        <scheme val="minor"/>
      </rPr>
      <t xml:space="preserve">facilitated </t>
    </r>
    <r>
      <rPr>
        <sz val="11"/>
        <color theme="1"/>
        <rFont val="Calibri"/>
        <family val="2"/>
        <scheme val="minor"/>
      </rPr>
      <t>also means equipped and optimized</t>
    </r>
  </si>
  <si>
    <t>Tracking automation effectiveness is important to measure and optimize the impact of automations on SOC effectiveness</t>
  </si>
  <si>
    <t>In an automation-first strategy, all SOC uses should be touch and resolved much as possible</t>
  </si>
  <si>
    <t>Custom automation playbooks are tailored to specific needs of the SOC and its customers</t>
  </si>
  <si>
    <t>Is there a testing procedure to test and validate automations?</t>
  </si>
  <si>
    <t>Validating automations should be done before deployment, and after major changes</t>
  </si>
  <si>
    <t>A release process ensures that automations are deployed in production in a predicatble and reliable way</t>
  </si>
  <si>
    <t>An AI adoption strategy will help define the direction of AI within the SOC</t>
  </si>
  <si>
    <t>M 6.1.1</t>
  </si>
  <si>
    <t>M 6.1.2</t>
  </si>
  <si>
    <t>M 6.1.4</t>
  </si>
  <si>
    <t>M 6.1.5</t>
  </si>
  <si>
    <t>M 6.1.6</t>
  </si>
  <si>
    <t>M 6.1.7</t>
  </si>
  <si>
    <t>M 6.1.8</t>
  </si>
  <si>
    <t>M 6.1.9</t>
  </si>
  <si>
    <t>M6 - Automation engineering</t>
  </si>
  <si>
    <t>M 6.2.1</t>
  </si>
  <si>
    <t>The timeline for integrating AI into the SOC, with defined milestones for AI integration</t>
  </si>
  <si>
    <t>Please specify the elements of the automation engineering process</t>
  </si>
  <si>
    <t>Analysis automation</t>
  </si>
  <si>
    <t>Response automation</t>
  </si>
  <si>
    <t>Report automation</t>
  </si>
  <si>
    <t>Ticket automation</t>
  </si>
  <si>
    <t>Enrichment automation</t>
  </si>
  <si>
    <t>False-positive automation</t>
  </si>
  <si>
    <t>Automated handling and closure of false-positives</t>
  </si>
  <si>
    <t>Automation of existing runbooks and SOPs</t>
  </si>
  <si>
    <t>Runbook / SOP automation</t>
  </si>
  <si>
    <t>Automation of analysis and triage</t>
  </si>
  <si>
    <t>Automation of response actions</t>
  </si>
  <si>
    <t>Automation of reporting</t>
  </si>
  <si>
    <t>Automation of ticket creation, updating, and handling</t>
  </si>
  <si>
    <t>Automation of event and ticket enrichment (asset information, CTI, OSINT, etc.)</t>
  </si>
  <si>
    <t>Recurring task automation</t>
  </si>
  <si>
    <t>Automation of reccuring tasks in the SOC</t>
  </si>
  <si>
    <t>automation engineering</t>
  </si>
  <si>
    <t>Artificial intelligence</t>
  </si>
  <si>
    <t>AI types (agentic, LLMs, co-pilots, chatbots, etc.)</t>
  </si>
  <si>
    <t>A defined list of tasks within the SOC that will be replaced or augmented by AI</t>
  </si>
  <si>
    <t>M 6.2.2.1</t>
  </si>
  <si>
    <t>M 6.2.2.2</t>
  </si>
  <si>
    <t>M 6.2.2.3</t>
  </si>
  <si>
    <t>M 6.2.2.4</t>
  </si>
  <si>
    <t>M 6.2.2.5</t>
  </si>
  <si>
    <t>M 6.2.2.6</t>
  </si>
  <si>
    <t>M 7.1</t>
  </si>
  <si>
    <t>M 7.2</t>
  </si>
  <si>
    <t>M 7.4</t>
  </si>
  <si>
    <t>M 7.5</t>
  </si>
  <si>
    <t>M 7.6</t>
  </si>
  <si>
    <t>M 7.7</t>
  </si>
  <si>
    <t>M 7.8</t>
  </si>
  <si>
    <t>M 7.9</t>
  </si>
  <si>
    <t>M 7.3.1</t>
  </si>
  <si>
    <t>M 7.3.2</t>
  </si>
  <si>
    <t>M 7.3.3</t>
  </si>
  <si>
    <t>M 7.3.4</t>
  </si>
  <si>
    <t>M 7.3.5</t>
  </si>
  <si>
    <t>M 7.3.6</t>
  </si>
  <si>
    <t>M 7.3.7</t>
  </si>
  <si>
    <t>M 7.3.8</t>
  </si>
  <si>
    <t>M 7.3.9</t>
  </si>
  <si>
    <t>M 7.3.10</t>
  </si>
  <si>
    <t>Use this outcome as a guideline to determine the score for 7.2</t>
  </si>
  <si>
    <t>M 6.1.3.1</t>
  </si>
  <si>
    <t>M 6.1.3.2</t>
  </si>
  <si>
    <t>M 6.1.3.3</t>
  </si>
  <si>
    <t>M 6.1.3.4</t>
  </si>
  <si>
    <t>M 6.1.3.5</t>
  </si>
  <si>
    <t>M 6.1.3.6</t>
  </si>
  <si>
    <t>M 6.1.3.7</t>
  </si>
  <si>
    <t>M 6.1.3.8</t>
  </si>
  <si>
    <t>6.1.3.1</t>
  </si>
  <si>
    <t>6.1.3.2</t>
  </si>
  <si>
    <t>6.1.3.3</t>
  </si>
  <si>
    <t>6.1.3.4</t>
  </si>
  <si>
    <t>6.1.3.5</t>
  </si>
  <si>
    <t>6.1.3.6</t>
  </si>
  <si>
    <t>6.1.3.7</t>
  </si>
  <si>
    <t>6.1.3.8</t>
  </si>
  <si>
    <t>An automation engineering process supports the creation and deployment of automations in the SOC</t>
  </si>
  <si>
    <t>An log management process is used to manage logs throughout their lifecycle</t>
  </si>
  <si>
    <t>M7 - Log Management</t>
  </si>
  <si>
    <t>The main relevant policies are auditing &amp; logging policy, data handling and privacy policies</t>
  </si>
  <si>
    <t>Centralised log management tooling provides technical capabilities that support the process. May be part of the SIEM solution</t>
  </si>
  <si>
    <t>Relevant stakeholders include privacy office, data protection office, and other risk &amp; security stakeholders</t>
  </si>
  <si>
    <t>Data encryption throughout the full lifecycle is a necessity for confidentiality</t>
  </si>
  <si>
    <t>Access must be restricted using leas privilege and need to know principles</t>
  </si>
  <si>
    <t>M6 - Automation Engineering</t>
  </si>
  <si>
    <t>An automation engineering process is not in place</t>
  </si>
  <si>
    <t>Automation engineering is done in an ad-hoc fashion</t>
  </si>
  <si>
    <t>Basic documentation of automation engineering process</t>
  </si>
  <si>
    <t>Basic process in place, not applied to all task areas</t>
  </si>
  <si>
    <t>Informal process in place covering all task areas</t>
  </si>
  <si>
    <t>Formal process in place, covering all task areas</t>
  </si>
  <si>
    <t>Single document, full description of automation engineering process</t>
  </si>
  <si>
    <t>No metrics in place</t>
  </si>
  <si>
    <t>Some measurements performed on ad-hoc basis</t>
  </si>
  <si>
    <t>Metrics defined, measurements not consistently performed</t>
  </si>
  <si>
    <t>Continuous measurement, connected to continuous improvement</t>
  </si>
  <si>
    <t>Measurements continuously performed, follow-up not consistent</t>
  </si>
  <si>
    <t>No automation applied to SOC use cases</t>
  </si>
  <si>
    <t>Automation applied only to selected use cases</t>
  </si>
  <si>
    <t>Most SOC use cases (80%) touched or resolved by specific automation</t>
  </si>
  <si>
    <t>All SOC use cases (+95%) touched or resolved by specific automation</t>
  </si>
  <si>
    <t>Most SOC use cases applied by generic automation (i.e. enrichment only)</t>
  </si>
  <si>
    <t>No custom automation development</t>
  </si>
  <si>
    <t>Customization of out-of-the-box automation playbooks</t>
  </si>
  <si>
    <t>Playbook development in place, limited application</t>
  </si>
  <si>
    <t>Full playbook development process, measured and improved</t>
  </si>
  <si>
    <t>Testing performed in an ad-hoc manner</t>
  </si>
  <si>
    <t>No testing performed</t>
  </si>
  <si>
    <t>Testing procedure defined, not applied consistently</t>
  </si>
  <si>
    <t>Testing procedure fully operational, applied consistently</t>
  </si>
  <si>
    <t>Testing procedure fully operational, documented and regularly evaluated</t>
  </si>
  <si>
    <t>Basic documentation of AI adoption strategy</t>
  </si>
  <si>
    <t>Single document, full description of AI adoption strategy</t>
  </si>
  <si>
    <t>No AI adoption strategy in place</t>
  </si>
  <si>
    <t>Is the AI adoption strategy internally aligned and approved by relevant stakeholders?</t>
  </si>
  <si>
    <t>M 6.2.3</t>
  </si>
  <si>
    <t>Internal alignment with relevant stakeholders will ensure the SOC is operating in alignment with the broader AI strategy</t>
  </si>
  <si>
    <t>No internal alignment or approval</t>
  </si>
  <si>
    <t>SOC AI strategy aligned with stakeholders, not formally approved</t>
  </si>
  <si>
    <t>SOC AI strategy fully aligned with broader AI strategy, formally approved</t>
  </si>
  <si>
    <t>Initial ad-hoc conversations with internal stakeholders completed</t>
  </si>
  <si>
    <t>Some alignment in place, not complete or approved</t>
  </si>
  <si>
    <t>The SOC must have an understanding of the log sources that are in scope of the log management process</t>
  </si>
  <si>
    <t>Active data collection from all relevant log sources</t>
  </si>
  <si>
    <t>Retention times must be configured for logging so that it is removed according to legal requirements</t>
  </si>
  <si>
    <t>Backup &amp; restore of log data will ensure availability in case of operational issues</t>
  </si>
  <si>
    <t>Archiving data will allow for more cost-efficient data storage</t>
  </si>
  <si>
    <t>Log searching and analysis can be used to analyse incidents (security &amp; operational)</t>
  </si>
  <si>
    <t>Sensitive data must be handled with care</t>
  </si>
  <si>
    <t>Filtering is applied to logging to remove unwanted information (such as sensitive and personal information)</t>
  </si>
  <si>
    <t>Data must be disposed of properly by the end of its life cycle</t>
  </si>
  <si>
    <t>Log management process is not in place</t>
  </si>
  <si>
    <t>Log management is done in an ad-hoc fashion</t>
  </si>
  <si>
    <t>Log management process in place, but not applied structurally</t>
  </si>
  <si>
    <t>Log management process in place addressing most requirements</t>
  </si>
  <si>
    <t>Log management process in place, all requirements met, formally approved</t>
  </si>
  <si>
    <t>No log management elements identified</t>
  </si>
  <si>
    <t>Some elements identified, managed in ad-hoc fashion</t>
  </si>
  <si>
    <t>Most elements identified, no structured approach</t>
  </si>
  <si>
    <t>Most elements identified, no managed with a structured approach</t>
  </si>
  <si>
    <t>All elements identified, and actively managed through a defined process</t>
  </si>
  <si>
    <t>Log management requirements scattered across documents</t>
  </si>
  <si>
    <t>A formal policy exists, but is not actively enforced</t>
  </si>
  <si>
    <t>No tooling in place</t>
  </si>
  <si>
    <t>Log management implemented using a variety of tools</t>
  </si>
  <si>
    <t>Centralized tooling in place, configured for basic log management</t>
  </si>
  <si>
    <t>Centralized tooling in place, managed, and optimized for log management</t>
  </si>
  <si>
    <t>Centralized tooling in place, managed and meeting most requirements</t>
  </si>
  <si>
    <t>Regulations are not known and the process is non-compliant</t>
  </si>
  <si>
    <t>Some regulations are known and the process is non-compliant</t>
  </si>
  <si>
    <t>Most regulations are known and the process is partially compliant</t>
  </si>
  <si>
    <t>Regulations are fully known and the process is mostly compliant</t>
  </si>
  <si>
    <t>Regulations are fully known and the process is fully compliant</t>
  </si>
  <si>
    <t>Process aligned with all relevant stakeholders, formal approval in place</t>
  </si>
  <si>
    <t>Process aligned with all relevant stakeholders, no formal approval</t>
  </si>
  <si>
    <t>Process awareness in most stakeholders, but no process alignment</t>
  </si>
  <si>
    <t>No encryption performed</t>
  </si>
  <si>
    <t>Some logging encrypted at rest or in transfer</t>
  </si>
  <si>
    <t>Most logging encrypted at rest and in transfer</t>
  </si>
  <si>
    <t>All logging encrypted (rest &amp; transfer), encryption keys not formally managed</t>
  </si>
  <si>
    <t>All logging encrypted (rest &amp; transfer), encryption keys centrally managed</t>
  </si>
  <si>
    <t>Granular access rights implemented and monitored, not reviewed</t>
  </si>
  <si>
    <t>Granular access rights implemented, monitored and reviewed regularly</t>
  </si>
  <si>
    <t>Governance meetings regularly scheduled</t>
  </si>
  <si>
    <t>Data ingestion status monitored, following a defined resolution process</t>
  </si>
  <si>
    <t>Playbooks development process formalised and consistently performed</t>
  </si>
  <si>
    <t>A formal policy exists, actively enforced and supported by stakeholders</t>
  </si>
  <si>
    <t>Assessment scope / SOC scope of operations</t>
  </si>
  <si>
    <t>Retail</t>
  </si>
  <si>
    <t>Media</t>
  </si>
  <si>
    <t>Food</t>
  </si>
  <si>
    <t>Government / public sector</t>
  </si>
  <si>
    <t>Reports</t>
  </si>
  <si>
    <t>3.1.3</t>
  </si>
  <si>
    <t>3.1.4</t>
  </si>
  <si>
    <t>3.1.5</t>
  </si>
  <si>
    <t>3.1.6</t>
  </si>
  <si>
    <t>3.1.7</t>
  </si>
  <si>
    <t>3.1.8</t>
  </si>
  <si>
    <t>3.1.8.1</t>
  </si>
  <si>
    <t>3.1.8.2</t>
  </si>
  <si>
    <t>3.1.8.3</t>
  </si>
  <si>
    <t>3.1.8.4</t>
  </si>
  <si>
    <t>3.1.8.5</t>
  </si>
  <si>
    <t>3.1.8.6</t>
  </si>
  <si>
    <t>3.1.8.7</t>
  </si>
  <si>
    <t>3.1.8.8</t>
  </si>
  <si>
    <t>Metrics</t>
  </si>
  <si>
    <t>3.2.2.1</t>
  </si>
  <si>
    <t>3.2.2.2</t>
  </si>
  <si>
    <t>3.2.2.3</t>
  </si>
  <si>
    <t>3.2.2.4</t>
  </si>
  <si>
    <t>3.2.2.5</t>
  </si>
  <si>
    <t>3.2.2.6</t>
  </si>
  <si>
    <t>Planning &amp; direction</t>
  </si>
  <si>
    <t>Analysis</t>
  </si>
  <si>
    <t>Dissemination &amp; feedback</t>
  </si>
  <si>
    <t>Such processes include threat hunting, security monitoring, security incident response, detection engineering, use cases management, etc.</t>
  </si>
  <si>
    <t>Technical integration of CTI tooling with other security tooling</t>
  </si>
  <si>
    <t>CTI stakeholder identification</t>
  </si>
  <si>
    <t>CTI scope determination</t>
  </si>
  <si>
    <t>CTI goals and objectives identification</t>
  </si>
  <si>
    <t>Threat landscape analysis</t>
  </si>
  <si>
    <t>Asset prioritization</t>
  </si>
  <si>
    <t>Intelligence requirements identification</t>
  </si>
  <si>
    <t>Threat context addition to collected intelligence</t>
  </si>
  <si>
    <t>Feedback collection</t>
  </si>
  <si>
    <t>Collect feedback from threat intelligence stakeholders for purposes of continuous improvement</t>
  </si>
  <si>
    <t>Technical integration</t>
  </si>
  <si>
    <t>Infrastructure Management &amp; integration</t>
  </si>
  <si>
    <t>Prioritize threats for the organization based on threat landscapes</t>
  </si>
  <si>
    <t>Prioritize assets for relevance and risk to the CTI process</t>
  </si>
  <si>
    <t>Determine objectives and goals for the CTI process</t>
  </si>
  <si>
    <t>Identify relevant stakeholders in the organization for CTI</t>
  </si>
  <si>
    <t>Identify requirements in the organization from relevant stakeholders</t>
  </si>
  <si>
    <t>Determine the scope of the CTI process</t>
  </si>
  <si>
    <t>4.15.32</t>
  </si>
  <si>
    <t>4.15.33</t>
  </si>
  <si>
    <t>4.15.34</t>
  </si>
  <si>
    <t>S 4.15.30</t>
  </si>
  <si>
    <t>S 4.15.31</t>
  </si>
  <si>
    <t>S 4.15.32</t>
  </si>
  <si>
    <t>S 4.15.33</t>
  </si>
  <si>
    <t>S 4.15.34</t>
  </si>
  <si>
    <t>S 4.15.35</t>
  </si>
  <si>
    <t>S 4.15.36</t>
  </si>
  <si>
    <t>S 4.15.37</t>
  </si>
  <si>
    <t>S 4.15.38</t>
  </si>
  <si>
    <t>4.15.35</t>
  </si>
  <si>
    <t>4.15.36</t>
  </si>
  <si>
    <t>4.15.37</t>
  </si>
  <si>
    <t>4.15.38</t>
  </si>
  <si>
    <t>4.15.39</t>
  </si>
  <si>
    <t>4.15.40</t>
  </si>
  <si>
    <t>4.15.41</t>
  </si>
  <si>
    <t>4.15.42</t>
  </si>
  <si>
    <t>S 4.15.40</t>
  </si>
  <si>
    <t>The addition of threat context to IoC/A/B for processing &amp; analysis purposes</t>
  </si>
  <si>
    <t>Threat landscaping methodology</t>
  </si>
  <si>
    <t>Creation and maintenance of a landscape of current and emerging threats using a defined methodology (e.g. ENISA CTL)</t>
  </si>
  <si>
    <t>S 4.15.39</t>
  </si>
  <si>
    <t>S 4.15.41</t>
  </si>
  <si>
    <t>S 4.15.42</t>
  </si>
  <si>
    <t>Extracting TTPs from receive intelligence</t>
  </si>
  <si>
    <t>Deduplicate intelligence collected from various sources</t>
  </si>
  <si>
    <t>Enrich intelligence with internal and external information</t>
  </si>
  <si>
    <t>Reduce false-positives within the CTI process</t>
  </si>
  <si>
    <t>M2 - Operations &amp; facilities</t>
  </si>
  <si>
    <t>Network monitoring is to used detect network exploits, anomalous network activity, lateral movement, and to perform network forensics</t>
  </si>
  <si>
    <t>Endpoint monitoring used to prevent, detect, and respond to threats on end-points</t>
  </si>
  <si>
    <t xml:space="preserve">SecOps atuomation is used to automate workflows and SOC actions, support incident response, and orchestrate between different security products </t>
  </si>
  <si>
    <t>Log monitoring is used to gather logging, telemetry, and other relevant security data from company assets and centralise this information for alerting and analysis purposes</t>
  </si>
  <si>
    <t>Forensic analysis supports security incident management by introducing forensic and malware analysis capabilities</t>
  </si>
  <si>
    <t>M5 - Detection Engineering &amp; Validation</t>
  </si>
  <si>
    <t>Is logging encrypted in transfer, in use, and at rest?</t>
  </si>
  <si>
    <t>PR.DS-03</t>
  </si>
  <si>
    <t>Logs must be handled in compliance with internal and external regulations, including privacy</t>
  </si>
  <si>
    <t>Basic documentation of the network monitoring system in place</t>
  </si>
  <si>
    <t>Single document, full technical description of network mnonitoring system</t>
  </si>
  <si>
    <t>T2 - Network monitoring</t>
  </si>
  <si>
    <t>Single document, full functional description of network monitoring system</t>
  </si>
  <si>
    <t>T1 - Log monitoring</t>
  </si>
  <si>
    <t>Basic documentation of the log monitoring system in place</t>
  </si>
  <si>
    <t>Single document, full technical description of log monitoring system</t>
  </si>
  <si>
    <t>No personnel for log monitoring system support</t>
  </si>
  <si>
    <t>Single document, full functional description of log monitoring system</t>
  </si>
  <si>
    <t>No personnel to support the network monitoring system</t>
  </si>
  <si>
    <t>External customers mostly apply to managed service providers. External stakeholders can by regulatory bodies</t>
  </si>
  <si>
    <t>Customers / Stakeholders</t>
  </si>
  <si>
    <t>New section, based on capabilities from the log management service previously found in the services domain</t>
  </si>
  <si>
    <t>Technology domain</t>
  </si>
  <si>
    <t>Replaces SIEM/UEBA for technology agnistic approach. No difference in maturity or capability questions</t>
  </si>
  <si>
    <t>Replaces NDR for technology agnistic approach. No difference in maturity or capability questions</t>
  </si>
  <si>
    <t>Replaces EDR for technology agnistic approach. No difference in maturity or capability questions</t>
  </si>
  <si>
    <t>Replaces SOAR for technology agnistic approach. No difference in maturity or capability questions</t>
  </si>
  <si>
    <t>Cyber Threat Intelligences</t>
  </si>
  <si>
    <t>Replaces security analysis for clarification purposes. No difference in maturity or capability questions</t>
  </si>
  <si>
    <t>Replaces threat intelligence for clarification purposes</t>
  </si>
  <si>
    <t>Capabilities regrouped using the threat intelligence life cycle model</t>
  </si>
  <si>
    <t>Capabilities extended based on gap analysis with CTI-CMM</t>
  </si>
  <si>
    <t>Removed from services domain and implemented in the process domain</t>
  </si>
  <si>
    <t>Monitoring capability maturity growth</t>
  </si>
  <si>
    <t>Third-party assessment</t>
  </si>
  <si>
    <t>https://support.soc-cmm.com/</t>
  </si>
  <si>
    <t>The assessment model consists of 5 domains and 27 aspects. All domains are evaluated for maturity (blue), only technology and services are evaluated for both maturity and capability (purple)</t>
  </si>
  <si>
    <r>
      <t xml:space="preserve">Copyright (C) 2025 - SOC-CMM®
The SOC-CMM advanced version is part of the SOC-CMM®.
The SOC-CMM® assessment tool is free software, released under the CC SA-BY license: https://creativecommons.org/licenses/by-sa/4.0/
</t>
    </r>
    <r>
      <rPr>
        <i/>
        <sz val="11"/>
        <color theme="1"/>
        <rFont val="Calibri"/>
        <family val="2"/>
        <scheme val="minor"/>
      </rPr>
      <t xml:space="preserve">You are free to:
</t>
    </r>
    <r>
      <rPr>
        <b/>
        <sz val="11"/>
        <color theme="1"/>
        <rFont val="Calibri"/>
        <family val="2"/>
        <scheme val="minor"/>
      </rPr>
      <t xml:space="preserve">Share </t>
    </r>
    <r>
      <rPr>
        <sz val="11"/>
        <color theme="1"/>
        <rFont val="Calibri"/>
        <family val="2"/>
        <scheme val="minor"/>
      </rPr>
      <t xml:space="preserve">— copy and redistribute the material in any medium or format
</t>
    </r>
    <r>
      <rPr>
        <b/>
        <sz val="11"/>
        <color theme="1"/>
        <rFont val="Calibri"/>
        <family val="2"/>
        <scheme val="minor"/>
      </rPr>
      <t>Adapt</t>
    </r>
    <r>
      <rPr>
        <sz val="11"/>
        <color theme="1"/>
        <rFont val="Calibri"/>
        <family val="2"/>
        <scheme val="minor"/>
      </rPr>
      <t xml:space="preserve"> — remix, transform, and build upon the material for any purpose, even commercially.
</t>
    </r>
    <r>
      <rPr>
        <i/>
        <sz val="11"/>
        <color theme="1"/>
        <rFont val="Calibri"/>
        <family val="2"/>
        <scheme val="minor"/>
      </rPr>
      <t xml:space="preserve">Under the following terms:
</t>
    </r>
    <r>
      <rPr>
        <b/>
        <sz val="11"/>
        <color theme="1"/>
        <rFont val="Calibri"/>
        <family val="2"/>
        <scheme val="minor"/>
      </rPr>
      <t xml:space="preserve">Attribution </t>
    </r>
    <r>
      <rPr>
        <sz val="11"/>
        <color theme="1"/>
        <rFont val="Calibri"/>
        <family val="2"/>
        <scheme val="minor"/>
      </rPr>
      <t xml:space="preserve">— You must give appropriate credit, provide a link to the license, and indicate if changes were made. You may do so in any reasonable manner, but not in any way that suggests the licensor endorses you or your use.
</t>
    </r>
    <r>
      <rPr>
        <b/>
        <sz val="11"/>
        <color theme="1"/>
        <rFont val="Calibri"/>
        <family val="2"/>
        <scheme val="minor"/>
      </rPr>
      <t xml:space="preserve">ShareAlike </t>
    </r>
    <r>
      <rPr>
        <sz val="11"/>
        <color theme="1"/>
        <rFont val="Calibri"/>
        <family val="2"/>
        <scheme val="minor"/>
      </rPr>
      <t xml:space="preserve">— If you remix, transform, or build upon the material, you must distribute your contributions under the same license as the original.
</t>
    </r>
    <r>
      <rPr>
        <b/>
        <sz val="11"/>
        <color theme="1"/>
        <rFont val="Calibri"/>
        <family val="2"/>
        <scheme val="minor"/>
      </rPr>
      <t xml:space="preserve">No additional restrictions </t>
    </r>
    <r>
      <rPr>
        <sz val="11"/>
        <color theme="1"/>
        <rFont val="Calibri"/>
        <family val="2"/>
        <scheme val="minor"/>
      </rPr>
      <t>— You may not apply legal terms or technological measures that legally restrict others from doing anything the license permits.
This license is acceptable for Free Cultural Works. The licensor cannot revoke these freedoms as long as you follow the license terms.
This program is distributed in the hope that it will be useful, but WITHOUT ANY WARRANTY; without even the implied warranty of MERCHANTABILITY or FITNESS FOR A PARTICULAR PURPOSE.</t>
    </r>
  </si>
  <si>
    <r>
      <t xml:space="preserve">The SOC-CMM® model is a capability maturity model that can be used to perform a self-assessment of your Security Operations Center (SOC). The model is based on review conducted on literature regarding SOC setup and existing SOC models as well as literature on specific elements within a SOC. The literature analysis was then validated by questioning several Security Operations Centers in different sectors and on different maturity levels to determine which elements were actually in place. The output from the survey, combined with the initial analysis is the basis for this self-assessment.
For more information regarding the scientific background and the literature used to create the SOC-CMM self-assessment tool, please refer to the thesis document as available through: </t>
    </r>
    <r>
      <rPr>
        <b/>
        <i/>
        <sz val="11"/>
        <color rgb="FF0070C0"/>
        <rFont val="Calibri"/>
        <family val="2"/>
        <scheme val="minor"/>
      </rPr>
      <t>https://www.soc-cmm.com/</t>
    </r>
    <r>
      <rPr>
        <i/>
        <sz val="11"/>
        <color theme="1"/>
        <rFont val="Calibri"/>
        <family val="2"/>
        <scheme val="minor"/>
      </rPr>
      <t xml:space="preserve">
If you have any questions or comments regarding the contents of this document, please use the above information to contact SOC-CMM®.
</t>
    </r>
  </si>
  <si>
    <r>
      <t xml:space="preserve">The SOC-CMM® assessement tool has an embedded workflow that guides the assessment. First, the profile sheet is filled in and the scope for assessment is selected. Then, the 5 domains of the SOC-CMM® model (i.e. Business, People, Process, Technology and Services) are each evaluated in separate sections of this tool.
The evaluation is based on questions that can be answered using a drop-down that presents a 5-point scale. This scale relates to the maturity level as explained below under 'Scoring mechanism'. This tool should be used by assessing each sheet in order. When all domains are completed, the sheet 'Results' will provide you with the total scoring and detailed scoring for each domain. A sheet 'Next steps' is also included to provide pointers for follow-up.
In the </t>
    </r>
    <r>
      <rPr>
        <b/>
        <i/>
        <sz val="11"/>
        <color theme="1"/>
        <rFont val="Calibri"/>
        <family val="2"/>
        <scheme val="minor"/>
      </rPr>
      <t>advanced version only</t>
    </r>
    <r>
      <rPr>
        <i/>
        <sz val="11"/>
        <color theme="1"/>
        <rFont val="Calibri"/>
        <family val="2"/>
        <scheme val="minor"/>
      </rPr>
      <t>, there is also a weighing mechanism in place. For each question, the importance of that element can be changed. The standard importance is 'normal', which means that the score is not modified. Changing to importance to 'low' will cause the element to have less impact on the score. Changing it to 'High' or 'Critical' will cause the element to have more impact on the score. Setting it to 'none' will ignore the element in scoring entirely, as explained under 'Weighing mechanism'. This feature should be used with care.
Some additional remarks regarding the usage of the SOC-CMM® assessment tool:
1. Some elements are not used directly for scoring (this is also indicated), but are a guideline for answering other questions. These elements have a lighter colour. For example, question 3.1 (part of maturity score) can be answered by using the elements in 3.2 (not part of maturity score) as a guideline.
2. Elements with a green colour are calculated fields. These will be filled in automatically by filling in those parts of the assessment.
3. The services and Technology domains evaluate both maturity and capability. These capabilities do not have a 5-point scale and an importance, but use a 6-point scale instead. This is to reduce the amount of clicks and answers. The sixth element in the scale is 'not required'. Use this if you do not feel like you need that particular capability and to exclude it from scoring.
4. Every sheet has a part where you can fill in some comments or remarks. Discussing the questions in this self-assessments will likely uncover some improvements. This is added value for a self-assessment, so it is worthwhile to create notes.
5. The weighing mechanisms allows for manipulation of the maturity  score. Therefore, it is important to strongly consider and possibly document why you wish to deviate from the standard. The goal of the SOC-CMM is to provide insight into strengths and weaknesses and to improve the SOC, not to obtain the highest score possible.
6. The NIST score is calculated automatically as explained below
7. Performing a full SOC-CMM® assessment can take a significant amount of time, depending on the level of detail you put into the assessment. Before you start, ensure that you have allocated sufficient time. A way to reduce effort is to have a single knowledgeable SOC employee perform a quick scan and subsequently focus on areas that are debatable. Also, reducing scope for an initial assessment is a way to reduce the assessment effort.</t>
    </r>
  </si>
  <si>
    <t>The SOC-CMM® assessment tool is built using standard Excel features without macros. The sheets are not locked or password protected. Therefore, adding columns and rows and applying other changes such as changing guidance or adding elements is possible. To show columns and rows, go to 'View' --&gt; 'Show' and check 'Headings'. To show all the tabs underlying the SOC-CMM, go top 'File' --&gt; 'Options' --&gt; 'Advanced' --&gt; 'Display options' and check 'Show sheet tabs'. Customizing calculations will require understanding of the calculations done in the '_Output' sheet. However, guidance for this type of customization is not provided, as it requires an understanding of the way the SOC-CMM® assessment tool sheets are connected.</t>
  </si>
  <si>
    <t>A detailed mapping between the SOC-CMM and the NIST CSF was created to allow for granular scoring. The exact mapping can be found on the SOC-CMM® site as a separate download.</t>
  </si>
  <si>
    <t>1.11.2025</t>
  </si>
  <si>
    <t>New section in the SOC-CMM model. Addresses both automation engineering practice as well as the implementation of AI</t>
  </si>
  <si>
    <t>Results sharing</t>
  </si>
  <si>
    <t>Fixed incorrect references in the results sharing template</t>
  </si>
  <si>
    <t>Customers</t>
  </si>
  <si>
    <t>Renamed to customers / stakeholders as a section and in the questions, guidance, and remarks</t>
  </si>
  <si>
    <t>Improved tekst under introduction and usage</t>
  </si>
  <si>
    <t>Replaced model figure to represent the new model</t>
  </si>
  <si>
    <t>Fixed reference error</t>
  </si>
  <si>
    <t>Fixed heading reference to access managenet</t>
  </si>
  <si>
    <t>Updated reference to NIST IR standard</t>
  </si>
  <si>
    <t xml:space="preserve">Fixed typo on </t>
  </si>
  <si>
    <t>Incorrect usage of YARA in one capability question fixed</t>
  </si>
  <si>
    <t>Section updated to reflect the new model</t>
  </si>
  <si>
    <t>NIST CSF scoring</t>
  </si>
  <si>
    <t>Removed NIST CSF 1.1 mapping</t>
  </si>
  <si>
    <t>Added remarks lines for all questions, not just maturity questions</t>
  </si>
  <si>
    <t>Changed answer type for question 3.7</t>
  </si>
  <si>
    <t>Reduced number of maturity questions by introducing more supporting questions for assessment flow optimization purposes</t>
  </si>
  <si>
    <t>Metrics used to track AI performance and impact</t>
  </si>
  <si>
    <t>6.2.2.1</t>
  </si>
  <si>
    <t>6.2.2.2</t>
  </si>
  <si>
    <t>6.2.2.3</t>
  </si>
  <si>
    <t>6.2.2.4</t>
  </si>
  <si>
    <t>6.2.2.5</t>
  </si>
  <si>
    <t>6.2.2.6</t>
  </si>
  <si>
    <t>6.2.2.7</t>
  </si>
  <si>
    <t>M 6.2.2.7</t>
  </si>
  <si>
    <t>Data normalisation is used to restructure data to simplify log searching and analysis</t>
  </si>
  <si>
    <t>2. Customers &amp; Stakeholders</t>
  </si>
  <si>
    <t>Have you identified the SOC customers &amp; stakeholders?</t>
  </si>
  <si>
    <t>Please specify your customers &amp; stakeholders:</t>
  </si>
  <si>
    <t>Business should be the most important customers &amp; stakeholders, as all SOC activities ultimately support business processes</t>
  </si>
  <si>
    <t>External customers &amp; stakeholders</t>
  </si>
  <si>
    <t>Other customers &amp; stakeholders:</t>
  </si>
  <si>
    <t>Specify any additional customers &amp; stakeholders</t>
  </si>
  <si>
    <t>Have you documented the main SOC customers &amp; stakeholders?</t>
  </si>
  <si>
    <t>Do you differentiate output towards these specific customers &amp; stakeholders?</t>
  </si>
  <si>
    <t>Differentiating output is helpful to match expectations of customers &amp; stakeholders</t>
  </si>
  <si>
    <t>Do you have service level agreements with these customers &amp; stakeholders?</t>
  </si>
  <si>
    <t>Do you regularly send updates to your customers &amp; stakeholders?</t>
  </si>
  <si>
    <t>Do you actively measure and manage customer &amp; stakeholder satisfaction?</t>
  </si>
  <si>
    <t>Understanding customer &amp; stakeholder satisfaction will help to better align with business needs</t>
  </si>
  <si>
    <t>Formal registration of customer &amp; stakeholder contact details, function, agreements, etc.</t>
  </si>
  <si>
    <t>Senior management may be a direct SOC customer &amp; stakeholder, depending on organization hierarchy</t>
  </si>
  <si>
    <t>Types of customers and stakeholders, their requirements, expectations, etc.</t>
  </si>
  <si>
    <t>Replaced capbility and maturity growth figures</t>
  </si>
  <si>
    <t>How to use the SOC-CMM assessment tool</t>
  </si>
  <si>
    <t>All URLs checked and updated where requried, links added where relevant</t>
  </si>
  <si>
    <t>Manufacturing</t>
  </si>
  <si>
    <t>Intended purpose of the assessment and associated assessment objectives</t>
  </si>
  <si>
    <t>With the SOC-CMM® assessment completed, the next steps are to determine the areas to improve. This requires some analysis of the results. The results should be analyzed top-down. First, determine which domains are scoring less than the target maturity level. Then, drill down into those domains using the graphs. If a target maturity level was not used, then the domains should be chosen that underperform in comparison to the other domains. The next step is to determine which aspects of those domains yield the lowest scores.
When the domains and the respective aspects that require improvement have been identified, detailed information is required to determine the exact improvements that need to be made. The sheets for those domains provide detailed information that is required for improvement. Use the scoring mechanism as described in the 'Usage' sheet to determine which of the individual elements is negatively contributing to the overall score. Those elements are candidate for improvement. Improvement can as simple as creating and maintaining the appropriate documentation or as complex as introducing new management elements to the SOC. The SOC-CMM® assessment tool does not provide guidance on how to execute the improvement. However, it is possible to engage with 3rd parties (such as support partners to assess and increase SOC maturity).</t>
  </si>
  <si>
    <t>Capabilities apply to services and technologies and indicate how capable a service or technology is to reach it's goals. To determine which specific capabilities need to be improved, the first question to ask is: which service or technology is negatively impacted the most by lack of capabilities? That service or technology is the first candidate for improvement. 
Similar to maturity improvement, detailed information is provided in the sheets for those domains. The elements that score the lowest are the elements that need to be addressed. It is recommended to search for groups of elements that perhaps have the same underlying reason (root cause) for underscoring. This way, improvement of capabilities can be optimized. A common root cause is lack of documentation and formalization.</t>
  </si>
  <si>
    <t>Self-assessment is a good practice for measuring and improving capability maturity in a SOC. However, self-assessment is inherently limited in objectivity due to bias. This can be both negative (underestimation) or positive (overestimation). Third-party assessment is an effective strategy to increase accuracy and objectivity of SOC-CMM® assessments. SOC-CMM® has a network of official support partners that are trained and verified for this purposes. The list of support partners can be found on the support section of the SOC-CMM® website:</t>
  </si>
  <si>
    <t>SecOps automation integration</t>
  </si>
  <si>
    <t>Integration with the SecOps automation (e.g. SOAR) tooling for automation purposes</t>
  </si>
  <si>
    <t>Log monitoring integration</t>
  </si>
  <si>
    <t>Integration with the log monitoring tooling (e.g. SIEM or XDR) for centralised correlation</t>
  </si>
  <si>
    <t>Querying log monitoring tool (e.g. SIEM or XDR) to obtain information for ticket context or automated triage</t>
  </si>
  <si>
    <t>Network response integration</t>
  </si>
  <si>
    <t>Endpoint response integration</t>
  </si>
  <si>
    <t>Log monitoring data integration</t>
  </si>
  <si>
    <t>The SecOps automation tool receives events or cases from the log monitoring system</t>
  </si>
  <si>
    <t>Version 2.4.1</t>
  </si>
  <si>
    <t>2.12.2025</t>
  </si>
  <si>
    <t>Set all support questions to 'No' by default</t>
  </si>
  <si>
    <t>Left aligned some tekst for increased readability</t>
  </si>
  <si>
    <t>Corrected references in the Technology domain to named technologies from version 2.3</t>
  </si>
  <si>
    <t>Corrected 'Customers / Stakeholders' to 'Customers &amp; Stakeholders' to align with the model</t>
  </si>
  <si>
    <t>Version 2.4.2</t>
  </si>
  <si>
    <t>2. Network monitoring</t>
  </si>
  <si>
    <t>3. Endpoint monitoring</t>
  </si>
  <si>
    <t>4. SecOps automation</t>
  </si>
  <si>
    <t>Scope</t>
  </si>
  <si>
    <t>Updated scoping element to make them clickable links</t>
  </si>
  <si>
    <t>Updated scoped out visualization. Scope out elements now shown in red strike-through tekst</t>
  </si>
  <si>
    <t>Do you have a defined retention strategy?</t>
  </si>
  <si>
    <t>Talent sourcing can be vital for SOC success</t>
  </si>
  <si>
    <t>A retention strategy is used to ensure that talent and key personnel is not lost</t>
  </si>
  <si>
    <t>Preparation</t>
  </si>
  <si>
    <t>Detection &amp; Analysis</t>
  </si>
  <si>
    <t>Containment, Eradication, &amp; Recovery</t>
  </si>
  <si>
    <t>Post-Incident Activity</t>
  </si>
  <si>
    <t>Escalation to press function</t>
  </si>
  <si>
    <t>Escalation to legal function</t>
  </si>
  <si>
    <t>(dedicated/consolidated) information platform</t>
  </si>
  <si>
    <t>Resilient messaging capability</t>
  </si>
  <si>
    <t>Messaging system to support communication and coordination, that matches SOC requirements</t>
  </si>
  <si>
    <t>Resilient internet access</t>
  </si>
  <si>
    <t>Internet access for the SOC, set up according to SOC requirements. May include dedicated internet lines</t>
  </si>
  <si>
    <t>Escalation to internal press office in case of incidents that require communicatio to the public</t>
  </si>
  <si>
    <t>Escalation to internal legal function in case of incidents that may have legal implications</t>
  </si>
  <si>
    <t>Have you defined emergency reachability for the SOC?</t>
  </si>
  <si>
    <t>An emergency reachability process ensures availability of SOC incident response and escalation</t>
  </si>
  <si>
    <t>2.4.1.9</t>
  </si>
  <si>
    <t>External collaboration and networking, exchaning best practices, threat intelligence, and response actions with other SOCs</t>
  </si>
  <si>
    <t>Regular exchange with external SOCs, no defined process</t>
  </si>
  <si>
    <t>Defined process for information exchange, regular exchange in place</t>
  </si>
  <si>
    <t>A platform for accessing all information regarding security incidenta, accesible by all IR team members</t>
  </si>
  <si>
    <t>Categorization / classification</t>
  </si>
  <si>
    <t>Categorization or classification of the incident. For example, the VERIS framework could be used for classification</t>
  </si>
  <si>
    <t>Third-party escalation function</t>
  </si>
  <si>
    <t>2.17.37</t>
  </si>
  <si>
    <t>Internal escalation to upper management</t>
  </si>
  <si>
    <t>Escalation process</t>
  </si>
  <si>
    <t>Interaction with public media</t>
  </si>
  <si>
    <t>SOC internet presence</t>
  </si>
  <si>
    <t>Presence on the internet for the SOC, including contact for abuse or other security related questions, and social media usage</t>
  </si>
  <si>
    <t>Guidelines on how to deal with public media inquiries</t>
  </si>
  <si>
    <t>B 5.3.10</t>
  </si>
  <si>
    <t>Additions in version 2.4.2</t>
  </si>
  <si>
    <t>Added 'interaction with public media' and 'SOC internet presence' to SOC policy to increase alignment with SIM3</t>
  </si>
  <si>
    <t>P 1.11</t>
  </si>
  <si>
    <t>B 5.3.9</t>
  </si>
  <si>
    <t>Added a question on retention strategy</t>
  </si>
  <si>
    <t>M 2.2.6</t>
  </si>
  <si>
    <t>Emergency reachability not defined</t>
  </si>
  <si>
    <t>Emergency reacability formaly defined, published, and regularly tested</t>
  </si>
  <si>
    <t>Emergency reacability formaly defined and published</t>
  </si>
  <si>
    <t>Emergency reachability formaly defined but not published</t>
  </si>
  <si>
    <t>Emergency reachability defined but not formalised</t>
  </si>
  <si>
    <t>Operations &amp; Facilities</t>
  </si>
  <si>
    <t>Question 2.2.6 added on emergency reachability to increase alignment with SIM3</t>
  </si>
  <si>
    <t>2.4.1.6: Messaging system update to resilient messaging system to increase alignment with SIM3</t>
  </si>
  <si>
    <t>2.4.1.7: added Resilient internet access to increase alignment with SIM3</t>
  </si>
  <si>
    <t>Rearranged capabilities using the structure of NIST SP 800-61</t>
  </si>
  <si>
    <t>Renumbering applied for the new structure</t>
  </si>
  <si>
    <t>2.17.38</t>
  </si>
  <si>
    <t>Escalation to press (2.17.25) and escalation to legal (2.17.26) functions added to increase alignment with SIM3</t>
  </si>
  <si>
    <t>(dedicated) information platform' renamed to '(dedicated/consolidated) information platform' to increase alignment with SIM3</t>
  </si>
  <si>
    <t>Use this outcome as a guideline to determine the score for 3.1.7</t>
  </si>
  <si>
    <t>Use this outcome as a guideline to determine the score for 3.2.1</t>
  </si>
  <si>
    <t>Use this outcome as a guideline to determine the score for 6.1.2</t>
  </si>
  <si>
    <t>Updated guidance and description for external collaboration (4.11)</t>
  </si>
  <si>
    <t>Usage of TLP / Classification and information handling</t>
  </si>
  <si>
    <t>[2] Methodologies for setting up exercises may include:</t>
  </si>
  <si>
    <t>https://www.enisa.europa.eu/publications/the-enisa-cybersecurity-exercise-methodology</t>
  </si>
  <si>
    <t>Results from exercises should be structurally documented for future reference and identification of improvements</t>
  </si>
  <si>
    <t>A SOC operational handbook contains an overview of SOC tasks, as well as rules of engagement and expected behaviour</t>
  </si>
  <si>
    <t>Playbook drills are low-level exercises to test the accuracy, effectiveness, and efficiency of playbooks</t>
  </si>
  <si>
    <t>Cyber range exercises provide a simulated environment that is used to train analysts. A simulation of the actual IT environment is preferred</t>
  </si>
  <si>
    <t>Public exercises are exercises that the organisation can participate in. Often, these are large-scale exercises</t>
  </si>
  <si>
    <t>April 16, 2026</t>
  </si>
  <si>
    <t>Fixed several incorrect references (non-functional)</t>
  </si>
  <si>
    <t>Calculation error for process domain average score corrected</t>
  </si>
  <si>
    <t>16.4.2026</t>
  </si>
  <si>
    <t>2.4.2, basic 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</si>
</sst>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1" x14ac:knownFonts="1">
    <font>
      <sz val="11"/>
      <color theme="1"/>
      <name val="Calibri"/>
      <family val="2"/>
      <scheme val="minor"/>
    </font>
    <font>
      <b/>
      <sz val="11"/>
      <color theme="1"/>
      <name val="Calibri"/>
      <family val="2"/>
      <scheme val="minor"/>
    </font>
    <font>
      <b/>
      <sz val="36"/>
      <color theme="1"/>
      <name val="Calibri"/>
      <family val="2"/>
      <scheme val="minor"/>
    </font>
    <font>
      <i/>
      <sz val="11"/>
      <color theme="1"/>
      <name val="Calibri"/>
      <family val="2"/>
      <scheme val="minor"/>
    </font>
    <font>
      <b/>
      <i/>
      <sz val="11"/>
      <color theme="1"/>
      <name val="Calibri"/>
      <family val="2"/>
      <scheme val="minor"/>
    </font>
    <font>
      <sz val="11"/>
      <name val="Calibri"/>
      <family val="2"/>
      <scheme val="minor"/>
    </font>
    <font>
      <sz val="11"/>
      <color theme="1"/>
      <name val="Calibri"/>
      <family val="2"/>
    </font>
    <font>
      <b/>
      <sz val="36"/>
      <color rgb="FF000000"/>
      <name val="Calibri"/>
      <family val="2"/>
    </font>
    <font>
      <sz val="12"/>
      <color rgb="FF000000"/>
      <name val="Calibri"/>
      <family val="2"/>
    </font>
    <font>
      <b/>
      <sz val="11"/>
      <color rgb="FF000000"/>
      <name val="Calibri"/>
      <family val="2"/>
    </font>
    <font>
      <sz val="10"/>
      <color theme="1"/>
      <name val="Calibri"/>
      <family val="2"/>
      <scheme val="minor"/>
    </font>
    <font>
      <b/>
      <sz val="11"/>
      <color theme="0"/>
      <name val="Calibri"/>
      <family val="2"/>
      <scheme val="minor"/>
    </font>
    <font>
      <sz val="11"/>
      <color rgb="FF000000"/>
      <name val="Calibri"/>
      <family val="2"/>
    </font>
    <font>
      <b/>
      <sz val="36"/>
      <color theme="0"/>
      <name val="Calibri"/>
      <family val="2"/>
    </font>
    <font>
      <b/>
      <sz val="14"/>
      <color theme="0"/>
      <name val="Calibri"/>
      <family val="2"/>
    </font>
    <font>
      <u/>
      <sz val="11"/>
      <color theme="10"/>
      <name val="Calibri"/>
      <family val="2"/>
      <scheme val="minor"/>
    </font>
    <font>
      <b/>
      <sz val="14"/>
      <color theme="0"/>
      <name val="Calibri"/>
      <family val="2"/>
      <scheme val="minor"/>
    </font>
    <font>
      <b/>
      <i/>
      <sz val="11"/>
      <color rgb="FF0070C0"/>
      <name val="Calibri"/>
      <family val="2"/>
      <scheme val="minor"/>
    </font>
    <font>
      <b/>
      <sz val="11"/>
      <color theme="1"/>
      <name val="Calibri"/>
      <family val="2"/>
    </font>
    <font>
      <b/>
      <i/>
      <sz val="11"/>
      <color theme="1"/>
      <name val="Calibri"/>
      <family val="2"/>
    </font>
    <font>
      <b/>
      <sz val="10"/>
      <color theme="1"/>
      <name val="Calibri"/>
      <family val="2"/>
      <scheme val="minor"/>
    </font>
    <font>
      <vertAlign val="superscript"/>
      <sz val="11"/>
      <color theme="1"/>
      <name val="Calibri"/>
      <family val="2"/>
      <scheme val="minor"/>
    </font>
    <font>
      <b/>
      <sz val="20"/>
      <color theme="1"/>
      <name val="Calibri"/>
      <family val="2"/>
      <scheme val="minor"/>
    </font>
    <font>
      <i/>
      <vertAlign val="superscript"/>
      <sz val="11"/>
      <color theme="1"/>
      <name val="Calibri"/>
      <family val="2"/>
      <scheme val="minor"/>
    </font>
    <font>
      <sz val="8"/>
      <name val="Calibri"/>
      <family val="2"/>
      <scheme val="minor"/>
    </font>
    <font>
      <u/>
      <sz val="11"/>
      <color theme="1"/>
      <name val="Calibri"/>
      <family val="2"/>
      <scheme val="minor"/>
    </font>
    <font>
      <sz val="11"/>
      <color theme="0"/>
      <name val="Calibri"/>
      <family val="2"/>
      <scheme val="minor"/>
    </font>
    <font>
      <i/>
      <u/>
      <sz val="11"/>
      <color rgb="FF0070C0"/>
      <name val="Calibri"/>
      <family val="2"/>
      <scheme val="minor"/>
    </font>
    <font>
      <sz val="11"/>
      <color indexed="8"/>
      <name val="Calibri"/>
      <family val="2"/>
      <scheme val="minor"/>
    </font>
    <font>
      <b/>
      <sz val="24"/>
      <color theme="0"/>
      <name val="Calibri"/>
      <family val="2"/>
      <scheme val="minor"/>
    </font>
    <font>
      <b/>
      <sz val="16"/>
      <color rgb="FF000000"/>
      <name val="Calibri"/>
      <family val="2"/>
    </font>
  </fonts>
  <fills count="26">
    <fill>
      <patternFill patternType="none"/>
    </fill>
    <fill>
      <patternFill patternType="gray125"/>
    </fill>
    <fill>
      <patternFill patternType="solid">
        <fgColor theme="4" tint="0.79998168889431442"/>
        <bgColor indexed="64"/>
      </patternFill>
    </fill>
    <fill>
      <patternFill patternType="solid">
        <fgColor theme="3" tint="0.79998168889431442"/>
        <bgColor indexed="64"/>
      </patternFill>
    </fill>
    <fill>
      <patternFill patternType="solid">
        <fgColor theme="3" tint="0.39997558519241921"/>
        <bgColor indexed="64"/>
      </patternFill>
    </fill>
    <fill>
      <patternFill patternType="solid">
        <fgColor theme="6" tint="0.39997558519241921"/>
        <bgColor indexed="64"/>
      </patternFill>
    </fill>
    <fill>
      <patternFill patternType="solid">
        <fgColor rgb="FF538DD5"/>
        <bgColor rgb="FF000000"/>
      </patternFill>
    </fill>
    <fill>
      <patternFill patternType="solid">
        <fgColor rgb="FFC5D9F1"/>
        <bgColor rgb="FF000000"/>
      </patternFill>
    </fill>
    <fill>
      <patternFill patternType="solid">
        <fgColor theme="3" tint="0.79998168889431442"/>
        <bgColor rgb="FF000000"/>
      </patternFill>
    </fill>
    <fill>
      <patternFill patternType="solid">
        <fgColor theme="4" tint="0.79998168889431442"/>
        <bgColor rgb="FF000000"/>
      </patternFill>
    </fill>
    <fill>
      <patternFill patternType="solid">
        <fgColor theme="6" tint="0.39997558519241921"/>
        <bgColor rgb="FF000000"/>
      </patternFill>
    </fill>
    <fill>
      <patternFill patternType="solid">
        <fgColor theme="0"/>
        <bgColor rgb="FF000000"/>
      </patternFill>
    </fill>
    <fill>
      <patternFill patternType="solid">
        <fgColor theme="0"/>
        <bgColor indexed="64"/>
      </patternFill>
    </fill>
    <fill>
      <patternFill patternType="solid">
        <fgColor rgb="FFFFFF00"/>
        <bgColor indexed="64"/>
      </patternFill>
    </fill>
    <fill>
      <patternFill patternType="solid">
        <fgColor rgb="FF002060"/>
        <bgColor rgb="FF000000"/>
      </patternFill>
    </fill>
    <fill>
      <patternFill patternType="solid">
        <fgColor theme="3" tint="-0.499984740745262"/>
        <bgColor indexed="64"/>
      </patternFill>
    </fill>
    <fill>
      <patternFill patternType="solid">
        <fgColor rgb="FF002060"/>
        <bgColor indexed="64"/>
      </patternFill>
    </fill>
    <fill>
      <patternFill patternType="solid">
        <fgColor rgb="FF538DD5"/>
        <bgColor indexed="64"/>
      </patternFill>
    </fill>
    <fill>
      <patternFill patternType="solid">
        <fgColor rgb="FFC5D9F1"/>
        <bgColor indexed="64"/>
      </patternFill>
    </fill>
    <fill>
      <patternFill patternType="solid">
        <fgColor rgb="FFF9F49D"/>
        <bgColor indexed="64"/>
      </patternFill>
    </fill>
    <fill>
      <patternFill patternType="solid">
        <fgColor rgb="FF4BB2E0"/>
        <bgColor indexed="64"/>
      </patternFill>
    </fill>
    <fill>
      <patternFill patternType="solid">
        <fgColor rgb="FF9292EA"/>
        <bgColor indexed="64"/>
      </patternFill>
    </fill>
    <fill>
      <patternFill patternType="solid">
        <fgColor rgb="FFFAB746"/>
        <bgColor indexed="64"/>
      </patternFill>
    </fill>
    <fill>
      <patternFill patternType="solid">
        <fgColor rgb="FFF97367"/>
        <bgColor indexed="64"/>
      </patternFill>
    </fill>
    <fill>
      <patternFill patternType="solid">
        <fgColor rgb="FF7DF49F"/>
        <bgColor indexed="64"/>
      </patternFill>
    </fill>
    <fill>
      <patternFill patternType="solid">
        <fgColor theme="8" tint="0.39997558519241921"/>
        <bgColor indexed="64"/>
      </patternFill>
    </fill>
  </fills>
  <borders count="13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dotted">
        <color indexed="64"/>
      </left>
      <right style="dotted">
        <color indexed="64"/>
      </right>
      <top style="dotted">
        <color indexed="64"/>
      </top>
      <bottom style="dotted">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dotted">
        <color indexed="64"/>
      </left>
      <right/>
      <top style="dotted">
        <color indexed="64"/>
      </top>
      <bottom/>
      <diagonal/>
    </border>
    <border>
      <left/>
      <right style="dotted">
        <color indexed="64"/>
      </right>
      <top style="dotted">
        <color indexed="64"/>
      </top>
      <bottom/>
      <diagonal/>
    </border>
    <border>
      <left style="dotted">
        <color indexed="64"/>
      </left>
      <right style="dotted">
        <color indexed="64"/>
      </right>
      <top/>
      <bottom/>
      <diagonal/>
    </border>
    <border>
      <left style="medium">
        <color indexed="64"/>
      </left>
      <right style="dotted">
        <color indexed="64"/>
      </right>
      <top style="dotted">
        <color indexed="64"/>
      </top>
      <bottom/>
      <diagonal/>
    </border>
    <border>
      <left style="dotted">
        <color indexed="64"/>
      </left>
      <right style="dotted">
        <color indexed="64"/>
      </right>
      <top style="dotted">
        <color indexed="64"/>
      </top>
      <bottom/>
      <diagonal/>
    </border>
    <border>
      <left style="dotted">
        <color indexed="64"/>
      </left>
      <right style="medium">
        <color indexed="64"/>
      </right>
      <top style="dotted">
        <color indexed="64"/>
      </top>
      <bottom/>
      <diagonal/>
    </border>
    <border>
      <left style="medium">
        <color indexed="64"/>
      </left>
      <right style="dotted">
        <color indexed="64"/>
      </right>
      <top style="medium">
        <color indexed="64"/>
      </top>
      <bottom style="medium">
        <color indexed="64"/>
      </bottom>
      <diagonal/>
    </border>
    <border>
      <left style="dotted">
        <color indexed="64"/>
      </left>
      <right style="dotted">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medium">
        <color indexed="64"/>
      </left>
      <right style="dotted">
        <color indexed="64"/>
      </right>
      <top/>
      <bottom/>
      <diagonal/>
    </border>
    <border>
      <left style="dotted">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dotted">
        <color indexed="64"/>
      </right>
      <top/>
      <bottom style="dotted">
        <color indexed="64"/>
      </bottom>
      <diagonal/>
    </border>
    <border>
      <left/>
      <right/>
      <top/>
      <bottom style="dotted">
        <color indexed="64"/>
      </bottom>
      <diagonal/>
    </border>
    <border>
      <left/>
      <right style="medium">
        <color indexed="64"/>
      </right>
      <top style="dotted">
        <color indexed="64"/>
      </top>
      <bottom style="dotted">
        <color indexed="64"/>
      </bottom>
      <diagonal/>
    </border>
    <border>
      <left style="dotted">
        <color indexed="64"/>
      </left>
      <right/>
      <top/>
      <bottom/>
      <diagonal/>
    </border>
    <border>
      <left style="dotted">
        <color indexed="64"/>
      </left>
      <right style="dotted">
        <color indexed="64"/>
      </right>
      <top/>
      <bottom style="dotted">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dotted">
        <color indexed="64"/>
      </right>
      <top/>
      <bottom style="medium">
        <color indexed="64"/>
      </bottom>
      <diagonal/>
    </border>
    <border>
      <left style="dotted">
        <color indexed="64"/>
      </left>
      <right style="dotted">
        <color indexed="64"/>
      </right>
      <top/>
      <bottom style="medium">
        <color indexed="64"/>
      </bottom>
      <diagonal/>
    </border>
    <border>
      <left style="dotted">
        <color indexed="64"/>
      </left>
      <right style="medium">
        <color indexed="64"/>
      </right>
      <top/>
      <bottom style="medium">
        <color indexed="64"/>
      </bottom>
      <diagonal/>
    </border>
    <border>
      <left/>
      <right style="medium">
        <color indexed="64"/>
      </right>
      <top/>
      <bottom style="dotted">
        <color indexed="64"/>
      </bottom>
      <diagonal/>
    </border>
    <border>
      <left style="medium">
        <color indexed="64"/>
      </left>
      <right/>
      <top/>
      <bottom style="dotted">
        <color indexed="64"/>
      </bottom>
      <diagonal/>
    </border>
    <border>
      <left style="dotted">
        <color indexed="64"/>
      </left>
      <right style="medium">
        <color indexed="64"/>
      </right>
      <top/>
      <bottom style="dotted">
        <color indexed="64"/>
      </bottom>
      <diagonal/>
    </border>
    <border>
      <left style="dotted">
        <color indexed="64"/>
      </left>
      <right/>
      <top/>
      <bottom style="thin">
        <color indexed="64"/>
      </bottom>
      <diagonal/>
    </border>
    <border>
      <left style="dotted">
        <color indexed="64"/>
      </left>
      <right/>
      <top/>
      <bottom style="dotted">
        <color indexed="64"/>
      </bottom>
      <diagonal/>
    </border>
    <border>
      <left style="dotted">
        <color indexed="64"/>
      </left>
      <right/>
      <top style="thin">
        <color indexed="64"/>
      </top>
      <bottom/>
      <diagonal/>
    </border>
    <border>
      <left/>
      <right/>
      <top style="dotted">
        <color indexed="64"/>
      </top>
      <bottom style="thin">
        <color indexed="64"/>
      </bottom>
      <diagonal/>
    </border>
    <border>
      <left style="dotted">
        <color indexed="64"/>
      </left>
      <right/>
      <top style="dotted">
        <color indexed="64"/>
      </top>
      <bottom style="thin">
        <color indexed="64"/>
      </bottom>
      <diagonal/>
    </border>
    <border>
      <left/>
      <right style="dotted">
        <color indexed="64"/>
      </right>
      <top/>
      <bottom style="dotted">
        <color indexed="64"/>
      </bottom>
      <diagonal/>
    </border>
    <border>
      <left/>
      <right style="dotted">
        <color indexed="64"/>
      </right>
      <top/>
      <bottom style="thin">
        <color indexed="64"/>
      </bottom>
      <diagonal/>
    </border>
    <border>
      <left/>
      <right style="dotted">
        <color indexed="64"/>
      </right>
      <top/>
      <bottom/>
      <diagonal/>
    </border>
    <border>
      <left style="dotted">
        <color indexed="64"/>
      </left>
      <right/>
      <top style="medium">
        <color indexed="64"/>
      </top>
      <bottom style="dotted">
        <color indexed="64"/>
      </bottom>
      <diagonal/>
    </border>
    <border>
      <left style="dotted">
        <color indexed="64"/>
      </left>
      <right/>
      <top style="dotted">
        <color indexed="64"/>
      </top>
      <bottom style="dotted">
        <color indexed="64"/>
      </bottom>
      <diagonal/>
    </border>
    <border>
      <left style="dotted">
        <color indexed="64"/>
      </left>
      <right/>
      <top style="dotted">
        <color indexed="64"/>
      </top>
      <bottom style="medium">
        <color indexed="64"/>
      </bottom>
      <diagonal/>
    </border>
    <border>
      <left/>
      <right/>
      <top style="dotted">
        <color indexed="64"/>
      </top>
      <bottom style="dotted">
        <color indexed="64"/>
      </bottom>
      <diagonal/>
    </border>
    <border>
      <left/>
      <right/>
      <top style="dotted">
        <color indexed="64"/>
      </top>
      <bottom style="medium">
        <color indexed="64"/>
      </bottom>
      <diagonal/>
    </border>
    <border>
      <left/>
      <right style="dotted">
        <color indexed="64"/>
      </right>
      <top style="dotted">
        <color indexed="64"/>
      </top>
      <bottom style="medium">
        <color indexed="64"/>
      </bottom>
      <diagonal/>
    </border>
    <border>
      <left/>
      <right style="dotted">
        <color indexed="64"/>
      </right>
      <top style="medium">
        <color indexed="64"/>
      </top>
      <bottom style="dotted">
        <color indexed="64"/>
      </bottom>
      <diagonal/>
    </border>
    <border>
      <left/>
      <right style="dotted">
        <color indexed="64"/>
      </right>
      <top style="dotted">
        <color indexed="64"/>
      </top>
      <bottom style="dotted">
        <color indexed="64"/>
      </bottom>
      <diagonal/>
    </border>
    <border>
      <left/>
      <right style="dotted">
        <color indexed="64"/>
      </right>
      <top style="medium">
        <color indexed="64"/>
      </top>
      <bottom style="medium">
        <color indexed="64"/>
      </bottom>
      <diagonal/>
    </border>
    <border>
      <left/>
      <right style="dotted">
        <color indexed="64"/>
      </right>
      <top/>
      <bottom style="medium">
        <color indexed="64"/>
      </bottom>
      <diagonal/>
    </border>
    <border>
      <left/>
      <right/>
      <top style="dotted">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dotted">
        <color indexed="64"/>
      </right>
      <top style="medium">
        <color indexed="64"/>
      </top>
      <bottom/>
      <diagonal/>
    </border>
    <border>
      <left style="dotted">
        <color indexed="64"/>
      </left>
      <right style="dotted">
        <color indexed="64"/>
      </right>
      <top style="medium">
        <color indexed="64"/>
      </top>
      <bottom/>
      <diagonal/>
    </border>
    <border>
      <left style="dotted">
        <color indexed="64"/>
      </left>
      <right style="medium">
        <color indexed="64"/>
      </right>
      <top style="medium">
        <color indexed="64"/>
      </top>
      <bottom/>
      <diagonal/>
    </border>
    <border>
      <left style="thin">
        <color indexed="64"/>
      </left>
      <right style="thin">
        <color indexed="64"/>
      </right>
      <top style="medium">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diagonal/>
    </border>
    <border>
      <left style="thin">
        <color indexed="64"/>
      </left>
      <right style="thin">
        <color indexed="64"/>
      </right>
      <top/>
      <bottom style="dotted">
        <color indexed="64"/>
      </bottom>
      <diagonal/>
    </border>
    <border>
      <left style="thin">
        <color indexed="64"/>
      </left>
      <right/>
      <top style="medium">
        <color indexed="64"/>
      </top>
      <bottom style="dotted">
        <color indexed="64"/>
      </bottom>
      <diagonal/>
    </border>
    <border>
      <left style="thin">
        <color indexed="64"/>
      </left>
      <right/>
      <top style="dotted">
        <color indexed="64"/>
      </top>
      <bottom style="dotted">
        <color indexed="64"/>
      </bottom>
      <diagonal/>
    </border>
    <border>
      <left style="thin">
        <color indexed="64"/>
      </left>
      <right/>
      <top/>
      <bottom style="dotted">
        <color indexed="64"/>
      </bottom>
      <diagonal/>
    </border>
    <border>
      <left/>
      <right style="medium">
        <color indexed="64"/>
      </right>
      <top style="medium">
        <color indexed="64"/>
      </top>
      <bottom style="dotted">
        <color indexed="64"/>
      </bottom>
      <diagonal/>
    </border>
    <border>
      <left style="medium">
        <color indexed="64"/>
      </left>
      <right/>
      <top style="dotted">
        <color indexed="64"/>
      </top>
      <bottom/>
      <diagonal/>
    </border>
    <border>
      <left style="thin">
        <color indexed="64"/>
      </left>
      <right/>
      <top style="dotted">
        <color indexed="64"/>
      </top>
      <bottom/>
      <diagonal/>
    </border>
    <border>
      <left/>
      <right style="medium">
        <color indexed="64"/>
      </right>
      <top style="dotted">
        <color indexed="64"/>
      </top>
      <bottom/>
      <diagonal/>
    </border>
    <border>
      <left style="medium">
        <color indexed="64"/>
      </left>
      <right style="thin">
        <color indexed="64"/>
      </right>
      <top style="dotted">
        <color indexed="64"/>
      </top>
      <bottom/>
      <diagonal/>
    </border>
    <border>
      <left/>
      <right style="thin">
        <color indexed="64"/>
      </right>
      <top style="dotted">
        <color indexed="64"/>
      </top>
      <bottom style="dotted">
        <color indexed="64"/>
      </bottom>
      <diagonal/>
    </border>
    <border>
      <left/>
      <right style="thin">
        <color indexed="64"/>
      </right>
      <top/>
      <bottom style="dotted">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diagonal/>
    </border>
    <border>
      <left/>
      <right style="thin">
        <color indexed="64"/>
      </right>
      <top style="dotted">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style="medium">
        <color indexed="64"/>
      </left>
      <right/>
      <top/>
      <bottom style="thin">
        <color indexed="64"/>
      </bottom>
      <diagonal/>
    </border>
    <border>
      <left style="dotted">
        <color indexed="64"/>
      </left>
      <right/>
      <top style="medium">
        <color indexed="64"/>
      </top>
      <bottom/>
      <diagonal/>
    </border>
    <border>
      <left style="thin">
        <color indexed="64"/>
      </left>
      <right style="dotted">
        <color indexed="64"/>
      </right>
      <top style="thin">
        <color indexed="64"/>
      </top>
      <bottom/>
      <diagonal/>
    </border>
    <border>
      <left/>
      <right style="medium">
        <color indexed="64"/>
      </right>
      <top/>
      <bottom style="thin">
        <color indexed="64"/>
      </bottom>
      <diagonal/>
    </border>
    <border>
      <left style="dotted">
        <color indexed="64"/>
      </left>
      <right/>
      <top style="thin">
        <color indexed="64"/>
      </top>
      <bottom style="thin">
        <color indexed="64"/>
      </bottom>
      <diagonal/>
    </border>
    <border>
      <left/>
      <right style="dotted">
        <color indexed="64"/>
      </right>
      <top style="thin">
        <color indexed="64"/>
      </top>
      <bottom style="thin">
        <color indexed="64"/>
      </bottom>
      <diagonal/>
    </border>
    <border>
      <left/>
      <right/>
      <top style="medium">
        <color indexed="64"/>
      </top>
      <bottom style="dotted">
        <color indexed="64"/>
      </bottom>
      <diagonal/>
    </border>
    <border>
      <left/>
      <right style="dotted">
        <color indexed="64"/>
      </right>
      <top style="thin">
        <color indexed="64"/>
      </top>
      <bottom/>
      <diagonal/>
    </border>
    <border>
      <left style="dotted">
        <color indexed="64"/>
      </left>
      <right style="dotted">
        <color indexed="64"/>
      </right>
      <top/>
      <bottom style="thin">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right style="thin">
        <color indexed="64"/>
      </right>
      <top style="dotted">
        <color indexed="64"/>
      </top>
      <bottom style="thin">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style="thin">
        <color indexed="64"/>
      </top>
      <bottom style="thin">
        <color indexed="64"/>
      </bottom>
      <diagonal/>
    </border>
    <border>
      <left style="thin">
        <color indexed="64"/>
      </left>
      <right style="medium">
        <color indexed="64"/>
      </right>
      <top style="thin">
        <color indexed="64"/>
      </top>
      <bottom style="dotted">
        <color indexed="64"/>
      </bottom>
      <diagonal/>
    </border>
    <border>
      <left/>
      <right style="thin">
        <color indexed="64"/>
      </right>
      <top style="medium">
        <color indexed="64"/>
      </top>
      <bottom style="dotted">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style="thin">
        <color indexed="64"/>
      </left>
      <right style="medium">
        <color indexed="64"/>
      </right>
      <top style="medium">
        <color indexed="64"/>
      </top>
      <bottom style="dotted">
        <color indexed="64"/>
      </bottom>
      <diagonal/>
    </border>
    <border>
      <left style="dotted">
        <color indexed="64"/>
      </left>
      <right/>
      <top/>
      <bottom style="medium">
        <color indexed="64"/>
      </bottom>
      <diagonal/>
    </border>
    <border>
      <left/>
      <right style="dotted">
        <color indexed="64"/>
      </right>
      <top style="thin">
        <color indexed="64"/>
      </top>
      <bottom style="dotted">
        <color indexed="64"/>
      </bottom>
      <diagonal/>
    </border>
    <border>
      <left/>
      <right style="dotted">
        <color indexed="64"/>
      </right>
      <top style="dotted">
        <color indexed="64"/>
      </top>
      <bottom style="thin">
        <color indexed="64"/>
      </bottom>
      <diagonal/>
    </border>
  </borders>
  <cellStyleXfs count="3">
    <xf numFmtId="0" fontId="0" fillId="0" borderId="0"/>
    <xf numFmtId="0" fontId="15" fillId="0" borderId="0" applyNumberFormat="0" applyFill="0" applyBorder="0" applyAlignment="0" applyProtection="0"/>
    <xf numFmtId="0" fontId="28" fillId="0" borderId="0"/>
  </cellStyleXfs>
  <cellXfs count="1015">
    <xf numFmtId="0" fontId="0" fillId="0" borderId="0" xfId="0"/>
    <xf numFmtId="0" fontId="0" fillId="0" borderId="0" xfId="0" applyAlignment="1">
      <alignment horizontal="center"/>
    </xf>
    <xf numFmtId="0" fontId="0" fillId="0" borderId="0" xfId="0" applyAlignment="1">
      <alignment vertical="center"/>
    </xf>
    <xf numFmtId="0" fontId="0" fillId="3" borderId="0" xfId="0" applyFill="1" applyAlignment="1">
      <alignment vertical="center"/>
    </xf>
    <xf numFmtId="0" fontId="1" fillId="3" borderId="5" xfId="0" applyFont="1" applyFill="1" applyBorder="1" applyAlignment="1">
      <alignment vertical="center"/>
    </xf>
    <xf numFmtId="0" fontId="0" fillId="3" borderId="0" xfId="0" applyFill="1"/>
    <xf numFmtId="0" fontId="0" fillId="3" borderId="5" xfId="0" applyFill="1" applyBorder="1" applyAlignment="1">
      <alignment vertical="center"/>
    </xf>
    <xf numFmtId="0" fontId="3" fillId="3" borderId="0" xfId="0" applyFont="1" applyFill="1" applyAlignment="1">
      <alignment vertical="center"/>
    </xf>
    <xf numFmtId="0" fontId="0" fillId="3" borderId="0" xfId="0" applyFill="1" applyAlignment="1">
      <alignment horizontal="center" vertical="center"/>
    </xf>
    <xf numFmtId="0" fontId="0" fillId="3" borderId="5" xfId="0" applyFill="1" applyBorder="1"/>
    <xf numFmtId="0" fontId="0" fillId="3" borderId="7" xfId="0" applyFill="1" applyBorder="1"/>
    <xf numFmtId="0" fontId="0" fillId="3" borderId="8" xfId="0" applyFill="1" applyBorder="1"/>
    <xf numFmtId="0" fontId="0" fillId="3" borderId="0" xfId="0" applyFill="1" applyAlignment="1">
      <alignment horizontal="left" vertical="center"/>
    </xf>
    <xf numFmtId="0" fontId="0" fillId="3" borderId="6" xfId="0" applyFill="1" applyBorder="1" applyAlignment="1">
      <alignment vertical="center"/>
    </xf>
    <xf numFmtId="0" fontId="0" fillId="3" borderId="6" xfId="0" applyFill="1" applyBorder="1"/>
    <xf numFmtId="0" fontId="0" fillId="3" borderId="9" xfId="0" applyFill="1" applyBorder="1"/>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4" fillId="0" borderId="0" xfId="0" applyFont="1"/>
    <xf numFmtId="0" fontId="4" fillId="0" borderId="37" xfId="0" applyFont="1" applyBorder="1"/>
    <xf numFmtId="0" fontId="0" fillId="3" borderId="0" xfId="0" applyFill="1" applyAlignment="1">
      <alignment vertical="top"/>
    </xf>
    <xf numFmtId="0" fontId="0" fillId="0" borderId="18" xfId="0" applyBorder="1"/>
    <xf numFmtId="0" fontId="4" fillId="0" borderId="23" xfId="0" applyFont="1" applyBorder="1"/>
    <xf numFmtId="0" fontId="0" fillId="0" borderId="25" xfId="0" applyBorder="1"/>
    <xf numFmtId="0" fontId="0" fillId="0" borderId="33" xfId="0" applyBorder="1"/>
    <xf numFmtId="0" fontId="0" fillId="0" borderId="34" xfId="0" applyBorder="1"/>
    <xf numFmtId="0" fontId="4" fillId="0" borderId="32" xfId="0" applyFont="1" applyBorder="1"/>
    <xf numFmtId="0" fontId="0" fillId="3" borderId="2" xfId="0" applyFill="1" applyBorder="1"/>
    <xf numFmtId="0" fontId="0" fillId="3" borderId="3" xfId="0" applyFill="1" applyBorder="1"/>
    <xf numFmtId="0" fontId="0" fillId="3" borderId="4" xfId="0" applyFill="1" applyBorder="1"/>
    <xf numFmtId="0" fontId="0" fillId="3" borderId="8" xfId="0" applyFill="1" applyBorder="1" applyAlignment="1">
      <alignment horizontal="left" vertical="center"/>
    </xf>
    <xf numFmtId="0" fontId="0" fillId="0" borderId="0" xfId="0" applyAlignment="1">
      <alignment horizontal="left" vertical="center"/>
    </xf>
    <xf numFmtId="0" fontId="4" fillId="3" borderId="37" xfId="0" applyFont="1" applyFill="1" applyBorder="1"/>
    <xf numFmtId="0" fontId="4" fillId="3" borderId="28" xfId="0" applyFont="1" applyFill="1" applyBorder="1"/>
    <xf numFmtId="0" fontId="1" fillId="3" borderId="18" xfId="0" applyFont="1" applyFill="1" applyBorder="1"/>
    <xf numFmtId="0" fontId="1" fillId="3" borderId="23" xfId="0" applyFont="1" applyFill="1" applyBorder="1"/>
    <xf numFmtId="0" fontId="0" fillId="3" borderId="18" xfId="0" applyFill="1" applyBorder="1"/>
    <xf numFmtId="0" fontId="0" fillId="3" borderId="34" xfId="0" applyFill="1" applyBorder="1"/>
    <xf numFmtId="0" fontId="0" fillId="3" borderId="32" xfId="0" applyFill="1" applyBorder="1"/>
    <xf numFmtId="0" fontId="4" fillId="3" borderId="32" xfId="0" applyFont="1" applyFill="1" applyBorder="1"/>
    <xf numFmtId="0" fontId="4" fillId="3" borderId="0" xfId="0" applyFont="1" applyFill="1"/>
    <xf numFmtId="0" fontId="0" fillId="3" borderId="23" xfId="0" applyFill="1" applyBorder="1"/>
    <xf numFmtId="0" fontId="4" fillId="3" borderId="23" xfId="0" applyFont="1" applyFill="1" applyBorder="1"/>
    <xf numFmtId="0" fontId="0" fillId="3" borderId="28" xfId="0" applyFill="1" applyBorder="1"/>
    <xf numFmtId="0" fontId="1" fillId="3" borderId="18" xfId="0" applyFont="1" applyFill="1" applyBorder="1" applyAlignment="1">
      <alignment horizontal="center" wrapText="1"/>
    </xf>
    <xf numFmtId="0" fontId="1" fillId="3" borderId="23" xfId="0" applyFont="1" applyFill="1" applyBorder="1" applyAlignment="1">
      <alignment horizontal="center" wrapText="1"/>
    </xf>
    <xf numFmtId="0" fontId="4" fillId="3" borderId="47" xfId="0" applyFont="1" applyFill="1" applyBorder="1"/>
    <xf numFmtId="0" fontId="0" fillId="3" borderId="48" xfId="0" applyFill="1" applyBorder="1"/>
    <xf numFmtId="0" fontId="1" fillId="0" borderId="18" xfId="0" applyFont="1" applyBorder="1"/>
    <xf numFmtId="0" fontId="4" fillId="3" borderId="52" xfId="0" applyFont="1" applyFill="1" applyBorder="1"/>
    <xf numFmtId="0" fontId="1" fillId="0" borderId="22" xfId="0" applyFont="1" applyBorder="1" applyAlignment="1">
      <alignment horizontal="left"/>
    </xf>
    <xf numFmtId="0" fontId="3" fillId="3" borderId="0" xfId="0" applyFont="1" applyFill="1" applyAlignment="1">
      <alignment horizontal="left" vertical="center"/>
    </xf>
    <xf numFmtId="0" fontId="1" fillId="0" borderId="22" xfId="0" applyFont="1" applyBorder="1"/>
    <xf numFmtId="0" fontId="1" fillId="0" borderId="24" xfId="0" applyFont="1" applyBorder="1"/>
    <xf numFmtId="0" fontId="0" fillId="0" borderId="26" xfId="0" applyBorder="1"/>
    <xf numFmtId="0" fontId="0" fillId="0" borderId="35" xfId="0" applyBorder="1"/>
    <xf numFmtId="0" fontId="4" fillId="0" borderId="38" xfId="0" applyFont="1" applyBorder="1"/>
    <xf numFmtId="0" fontId="0" fillId="0" borderId="32" xfId="0" applyBorder="1"/>
    <xf numFmtId="0" fontId="0" fillId="0" borderId="24" xfId="0" applyBorder="1"/>
    <xf numFmtId="0" fontId="0" fillId="0" borderId="38" xfId="0" applyBorder="1"/>
    <xf numFmtId="0" fontId="0" fillId="0" borderId="40" xfId="0" applyBorder="1"/>
    <xf numFmtId="0" fontId="0" fillId="0" borderId="29" xfId="0" applyBorder="1"/>
    <xf numFmtId="0" fontId="0" fillId="0" borderId="46" xfId="0" applyBorder="1"/>
    <xf numFmtId="0" fontId="0" fillId="0" borderId="53" xfId="0" applyBorder="1"/>
    <xf numFmtId="0" fontId="1" fillId="0" borderId="23" xfId="0" applyFont="1" applyBorder="1"/>
    <xf numFmtId="0" fontId="0" fillId="0" borderId="23" xfId="0" applyBorder="1"/>
    <xf numFmtId="0" fontId="0" fillId="0" borderId="28" xfId="0" applyBorder="1"/>
    <xf numFmtId="0" fontId="4" fillId="0" borderId="28" xfId="0" applyFont="1" applyBorder="1"/>
    <xf numFmtId="0" fontId="4" fillId="0" borderId="36" xfId="0" applyFont="1" applyBorder="1"/>
    <xf numFmtId="0" fontId="4" fillId="0" borderId="39" xfId="0" applyFont="1" applyBorder="1"/>
    <xf numFmtId="0" fontId="4" fillId="0" borderId="22" xfId="0" applyFont="1" applyBorder="1"/>
    <xf numFmtId="0" fontId="0" fillId="0" borderId="25" xfId="0" applyBorder="1" applyAlignment="1">
      <alignment horizontal="left"/>
    </xf>
    <xf numFmtId="0" fontId="0" fillId="0" borderId="25" xfId="0" applyBorder="1" applyAlignment="1">
      <alignment horizontal="left" vertical="center"/>
    </xf>
    <xf numFmtId="0" fontId="4" fillId="0" borderId="27" xfId="0" applyFont="1" applyBorder="1"/>
    <xf numFmtId="0" fontId="1" fillId="0" borderId="22" xfId="0" applyFont="1" applyBorder="1" applyAlignment="1">
      <alignment vertical="center"/>
    </xf>
    <xf numFmtId="0" fontId="0" fillId="0" borderId="39" xfId="0" applyBorder="1" applyAlignment="1">
      <alignment horizontal="left"/>
    </xf>
    <xf numFmtId="0" fontId="0" fillId="0" borderId="44" xfId="0" applyBorder="1" applyAlignment="1">
      <alignment horizontal="left"/>
    </xf>
    <xf numFmtId="0" fontId="0" fillId="0" borderId="0" xfId="0" applyAlignment="1">
      <alignment horizontal="left"/>
    </xf>
    <xf numFmtId="0" fontId="0" fillId="0" borderId="33" xfId="0" applyBorder="1" applyAlignment="1">
      <alignment horizontal="left"/>
    </xf>
    <xf numFmtId="0" fontId="4" fillId="0" borderId="51" xfId="0" applyFont="1" applyBorder="1"/>
    <xf numFmtId="0" fontId="0" fillId="0" borderId="39" xfId="0" applyBorder="1" applyAlignment="1">
      <alignment horizontal="left" vertical="center"/>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0" fontId="0" fillId="2" borderId="6" xfId="0" applyFill="1" applyBorder="1" applyAlignment="1">
      <alignment horizontal="left" vertical="center"/>
    </xf>
    <xf numFmtId="0" fontId="4" fillId="2" borderId="0" xfId="0" applyFont="1" applyFill="1" applyAlignment="1">
      <alignment vertical="center"/>
    </xf>
    <xf numFmtId="0" fontId="3" fillId="2" borderId="0" xfId="0" applyFont="1" applyFill="1" applyAlignment="1">
      <alignment vertical="center"/>
    </xf>
    <xf numFmtId="0" fontId="0" fillId="2" borderId="0" xfId="0" applyFill="1" applyAlignment="1">
      <alignment horizontal="center" vertical="top"/>
    </xf>
    <xf numFmtId="0" fontId="0" fillId="2" borderId="0" xfId="0" applyFill="1" applyAlignment="1">
      <alignment vertical="top"/>
    </xf>
    <xf numFmtId="0" fontId="0" fillId="0" borderId="56" xfId="0" applyBorder="1"/>
    <xf numFmtId="0" fontId="0" fillId="2" borderId="6" xfId="0" applyFill="1" applyBorder="1" applyAlignment="1">
      <alignment vertical="center"/>
    </xf>
    <xf numFmtId="0" fontId="0" fillId="2" borderId="14" xfId="0" applyFill="1" applyBorder="1" applyAlignment="1">
      <alignment vertical="center"/>
    </xf>
    <xf numFmtId="0" fontId="0" fillId="2" borderId="14" xfId="0" applyFill="1" applyBorder="1"/>
    <xf numFmtId="0" fontId="0" fillId="2" borderId="0" xfId="0" applyFill="1" applyAlignment="1">
      <alignment horizontal="left" vertical="center"/>
    </xf>
    <xf numFmtId="0" fontId="4" fillId="2" borderId="0" xfId="0" applyFont="1" applyFill="1" applyAlignment="1">
      <alignment horizontal="left" vertical="center"/>
    </xf>
    <xf numFmtId="0" fontId="0" fillId="2" borderId="5" xfId="0" applyFill="1" applyBorder="1" applyAlignment="1">
      <alignment vertical="center"/>
    </xf>
    <xf numFmtId="0" fontId="0" fillId="2" borderId="5" xfId="0" applyFill="1" applyBorder="1"/>
    <xf numFmtId="0" fontId="0" fillId="2" borderId="5" xfId="0" applyFill="1" applyBorder="1" applyAlignment="1">
      <alignment horizontal="left" vertical="center"/>
    </xf>
    <xf numFmtId="0" fontId="0" fillId="3" borderId="0" xfId="0" applyFill="1" applyAlignment="1">
      <alignment horizontal="right" vertical="center"/>
    </xf>
    <xf numFmtId="0" fontId="0" fillId="0" borderId="0" xfId="0" applyAlignment="1">
      <alignment horizontal="center" vertical="center"/>
    </xf>
    <xf numFmtId="0" fontId="1" fillId="3" borderId="0" xfId="0" applyFont="1" applyFill="1" applyAlignment="1">
      <alignment horizontal="left" vertical="center"/>
    </xf>
    <xf numFmtId="0" fontId="1" fillId="3" borderId="0" xfId="0" applyFont="1" applyFill="1" applyAlignment="1">
      <alignment vertical="center"/>
    </xf>
    <xf numFmtId="0" fontId="1" fillId="3" borderId="2" xfId="0" applyFont="1" applyFill="1" applyBorder="1" applyAlignment="1">
      <alignment horizontal="center" vertical="center"/>
    </xf>
    <xf numFmtId="0" fontId="1" fillId="3" borderId="6" xfId="0" applyFont="1" applyFill="1" applyBorder="1"/>
    <xf numFmtId="0" fontId="0" fillId="2" borderId="6" xfId="0" applyFill="1" applyBorder="1"/>
    <xf numFmtId="0" fontId="1" fillId="3" borderId="55" xfId="0" applyFont="1" applyFill="1" applyBorder="1" applyAlignment="1">
      <alignment vertical="center"/>
    </xf>
    <xf numFmtId="0" fontId="1" fillId="3" borderId="45" xfId="0" applyFont="1" applyFill="1" applyBorder="1" applyAlignment="1">
      <alignment vertical="center"/>
    </xf>
    <xf numFmtId="0" fontId="0" fillId="3" borderId="45" xfId="0" applyFill="1" applyBorder="1" applyAlignment="1">
      <alignment vertical="center"/>
    </xf>
    <xf numFmtId="0" fontId="1" fillId="3" borderId="58" xfId="0" applyFont="1" applyFill="1" applyBorder="1" applyAlignment="1">
      <alignment vertical="center"/>
    </xf>
    <xf numFmtId="0" fontId="0" fillId="3" borderId="47" xfId="0" applyFill="1" applyBorder="1"/>
    <xf numFmtId="0" fontId="0" fillId="2" borderId="47" xfId="0" applyFill="1" applyBorder="1"/>
    <xf numFmtId="0" fontId="0" fillId="2" borderId="57" xfId="0" applyFill="1" applyBorder="1"/>
    <xf numFmtId="0" fontId="0" fillId="3" borderId="47" xfId="0" applyFill="1" applyBorder="1" applyAlignment="1">
      <alignment vertical="center"/>
    </xf>
    <xf numFmtId="0" fontId="0" fillId="3" borderId="57" xfId="0" applyFill="1" applyBorder="1"/>
    <xf numFmtId="0" fontId="1" fillId="3" borderId="58" xfId="0" applyFont="1" applyFill="1" applyBorder="1" applyAlignment="1">
      <alignment horizontal="left" vertical="center"/>
    </xf>
    <xf numFmtId="0" fontId="0" fillId="3" borderId="47" xfId="0" applyFill="1" applyBorder="1" applyAlignment="1">
      <alignment horizontal="left" vertical="center"/>
    </xf>
    <xf numFmtId="0" fontId="4" fillId="2" borderId="47" xfId="0" applyFont="1" applyFill="1" applyBorder="1" applyAlignment="1">
      <alignment horizontal="left" vertical="center"/>
    </xf>
    <xf numFmtId="0" fontId="0" fillId="2" borderId="47" xfId="0" applyFill="1" applyBorder="1" applyAlignment="1">
      <alignment horizontal="left" vertical="center"/>
    </xf>
    <xf numFmtId="0" fontId="0" fillId="2" borderId="47" xfId="0" applyFill="1" applyBorder="1" applyAlignment="1">
      <alignment horizontal="left" vertical="top"/>
    </xf>
    <xf numFmtId="0" fontId="0" fillId="2" borderId="57" xfId="0" applyFill="1" applyBorder="1" applyAlignment="1">
      <alignment horizontal="left" vertical="center"/>
    </xf>
    <xf numFmtId="0" fontId="0" fillId="3" borderId="57" xfId="0" applyFill="1" applyBorder="1" applyAlignment="1">
      <alignment horizontal="left" vertical="center"/>
    </xf>
    <xf numFmtId="0" fontId="0" fillId="5" borderId="1" xfId="0" applyFill="1" applyBorder="1" applyAlignment="1">
      <alignment vertical="center"/>
    </xf>
    <xf numFmtId="0" fontId="1" fillId="3" borderId="6" xfId="0" applyFont="1" applyFill="1" applyBorder="1" applyAlignment="1">
      <alignment vertical="center"/>
    </xf>
    <xf numFmtId="0" fontId="1" fillId="3" borderId="45" xfId="0" applyFont="1" applyFill="1" applyBorder="1" applyAlignment="1">
      <alignment horizontal="left" vertical="center"/>
    </xf>
    <xf numFmtId="0" fontId="0" fillId="2" borderId="47" xfId="0" applyFill="1" applyBorder="1" applyAlignment="1">
      <alignment vertical="center"/>
    </xf>
    <xf numFmtId="0" fontId="0" fillId="2" borderId="57" xfId="0" applyFill="1" applyBorder="1" applyAlignment="1">
      <alignment vertical="center"/>
    </xf>
    <xf numFmtId="0" fontId="0" fillId="3" borderId="47" xfId="0" applyFill="1" applyBorder="1" applyAlignment="1">
      <alignment vertical="center" wrapText="1"/>
    </xf>
    <xf numFmtId="0" fontId="1" fillId="3" borderId="45" xfId="0" applyFont="1" applyFill="1" applyBorder="1" applyAlignment="1">
      <alignment horizontal="center" vertical="center"/>
    </xf>
    <xf numFmtId="0" fontId="5" fillId="5" borderId="1" xfId="0" applyFont="1" applyFill="1" applyBorder="1" applyAlignment="1">
      <alignment horizontal="left" vertical="center"/>
    </xf>
    <xf numFmtId="0" fontId="4" fillId="0" borderId="2" xfId="0" applyFont="1" applyBorder="1"/>
    <xf numFmtId="0" fontId="0" fillId="0" borderId="4" xfId="0" applyBorder="1"/>
    <xf numFmtId="0" fontId="4" fillId="3" borderId="18" xfId="0" applyFont="1" applyFill="1" applyBorder="1"/>
    <xf numFmtId="0" fontId="6" fillId="7" borderId="0" xfId="0" applyFont="1" applyFill="1" applyAlignment="1">
      <alignment horizontal="right" vertical="center"/>
    </xf>
    <xf numFmtId="0" fontId="8" fillId="7" borderId="0" xfId="0" applyFont="1" applyFill="1" applyAlignment="1">
      <alignment vertical="center"/>
    </xf>
    <xf numFmtId="0" fontId="9" fillId="7" borderId="0" xfId="0" applyFont="1" applyFill="1" applyAlignment="1">
      <alignment vertical="center"/>
    </xf>
    <xf numFmtId="0" fontId="6" fillId="7" borderId="0" xfId="0" applyFont="1" applyFill="1" applyAlignment="1">
      <alignment vertical="center"/>
    </xf>
    <xf numFmtId="0" fontId="0" fillId="8" borderId="47" xfId="0" applyFill="1" applyBorder="1"/>
    <xf numFmtId="0" fontId="0" fillId="9" borderId="47" xfId="0" applyFill="1" applyBorder="1"/>
    <xf numFmtId="0" fontId="0" fillId="8" borderId="57" xfId="0" applyFill="1" applyBorder="1"/>
    <xf numFmtId="0" fontId="0" fillId="8" borderId="0" xfId="0" applyFill="1"/>
    <xf numFmtId="0" fontId="0" fillId="9" borderId="0" xfId="0" applyFill="1"/>
    <xf numFmtId="0" fontId="1" fillId="9" borderId="0" xfId="0" applyFont="1" applyFill="1"/>
    <xf numFmtId="0" fontId="0" fillId="8" borderId="14" xfId="0" applyFill="1" applyBorder="1"/>
    <xf numFmtId="0" fontId="0" fillId="8" borderId="59" xfId="0" applyFill="1" applyBorder="1"/>
    <xf numFmtId="0" fontId="0" fillId="9" borderId="57" xfId="0" applyFill="1" applyBorder="1"/>
    <xf numFmtId="0" fontId="0" fillId="8" borderId="60" xfId="0" applyFill="1" applyBorder="1"/>
    <xf numFmtId="0" fontId="0" fillId="8" borderId="61" xfId="0" applyFill="1" applyBorder="1"/>
    <xf numFmtId="0" fontId="0" fillId="9" borderId="14" xfId="0" applyFill="1" applyBorder="1"/>
    <xf numFmtId="0" fontId="4" fillId="8" borderId="60" xfId="0" applyFont="1" applyFill="1" applyBorder="1"/>
    <xf numFmtId="0" fontId="4" fillId="8" borderId="14" xfId="0" applyFont="1" applyFill="1" applyBorder="1"/>
    <xf numFmtId="0" fontId="7" fillId="8" borderId="2" xfId="0" applyFont="1" applyFill="1" applyBorder="1" applyAlignment="1">
      <alignment horizontal="center" vertical="center"/>
    </xf>
    <xf numFmtId="0" fontId="7" fillId="8" borderId="3" xfId="0" applyFont="1" applyFill="1" applyBorder="1" applyAlignment="1">
      <alignment horizontal="center" vertical="center"/>
    </xf>
    <xf numFmtId="0" fontId="7" fillId="8" borderId="4" xfId="0" applyFont="1" applyFill="1" applyBorder="1" applyAlignment="1">
      <alignment horizontal="center" vertical="center"/>
    </xf>
    <xf numFmtId="0" fontId="0" fillId="8" borderId="6" xfId="0" applyFill="1" applyBorder="1"/>
    <xf numFmtId="0" fontId="0" fillId="8" borderId="5" xfId="0" applyFill="1" applyBorder="1"/>
    <xf numFmtId="0" fontId="0" fillId="9" borderId="5" xfId="0" applyFill="1" applyBorder="1"/>
    <xf numFmtId="0" fontId="0" fillId="9" borderId="6" xfId="0" applyFill="1" applyBorder="1"/>
    <xf numFmtId="0" fontId="4" fillId="8" borderId="0" xfId="0" applyFont="1" applyFill="1"/>
    <xf numFmtId="0" fontId="0" fillId="2" borderId="47" xfId="0" applyFill="1" applyBorder="1" applyAlignment="1">
      <alignment horizontal="left" vertical="center" wrapText="1"/>
    </xf>
    <xf numFmtId="0" fontId="0" fillId="12" borderId="1" xfId="0" applyFill="1" applyBorder="1" applyAlignment="1">
      <alignment horizontal="left" vertical="center"/>
    </xf>
    <xf numFmtId="0" fontId="0" fillId="8" borderId="0" xfId="0" applyFill="1" applyAlignment="1">
      <alignment vertical="center"/>
    </xf>
    <xf numFmtId="0" fontId="0" fillId="9" borderId="0" xfId="0" applyFill="1" applyAlignment="1">
      <alignment vertical="center"/>
    </xf>
    <xf numFmtId="0" fontId="3" fillId="9" borderId="0" xfId="0" applyFont="1" applyFill="1" applyAlignment="1">
      <alignment vertical="center"/>
    </xf>
    <xf numFmtId="0" fontId="0" fillId="9" borderId="14" xfId="0" applyFill="1" applyBorder="1" applyAlignment="1">
      <alignment vertical="center"/>
    </xf>
    <xf numFmtId="0" fontId="0" fillId="9" borderId="0" xfId="0" applyFill="1" applyAlignment="1">
      <alignment horizontal="center" vertical="center"/>
    </xf>
    <xf numFmtId="0" fontId="4" fillId="9" borderId="0" xfId="0" applyFont="1" applyFill="1" applyAlignment="1">
      <alignment vertical="center"/>
    </xf>
    <xf numFmtId="0" fontId="3" fillId="8" borderId="0" xfId="0" applyFont="1" applyFill="1" applyAlignment="1">
      <alignment vertical="center"/>
    </xf>
    <xf numFmtId="0" fontId="0" fillId="8" borderId="0" xfId="0" applyFill="1" applyAlignment="1">
      <alignment horizontal="center" vertical="center"/>
    </xf>
    <xf numFmtId="0" fontId="0" fillId="8" borderId="14" xfId="0" applyFill="1" applyBorder="1" applyAlignment="1">
      <alignment vertical="center"/>
    </xf>
    <xf numFmtId="0" fontId="4" fillId="8" borderId="0" xfId="0" applyFont="1" applyFill="1" applyAlignment="1">
      <alignment vertical="center"/>
    </xf>
    <xf numFmtId="0" fontId="0" fillId="9" borderId="0" xfId="0" applyFill="1" applyAlignment="1">
      <alignment horizontal="right" vertical="center"/>
    </xf>
    <xf numFmtId="0" fontId="1" fillId="8" borderId="45" xfId="0" applyFont="1" applyFill="1" applyBorder="1" applyAlignment="1">
      <alignment vertical="center"/>
    </xf>
    <xf numFmtId="0" fontId="0" fillId="8" borderId="0" xfId="0" applyFill="1" applyAlignment="1">
      <alignment horizontal="left" vertical="center"/>
    </xf>
    <xf numFmtId="0" fontId="1" fillId="8" borderId="55" xfId="0" applyFont="1" applyFill="1" applyBorder="1" applyAlignment="1">
      <alignment vertical="center"/>
    </xf>
    <xf numFmtId="0" fontId="1" fillId="8" borderId="58" xfId="0" applyFont="1" applyFill="1" applyBorder="1" applyAlignment="1">
      <alignment vertical="center"/>
    </xf>
    <xf numFmtId="0" fontId="1" fillId="8" borderId="58" xfId="0" applyFont="1" applyFill="1" applyBorder="1" applyAlignment="1">
      <alignment horizontal="left" vertical="center"/>
    </xf>
    <xf numFmtId="0" fontId="0" fillId="8" borderId="61" xfId="0" applyFill="1" applyBorder="1" applyAlignment="1">
      <alignment horizontal="left" vertical="center"/>
    </xf>
    <xf numFmtId="0" fontId="0" fillId="8" borderId="47" xfId="0" applyFill="1" applyBorder="1" applyAlignment="1">
      <alignment horizontal="left" vertical="center"/>
    </xf>
    <xf numFmtId="0" fontId="0" fillId="3" borderId="58" xfId="0" applyFill="1" applyBorder="1"/>
    <xf numFmtId="0" fontId="0" fillId="0" borderId="51" xfId="0" applyBorder="1"/>
    <xf numFmtId="0" fontId="0" fillId="0" borderId="52" xfId="0" applyBorder="1"/>
    <xf numFmtId="0" fontId="0" fillId="3" borderId="52" xfId="0" applyFill="1" applyBorder="1"/>
    <xf numFmtId="0" fontId="0" fillId="0" borderId="27" xfId="0" applyBorder="1"/>
    <xf numFmtId="0" fontId="1" fillId="0" borderId="34" xfId="0" applyFont="1" applyBorder="1"/>
    <xf numFmtId="0" fontId="1" fillId="0" borderId="44" xfId="0" applyFont="1" applyBorder="1"/>
    <xf numFmtId="0" fontId="1" fillId="0" borderId="48" xfId="0" applyFont="1" applyBorder="1"/>
    <xf numFmtId="0" fontId="0" fillId="3" borderId="59" xfId="0" applyFill="1" applyBorder="1" applyAlignment="1">
      <alignment vertical="center"/>
    </xf>
    <xf numFmtId="0" fontId="0" fillId="2" borderId="64" xfId="0" applyFill="1" applyBorder="1"/>
    <xf numFmtId="0" fontId="0" fillId="3" borderId="64" xfId="0" applyFill="1" applyBorder="1" applyAlignment="1">
      <alignment vertical="center"/>
    </xf>
    <xf numFmtId="0" fontId="2" fillId="3" borderId="3" xfId="0" applyFont="1" applyFill="1" applyBorder="1" applyAlignment="1">
      <alignment horizontal="left" vertical="center"/>
    </xf>
    <xf numFmtId="0" fontId="1" fillId="3" borderId="62" xfId="0" applyFont="1" applyFill="1" applyBorder="1" applyAlignment="1">
      <alignment horizontal="left" vertical="center"/>
    </xf>
    <xf numFmtId="0" fontId="10" fillId="3" borderId="0" xfId="0" applyFont="1" applyFill="1" applyAlignment="1">
      <alignment horizontal="left" vertical="center"/>
    </xf>
    <xf numFmtId="0" fontId="0" fillId="2" borderId="14" xfId="0" applyFill="1" applyBorder="1" applyAlignment="1">
      <alignment horizontal="left" vertical="center"/>
    </xf>
    <xf numFmtId="0" fontId="0" fillId="2" borderId="63" xfId="0" applyFill="1" applyBorder="1" applyAlignment="1">
      <alignment vertical="center"/>
    </xf>
    <xf numFmtId="0" fontId="10" fillId="3" borderId="0" xfId="0" applyFont="1" applyFill="1" applyAlignment="1">
      <alignment vertical="center"/>
    </xf>
    <xf numFmtId="0" fontId="10" fillId="2" borderId="0" xfId="0" applyFont="1" applyFill="1" applyAlignment="1">
      <alignment vertical="center"/>
    </xf>
    <xf numFmtId="0" fontId="10" fillId="3" borderId="45" xfId="0" applyFont="1" applyFill="1" applyBorder="1" applyAlignment="1">
      <alignment vertical="center"/>
    </xf>
    <xf numFmtId="0" fontId="10" fillId="2" borderId="14" xfId="0" applyFont="1" applyFill="1" applyBorder="1" applyAlignment="1">
      <alignment vertical="center"/>
    </xf>
    <xf numFmtId="0" fontId="1" fillId="3" borderId="65" xfId="0" applyFont="1" applyFill="1" applyBorder="1"/>
    <xf numFmtId="0" fontId="0" fillId="3" borderId="66" xfId="0" applyFill="1" applyBorder="1"/>
    <xf numFmtId="0" fontId="0" fillId="3" borderId="30" xfId="0" applyFill="1" applyBorder="1"/>
    <xf numFmtId="0" fontId="0" fillId="3" borderId="67" xfId="0" applyFill="1" applyBorder="1"/>
    <xf numFmtId="0" fontId="0" fillId="3" borderId="65" xfId="0" applyFill="1" applyBorder="1"/>
    <xf numFmtId="0" fontId="4" fillId="3" borderId="65" xfId="0" applyFont="1" applyFill="1" applyBorder="1"/>
    <xf numFmtId="0" fontId="4" fillId="3" borderId="67" xfId="0" applyFont="1" applyFill="1" applyBorder="1"/>
    <xf numFmtId="0" fontId="0" fillId="3" borderId="68" xfId="0" applyFill="1" applyBorder="1"/>
    <xf numFmtId="0" fontId="1" fillId="4" borderId="67" xfId="0" applyFont="1" applyFill="1" applyBorder="1" applyAlignment="1">
      <alignment vertical="center"/>
    </xf>
    <xf numFmtId="0" fontId="1" fillId="4" borderId="69" xfId="0" applyFont="1" applyFill="1" applyBorder="1" applyAlignment="1">
      <alignment vertical="center"/>
    </xf>
    <xf numFmtId="0" fontId="1" fillId="4" borderId="70" xfId="0" applyFont="1" applyFill="1" applyBorder="1" applyAlignment="1">
      <alignment vertical="center"/>
    </xf>
    <xf numFmtId="0" fontId="1" fillId="4" borderId="41" xfId="0" applyFont="1" applyFill="1" applyBorder="1"/>
    <xf numFmtId="0" fontId="1" fillId="4" borderId="42" xfId="0" applyFont="1" applyFill="1" applyBorder="1"/>
    <xf numFmtId="0" fontId="1" fillId="4" borderId="43" xfId="0" applyFont="1" applyFill="1" applyBorder="1"/>
    <xf numFmtId="0" fontId="0" fillId="0" borderId="84" xfId="0" applyBorder="1"/>
    <xf numFmtId="0" fontId="0" fillId="0" borderId="85" xfId="0" applyBorder="1"/>
    <xf numFmtId="0" fontId="0" fillId="0" borderId="87" xfId="0" applyBorder="1"/>
    <xf numFmtId="0" fontId="0" fillId="0" borderId="88" xfId="0" applyBorder="1"/>
    <xf numFmtId="0" fontId="0" fillId="0" borderId="89" xfId="0" applyBorder="1"/>
    <xf numFmtId="0" fontId="0" fillId="0" borderId="90" xfId="0" applyBorder="1"/>
    <xf numFmtId="0" fontId="0" fillId="0" borderId="91" xfId="0" applyBorder="1"/>
    <xf numFmtId="0" fontId="0" fillId="0" borderId="54" xfId="0" applyBorder="1"/>
    <xf numFmtId="0" fontId="4" fillId="3" borderId="80" xfId="0" applyFont="1" applyFill="1" applyBorder="1"/>
    <xf numFmtId="0" fontId="4" fillId="3" borderId="79" xfId="0" applyFont="1" applyFill="1" applyBorder="1"/>
    <xf numFmtId="0" fontId="4" fillId="3" borderId="43" xfId="0" applyFont="1" applyFill="1" applyBorder="1"/>
    <xf numFmtId="0" fontId="4" fillId="3" borderId="78" xfId="0" applyFont="1" applyFill="1" applyBorder="1" applyAlignment="1">
      <alignment horizontal="right"/>
    </xf>
    <xf numFmtId="0" fontId="0" fillId="0" borderId="86" xfId="0" applyBorder="1"/>
    <xf numFmtId="0" fontId="0" fillId="0" borderId="93" xfId="0" applyBorder="1"/>
    <xf numFmtId="0" fontId="0" fillId="0" borderId="94" xfId="0" applyBorder="1"/>
    <xf numFmtId="0" fontId="0" fillId="0" borderId="49" xfId="0" applyBorder="1"/>
    <xf numFmtId="0" fontId="0" fillId="0" borderId="16" xfId="0" applyBorder="1"/>
    <xf numFmtId="0" fontId="0" fillId="0" borderId="6" xfId="0" applyBorder="1"/>
    <xf numFmtId="0" fontId="0" fillId="0" borderId="95" xfId="0" applyBorder="1"/>
    <xf numFmtId="0" fontId="4" fillId="3" borderId="43" xfId="0" applyFont="1" applyFill="1" applyBorder="1" applyAlignment="1">
      <alignment horizontal="left" vertical="top" wrapText="1"/>
    </xf>
    <xf numFmtId="0" fontId="4" fillId="3" borderId="19" xfId="0" applyFont="1" applyFill="1" applyBorder="1"/>
    <xf numFmtId="0" fontId="4" fillId="3" borderId="1" xfId="0" applyFont="1" applyFill="1" applyBorder="1"/>
    <xf numFmtId="0" fontId="4" fillId="3" borderId="98" xfId="0" applyFont="1" applyFill="1" applyBorder="1"/>
    <xf numFmtId="0" fontId="4" fillId="3" borderId="99" xfId="0" applyFont="1" applyFill="1" applyBorder="1" applyAlignment="1">
      <alignment horizontal="right"/>
    </xf>
    <xf numFmtId="0" fontId="4" fillId="3" borderId="98" xfId="0" applyFont="1" applyFill="1" applyBorder="1" applyAlignment="1">
      <alignment horizontal="left" vertical="top" wrapText="1"/>
    </xf>
    <xf numFmtId="0" fontId="4" fillId="3" borderId="102" xfId="0" applyFont="1" applyFill="1" applyBorder="1" applyAlignment="1">
      <alignment horizontal="left" vertical="top" wrapText="1"/>
    </xf>
    <xf numFmtId="1" fontId="0" fillId="0" borderId="95" xfId="0" applyNumberFormat="1" applyBorder="1" applyAlignment="1">
      <alignment horizontal="right" vertical="top" wrapText="1"/>
    </xf>
    <xf numFmtId="1" fontId="4" fillId="3" borderId="99" xfId="0" applyNumberFormat="1" applyFont="1" applyFill="1" applyBorder="1" applyAlignment="1">
      <alignment horizontal="right" vertical="top" wrapText="1"/>
    </xf>
    <xf numFmtId="0" fontId="4" fillId="3" borderId="99" xfId="0" applyFont="1" applyFill="1" applyBorder="1" applyAlignment="1">
      <alignment horizontal="right" vertical="top" wrapText="1"/>
    </xf>
    <xf numFmtId="0" fontId="0" fillId="0" borderId="91" xfId="0" applyBorder="1" applyAlignment="1">
      <alignment horizontal="left" vertical="top" wrapText="1"/>
    </xf>
    <xf numFmtId="0" fontId="0" fillId="0" borderId="46" xfId="0" applyBorder="1" applyAlignment="1">
      <alignment horizontal="left" vertical="top" wrapText="1"/>
    </xf>
    <xf numFmtId="0" fontId="0" fillId="0" borderId="94" xfId="0" applyBorder="1" applyAlignment="1">
      <alignment horizontal="left" vertical="top" wrapText="1"/>
    </xf>
    <xf numFmtId="0" fontId="0" fillId="0" borderId="54" xfId="0" applyBorder="1" applyAlignment="1">
      <alignment horizontal="left" vertical="top" wrapText="1"/>
    </xf>
    <xf numFmtId="0" fontId="4" fillId="3" borderId="105" xfId="0" applyFont="1" applyFill="1" applyBorder="1" applyAlignment="1">
      <alignment horizontal="left" vertical="top" wrapText="1"/>
    </xf>
    <xf numFmtId="0" fontId="4" fillId="3" borderId="78" xfId="0" applyFont="1" applyFill="1" applyBorder="1" applyAlignment="1">
      <alignment horizontal="right" vertical="top" wrapText="1"/>
    </xf>
    <xf numFmtId="0" fontId="0" fillId="5" borderId="18" xfId="0" applyFill="1" applyBorder="1"/>
    <xf numFmtId="0" fontId="0" fillId="5" borderId="66" xfId="0" applyFill="1" applyBorder="1"/>
    <xf numFmtId="0" fontId="1" fillId="4" borderId="42" xfId="0" applyFont="1" applyFill="1" applyBorder="1" applyAlignment="1">
      <alignment horizontal="center"/>
    </xf>
    <xf numFmtId="0" fontId="0" fillId="0" borderId="1" xfId="0" applyBorder="1" applyAlignment="1">
      <alignment horizontal="left" vertical="top" wrapText="1"/>
    </xf>
    <xf numFmtId="0" fontId="0" fillId="0" borderId="72" xfId="0" applyBorder="1" applyAlignment="1">
      <alignment horizontal="right"/>
    </xf>
    <xf numFmtId="0" fontId="1" fillId="0" borderId="18" xfId="0" applyFont="1" applyBorder="1" applyAlignment="1">
      <alignment horizontal="right"/>
    </xf>
    <xf numFmtId="0" fontId="1" fillId="4" borderId="69" xfId="0" applyFont="1" applyFill="1" applyBorder="1" applyAlignment="1">
      <alignment horizontal="right"/>
    </xf>
    <xf numFmtId="0" fontId="1" fillId="0" borderId="71" xfId="0" applyFont="1" applyBorder="1" applyAlignment="1">
      <alignment horizontal="right"/>
    </xf>
    <xf numFmtId="0" fontId="0" fillId="0" borderId="31" xfId="0" applyBorder="1" applyAlignment="1">
      <alignment horizontal="right"/>
    </xf>
    <xf numFmtId="0" fontId="4" fillId="0" borderId="73" xfId="0" applyFont="1" applyBorder="1" applyAlignment="1">
      <alignment horizontal="right"/>
    </xf>
    <xf numFmtId="0" fontId="0" fillId="0" borderId="32" xfId="0" applyBorder="1" applyAlignment="1">
      <alignment horizontal="right"/>
    </xf>
    <xf numFmtId="0" fontId="0" fillId="0" borderId="70" xfId="0" applyBorder="1" applyAlignment="1">
      <alignment horizontal="right"/>
    </xf>
    <xf numFmtId="0" fontId="0" fillId="0" borderId="74" xfId="0" applyBorder="1" applyAlignment="1">
      <alignment horizontal="right"/>
    </xf>
    <xf numFmtId="0" fontId="4" fillId="0" borderId="64" xfId="0" applyFont="1" applyBorder="1" applyAlignment="1">
      <alignment horizontal="right"/>
    </xf>
    <xf numFmtId="0" fontId="0" fillId="0" borderId="18" xfId="0" applyBorder="1" applyAlignment="1">
      <alignment horizontal="right"/>
    </xf>
    <xf numFmtId="0" fontId="1" fillId="4" borderId="42" xfId="0" applyFont="1" applyFill="1" applyBorder="1" applyAlignment="1">
      <alignment horizontal="right"/>
    </xf>
    <xf numFmtId="0" fontId="0" fillId="0" borderId="64" xfId="0" applyBorder="1" applyAlignment="1">
      <alignment horizontal="right"/>
    </xf>
    <xf numFmtId="0" fontId="0" fillId="0" borderId="0" xfId="0" applyAlignment="1">
      <alignment horizontal="right"/>
    </xf>
    <xf numFmtId="0" fontId="4" fillId="0" borderId="0" xfId="0" applyFont="1" applyAlignment="1">
      <alignment horizontal="right"/>
    </xf>
    <xf numFmtId="0" fontId="4" fillId="0" borderId="71" xfId="0" applyFont="1" applyBorder="1" applyAlignment="1">
      <alignment horizontal="right"/>
    </xf>
    <xf numFmtId="0" fontId="4" fillId="0" borderId="23" xfId="0" applyFont="1" applyBorder="1" applyAlignment="1">
      <alignment horizontal="right"/>
    </xf>
    <xf numFmtId="0" fontId="4" fillId="0" borderId="70" xfId="0" applyFont="1" applyBorder="1" applyAlignment="1">
      <alignment horizontal="right"/>
    </xf>
    <xf numFmtId="0" fontId="4" fillId="0" borderId="74" xfId="0" applyFont="1" applyBorder="1" applyAlignment="1">
      <alignment horizontal="right"/>
    </xf>
    <xf numFmtId="0" fontId="1" fillId="0" borderId="18" xfId="0" applyFont="1" applyBorder="1" applyAlignment="1">
      <alignment horizontal="center"/>
    </xf>
    <xf numFmtId="0" fontId="1" fillId="4" borderId="69" xfId="0" applyFont="1" applyFill="1" applyBorder="1" applyAlignment="1">
      <alignment horizontal="center" vertical="center"/>
    </xf>
    <xf numFmtId="0" fontId="1" fillId="0" borderId="71" xfId="0" applyFont="1" applyBorder="1" applyAlignment="1">
      <alignment horizontal="center"/>
    </xf>
    <xf numFmtId="0" fontId="0" fillId="0" borderId="72" xfId="0" applyBorder="1" applyAlignment="1">
      <alignment horizontal="center"/>
    </xf>
    <xf numFmtId="0" fontId="0" fillId="0" borderId="31" xfId="0" applyBorder="1" applyAlignment="1">
      <alignment horizontal="center"/>
    </xf>
    <xf numFmtId="0" fontId="4" fillId="0" borderId="73" xfId="0" applyFont="1" applyBorder="1" applyAlignment="1">
      <alignment horizontal="center"/>
    </xf>
    <xf numFmtId="0" fontId="0" fillId="0" borderId="32" xfId="0" applyBorder="1" applyAlignment="1">
      <alignment horizontal="center"/>
    </xf>
    <xf numFmtId="0" fontId="0" fillId="0" borderId="70" xfId="0" applyBorder="1" applyAlignment="1">
      <alignment horizontal="center"/>
    </xf>
    <xf numFmtId="0" fontId="0" fillId="0" borderId="74" xfId="0" applyBorder="1" applyAlignment="1">
      <alignment horizontal="center"/>
    </xf>
    <xf numFmtId="0" fontId="4" fillId="0" borderId="64" xfId="0" applyFont="1" applyBorder="1" applyAlignment="1">
      <alignment horizontal="center"/>
    </xf>
    <xf numFmtId="0" fontId="0" fillId="0" borderId="18" xfId="0" applyBorder="1" applyAlignment="1">
      <alignment horizontal="center"/>
    </xf>
    <xf numFmtId="0" fontId="0" fillId="0" borderId="64" xfId="0" applyBorder="1" applyAlignment="1">
      <alignment horizontal="center"/>
    </xf>
    <xf numFmtId="0" fontId="4" fillId="0" borderId="0" xfId="0" applyFont="1" applyAlignment="1">
      <alignment horizontal="center"/>
    </xf>
    <xf numFmtId="0" fontId="4" fillId="0" borderId="71" xfId="0" applyFont="1" applyBorder="1" applyAlignment="1">
      <alignment horizontal="center"/>
    </xf>
    <xf numFmtId="0" fontId="4" fillId="0" borderId="23" xfId="0" applyFont="1" applyBorder="1" applyAlignment="1">
      <alignment horizontal="center"/>
    </xf>
    <xf numFmtId="0" fontId="0" fillId="0" borderId="72" xfId="0" applyBorder="1" applyAlignment="1">
      <alignment horizontal="center" vertical="center"/>
    </xf>
    <xf numFmtId="0" fontId="4" fillId="0" borderId="70" xfId="0" applyFont="1" applyBorder="1" applyAlignment="1">
      <alignment horizontal="center"/>
    </xf>
    <xf numFmtId="0" fontId="1" fillId="0" borderId="71" xfId="0" applyFont="1" applyBorder="1" applyAlignment="1">
      <alignment horizontal="center" vertical="center"/>
    </xf>
    <xf numFmtId="0" fontId="4" fillId="0" borderId="74" xfId="0" applyFont="1" applyBorder="1" applyAlignment="1">
      <alignment horizontal="center"/>
    </xf>
    <xf numFmtId="0" fontId="0" fillId="0" borderId="64" xfId="0" applyBorder="1" applyAlignment="1">
      <alignment horizontal="center" vertical="center"/>
    </xf>
    <xf numFmtId="0" fontId="3" fillId="3" borderId="64" xfId="0" applyFont="1" applyFill="1" applyBorder="1" applyAlignment="1">
      <alignment vertical="center"/>
    </xf>
    <xf numFmtId="0" fontId="4" fillId="0" borderId="18" xfId="0" applyFont="1" applyBorder="1" applyAlignment="1">
      <alignment horizontal="right"/>
    </xf>
    <xf numFmtId="0" fontId="4" fillId="0" borderId="18" xfId="0" applyFont="1" applyBorder="1" applyAlignment="1">
      <alignment horizontal="center"/>
    </xf>
    <xf numFmtId="0" fontId="4" fillId="0" borderId="18" xfId="0" applyFont="1" applyBorder="1"/>
    <xf numFmtId="0" fontId="0" fillId="0" borderId="47" xfId="0" applyBorder="1"/>
    <xf numFmtId="0" fontId="10" fillId="3" borderId="47" xfId="0" applyFont="1" applyFill="1" applyBorder="1" applyAlignment="1">
      <alignment vertical="center"/>
    </xf>
    <xf numFmtId="0" fontId="0" fillId="0" borderId="28" xfId="0" applyBorder="1" applyAlignment="1">
      <alignment horizontal="center"/>
    </xf>
    <xf numFmtId="0" fontId="1" fillId="8" borderId="45" xfId="0" applyFont="1" applyFill="1" applyBorder="1" applyAlignment="1">
      <alignment horizontal="left" vertical="center"/>
    </xf>
    <xf numFmtId="0" fontId="0" fillId="8" borderId="14" xfId="0" applyFill="1" applyBorder="1" applyAlignment="1">
      <alignment horizontal="left" vertical="center"/>
    </xf>
    <xf numFmtId="0" fontId="0" fillId="8" borderId="47" xfId="0" applyFill="1" applyBorder="1" applyAlignment="1">
      <alignment vertical="center"/>
    </xf>
    <xf numFmtId="0" fontId="0" fillId="9" borderId="47" xfId="0" applyFill="1" applyBorder="1" applyAlignment="1">
      <alignment vertical="center"/>
    </xf>
    <xf numFmtId="0" fontId="0" fillId="9" borderId="57" xfId="0" applyFill="1" applyBorder="1" applyAlignment="1">
      <alignment vertical="center"/>
    </xf>
    <xf numFmtId="0" fontId="1" fillId="9" borderId="47" xfId="0" applyFont="1" applyFill="1" applyBorder="1" applyAlignment="1">
      <alignment vertical="center"/>
    </xf>
    <xf numFmtId="0" fontId="0" fillId="8" borderId="57" xfId="0" applyFill="1" applyBorder="1" applyAlignment="1">
      <alignment vertical="center"/>
    </xf>
    <xf numFmtId="0" fontId="0" fillId="8" borderId="61" xfId="0" applyFill="1" applyBorder="1" applyAlignment="1">
      <alignment vertical="center"/>
    </xf>
    <xf numFmtId="0" fontId="0" fillId="10" borderId="50" xfId="0" applyFill="1" applyBorder="1" applyAlignment="1">
      <alignment vertical="center"/>
    </xf>
    <xf numFmtId="0" fontId="0" fillId="10" borderId="49" xfId="0" applyFill="1" applyBorder="1" applyAlignment="1">
      <alignment vertical="center"/>
    </xf>
    <xf numFmtId="0" fontId="0" fillId="11" borderId="1" xfId="0" applyFill="1" applyBorder="1" applyAlignment="1">
      <alignment vertical="center"/>
    </xf>
    <xf numFmtId="0" fontId="0" fillId="0" borderId="27" xfId="0" applyBorder="1" applyAlignment="1">
      <alignment horizontal="left"/>
    </xf>
    <xf numFmtId="0" fontId="7" fillId="6" borderId="4" xfId="0" applyFont="1" applyFill="1" applyBorder="1" applyAlignment="1">
      <alignment vertical="center"/>
    </xf>
    <xf numFmtId="0" fontId="7" fillId="6" borderId="5" xfId="0" applyFont="1" applyFill="1" applyBorder="1" applyAlignment="1">
      <alignment vertical="center"/>
    </xf>
    <xf numFmtId="0" fontId="7" fillId="6" borderId="0" xfId="0" applyFont="1" applyFill="1" applyAlignment="1">
      <alignment vertical="center"/>
    </xf>
    <xf numFmtId="0" fontId="7" fillId="6" borderId="6" xfId="0" applyFont="1" applyFill="1" applyBorder="1" applyAlignment="1">
      <alignment vertical="center"/>
    </xf>
    <xf numFmtId="0" fontId="7" fillId="6" borderId="7" xfId="0" applyFont="1" applyFill="1" applyBorder="1" applyAlignment="1">
      <alignment vertical="center"/>
    </xf>
    <xf numFmtId="0" fontId="7" fillId="6" borderId="8" xfId="0" applyFont="1" applyFill="1" applyBorder="1" applyAlignment="1">
      <alignment vertical="center"/>
    </xf>
    <xf numFmtId="0" fontId="7" fillId="6" borderId="9" xfId="0" applyFont="1" applyFill="1" applyBorder="1" applyAlignment="1">
      <alignment vertical="center"/>
    </xf>
    <xf numFmtId="0" fontId="0" fillId="4" borderId="0" xfId="0" applyFill="1"/>
    <xf numFmtId="0" fontId="1" fillId="8" borderId="0" xfId="0" applyFont="1" applyFill="1" applyAlignment="1">
      <alignment vertical="center"/>
    </xf>
    <xf numFmtId="0" fontId="13" fillId="6" borderId="0" xfId="0" applyFont="1" applyFill="1" applyAlignment="1">
      <alignment vertical="center"/>
    </xf>
    <xf numFmtId="0" fontId="13" fillId="6" borderId="45" xfId="0" applyFont="1" applyFill="1" applyBorder="1" applyAlignment="1">
      <alignment vertical="center"/>
    </xf>
    <xf numFmtId="0" fontId="14" fillId="6" borderId="0" xfId="0" applyFont="1" applyFill="1" applyAlignment="1">
      <alignment vertical="center"/>
    </xf>
    <xf numFmtId="0" fontId="14" fillId="6" borderId="75" xfId="0" applyFont="1" applyFill="1" applyBorder="1" applyAlignment="1">
      <alignment vertical="center"/>
    </xf>
    <xf numFmtId="0" fontId="2" fillId="4" borderId="2" xfId="0" applyFont="1" applyFill="1" applyBorder="1" applyAlignment="1">
      <alignment vertical="center"/>
    </xf>
    <xf numFmtId="0" fontId="2" fillId="4" borderId="3" xfId="0" applyFont="1" applyFill="1" applyBorder="1" applyAlignment="1">
      <alignment vertical="center"/>
    </xf>
    <xf numFmtId="0" fontId="2" fillId="4" borderId="4" xfId="0" applyFont="1" applyFill="1" applyBorder="1" applyAlignment="1">
      <alignment vertical="center"/>
    </xf>
    <xf numFmtId="0" fontId="2" fillId="4" borderId="5" xfId="0" applyFont="1" applyFill="1" applyBorder="1" applyAlignment="1">
      <alignment vertical="center"/>
    </xf>
    <xf numFmtId="0" fontId="2" fillId="4" borderId="0" xfId="0" applyFont="1" applyFill="1" applyAlignment="1">
      <alignment vertical="center"/>
    </xf>
    <xf numFmtId="0" fontId="2" fillId="4" borderId="6" xfId="0" applyFont="1" applyFill="1" applyBorder="1" applyAlignment="1">
      <alignment vertical="center"/>
    </xf>
    <xf numFmtId="0" fontId="2" fillId="4" borderId="7" xfId="0" applyFont="1" applyFill="1" applyBorder="1" applyAlignment="1">
      <alignment vertical="center"/>
    </xf>
    <xf numFmtId="0" fontId="2" fillId="4" borderId="8" xfId="0" applyFont="1" applyFill="1" applyBorder="1" applyAlignment="1">
      <alignment vertical="center"/>
    </xf>
    <xf numFmtId="0" fontId="2" fillId="4" borderId="9" xfId="0" applyFont="1" applyFill="1" applyBorder="1" applyAlignment="1">
      <alignment vertical="center"/>
    </xf>
    <xf numFmtId="0" fontId="2" fillId="4" borderId="45" xfId="0" applyFont="1" applyFill="1" applyBorder="1" applyAlignment="1">
      <alignment vertical="center"/>
    </xf>
    <xf numFmtId="0" fontId="2" fillId="4" borderId="54" xfId="0" applyFont="1" applyFill="1" applyBorder="1" applyAlignment="1">
      <alignment vertical="center"/>
    </xf>
    <xf numFmtId="0" fontId="14" fillId="6" borderId="47" xfId="0" applyFont="1" applyFill="1" applyBorder="1" applyAlignment="1">
      <alignment vertical="center"/>
    </xf>
    <xf numFmtId="0" fontId="13" fillId="6" borderId="3" xfId="0" applyFont="1" applyFill="1" applyBorder="1" applyAlignment="1">
      <alignment vertical="center"/>
    </xf>
    <xf numFmtId="0" fontId="0" fillId="2" borderId="14" xfId="0" applyFill="1" applyBorder="1" applyAlignment="1">
      <alignment horizontal="center" vertical="center"/>
    </xf>
    <xf numFmtId="0" fontId="0" fillId="3" borderId="75" xfId="0" applyFill="1" applyBorder="1" applyAlignment="1">
      <alignment vertical="center"/>
    </xf>
    <xf numFmtId="0" fontId="2" fillId="3" borderId="5" xfId="0" applyFont="1" applyFill="1" applyBorder="1" applyAlignment="1">
      <alignment vertical="center"/>
    </xf>
    <xf numFmtId="0" fontId="2" fillId="3" borderId="0" xfId="0" applyFont="1" applyFill="1" applyAlignment="1">
      <alignment vertical="center"/>
    </xf>
    <xf numFmtId="0" fontId="2" fillId="3" borderId="6" xfId="0" applyFont="1" applyFill="1" applyBorder="1" applyAlignment="1">
      <alignment vertical="center"/>
    </xf>
    <xf numFmtId="0" fontId="13" fillId="8" borderId="0" xfId="0" applyFont="1" applyFill="1" applyAlignment="1">
      <alignment vertical="center"/>
    </xf>
    <xf numFmtId="0" fontId="3" fillId="3" borderId="0" xfId="0" applyFont="1" applyFill="1" applyAlignment="1">
      <alignment horizontal="right" vertical="center"/>
    </xf>
    <xf numFmtId="0" fontId="0" fillId="3" borderId="75" xfId="0" applyFill="1" applyBorder="1"/>
    <xf numFmtId="0" fontId="3" fillId="3" borderId="45" xfId="0" applyFont="1" applyFill="1" applyBorder="1" applyAlignment="1">
      <alignment horizontal="right" vertical="center"/>
    </xf>
    <xf numFmtId="0" fontId="0" fillId="3" borderId="45" xfId="0" applyFill="1" applyBorder="1"/>
    <xf numFmtId="0" fontId="1" fillId="3" borderId="0" xfId="0" applyFont="1" applyFill="1" applyAlignment="1">
      <alignment horizontal="center" vertical="center"/>
    </xf>
    <xf numFmtId="0" fontId="3" fillId="3" borderId="0" xfId="0" applyFont="1" applyFill="1" applyAlignment="1">
      <alignment vertical="top"/>
    </xf>
    <xf numFmtId="0" fontId="3" fillId="3" borderId="45" xfId="0" applyFont="1" applyFill="1" applyBorder="1" applyAlignment="1">
      <alignment vertical="center"/>
    </xf>
    <xf numFmtId="0" fontId="13" fillId="8" borderId="45" xfId="0" applyFont="1" applyFill="1" applyBorder="1" applyAlignment="1">
      <alignment vertical="center"/>
    </xf>
    <xf numFmtId="0" fontId="0" fillId="3" borderId="45" xfId="0" applyFill="1" applyBorder="1" applyAlignment="1">
      <alignment horizontal="right" vertical="center"/>
    </xf>
    <xf numFmtId="0" fontId="3" fillId="3" borderId="6" xfId="0" applyFont="1" applyFill="1" applyBorder="1" applyAlignment="1">
      <alignment vertical="center"/>
    </xf>
    <xf numFmtId="0" fontId="0" fillId="3" borderId="97" xfId="0" applyFill="1" applyBorder="1" applyAlignment="1">
      <alignment horizontal="right" vertical="center"/>
    </xf>
    <xf numFmtId="0" fontId="3" fillId="3" borderId="97" xfId="0" applyFont="1" applyFill="1" applyBorder="1" applyAlignment="1">
      <alignment horizontal="right" vertical="center"/>
    </xf>
    <xf numFmtId="0" fontId="3" fillId="3" borderId="45" xfId="0" applyFont="1" applyFill="1" applyBorder="1" applyAlignment="1">
      <alignment horizontal="left" vertical="center"/>
    </xf>
    <xf numFmtId="0" fontId="0" fillId="3" borderId="97" xfId="0" applyFill="1" applyBorder="1" applyAlignment="1">
      <alignment horizontal="left" vertical="center"/>
    </xf>
    <xf numFmtId="0" fontId="3" fillId="3" borderId="3" xfId="0" applyFont="1" applyFill="1" applyBorder="1"/>
    <xf numFmtId="0" fontId="1" fillId="3" borderId="45" xfId="0" applyFont="1" applyFill="1" applyBorder="1" applyAlignment="1">
      <alignment horizontal="right" vertical="center"/>
    </xf>
    <xf numFmtId="0" fontId="0" fillId="3" borderId="45" xfId="0" applyFill="1" applyBorder="1" applyAlignment="1">
      <alignment horizontal="center" vertical="center"/>
    </xf>
    <xf numFmtId="0" fontId="0" fillId="3" borderId="45" xfId="0" applyFill="1" applyBorder="1" applyAlignment="1">
      <alignment horizontal="left" vertical="center"/>
    </xf>
    <xf numFmtId="0" fontId="0" fillId="3" borderId="90" xfId="0" applyFill="1" applyBorder="1" applyAlignment="1">
      <alignment vertical="center"/>
    </xf>
    <xf numFmtId="0" fontId="0" fillId="3" borderId="68" xfId="0" applyFill="1" applyBorder="1" applyAlignment="1">
      <alignment vertical="center"/>
    </xf>
    <xf numFmtId="0" fontId="10" fillId="3" borderId="68" xfId="0" applyFont="1" applyFill="1" applyBorder="1" applyAlignment="1">
      <alignment vertical="center"/>
    </xf>
    <xf numFmtId="0" fontId="13" fillId="8" borderId="62" xfId="0" applyFont="1" applyFill="1" applyBorder="1" applyAlignment="1">
      <alignment vertical="center"/>
    </xf>
    <xf numFmtId="0" fontId="0" fillId="3" borderId="64" xfId="0" applyFill="1" applyBorder="1" applyAlignment="1">
      <alignment horizontal="right" vertical="center"/>
    </xf>
    <xf numFmtId="0" fontId="0" fillId="3" borderId="62" xfId="0" applyFill="1" applyBorder="1" applyAlignment="1">
      <alignment horizontal="right" vertical="center"/>
    </xf>
    <xf numFmtId="0" fontId="3" fillId="3" borderId="0" xfId="0" applyFont="1" applyFill="1" applyAlignment="1">
      <alignment vertical="top" wrapText="1"/>
    </xf>
    <xf numFmtId="0" fontId="3" fillId="3" borderId="45" xfId="0" applyFont="1" applyFill="1" applyBorder="1" applyAlignment="1">
      <alignment vertical="top" wrapText="1"/>
    </xf>
    <xf numFmtId="0" fontId="0" fillId="3" borderId="68" xfId="0" applyFill="1" applyBorder="1" applyAlignment="1">
      <alignment horizontal="right" vertical="center"/>
    </xf>
    <xf numFmtId="0" fontId="10" fillId="3" borderId="75" xfId="0" applyFont="1" applyFill="1" applyBorder="1" applyAlignment="1">
      <alignment vertical="center"/>
    </xf>
    <xf numFmtId="0" fontId="3" fillId="3" borderId="68" xfId="0" applyFont="1" applyFill="1" applyBorder="1" applyAlignment="1">
      <alignment horizontal="right" vertical="center"/>
    </xf>
    <xf numFmtId="0" fontId="1" fillId="3" borderId="68" xfId="0" applyFont="1" applyFill="1" applyBorder="1" applyAlignment="1">
      <alignment vertical="center"/>
    </xf>
    <xf numFmtId="0" fontId="0" fillId="3" borderId="68" xfId="0" applyFill="1" applyBorder="1" applyAlignment="1">
      <alignment horizontal="left" vertical="center"/>
    </xf>
    <xf numFmtId="0" fontId="0" fillId="3" borderId="75" xfId="0" applyFill="1" applyBorder="1" applyAlignment="1">
      <alignment horizontal="left" vertical="center"/>
    </xf>
    <xf numFmtId="0" fontId="1" fillId="8" borderId="0" xfId="0" applyFont="1" applyFill="1"/>
    <xf numFmtId="0" fontId="0" fillId="8" borderId="59" xfId="0" applyFill="1" applyBorder="1" applyAlignment="1">
      <alignment vertical="center"/>
    </xf>
    <xf numFmtId="0" fontId="10" fillId="8" borderId="47" xfId="0" applyFont="1" applyFill="1" applyBorder="1" applyAlignment="1">
      <alignment horizontal="left" vertical="center"/>
    </xf>
    <xf numFmtId="0" fontId="10" fillId="8" borderId="57" xfId="0" applyFont="1" applyFill="1" applyBorder="1" applyAlignment="1">
      <alignment horizontal="left" vertical="center"/>
    </xf>
    <xf numFmtId="0" fontId="3" fillId="8" borderId="0" xfId="0" applyFont="1" applyFill="1"/>
    <xf numFmtId="0" fontId="14" fillId="6" borderId="0" xfId="0" applyFont="1" applyFill="1" applyAlignment="1">
      <alignment horizontal="left" vertical="center"/>
    </xf>
    <xf numFmtId="0" fontId="0" fillId="4" borderId="64" xfId="0" applyFill="1" applyBorder="1"/>
    <xf numFmtId="0" fontId="7" fillId="6" borderId="39" xfId="0" applyFont="1" applyFill="1" applyBorder="1" applyAlignment="1">
      <alignment vertical="center"/>
    </xf>
    <xf numFmtId="0" fontId="0" fillId="10" borderId="1" xfId="0" applyFill="1" applyBorder="1" applyAlignment="1">
      <alignment vertical="center"/>
    </xf>
    <xf numFmtId="0" fontId="1" fillId="8" borderId="62" xfId="0" applyFont="1" applyFill="1" applyBorder="1" applyAlignment="1">
      <alignment vertical="center"/>
    </xf>
    <xf numFmtId="0" fontId="7" fillId="6" borderId="0" xfId="0" applyFont="1" applyFill="1" applyAlignment="1">
      <alignment horizontal="left" vertical="center"/>
    </xf>
    <xf numFmtId="0" fontId="0" fillId="8" borderId="108" xfId="0" applyFill="1" applyBorder="1"/>
    <xf numFmtId="0" fontId="0" fillId="8" borderId="45" xfId="0" applyFill="1" applyBorder="1"/>
    <xf numFmtId="0" fontId="0" fillId="8" borderId="47" xfId="0" applyFill="1" applyBorder="1" applyAlignment="1">
      <alignment horizontal="center" vertical="center"/>
    </xf>
    <xf numFmtId="0" fontId="0" fillId="8" borderId="58" xfId="0" applyFill="1" applyBorder="1" applyAlignment="1">
      <alignment horizontal="center" vertical="center"/>
    </xf>
    <xf numFmtId="0" fontId="0" fillId="8" borderId="58" xfId="0" applyFill="1" applyBorder="1" applyAlignment="1">
      <alignment vertical="center"/>
    </xf>
    <xf numFmtId="0" fontId="4" fillId="8" borderId="47" xfId="0" applyFont="1" applyFill="1" applyBorder="1" applyAlignment="1">
      <alignment vertical="center"/>
    </xf>
    <xf numFmtId="0" fontId="0" fillId="8" borderId="58" xfId="0" applyFill="1" applyBorder="1"/>
    <xf numFmtId="0" fontId="12" fillId="7" borderId="47" xfId="0" applyFont="1" applyFill="1" applyBorder="1" applyAlignment="1">
      <alignment vertical="center"/>
    </xf>
    <xf numFmtId="0" fontId="6" fillId="7" borderId="47" xfId="0" applyFont="1" applyFill="1" applyBorder="1" applyAlignment="1">
      <alignment vertical="center"/>
    </xf>
    <xf numFmtId="0" fontId="6" fillId="7" borderId="58" xfId="0" applyFont="1" applyFill="1" applyBorder="1" applyAlignment="1">
      <alignment vertical="center"/>
    </xf>
    <xf numFmtId="0" fontId="12" fillId="7" borderId="47" xfId="0" applyFont="1" applyFill="1" applyBorder="1" applyAlignment="1">
      <alignment horizontal="left" vertical="center"/>
    </xf>
    <xf numFmtId="0" fontId="8" fillId="7" borderId="58" xfId="0" applyFont="1" applyFill="1" applyBorder="1" applyAlignment="1">
      <alignment vertical="center"/>
    </xf>
    <xf numFmtId="0" fontId="8" fillId="7" borderId="58" xfId="0" applyFont="1" applyFill="1" applyBorder="1" applyAlignment="1">
      <alignment vertical="center" wrapText="1"/>
    </xf>
    <xf numFmtId="0" fontId="1" fillId="8" borderId="0" xfId="0" applyFont="1" applyFill="1" applyAlignment="1">
      <alignment horizontal="left" vertical="center"/>
    </xf>
    <xf numFmtId="0" fontId="0" fillId="11" borderId="2" xfId="0" applyFill="1" applyBorder="1" applyAlignment="1">
      <alignment horizontal="left" vertical="center"/>
    </xf>
    <xf numFmtId="0" fontId="0" fillId="11" borderId="4" xfId="0" applyFill="1" applyBorder="1" applyAlignment="1">
      <alignment vertical="center"/>
    </xf>
    <xf numFmtId="0" fontId="0" fillId="11" borderId="5" xfId="0" applyFill="1" applyBorder="1" applyAlignment="1">
      <alignment horizontal="left" vertical="center"/>
    </xf>
    <xf numFmtId="0" fontId="0" fillId="11" borderId="6" xfId="0" applyFill="1" applyBorder="1" applyAlignment="1">
      <alignment vertical="center"/>
    </xf>
    <xf numFmtId="0" fontId="0" fillId="11" borderId="7" xfId="0" applyFill="1" applyBorder="1" applyAlignment="1">
      <alignment horizontal="left" vertical="center"/>
    </xf>
    <xf numFmtId="0" fontId="0" fillId="11" borderId="9" xfId="0" applyFill="1" applyBorder="1" applyAlignment="1">
      <alignment vertical="center"/>
    </xf>
    <xf numFmtId="0" fontId="10" fillId="9" borderId="47" xfId="0" applyFont="1" applyFill="1" applyBorder="1" applyAlignment="1">
      <alignment horizontal="left" vertical="center"/>
    </xf>
    <xf numFmtId="0" fontId="10" fillId="9" borderId="57" xfId="0" applyFont="1" applyFill="1" applyBorder="1" applyAlignment="1">
      <alignment horizontal="left" vertical="center"/>
    </xf>
    <xf numFmtId="0" fontId="20" fillId="9" borderId="47" xfId="0" applyFont="1" applyFill="1" applyBorder="1" applyAlignment="1">
      <alignment horizontal="left" vertical="center"/>
    </xf>
    <xf numFmtId="0" fontId="0" fillId="8" borderId="47" xfId="0" quotePrefix="1" applyFill="1" applyBorder="1" applyAlignment="1">
      <alignment vertical="center"/>
    </xf>
    <xf numFmtId="0" fontId="10" fillId="8" borderId="61" xfId="0" applyFont="1" applyFill="1" applyBorder="1" applyAlignment="1">
      <alignment horizontal="left" vertical="center"/>
    </xf>
    <xf numFmtId="0" fontId="1" fillId="3" borderId="0" xfId="0" applyFont="1" applyFill="1" applyAlignment="1">
      <alignment vertical="top"/>
    </xf>
    <xf numFmtId="0" fontId="0" fillId="3" borderId="75" xfId="0" applyFill="1" applyBorder="1" applyAlignment="1">
      <alignment vertical="top"/>
    </xf>
    <xf numFmtId="0" fontId="0" fillId="3" borderId="66" xfId="0" applyFill="1" applyBorder="1" applyAlignment="1">
      <alignment vertical="center"/>
    </xf>
    <xf numFmtId="0" fontId="0" fillId="3" borderId="66" xfId="0" applyFill="1" applyBorder="1" applyAlignment="1">
      <alignment horizontal="right" vertical="center"/>
    </xf>
    <xf numFmtId="0" fontId="0" fillId="3" borderId="66" xfId="0" applyFill="1" applyBorder="1" applyAlignment="1">
      <alignment horizontal="center" vertical="center"/>
    </xf>
    <xf numFmtId="0" fontId="0" fillId="3" borderId="68" xfId="0" applyFill="1" applyBorder="1" applyAlignment="1">
      <alignment horizontal="center" vertical="center"/>
    </xf>
    <xf numFmtId="0" fontId="1" fillId="3" borderId="66" xfId="0" applyFont="1" applyFill="1" applyBorder="1" applyAlignment="1">
      <alignment vertical="center"/>
    </xf>
    <xf numFmtId="0" fontId="14" fillId="8" borderId="66" xfId="0" applyFont="1" applyFill="1" applyBorder="1" applyAlignment="1">
      <alignment horizontal="left" vertical="center"/>
    </xf>
    <xf numFmtId="0" fontId="14" fillId="8" borderId="68" xfId="0" applyFont="1" applyFill="1" applyBorder="1" applyAlignment="1">
      <alignment horizontal="left" vertical="center"/>
    </xf>
    <xf numFmtId="0" fontId="14" fillId="8" borderId="72" xfId="0" applyFont="1" applyFill="1" applyBorder="1" applyAlignment="1">
      <alignment horizontal="left" vertical="center"/>
    </xf>
    <xf numFmtId="0" fontId="0" fillId="3" borderId="68" xfId="0" applyFill="1" applyBorder="1" applyAlignment="1">
      <alignment vertical="top"/>
    </xf>
    <xf numFmtId="0" fontId="0" fillId="5" borderId="72" xfId="0" applyFill="1" applyBorder="1" applyAlignment="1">
      <alignment horizontal="right"/>
    </xf>
    <xf numFmtId="0" fontId="0" fillId="0" borderId="92" xfId="0" applyBorder="1"/>
    <xf numFmtId="0" fontId="1" fillId="3" borderId="18" xfId="0" applyFont="1" applyFill="1" applyBorder="1" applyAlignment="1">
      <alignment wrapText="1"/>
    </xf>
    <xf numFmtId="0" fontId="0" fillId="5" borderId="25" xfId="0" applyFill="1" applyBorder="1" applyAlignment="1">
      <alignment horizontal="left" vertical="center"/>
    </xf>
    <xf numFmtId="0" fontId="0" fillId="5" borderId="72" xfId="0" applyFill="1" applyBorder="1" applyAlignment="1">
      <alignment horizontal="center" vertical="center"/>
    </xf>
    <xf numFmtId="0" fontId="0" fillId="5" borderId="26" xfId="0" applyFill="1" applyBorder="1"/>
    <xf numFmtId="0" fontId="0" fillId="8" borderId="75" xfId="0" applyFill="1" applyBorder="1" applyAlignment="1">
      <alignment vertical="center"/>
    </xf>
    <xf numFmtId="0" fontId="4" fillId="8" borderId="64" xfId="0" applyFont="1" applyFill="1" applyBorder="1" applyAlignment="1">
      <alignment vertical="center"/>
    </xf>
    <xf numFmtId="0" fontId="1" fillId="3" borderId="47" xfId="0" applyFont="1" applyFill="1" applyBorder="1" applyAlignment="1">
      <alignment vertical="center"/>
    </xf>
    <xf numFmtId="0" fontId="6" fillId="7" borderId="14" xfId="0" applyFont="1" applyFill="1" applyBorder="1" applyAlignment="1">
      <alignment vertical="center"/>
    </xf>
    <xf numFmtId="0" fontId="0" fillId="8" borderId="14" xfId="0" applyFill="1" applyBorder="1" applyAlignment="1">
      <alignment horizontal="center" vertical="center"/>
    </xf>
    <xf numFmtId="0" fontId="6" fillId="7" borderId="57" xfId="0" applyFont="1" applyFill="1" applyBorder="1" applyAlignment="1">
      <alignment vertical="center"/>
    </xf>
    <xf numFmtId="0" fontId="18" fillId="7" borderId="14" xfId="0" applyFont="1" applyFill="1" applyBorder="1" applyAlignment="1">
      <alignment horizontal="center" vertical="center"/>
    </xf>
    <xf numFmtId="0" fontId="19" fillId="7" borderId="57" xfId="0" applyFont="1" applyFill="1" applyBorder="1" applyAlignment="1">
      <alignment vertical="center"/>
    </xf>
    <xf numFmtId="0" fontId="1" fillId="8" borderId="14" xfId="0" applyFont="1" applyFill="1" applyBorder="1" applyAlignment="1">
      <alignment horizontal="center" vertical="center"/>
    </xf>
    <xf numFmtId="0" fontId="4" fillId="8" borderId="57" xfId="0" applyFont="1" applyFill="1" applyBorder="1" applyAlignment="1">
      <alignment vertical="center"/>
    </xf>
    <xf numFmtId="0" fontId="1" fillId="8" borderId="20" xfId="0" applyFont="1" applyFill="1" applyBorder="1" applyAlignment="1">
      <alignment horizontal="center" vertical="center"/>
    </xf>
    <xf numFmtId="0" fontId="4" fillId="8" borderId="110" xfId="0" applyFont="1" applyFill="1" applyBorder="1" applyAlignment="1">
      <alignment vertical="center"/>
    </xf>
    <xf numFmtId="0" fontId="0" fillId="8" borderId="20" xfId="0" applyFill="1" applyBorder="1" applyAlignment="1">
      <alignment vertical="center"/>
    </xf>
    <xf numFmtId="0" fontId="0" fillId="8" borderId="20" xfId="0" applyFill="1" applyBorder="1" applyAlignment="1">
      <alignment horizontal="left" vertical="center"/>
    </xf>
    <xf numFmtId="0" fontId="0" fillId="15" borderId="0" xfId="0" applyFill="1"/>
    <xf numFmtId="0" fontId="0" fillId="15" borderId="6" xfId="0" applyFill="1" applyBorder="1"/>
    <xf numFmtId="0" fontId="0" fillId="4" borderId="0" xfId="0" applyFill="1" applyAlignment="1">
      <alignment vertical="center"/>
    </xf>
    <xf numFmtId="0" fontId="1" fillId="8" borderId="47" xfId="0" applyFont="1" applyFill="1" applyBorder="1" applyAlignment="1">
      <alignment horizontal="left" vertical="center"/>
    </xf>
    <xf numFmtId="0" fontId="0" fillId="3" borderId="112" xfId="0" applyFill="1" applyBorder="1"/>
    <xf numFmtId="0" fontId="1" fillId="3" borderId="75" xfId="0" applyFont="1" applyFill="1" applyBorder="1" applyAlignment="1">
      <alignment horizontal="left" vertical="top"/>
    </xf>
    <xf numFmtId="0" fontId="3" fillId="3" borderId="68" xfId="0" applyFont="1" applyFill="1" applyBorder="1" applyAlignment="1">
      <alignment horizontal="left" vertical="top"/>
    </xf>
    <xf numFmtId="0" fontId="1" fillId="3" borderId="68" xfId="0" applyFont="1" applyFill="1" applyBorder="1" applyAlignment="1">
      <alignment horizontal="left" vertical="center"/>
    </xf>
    <xf numFmtId="0" fontId="0" fillId="3" borderId="63" xfId="0" applyFill="1" applyBorder="1" applyAlignment="1">
      <alignment vertical="center"/>
    </xf>
    <xf numFmtId="0" fontId="0" fillId="3" borderId="113" xfId="0" applyFill="1" applyBorder="1" applyAlignment="1">
      <alignment vertical="center"/>
    </xf>
    <xf numFmtId="0" fontId="0" fillId="3" borderId="113" xfId="0" applyFill="1" applyBorder="1" applyAlignment="1">
      <alignment horizontal="right" vertical="center"/>
    </xf>
    <xf numFmtId="0" fontId="0" fillId="0" borderId="72" xfId="0" applyBorder="1"/>
    <xf numFmtId="0" fontId="15" fillId="3" borderId="0" xfId="1" applyFill="1" applyBorder="1" applyAlignment="1">
      <alignment vertical="top"/>
    </xf>
    <xf numFmtId="0" fontId="0" fillId="3" borderId="0" xfId="0" applyFill="1" applyAlignment="1">
      <alignment horizontal="left" vertical="top" wrapText="1"/>
    </xf>
    <xf numFmtId="0" fontId="1" fillId="0" borderId="41" xfId="0" applyFont="1" applyBorder="1" applyAlignment="1">
      <alignment horizontal="left" vertical="center"/>
    </xf>
    <xf numFmtId="0" fontId="0" fillId="0" borderId="42" xfId="0" applyBorder="1"/>
    <xf numFmtId="0" fontId="0" fillId="0" borderId="43" xfId="0" applyBorder="1"/>
    <xf numFmtId="0" fontId="0" fillId="5" borderId="50" xfId="0" applyFill="1" applyBorder="1" applyAlignment="1">
      <alignment vertical="center"/>
    </xf>
    <xf numFmtId="0" fontId="4" fillId="2" borderId="14" xfId="0" applyFont="1" applyFill="1" applyBorder="1" applyAlignment="1">
      <alignment vertical="center"/>
    </xf>
    <xf numFmtId="0" fontId="4" fillId="2" borderId="47" xfId="0" applyFont="1" applyFill="1" applyBorder="1" applyAlignment="1">
      <alignment vertical="center"/>
    </xf>
    <xf numFmtId="0" fontId="4" fillId="2" borderId="57" xfId="0" applyFont="1" applyFill="1" applyBorder="1" applyAlignment="1">
      <alignment vertical="center"/>
    </xf>
    <xf numFmtId="0" fontId="3" fillId="2" borderId="47" xfId="0" applyFont="1" applyFill="1" applyBorder="1" applyAlignment="1">
      <alignment horizontal="left" vertical="center"/>
    </xf>
    <xf numFmtId="0" fontId="3" fillId="3" borderId="47" xfId="0" applyFont="1" applyFill="1" applyBorder="1" applyAlignment="1">
      <alignment horizontal="right" vertical="center"/>
    </xf>
    <xf numFmtId="0" fontId="3" fillId="3" borderId="64" xfId="0" applyFont="1" applyFill="1" applyBorder="1" applyAlignment="1">
      <alignment horizontal="right" vertical="center"/>
    </xf>
    <xf numFmtId="0" fontId="0" fillId="8" borderId="64" xfId="0" applyFill="1" applyBorder="1" applyAlignment="1">
      <alignment vertical="center"/>
    </xf>
    <xf numFmtId="0" fontId="0" fillId="8" borderId="63" xfId="0" applyFill="1" applyBorder="1" applyAlignment="1">
      <alignment vertical="center"/>
    </xf>
    <xf numFmtId="0" fontId="0" fillId="8" borderId="31" xfId="0" applyFill="1" applyBorder="1" applyAlignment="1">
      <alignment vertical="center"/>
    </xf>
    <xf numFmtId="0" fontId="4" fillId="8" borderId="14" xfId="0" applyFont="1" applyFill="1" applyBorder="1" applyAlignment="1">
      <alignment vertical="center"/>
    </xf>
    <xf numFmtId="0" fontId="0" fillId="0" borderId="109" xfId="0" applyBorder="1" applyAlignment="1">
      <alignment horizontal="left" vertical="top" wrapText="1"/>
    </xf>
    <xf numFmtId="0" fontId="0" fillId="0" borderId="13" xfId="0" applyBorder="1"/>
    <xf numFmtId="0" fontId="0" fillId="0" borderId="50" xfId="0" applyBorder="1"/>
    <xf numFmtId="0" fontId="0" fillId="0" borderId="109" xfId="0" applyBorder="1"/>
    <xf numFmtId="0" fontId="4" fillId="3" borderId="19" xfId="0" applyFont="1" applyFill="1" applyBorder="1" applyAlignment="1">
      <alignment horizontal="right"/>
    </xf>
    <xf numFmtId="0" fontId="4" fillId="3" borderId="21" xfId="0" applyFont="1" applyFill="1" applyBorder="1"/>
    <xf numFmtId="0" fontId="15" fillId="3" borderId="0" xfId="1" applyFill="1" applyBorder="1"/>
    <xf numFmtId="0" fontId="15" fillId="3" borderId="0" xfId="1" applyFill="1" applyBorder="1" applyAlignment="1">
      <alignment vertical="top" wrapText="1"/>
    </xf>
    <xf numFmtId="0" fontId="4" fillId="3" borderId="45" xfId="0" applyFont="1" applyFill="1" applyBorder="1" applyAlignment="1">
      <alignment vertical="center"/>
    </xf>
    <xf numFmtId="0" fontId="1" fillId="3" borderId="47" xfId="0" applyFont="1" applyFill="1" applyBorder="1" applyAlignment="1">
      <alignment horizontal="left" vertical="center"/>
    </xf>
    <xf numFmtId="0" fontId="15" fillId="3" borderId="0" xfId="1" applyFill="1" applyBorder="1" applyAlignment="1">
      <alignment vertical="center"/>
    </xf>
    <xf numFmtId="0" fontId="3" fillId="8" borderId="0" xfId="0" applyFont="1" applyFill="1" applyAlignment="1">
      <alignment horizontal="left" vertical="center"/>
    </xf>
    <xf numFmtId="0" fontId="0" fillId="3" borderId="106" xfId="0" applyFill="1" applyBorder="1"/>
    <xf numFmtId="0" fontId="0" fillId="3" borderId="14" xfId="0" applyFill="1" applyBorder="1"/>
    <xf numFmtId="0" fontId="0" fillId="3" borderId="109" xfId="0" applyFill="1" applyBorder="1"/>
    <xf numFmtId="0" fontId="0" fillId="13" borderId="25" xfId="0" applyFill="1" applyBorder="1" applyAlignment="1">
      <alignment horizontal="left" vertical="center"/>
    </xf>
    <xf numFmtId="0" fontId="0" fillId="13" borderId="72" xfId="0" applyFill="1" applyBorder="1" applyAlignment="1">
      <alignment horizontal="right"/>
    </xf>
    <xf numFmtId="0" fontId="0" fillId="13" borderId="72" xfId="0" applyFill="1" applyBorder="1" applyAlignment="1">
      <alignment horizontal="center" vertical="center"/>
    </xf>
    <xf numFmtId="0" fontId="0" fillId="13" borderId="18" xfId="0" applyFill="1" applyBorder="1"/>
    <xf numFmtId="0" fontId="0" fillId="13" borderId="66" xfId="0" applyFill="1" applyBorder="1"/>
    <xf numFmtId="0" fontId="0" fillId="13" borderId="26" xfId="0" applyFill="1" applyBorder="1"/>
    <xf numFmtId="0" fontId="0" fillId="13" borderId="18" xfId="0" applyFill="1" applyBorder="1" applyAlignment="1">
      <alignment horizontal="center"/>
    </xf>
    <xf numFmtId="0" fontId="4" fillId="13" borderId="18" xfId="0" applyFont="1" applyFill="1" applyBorder="1"/>
    <xf numFmtId="0" fontId="1" fillId="3" borderId="8" xfId="0" applyFont="1" applyFill="1" applyBorder="1" applyAlignment="1">
      <alignment horizontal="left" vertical="center"/>
    </xf>
    <xf numFmtId="0" fontId="1" fillId="3" borderId="8" xfId="0" applyFont="1" applyFill="1" applyBorder="1" applyAlignment="1">
      <alignment horizontal="right" vertical="center"/>
    </xf>
    <xf numFmtId="0" fontId="0" fillId="0" borderId="44" xfId="0" applyBorder="1"/>
    <xf numFmtId="0" fontId="0" fillId="0" borderId="48" xfId="0" applyBorder="1"/>
    <xf numFmtId="0" fontId="0" fillId="13" borderId="25" xfId="0" applyFill="1" applyBorder="1"/>
    <xf numFmtId="0" fontId="0" fillId="13" borderId="72" xfId="0" applyFill="1" applyBorder="1" applyAlignment="1">
      <alignment horizontal="center"/>
    </xf>
    <xf numFmtId="0" fontId="0" fillId="0" borderId="31" xfId="0" applyBorder="1"/>
    <xf numFmtId="0" fontId="0" fillId="0" borderId="34" xfId="0" applyBorder="1" applyAlignment="1">
      <alignment horizontal="right"/>
    </xf>
    <xf numFmtId="0" fontId="0" fillId="0" borderId="34" xfId="0" applyBorder="1" applyAlignment="1">
      <alignment horizontal="center"/>
    </xf>
    <xf numFmtId="0" fontId="0" fillId="0" borderId="48" xfId="0" applyBorder="1" applyAlignment="1">
      <alignment horizontal="right"/>
    </xf>
    <xf numFmtId="0" fontId="0" fillId="0" borderId="48" xfId="0" applyBorder="1" applyAlignment="1">
      <alignment horizontal="center"/>
    </xf>
    <xf numFmtId="0" fontId="1" fillId="0" borderId="36" xfId="0" applyFont="1" applyBorder="1"/>
    <xf numFmtId="0" fontId="0" fillId="0" borderId="37" xfId="0" applyBorder="1" applyAlignment="1">
      <alignment horizontal="right"/>
    </xf>
    <xf numFmtId="0" fontId="0" fillId="0" borderId="37" xfId="0" applyBorder="1" applyAlignment="1">
      <alignment horizontal="center"/>
    </xf>
    <xf numFmtId="0" fontId="0" fillId="0" borderId="37" xfId="0" applyBorder="1"/>
    <xf numFmtId="0" fontId="0" fillId="3" borderId="37" xfId="0" applyFill="1" applyBorder="1"/>
    <xf numFmtId="0" fontId="0" fillId="0" borderId="39" xfId="0" applyBorder="1"/>
    <xf numFmtId="0" fontId="1" fillId="0" borderId="0" xfId="0" applyFont="1"/>
    <xf numFmtId="0" fontId="20" fillId="8" borderId="47" xfId="0" applyFont="1" applyFill="1" applyBorder="1" applyAlignment="1">
      <alignment horizontal="left" vertical="center"/>
    </xf>
    <xf numFmtId="0" fontId="10" fillId="8" borderId="57" xfId="0" applyFont="1" applyFill="1" applyBorder="1" applyAlignment="1">
      <alignment vertical="center"/>
    </xf>
    <xf numFmtId="0" fontId="0" fillId="0" borderId="3" xfId="0" applyBorder="1"/>
    <xf numFmtId="0" fontId="0" fillId="0" borderId="5" xfId="0" applyBorder="1"/>
    <xf numFmtId="0" fontId="1" fillId="0" borderId="2" xfId="0" applyFont="1" applyBorder="1"/>
    <xf numFmtId="0" fontId="4" fillId="0" borderId="3" xfId="0" applyFont="1" applyBorder="1" applyAlignment="1">
      <alignment horizontal="right"/>
    </xf>
    <xf numFmtId="0" fontId="4" fillId="0" borderId="3" xfId="0" applyFont="1" applyBorder="1" applyAlignment="1">
      <alignment horizontal="center"/>
    </xf>
    <xf numFmtId="0" fontId="4" fillId="0" borderId="3" xfId="0" applyFont="1" applyBorder="1"/>
    <xf numFmtId="0" fontId="4" fillId="3" borderId="3" xfId="0" applyFont="1" applyFill="1" applyBorder="1"/>
    <xf numFmtId="0" fontId="0" fillId="0" borderId="23" xfId="0" applyBorder="1" applyAlignment="1">
      <alignment horizontal="right"/>
    </xf>
    <xf numFmtId="0" fontId="0" fillId="0" borderId="23" xfId="0" applyBorder="1" applyAlignment="1">
      <alignment horizontal="center"/>
    </xf>
    <xf numFmtId="0" fontId="0" fillId="0" borderId="28" xfId="0" applyBorder="1" applyAlignment="1">
      <alignment horizontal="right"/>
    </xf>
    <xf numFmtId="0" fontId="0" fillId="0" borderId="82" xfId="0" applyBorder="1" applyAlignment="1">
      <alignment horizontal="right"/>
    </xf>
    <xf numFmtId="0" fontId="0" fillId="0" borderId="82" xfId="0" applyBorder="1" applyAlignment="1">
      <alignment horizontal="center"/>
    </xf>
    <xf numFmtId="0" fontId="0" fillId="0" borderId="82" xfId="0" applyBorder="1"/>
    <xf numFmtId="0" fontId="0" fillId="5" borderId="27" xfId="0" applyFill="1" applyBorder="1" applyAlignment="1">
      <alignment horizontal="left" vertical="center"/>
    </xf>
    <xf numFmtId="0" fontId="0" fillId="5" borderId="70" xfId="0" applyFill="1" applyBorder="1" applyAlignment="1">
      <alignment horizontal="right"/>
    </xf>
    <xf numFmtId="0" fontId="0" fillId="5" borderId="70" xfId="0" applyFill="1" applyBorder="1" applyAlignment="1">
      <alignment horizontal="center" vertical="center"/>
    </xf>
    <xf numFmtId="0" fontId="0" fillId="5" borderId="28" xfId="0" applyFill="1" applyBorder="1"/>
    <xf numFmtId="0" fontId="0" fillId="5" borderId="67" xfId="0" applyFill="1" applyBorder="1"/>
    <xf numFmtId="0" fontId="0" fillId="5" borderId="29" xfId="0" applyFill="1" applyBorder="1"/>
    <xf numFmtId="49" fontId="0" fillId="0" borderId="0" xfId="0" applyNumberFormat="1"/>
    <xf numFmtId="0" fontId="0" fillId="8" borderId="8" xfId="0" applyFill="1" applyBorder="1" applyAlignment="1">
      <alignment vertical="top"/>
    </xf>
    <xf numFmtId="0" fontId="0" fillId="8" borderId="9" xfId="0" applyFill="1" applyBorder="1"/>
    <xf numFmtId="0" fontId="3" fillId="3" borderId="75" xfId="0" applyFont="1" applyFill="1" applyBorder="1" applyAlignment="1">
      <alignment vertical="top"/>
    </xf>
    <xf numFmtId="0" fontId="3" fillId="3" borderId="14" xfId="0" applyFont="1" applyFill="1" applyBorder="1" applyAlignment="1">
      <alignment vertical="top"/>
    </xf>
    <xf numFmtId="0" fontId="4" fillId="3" borderId="0" xfId="0" applyFont="1" applyFill="1" applyAlignment="1">
      <alignment vertical="top"/>
    </xf>
    <xf numFmtId="0" fontId="4" fillId="3" borderId="75" xfId="0" applyFont="1" applyFill="1" applyBorder="1" applyAlignment="1">
      <alignment vertical="top"/>
    </xf>
    <xf numFmtId="0" fontId="1" fillId="8" borderId="47" xfId="0" applyFont="1" applyFill="1" applyBorder="1" applyAlignment="1">
      <alignment vertical="center"/>
    </xf>
    <xf numFmtId="0" fontId="12" fillId="7" borderId="57" xfId="0" applyFont="1" applyFill="1" applyBorder="1" applyAlignment="1">
      <alignment vertical="center"/>
    </xf>
    <xf numFmtId="0" fontId="25" fillId="0" borderId="0" xfId="0" applyFont="1"/>
    <xf numFmtId="0" fontId="0" fillId="2" borderId="5" xfId="0" applyFill="1" applyBorder="1" applyAlignment="1">
      <alignment horizontal="center" vertical="center"/>
    </xf>
    <xf numFmtId="0" fontId="3" fillId="2" borderId="0" xfId="0" applyFont="1" applyFill="1" applyAlignment="1">
      <alignment horizontal="left" vertical="center"/>
    </xf>
    <xf numFmtId="0" fontId="0" fillId="2" borderId="0" xfId="0" applyFill="1" applyAlignment="1">
      <alignment horizontal="right" vertical="center"/>
    </xf>
    <xf numFmtId="0" fontId="5" fillId="5" borderId="50" xfId="0" applyFont="1" applyFill="1" applyBorder="1" applyAlignment="1">
      <alignment horizontal="left" vertical="center"/>
    </xf>
    <xf numFmtId="0" fontId="3" fillId="2" borderId="14" xfId="0" applyFont="1" applyFill="1" applyBorder="1" applyAlignment="1">
      <alignment vertical="center"/>
    </xf>
    <xf numFmtId="0" fontId="4" fillId="0" borderId="44" xfId="0" applyFont="1" applyBorder="1"/>
    <xf numFmtId="0" fontId="1" fillId="8" borderId="5" xfId="0" applyFont="1" applyFill="1" applyBorder="1" applyAlignment="1">
      <alignment vertical="center"/>
    </xf>
    <xf numFmtId="0" fontId="11" fillId="16" borderId="41" xfId="0" applyFont="1" applyFill="1" applyBorder="1"/>
    <xf numFmtId="0" fontId="26" fillId="16" borderId="37" xfId="0" applyFont="1" applyFill="1" applyBorder="1" applyAlignment="1">
      <alignment horizontal="right"/>
    </xf>
    <xf numFmtId="0" fontId="26" fillId="16" borderId="37" xfId="0" applyFont="1" applyFill="1" applyBorder="1" applyAlignment="1">
      <alignment horizontal="center"/>
    </xf>
    <xf numFmtId="0" fontId="26" fillId="16" borderId="37" xfId="0" applyFont="1" applyFill="1" applyBorder="1"/>
    <xf numFmtId="0" fontId="26" fillId="16" borderId="43" xfId="0" applyFont="1" applyFill="1" applyBorder="1"/>
    <xf numFmtId="0" fontId="10" fillId="8" borderId="114" xfId="0" applyFont="1" applyFill="1" applyBorder="1" applyAlignment="1">
      <alignment horizontal="left" vertical="center"/>
    </xf>
    <xf numFmtId="0" fontId="3" fillId="3" borderId="47" xfId="0" applyFont="1" applyFill="1" applyBorder="1" applyAlignment="1">
      <alignment vertical="center"/>
    </xf>
    <xf numFmtId="0" fontId="0" fillId="8" borderId="57" xfId="0" applyFill="1" applyBorder="1" applyAlignment="1">
      <alignment horizontal="left" vertical="center"/>
    </xf>
    <xf numFmtId="0" fontId="1" fillId="8" borderId="60" xfId="0" applyFont="1" applyFill="1" applyBorder="1" applyAlignment="1">
      <alignment vertical="center"/>
    </xf>
    <xf numFmtId="0" fontId="1" fillId="8" borderId="61" xfId="0" applyFont="1" applyFill="1" applyBorder="1" applyAlignment="1">
      <alignment vertical="center"/>
    </xf>
    <xf numFmtId="0" fontId="1" fillId="8" borderId="61" xfId="0" applyFont="1" applyFill="1" applyBorder="1" applyAlignment="1">
      <alignment horizontal="left" vertical="center"/>
    </xf>
    <xf numFmtId="0" fontId="4" fillId="8" borderId="14" xfId="0" applyFont="1" applyFill="1" applyBorder="1" applyAlignment="1">
      <alignment horizontal="center"/>
    </xf>
    <xf numFmtId="0" fontId="0" fillId="8" borderId="47" xfId="0" quotePrefix="1" applyFill="1" applyBorder="1" applyAlignment="1">
      <alignment horizontal="left" vertical="center"/>
    </xf>
    <xf numFmtId="0" fontId="0" fillId="8" borderId="0" xfId="0" quotePrefix="1" applyFill="1" applyAlignment="1">
      <alignment horizontal="left" vertical="center"/>
    </xf>
    <xf numFmtId="0" fontId="15" fillId="3" borderId="0" xfId="1" quotePrefix="1" applyFill="1" applyAlignment="1">
      <alignment vertical="top"/>
    </xf>
    <xf numFmtId="0" fontId="0" fillId="3" borderId="0" xfId="0" quotePrefix="1" applyFill="1" applyAlignment="1">
      <alignment vertical="top"/>
    </xf>
    <xf numFmtId="0" fontId="15" fillId="3" borderId="0" xfId="1" applyFill="1" applyAlignment="1">
      <alignment vertical="top"/>
    </xf>
    <xf numFmtId="0" fontId="1" fillId="9" borderId="0" xfId="0" applyFont="1" applyFill="1" applyAlignment="1">
      <alignment vertical="center"/>
    </xf>
    <xf numFmtId="0" fontId="5" fillId="3" borderId="0" xfId="0" applyFont="1" applyFill="1"/>
    <xf numFmtId="0" fontId="15" fillId="3" borderId="0" xfId="1" applyFill="1"/>
    <xf numFmtId="0" fontId="0" fillId="17" borderId="0" xfId="0" applyFill="1"/>
    <xf numFmtId="0" fontId="2" fillId="17" borderId="5" xfId="0" applyFont="1" applyFill="1" applyBorder="1" applyAlignment="1">
      <alignment vertical="center"/>
    </xf>
    <xf numFmtId="0" fontId="0" fillId="17" borderId="6" xfId="0" applyFill="1" applyBorder="1"/>
    <xf numFmtId="0" fontId="0" fillId="18" borderId="45" xfId="0" applyFill="1" applyBorder="1" applyAlignment="1">
      <alignment vertical="center"/>
    </xf>
    <xf numFmtId="0" fontId="1" fillId="18" borderId="45" xfId="0" applyFont="1" applyFill="1" applyBorder="1" applyAlignment="1">
      <alignment horizontal="left" vertical="center"/>
    </xf>
    <xf numFmtId="0" fontId="0" fillId="18" borderId="0" xfId="0" applyFill="1"/>
    <xf numFmtId="0" fontId="0" fillId="18" borderId="0" xfId="0" applyFill="1" applyAlignment="1">
      <alignment vertical="center"/>
    </xf>
    <xf numFmtId="0" fontId="10" fillId="18" borderId="0" xfId="0" applyFont="1" applyFill="1" applyAlignment="1">
      <alignment vertical="center"/>
    </xf>
    <xf numFmtId="0" fontId="0" fillId="18" borderId="6" xfId="0" applyFill="1" applyBorder="1" applyAlignment="1">
      <alignment vertical="center"/>
    </xf>
    <xf numFmtId="0" fontId="0" fillId="18" borderId="55" xfId="0" applyFill="1" applyBorder="1" applyAlignment="1">
      <alignment vertical="center"/>
    </xf>
    <xf numFmtId="0" fontId="3" fillId="18" borderId="45" xfId="0" applyFont="1" applyFill="1" applyBorder="1" applyAlignment="1">
      <alignment horizontal="left" vertical="center"/>
    </xf>
    <xf numFmtId="0" fontId="0" fillId="18" borderId="45" xfId="0" applyFill="1" applyBorder="1" applyAlignment="1">
      <alignment horizontal="right" vertical="center"/>
    </xf>
    <xf numFmtId="0" fontId="10" fillId="18" borderId="45" xfId="0" applyFont="1" applyFill="1" applyBorder="1" applyAlignment="1">
      <alignment vertical="center"/>
    </xf>
    <xf numFmtId="0" fontId="10" fillId="18" borderId="68" xfId="0" applyFont="1" applyFill="1" applyBorder="1" applyAlignment="1">
      <alignment vertical="center"/>
    </xf>
    <xf numFmtId="0" fontId="0" fillId="18" borderId="68" xfId="0" applyFill="1" applyBorder="1" applyAlignment="1">
      <alignment vertical="center"/>
    </xf>
    <xf numFmtId="0" fontId="0" fillId="18" borderId="5" xfId="0" applyFill="1" applyBorder="1"/>
    <xf numFmtId="0" fontId="3" fillId="18" borderId="0" xfId="0" applyFont="1" applyFill="1" applyAlignment="1">
      <alignment vertical="center"/>
    </xf>
    <xf numFmtId="0" fontId="0" fillId="18" borderId="6" xfId="0" applyFill="1" applyBorder="1"/>
    <xf numFmtId="0" fontId="0" fillId="18" borderId="55" xfId="0" applyFill="1" applyBorder="1"/>
    <xf numFmtId="0" fontId="0" fillId="18" borderId="45" xfId="0" applyFill="1" applyBorder="1"/>
    <xf numFmtId="0" fontId="0" fillId="18" borderId="7" xfId="0" applyFill="1" applyBorder="1"/>
    <xf numFmtId="0" fontId="3" fillId="18" borderId="8" xfId="0" applyFont="1" applyFill="1" applyBorder="1" applyAlignment="1">
      <alignment vertical="center"/>
    </xf>
    <xf numFmtId="0" fontId="0" fillId="18" borderId="8" xfId="0" applyFill="1" applyBorder="1"/>
    <xf numFmtId="0" fontId="0" fillId="18" borderId="9" xfId="0" applyFill="1" applyBorder="1"/>
    <xf numFmtId="0" fontId="0" fillId="18" borderId="41" xfId="0" applyFill="1" applyBorder="1" applyAlignment="1">
      <alignment vertical="center"/>
    </xf>
    <xf numFmtId="0" fontId="22" fillId="18" borderId="42" xfId="0" applyFont="1" applyFill="1" applyBorder="1" applyAlignment="1">
      <alignment horizontal="left" vertical="center"/>
    </xf>
    <xf numFmtId="0" fontId="0" fillId="18" borderId="42" xfId="0" applyFill="1" applyBorder="1" applyAlignment="1">
      <alignment vertical="center"/>
    </xf>
    <xf numFmtId="0" fontId="0" fillId="18" borderId="42" xfId="0" applyFill="1" applyBorder="1" applyAlignment="1">
      <alignment horizontal="right" vertical="center"/>
    </xf>
    <xf numFmtId="0" fontId="0" fillId="18" borderId="43" xfId="0" applyFill="1" applyBorder="1" applyAlignment="1">
      <alignment vertical="center"/>
    </xf>
    <xf numFmtId="0" fontId="1" fillId="18" borderId="0" xfId="0" applyFont="1" applyFill="1" applyAlignment="1">
      <alignment vertical="center"/>
    </xf>
    <xf numFmtId="0" fontId="0" fillId="3" borderId="0" xfId="0" applyFill="1" applyAlignment="1">
      <alignment vertical="top" wrapText="1"/>
    </xf>
    <xf numFmtId="0" fontId="0" fillId="3" borderId="0" xfId="0" applyFill="1" applyAlignment="1">
      <alignment horizontal="left" vertical="center" wrapText="1"/>
    </xf>
    <xf numFmtId="0" fontId="13" fillId="6" borderId="0" xfId="0" applyFont="1" applyFill="1" applyAlignment="1">
      <alignment horizontal="left" vertical="center"/>
    </xf>
    <xf numFmtId="0" fontId="0" fillId="12" borderId="10" xfId="0" applyFill="1" applyBorder="1" applyAlignment="1">
      <alignment horizontal="right" vertical="center" wrapText="1"/>
    </xf>
    <xf numFmtId="0" fontId="0" fillId="12" borderId="11" xfId="0" applyFill="1" applyBorder="1" applyAlignment="1">
      <alignment horizontal="left" vertical="center" wrapText="1"/>
    </xf>
    <xf numFmtId="0" fontId="0" fillId="12" borderId="16" xfId="0" applyFill="1" applyBorder="1" applyAlignment="1">
      <alignment horizontal="right" vertical="center" wrapText="1"/>
    </xf>
    <xf numFmtId="0" fontId="0" fillId="12" borderId="0" xfId="0" applyFill="1" applyAlignment="1">
      <alignment horizontal="left" vertical="center" wrapText="1"/>
    </xf>
    <xf numFmtId="0" fontId="0" fillId="12" borderId="13" xfId="0" applyFill="1" applyBorder="1" applyAlignment="1">
      <alignment horizontal="right" vertical="center" wrapText="1"/>
    </xf>
    <xf numFmtId="0" fontId="0" fillId="12" borderId="14" xfId="0" applyFill="1" applyBorder="1" applyAlignment="1">
      <alignment horizontal="left" vertical="center" wrapText="1"/>
    </xf>
    <xf numFmtId="0" fontId="0" fillId="12" borderId="11" xfId="0" applyFill="1" applyBorder="1" applyAlignment="1">
      <alignment horizontal="right" vertical="center" wrapText="1"/>
    </xf>
    <xf numFmtId="0" fontId="0" fillId="12" borderId="0" xfId="0" applyFill="1" applyAlignment="1">
      <alignment horizontal="right" vertical="center" wrapText="1"/>
    </xf>
    <xf numFmtId="0" fontId="0" fillId="12" borderId="14" xfId="0" applyFill="1" applyBorder="1" applyAlignment="1">
      <alignment horizontal="right" vertical="center" wrapText="1"/>
    </xf>
    <xf numFmtId="0" fontId="0" fillId="12" borderId="11" xfId="0" applyFill="1" applyBorder="1" applyAlignment="1">
      <alignment vertical="center" wrapText="1"/>
    </xf>
    <xf numFmtId="0" fontId="0" fillId="12" borderId="11" xfId="0" applyFill="1" applyBorder="1" applyAlignment="1">
      <alignment horizontal="center" vertical="top" wrapText="1"/>
    </xf>
    <xf numFmtId="0" fontId="0" fillId="12" borderId="14" xfId="0" applyFill="1" applyBorder="1" applyAlignment="1">
      <alignment horizontal="center" vertical="top" wrapText="1"/>
    </xf>
    <xf numFmtId="0" fontId="0" fillId="12" borderId="10" xfId="0" applyFill="1" applyBorder="1" applyAlignment="1">
      <alignment horizontal="right" vertical="center"/>
    </xf>
    <xf numFmtId="0" fontId="0" fillId="12" borderId="11" xfId="0" applyFill="1" applyBorder="1" applyAlignment="1">
      <alignment horizontal="left" vertical="center"/>
    </xf>
    <xf numFmtId="0" fontId="0" fillId="12" borderId="16" xfId="0" applyFill="1" applyBorder="1" applyAlignment="1">
      <alignment horizontal="right" vertical="center"/>
    </xf>
    <xf numFmtId="0" fontId="0" fillId="12" borderId="0" xfId="0" applyFill="1" applyAlignment="1">
      <alignment horizontal="left" vertical="center"/>
    </xf>
    <xf numFmtId="0" fontId="0" fillId="12" borderId="13" xfId="0" applyFill="1" applyBorder="1" applyAlignment="1">
      <alignment horizontal="right" vertical="center"/>
    </xf>
    <xf numFmtId="0" fontId="0" fillId="12" borderId="14" xfId="0" applyFill="1" applyBorder="1" applyAlignment="1">
      <alignment horizontal="left" vertical="center"/>
    </xf>
    <xf numFmtId="0" fontId="10" fillId="2" borderId="47" xfId="0" applyFont="1" applyFill="1" applyBorder="1" applyAlignment="1">
      <alignment vertical="center"/>
    </xf>
    <xf numFmtId="0" fontId="0" fillId="0" borderId="17" xfId="0" applyBorder="1" applyAlignment="1">
      <alignment horizontal="left" vertical="top" wrapText="1"/>
    </xf>
    <xf numFmtId="0" fontId="0" fillId="12" borderId="20" xfId="0" applyFill="1" applyBorder="1" applyAlignment="1">
      <alignment horizontal="right" vertical="center"/>
    </xf>
    <xf numFmtId="0" fontId="0" fillId="12" borderId="21" xfId="0" applyFill="1" applyBorder="1" applyAlignment="1">
      <alignment horizontal="right" vertical="center"/>
    </xf>
    <xf numFmtId="0" fontId="15" fillId="3" borderId="0" xfId="1" applyFill="1" applyAlignment="1">
      <alignment vertical="center"/>
    </xf>
    <xf numFmtId="0" fontId="15" fillId="3" borderId="0" xfId="1" quotePrefix="1" applyFill="1" applyAlignment="1">
      <alignment horizontal="left" vertical="center"/>
    </xf>
    <xf numFmtId="0" fontId="0" fillId="12" borderId="50" xfId="0" applyFill="1" applyBorder="1" applyAlignment="1">
      <alignment horizontal="right" vertical="center" wrapText="1"/>
    </xf>
    <xf numFmtId="0" fontId="4" fillId="3" borderId="68" xfId="0" applyFont="1" applyFill="1" applyBorder="1" applyAlignment="1">
      <alignment vertical="top"/>
    </xf>
    <xf numFmtId="0" fontId="3" fillId="3" borderId="68" xfId="0" applyFont="1" applyFill="1" applyBorder="1" applyAlignment="1">
      <alignment vertical="top"/>
    </xf>
    <xf numFmtId="0" fontId="1" fillId="3" borderId="68" xfId="0" applyFont="1" applyFill="1" applyBorder="1" applyAlignment="1">
      <alignment vertical="top"/>
    </xf>
    <xf numFmtId="0" fontId="0" fillId="0" borderId="100" xfId="0" applyBorder="1"/>
    <xf numFmtId="0" fontId="0" fillId="0" borderId="27" xfId="0" applyBorder="1" applyAlignment="1">
      <alignment horizontal="left" vertical="center"/>
    </xf>
    <xf numFmtId="0" fontId="0" fillId="18" borderId="5" xfId="0" applyFill="1" applyBorder="1" applyAlignment="1">
      <alignment vertical="center"/>
    </xf>
    <xf numFmtId="0" fontId="0" fillId="18" borderId="64" xfId="0" applyFill="1" applyBorder="1" applyAlignment="1">
      <alignment horizontal="right" vertical="center"/>
    </xf>
    <xf numFmtId="0" fontId="0" fillId="18" borderId="58" xfId="0" applyFill="1" applyBorder="1" applyAlignment="1">
      <alignment vertical="center"/>
    </xf>
    <xf numFmtId="0" fontId="0" fillId="18" borderId="47" xfId="0" applyFill="1" applyBorder="1" applyAlignment="1">
      <alignment vertical="center"/>
    </xf>
    <xf numFmtId="0" fontId="0" fillId="18" borderId="19" xfId="0" applyFill="1" applyBorder="1" applyAlignment="1">
      <alignment horizontal="left" vertical="center"/>
    </xf>
    <xf numFmtId="0" fontId="0" fillId="18" borderId="20" xfId="0" applyFill="1" applyBorder="1" applyAlignment="1">
      <alignment vertical="center"/>
    </xf>
    <xf numFmtId="0" fontId="0" fillId="18" borderId="20" xfId="0" applyFill="1" applyBorder="1" applyAlignment="1">
      <alignment horizontal="right" vertical="center"/>
    </xf>
    <xf numFmtId="0" fontId="0" fillId="12" borderId="118" xfId="0" applyFill="1" applyBorder="1" applyAlignment="1">
      <alignment vertical="center"/>
    </xf>
    <xf numFmtId="0" fontId="0" fillId="18" borderId="19" xfId="0" applyFill="1" applyBorder="1" applyAlignment="1">
      <alignment vertical="center"/>
    </xf>
    <xf numFmtId="164" fontId="0" fillId="12" borderId="118" xfId="0" applyNumberFormat="1" applyFill="1" applyBorder="1" applyAlignment="1">
      <alignment horizontal="right" vertical="center"/>
    </xf>
    <xf numFmtId="0" fontId="0" fillId="12" borderId="118" xfId="0" applyFill="1" applyBorder="1" applyAlignment="1">
      <alignment horizontal="right" vertical="center"/>
    </xf>
    <xf numFmtId="1" fontId="0" fillId="12" borderId="118" xfId="0" applyNumberFormat="1" applyFill="1" applyBorder="1" applyAlignment="1">
      <alignment horizontal="right" vertical="center"/>
    </xf>
    <xf numFmtId="0" fontId="1" fillId="18" borderId="47" xfId="0" applyFont="1" applyFill="1" applyBorder="1" applyAlignment="1">
      <alignment horizontal="right" vertical="center"/>
    </xf>
    <xf numFmtId="0" fontId="1" fillId="18" borderId="19" xfId="0" applyFont="1" applyFill="1" applyBorder="1" applyAlignment="1">
      <alignment vertical="center"/>
    </xf>
    <xf numFmtId="0" fontId="0" fillId="12" borderId="58" xfId="0" applyFill="1" applyBorder="1" applyAlignment="1">
      <alignment horizontal="right" vertical="center"/>
    </xf>
    <xf numFmtId="0" fontId="0" fillId="18" borderId="66" xfId="0" applyFill="1" applyBorder="1" applyAlignment="1">
      <alignment vertical="center"/>
    </xf>
    <xf numFmtId="0" fontId="0" fillId="18" borderId="30" xfId="0" applyFill="1" applyBorder="1" applyAlignment="1">
      <alignment vertical="center"/>
    </xf>
    <xf numFmtId="0" fontId="0" fillId="18" borderId="75" xfId="0" applyFill="1" applyBorder="1" applyAlignment="1">
      <alignment vertical="center"/>
    </xf>
    <xf numFmtId="0" fontId="0" fillId="12" borderId="47" xfId="0" applyFill="1" applyBorder="1" applyAlignment="1">
      <alignment horizontal="right" vertical="center"/>
    </xf>
    <xf numFmtId="0" fontId="3" fillId="18" borderId="119" xfId="0" applyFont="1" applyFill="1" applyBorder="1" applyAlignment="1">
      <alignment vertical="center"/>
    </xf>
    <xf numFmtId="0" fontId="3" fillId="18" borderId="32" xfId="0" applyFont="1" applyFill="1" applyBorder="1" applyAlignment="1">
      <alignment vertical="center"/>
    </xf>
    <xf numFmtId="0" fontId="3" fillId="18" borderId="114" xfId="0" applyFont="1" applyFill="1" applyBorder="1" applyAlignment="1">
      <alignment vertical="center"/>
    </xf>
    <xf numFmtId="0" fontId="1" fillId="18" borderId="64" xfId="0" applyFont="1" applyFill="1" applyBorder="1" applyAlignment="1">
      <alignment horizontal="right" vertical="center"/>
    </xf>
    <xf numFmtId="0" fontId="0" fillId="18" borderId="64" xfId="0" applyFill="1" applyBorder="1" applyAlignment="1">
      <alignment vertical="center"/>
    </xf>
    <xf numFmtId="0" fontId="0" fillId="18" borderId="32" xfId="0" applyFill="1" applyBorder="1" applyAlignment="1">
      <alignment vertical="center"/>
    </xf>
    <xf numFmtId="0" fontId="1" fillId="18" borderId="32" xfId="0" applyFont="1" applyFill="1" applyBorder="1" applyAlignment="1">
      <alignment horizontal="right" vertical="center"/>
    </xf>
    <xf numFmtId="0" fontId="0" fillId="12" borderId="111" xfId="0" applyFill="1" applyBorder="1" applyAlignment="1">
      <alignment horizontal="right" vertical="center"/>
    </xf>
    <xf numFmtId="0" fontId="0" fillId="12" borderId="120" xfId="0" applyFill="1" applyBorder="1" applyAlignment="1">
      <alignment horizontal="right" vertical="center"/>
    </xf>
    <xf numFmtId="0" fontId="0" fillId="12" borderId="45" xfId="0" applyFill="1" applyBorder="1" applyAlignment="1">
      <alignment horizontal="right" vertical="center"/>
    </xf>
    <xf numFmtId="0" fontId="0" fillId="0" borderId="6" xfId="0" applyBorder="1" applyAlignment="1">
      <alignment horizontal="left" vertical="top" wrapText="1"/>
    </xf>
    <xf numFmtId="0" fontId="4" fillId="3" borderId="104" xfId="0" applyFont="1" applyFill="1" applyBorder="1" applyAlignment="1">
      <alignment horizontal="right"/>
    </xf>
    <xf numFmtId="0" fontId="0" fillId="0" borderId="121" xfId="0" applyBorder="1"/>
    <xf numFmtId="0" fontId="4" fillId="3" borderId="21" xfId="0" applyFont="1" applyFill="1" applyBorder="1" applyAlignment="1">
      <alignment horizontal="left" vertical="top" wrapText="1"/>
    </xf>
    <xf numFmtId="0" fontId="1" fillId="11" borderId="2" xfId="0" applyFont="1" applyFill="1" applyBorder="1" applyAlignment="1">
      <alignment horizontal="left" vertical="center"/>
    </xf>
    <xf numFmtId="0" fontId="1" fillId="11" borderId="4" xfId="0" applyFont="1" applyFill="1" applyBorder="1" applyAlignment="1">
      <alignment vertical="center"/>
    </xf>
    <xf numFmtId="0" fontId="1" fillId="11" borderId="5" xfId="0" applyFont="1" applyFill="1" applyBorder="1" applyAlignment="1">
      <alignment horizontal="left" vertical="center"/>
    </xf>
    <xf numFmtId="0" fontId="1" fillId="11" borderId="6" xfId="0" applyFont="1" applyFill="1" applyBorder="1" applyAlignment="1">
      <alignment vertical="center"/>
    </xf>
    <xf numFmtId="0" fontId="22" fillId="0" borderId="10" xfId="0" applyFont="1" applyBorder="1"/>
    <xf numFmtId="0" fontId="0" fillId="0" borderId="11" xfId="0" applyBorder="1" applyAlignment="1">
      <alignment horizontal="right"/>
    </xf>
    <xf numFmtId="0" fontId="0" fillId="0" borderId="11" xfId="0" applyBorder="1" applyAlignment="1">
      <alignment horizontal="center"/>
    </xf>
    <xf numFmtId="0" fontId="0" fillId="0" borderId="11" xfId="0" applyBorder="1"/>
    <xf numFmtId="0" fontId="0" fillId="0" borderId="12" xfId="0" applyBorder="1"/>
    <xf numFmtId="0" fontId="0" fillId="5" borderId="44" xfId="0" applyFill="1" applyBorder="1" applyAlignment="1">
      <alignment horizontal="left"/>
    </xf>
    <xf numFmtId="0" fontId="0" fillId="5" borderId="62" xfId="0" applyFill="1" applyBorder="1" applyAlignment="1">
      <alignment horizontal="right"/>
    </xf>
    <xf numFmtId="0" fontId="0" fillId="5" borderId="62" xfId="0" applyFill="1" applyBorder="1" applyAlignment="1">
      <alignment horizontal="center"/>
    </xf>
    <xf numFmtId="0" fontId="0" fillId="5" borderId="48" xfId="0" applyFill="1" applyBorder="1"/>
    <xf numFmtId="0" fontId="0" fillId="5" borderId="58" xfId="0" applyFill="1" applyBorder="1"/>
    <xf numFmtId="0" fontId="0" fillId="5" borderId="56" xfId="0" applyFill="1" applyBorder="1"/>
    <xf numFmtId="0" fontId="26" fillId="16" borderId="42" xfId="0" applyFont="1" applyFill="1" applyBorder="1" applyAlignment="1">
      <alignment horizontal="right"/>
    </xf>
    <xf numFmtId="0" fontId="26" fillId="16" borderId="42" xfId="0" applyFont="1" applyFill="1" applyBorder="1" applyAlignment="1">
      <alignment horizontal="center"/>
    </xf>
    <xf numFmtId="0" fontId="26" fillId="16" borderId="42" xfId="0" applyFont="1" applyFill="1" applyBorder="1"/>
    <xf numFmtId="0" fontId="28" fillId="19" borderId="18" xfId="2" applyFill="1" applyBorder="1" applyAlignment="1">
      <alignment horizontal="left" vertical="top" wrapText="1"/>
    </xf>
    <xf numFmtId="0" fontId="28" fillId="20" borderId="18" xfId="2" applyFill="1" applyBorder="1" applyAlignment="1">
      <alignment horizontal="left" vertical="top" wrapText="1"/>
    </xf>
    <xf numFmtId="0" fontId="28" fillId="21" borderId="18" xfId="2" applyFill="1" applyBorder="1" applyAlignment="1">
      <alignment horizontal="left" vertical="top" wrapText="1"/>
    </xf>
    <xf numFmtId="0" fontId="28" fillId="22" borderId="18" xfId="2" applyFill="1" applyBorder="1" applyAlignment="1">
      <alignment horizontal="left" vertical="top" wrapText="1"/>
    </xf>
    <xf numFmtId="0" fontId="28" fillId="23" borderId="18" xfId="2" applyFill="1" applyBorder="1" applyAlignment="1">
      <alignment horizontal="left" vertical="top" wrapText="1"/>
    </xf>
    <xf numFmtId="0" fontId="28" fillId="24" borderId="18" xfId="2" applyFill="1" applyBorder="1" applyAlignment="1">
      <alignment horizontal="left" vertical="top" wrapText="1"/>
    </xf>
    <xf numFmtId="0" fontId="28" fillId="22" borderId="34" xfId="2" applyFill="1" applyBorder="1" applyAlignment="1">
      <alignment horizontal="left" vertical="top" wrapText="1"/>
    </xf>
    <xf numFmtId="0" fontId="28" fillId="23" borderId="48" xfId="2" applyFill="1" applyBorder="1" applyAlignment="1">
      <alignment horizontal="left" vertical="top" wrapText="1"/>
    </xf>
    <xf numFmtId="0" fontId="28" fillId="22" borderId="22" xfId="2" applyFill="1" applyBorder="1" applyAlignment="1">
      <alignment horizontal="left" vertical="top" wrapText="1"/>
    </xf>
    <xf numFmtId="0" fontId="28" fillId="22" borderId="23" xfId="2" applyFill="1" applyBorder="1" applyAlignment="1">
      <alignment horizontal="left" vertical="top" wrapText="1"/>
    </xf>
    <xf numFmtId="0" fontId="28" fillId="24" borderId="34" xfId="2" applyFill="1" applyBorder="1" applyAlignment="1">
      <alignment horizontal="left" vertical="top" wrapText="1"/>
    </xf>
    <xf numFmtId="0" fontId="28" fillId="23" borderId="34" xfId="2" applyFill="1" applyBorder="1" applyAlignment="1">
      <alignment horizontal="left" vertical="top" wrapText="1"/>
    </xf>
    <xf numFmtId="0" fontId="28" fillId="24" borderId="48" xfId="2" applyFill="1" applyBorder="1" applyAlignment="1">
      <alignment horizontal="left" vertical="top" wrapText="1"/>
    </xf>
    <xf numFmtId="0" fontId="28" fillId="21" borderId="34" xfId="2" applyFill="1" applyBorder="1" applyAlignment="1">
      <alignment horizontal="left" vertical="top" wrapText="1"/>
    </xf>
    <xf numFmtId="0" fontId="28" fillId="22" borderId="48" xfId="2" applyFill="1" applyBorder="1" applyAlignment="1">
      <alignment horizontal="left" vertical="top" wrapText="1"/>
    </xf>
    <xf numFmtId="0" fontId="28" fillId="21" borderId="48" xfId="2" applyFill="1" applyBorder="1" applyAlignment="1">
      <alignment horizontal="left" vertical="top" wrapText="1"/>
    </xf>
    <xf numFmtId="0" fontId="28" fillId="20" borderId="34" xfId="2" applyFill="1" applyBorder="1" applyAlignment="1">
      <alignment horizontal="left" vertical="top" wrapText="1"/>
    </xf>
    <xf numFmtId="0" fontId="28" fillId="20" borderId="22" xfId="2" applyFill="1" applyBorder="1" applyAlignment="1">
      <alignment horizontal="left" vertical="top" wrapText="1"/>
    </xf>
    <xf numFmtId="0" fontId="28" fillId="20" borderId="23" xfId="2" applyFill="1" applyBorder="1" applyAlignment="1">
      <alignment horizontal="left" vertical="top" wrapText="1"/>
    </xf>
    <xf numFmtId="0" fontId="28" fillId="19" borderId="34" xfId="2" applyFill="1" applyBorder="1" applyAlignment="1">
      <alignment horizontal="left" vertical="top" wrapText="1"/>
    </xf>
    <xf numFmtId="0" fontId="28" fillId="20" borderId="48" xfId="2" applyFill="1" applyBorder="1" applyAlignment="1">
      <alignment horizontal="left" vertical="top" wrapText="1"/>
    </xf>
    <xf numFmtId="0" fontId="28" fillId="19" borderId="22" xfId="2" applyFill="1" applyBorder="1" applyAlignment="1">
      <alignment horizontal="left" vertical="top" wrapText="1"/>
    </xf>
    <xf numFmtId="0" fontId="28" fillId="19" borderId="23" xfId="2" applyFill="1" applyBorder="1" applyAlignment="1">
      <alignment horizontal="left" vertical="top" wrapText="1"/>
    </xf>
    <xf numFmtId="0" fontId="4" fillId="3" borderId="20" xfId="0" applyFont="1" applyFill="1" applyBorder="1" applyAlignment="1">
      <alignment horizontal="right"/>
    </xf>
    <xf numFmtId="0" fontId="28" fillId="19" borderId="48" xfId="2" applyFill="1" applyBorder="1" applyAlignment="1">
      <alignment horizontal="left" vertical="top" wrapText="1"/>
    </xf>
    <xf numFmtId="1" fontId="4" fillId="3" borderId="21" xfId="0" applyNumberFormat="1" applyFont="1" applyFill="1" applyBorder="1" applyAlignment="1">
      <alignment horizontal="right" vertical="top" wrapText="1"/>
    </xf>
    <xf numFmtId="0" fontId="4" fillId="3" borderId="21" xfId="0" applyFont="1" applyFill="1" applyBorder="1" applyAlignment="1">
      <alignment horizontal="right" vertical="top" wrapText="1"/>
    </xf>
    <xf numFmtId="0" fontId="4" fillId="3" borderId="19" xfId="0" applyFont="1" applyFill="1" applyBorder="1" applyAlignment="1">
      <alignment horizontal="left" vertical="top" wrapText="1"/>
    </xf>
    <xf numFmtId="0" fontId="4" fillId="3" borderId="20" xfId="0" applyFont="1" applyFill="1" applyBorder="1" applyAlignment="1">
      <alignment horizontal="left" vertical="top" wrapText="1"/>
    </xf>
    <xf numFmtId="1" fontId="0" fillId="0" borderId="101" xfId="0" applyNumberFormat="1" applyBorder="1" applyAlignment="1">
      <alignment horizontal="right" vertical="top" wrapText="1"/>
    </xf>
    <xf numFmtId="0" fontId="28" fillId="20" borderId="25" xfId="2" applyFill="1" applyBorder="1" applyAlignment="1">
      <alignment horizontal="left" vertical="top" wrapText="1"/>
    </xf>
    <xf numFmtId="0" fontId="28" fillId="20" borderId="33" xfId="2" applyFill="1" applyBorder="1" applyAlignment="1">
      <alignment horizontal="left" vertical="top" wrapText="1"/>
    </xf>
    <xf numFmtId="0" fontId="4" fillId="3" borderId="104" xfId="0" applyFont="1" applyFill="1" applyBorder="1" applyAlignment="1">
      <alignment horizontal="left" vertical="top" wrapText="1"/>
    </xf>
    <xf numFmtId="0" fontId="28" fillId="20" borderId="44" xfId="2" applyFill="1" applyBorder="1" applyAlignment="1">
      <alignment horizontal="left" vertical="top" wrapText="1"/>
    </xf>
    <xf numFmtId="0" fontId="4" fillId="3" borderId="42" xfId="0" applyFont="1" applyFill="1" applyBorder="1" applyAlignment="1">
      <alignment horizontal="left" vertical="top" wrapText="1"/>
    </xf>
    <xf numFmtId="0" fontId="0" fillId="0" borderId="97" xfId="0" applyBorder="1" applyAlignment="1">
      <alignment horizontal="left" vertical="top" wrapText="1"/>
    </xf>
    <xf numFmtId="0" fontId="0" fillId="0" borderId="96" xfId="0" applyBorder="1" applyAlignment="1">
      <alignment horizontal="left" vertical="top" wrapText="1"/>
    </xf>
    <xf numFmtId="0" fontId="0" fillId="0" borderId="101" xfId="0" applyBorder="1" applyAlignment="1">
      <alignment horizontal="left" vertical="top" wrapText="1"/>
    </xf>
    <xf numFmtId="0" fontId="0" fillId="0" borderId="97" xfId="0" applyBorder="1"/>
    <xf numFmtId="0" fontId="0" fillId="0" borderId="96" xfId="0" applyBorder="1"/>
    <xf numFmtId="0" fontId="0" fillId="0" borderId="101" xfId="0" applyBorder="1"/>
    <xf numFmtId="1" fontId="0" fillId="0" borderId="17" xfId="0" applyNumberFormat="1" applyBorder="1" applyAlignment="1">
      <alignment horizontal="right" vertical="top" wrapText="1"/>
    </xf>
    <xf numFmtId="0" fontId="4" fillId="3" borderId="8" xfId="0" applyFont="1" applyFill="1" applyBorder="1" applyAlignment="1">
      <alignment horizontal="left" vertical="top" wrapText="1"/>
    </xf>
    <xf numFmtId="0" fontId="4" fillId="3" borderId="9" xfId="0" applyFont="1" applyFill="1" applyBorder="1" applyAlignment="1">
      <alignment horizontal="left" vertical="top" wrapText="1"/>
    </xf>
    <xf numFmtId="0" fontId="4" fillId="3" borderId="125" xfId="0" applyFont="1" applyFill="1" applyBorder="1" applyAlignment="1">
      <alignment horizontal="right" vertical="top" wrapText="1"/>
    </xf>
    <xf numFmtId="0" fontId="4" fillId="3" borderId="126" xfId="0" applyFont="1" applyFill="1" applyBorder="1"/>
    <xf numFmtId="0" fontId="4" fillId="3" borderId="127" xfId="0" applyFont="1" applyFill="1" applyBorder="1"/>
    <xf numFmtId="0" fontId="4" fillId="3" borderId="9" xfId="0" applyFont="1" applyFill="1" applyBorder="1"/>
    <xf numFmtId="0" fontId="4" fillId="3" borderId="125" xfId="0" applyFont="1" applyFill="1" applyBorder="1" applyAlignment="1">
      <alignment horizontal="right"/>
    </xf>
    <xf numFmtId="0" fontId="0" fillId="0" borderId="17" xfId="0" applyBorder="1"/>
    <xf numFmtId="0" fontId="4" fillId="3" borderId="124" xfId="0" applyFont="1" applyFill="1" applyBorder="1" applyAlignment="1">
      <alignment horizontal="right" vertical="top" wrapText="1"/>
    </xf>
    <xf numFmtId="0" fontId="0" fillId="0" borderId="122" xfId="0" applyBorder="1"/>
    <xf numFmtId="1" fontId="0" fillId="0" borderId="76" xfId="0" applyNumberFormat="1" applyBorder="1" applyAlignment="1">
      <alignment horizontal="right" vertical="top" wrapText="1"/>
    </xf>
    <xf numFmtId="0" fontId="0" fillId="0" borderId="128" xfId="0" applyBorder="1"/>
    <xf numFmtId="0" fontId="0" fillId="0" borderId="76" xfId="0" applyBorder="1"/>
    <xf numFmtId="0" fontId="0" fillId="0" borderId="77" xfId="0" applyBorder="1"/>
    <xf numFmtId="0" fontId="28" fillId="19" borderId="25" xfId="2" applyFill="1" applyBorder="1" applyAlignment="1">
      <alignment horizontal="left" vertical="top" wrapText="1"/>
    </xf>
    <xf numFmtId="0" fontId="28" fillId="19" borderId="33" xfId="2" applyFill="1" applyBorder="1" applyAlignment="1">
      <alignment horizontal="left" vertical="top" wrapText="1"/>
    </xf>
    <xf numFmtId="0" fontId="28" fillId="19" borderId="44" xfId="2" applyFill="1" applyBorder="1" applyAlignment="1">
      <alignment horizontal="left" vertical="top" wrapText="1"/>
    </xf>
    <xf numFmtId="0" fontId="4" fillId="3" borderId="7" xfId="0" applyFont="1" applyFill="1" applyBorder="1" applyAlignment="1">
      <alignment horizontal="left" vertical="top" wrapText="1"/>
    </xf>
    <xf numFmtId="0" fontId="0" fillId="0" borderId="122" xfId="0" applyBorder="1" applyAlignment="1">
      <alignment horizontal="left" vertical="top" wrapText="1"/>
    </xf>
    <xf numFmtId="0" fontId="0" fillId="0" borderId="129" xfId="0" applyBorder="1"/>
    <xf numFmtId="1" fontId="0" fillId="0" borderId="123" xfId="0" applyNumberFormat="1" applyBorder="1" applyAlignment="1">
      <alignment horizontal="right" vertical="top" wrapText="1"/>
    </xf>
    <xf numFmtId="0" fontId="28" fillId="22" borderId="25" xfId="2" applyFill="1" applyBorder="1" applyAlignment="1">
      <alignment horizontal="left" vertical="top" wrapText="1"/>
    </xf>
    <xf numFmtId="0" fontId="28" fillId="22" borderId="33" xfId="2" applyFill="1" applyBorder="1" applyAlignment="1">
      <alignment horizontal="left" vertical="top" wrapText="1"/>
    </xf>
    <xf numFmtId="0" fontId="28" fillId="22" borderId="44" xfId="2" applyFill="1" applyBorder="1" applyAlignment="1">
      <alignment horizontal="left" vertical="top" wrapText="1"/>
    </xf>
    <xf numFmtId="0" fontId="0" fillId="18" borderId="2" xfId="0" applyFill="1" applyBorder="1" applyAlignment="1">
      <alignment vertical="center"/>
    </xf>
    <xf numFmtId="0" fontId="1" fillId="18" borderId="3" xfId="0" applyFont="1" applyFill="1" applyBorder="1" applyAlignment="1">
      <alignment horizontal="left" vertical="center"/>
    </xf>
    <xf numFmtId="0" fontId="0" fillId="18" borderId="3" xfId="0" applyFill="1" applyBorder="1" applyAlignment="1">
      <alignment vertical="center"/>
    </xf>
    <xf numFmtId="0" fontId="0" fillId="18" borderId="3" xfId="0" applyFill="1" applyBorder="1" applyAlignment="1">
      <alignment horizontal="right" vertical="center"/>
    </xf>
    <xf numFmtId="0" fontId="0" fillId="18" borderId="107" xfId="0" applyFill="1" applyBorder="1" applyAlignment="1">
      <alignment vertical="center"/>
    </xf>
    <xf numFmtId="0" fontId="0" fillId="18" borderId="4" xfId="0" applyFill="1" applyBorder="1" applyAlignment="1">
      <alignment vertical="center"/>
    </xf>
    <xf numFmtId="49" fontId="0" fillId="3" borderId="0" xfId="0" applyNumberFormat="1" applyFill="1" applyAlignment="1">
      <alignment horizontal="left" vertical="center"/>
    </xf>
    <xf numFmtId="49" fontId="15" fillId="3" borderId="0" xfId="1" applyNumberFormat="1" applyFill="1" applyAlignment="1">
      <alignment horizontal="left" vertical="center"/>
    </xf>
    <xf numFmtId="0" fontId="0" fillId="2" borderId="64" xfId="0" applyFill="1" applyBorder="1" applyAlignment="1">
      <alignment horizontal="center" vertical="center"/>
    </xf>
    <xf numFmtId="0" fontId="4" fillId="3" borderId="0" xfId="0" applyFont="1" applyFill="1" applyAlignment="1">
      <alignment horizontal="left" vertical="center"/>
    </xf>
    <xf numFmtId="0" fontId="4" fillId="3" borderId="0" xfId="0" applyFont="1" applyFill="1" applyAlignment="1">
      <alignment vertical="center"/>
    </xf>
    <xf numFmtId="0" fontId="3" fillId="2" borderId="14" xfId="0" applyFont="1" applyFill="1" applyBorder="1" applyAlignment="1">
      <alignment horizontal="left" vertical="center"/>
    </xf>
    <xf numFmtId="0" fontId="0" fillId="2" borderId="63" xfId="0" applyFill="1" applyBorder="1" applyAlignment="1">
      <alignment horizontal="center" vertical="center"/>
    </xf>
    <xf numFmtId="0" fontId="14" fillId="6" borderId="47" xfId="0" applyFont="1" applyFill="1" applyBorder="1" applyAlignment="1">
      <alignment horizontal="left" vertical="center"/>
    </xf>
    <xf numFmtId="0" fontId="0" fillId="12" borderId="17" xfId="0" applyFill="1" applyBorder="1" applyAlignment="1">
      <alignment horizontal="left" vertical="center" wrapText="1"/>
    </xf>
    <xf numFmtId="0" fontId="0" fillId="3" borderId="0" xfId="0" quotePrefix="1" applyFill="1" applyAlignment="1">
      <alignment vertical="top" wrapText="1"/>
    </xf>
    <xf numFmtId="0" fontId="15" fillId="3" borderId="0" xfId="1" applyFill="1" applyBorder="1" applyAlignment="1">
      <alignment horizontal="left" vertical="center" wrapText="1"/>
    </xf>
    <xf numFmtId="0" fontId="0" fillId="12" borderId="17" xfId="0" applyFill="1" applyBorder="1" applyAlignment="1">
      <alignment horizontal="center" vertical="top" wrapText="1"/>
    </xf>
    <xf numFmtId="0" fontId="0" fillId="12" borderId="10" xfId="0" applyFill="1" applyBorder="1" applyAlignment="1">
      <alignment horizontal="right" vertical="top" wrapText="1"/>
    </xf>
    <xf numFmtId="0" fontId="0" fillId="12" borderId="16" xfId="0" applyFill="1" applyBorder="1" applyAlignment="1">
      <alignment horizontal="right" vertical="top" wrapText="1"/>
    </xf>
    <xf numFmtId="0" fontId="0" fillId="12" borderId="75" xfId="0" applyFill="1" applyBorder="1" applyAlignment="1">
      <alignment horizontal="left" vertical="center" wrapText="1"/>
    </xf>
    <xf numFmtId="0" fontId="0" fillId="12" borderId="101" xfId="0" applyFill="1" applyBorder="1" applyAlignment="1">
      <alignment horizontal="left" vertical="center" wrapText="1"/>
    </xf>
    <xf numFmtId="0" fontId="0" fillId="12" borderId="45" xfId="0" applyFill="1" applyBorder="1" applyAlignment="1">
      <alignment horizontal="left" vertical="center" wrapText="1"/>
    </xf>
    <xf numFmtId="0" fontId="0" fillId="12" borderId="97" xfId="0" applyFill="1" applyBorder="1" applyAlignment="1">
      <alignment horizontal="left" vertical="center" wrapText="1"/>
    </xf>
    <xf numFmtId="0" fontId="1" fillId="25" borderId="0" xfId="0" applyFont="1" applyFill="1"/>
    <xf numFmtId="0" fontId="0" fillId="25" borderId="0" xfId="0" applyFill="1" applyAlignment="1">
      <alignment horizontal="right"/>
    </xf>
    <xf numFmtId="0" fontId="0" fillId="25" borderId="0" xfId="0" applyFill="1" applyAlignment="1">
      <alignment horizontal="center"/>
    </xf>
    <xf numFmtId="0" fontId="0" fillId="25" borderId="0" xfId="0" applyFill="1"/>
    <xf numFmtId="0" fontId="11" fillId="16" borderId="2" xfId="0" applyFont="1" applyFill="1" applyBorder="1"/>
    <xf numFmtId="0" fontId="26" fillId="16" borderId="82" xfId="0" applyFont="1" applyFill="1" applyBorder="1" applyAlignment="1">
      <alignment horizontal="right"/>
    </xf>
    <xf numFmtId="0" fontId="26" fillId="16" borderId="82" xfId="0" applyFont="1" applyFill="1" applyBorder="1" applyAlignment="1">
      <alignment horizontal="center"/>
    </xf>
    <xf numFmtId="0" fontId="26" fillId="16" borderId="82" xfId="0" applyFont="1" applyFill="1" applyBorder="1"/>
    <xf numFmtId="0" fontId="26" fillId="16" borderId="4" xfId="0" applyFont="1" applyFill="1" applyBorder="1"/>
    <xf numFmtId="0" fontId="1" fillId="25" borderId="18" xfId="0" applyFont="1" applyFill="1" applyBorder="1"/>
    <xf numFmtId="0" fontId="0" fillId="25" borderId="18" xfId="0" applyFill="1" applyBorder="1" applyAlignment="1">
      <alignment horizontal="right"/>
    </xf>
    <xf numFmtId="0" fontId="0" fillId="25" borderId="18" xfId="0" applyFill="1" applyBorder="1" applyAlignment="1">
      <alignment horizontal="center"/>
    </xf>
    <xf numFmtId="0" fontId="0" fillId="25" borderId="18" xfId="0" applyFill="1" applyBorder="1"/>
    <xf numFmtId="0" fontId="0" fillId="0" borderId="64" xfId="0" applyBorder="1"/>
    <xf numFmtId="0" fontId="1" fillId="18" borderId="0" xfId="0" applyFont="1" applyFill="1" applyAlignment="1">
      <alignment horizontal="left" vertical="center"/>
    </xf>
    <xf numFmtId="0" fontId="0" fillId="18" borderId="0" xfId="0" applyFill="1" applyAlignment="1">
      <alignment horizontal="right" vertical="center"/>
    </xf>
    <xf numFmtId="0" fontId="0" fillId="12" borderId="0" xfId="0" applyFill="1" applyAlignment="1">
      <alignment horizontal="right" vertical="center"/>
    </xf>
    <xf numFmtId="0" fontId="0" fillId="18" borderId="7" xfId="0" applyFill="1" applyBorder="1" applyAlignment="1">
      <alignment vertical="center"/>
    </xf>
    <xf numFmtId="0" fontId="0" fillId="18" borderId="8" xfId="0" applyFill="1" applyBorder="1" applyAlignment="1">
      <alignment vertical="center"/>
    </xf>
    <xf numFmtId="0" fontId="0" fillId="18" borderId="67" xfId="0" applyFill="1" applyBorder="1" applyAlignment="1">
      <alignment vertical="center"/>
    </xf>
    <xf numFmtId="0" fontId="0" fillId="18" borderId="69" xfId="0" applyFill="1" applyBorder="1" applyAlignment="1">
      <alignment vertical="center"/>
    </xf>
    <xf numFmtId="0" fontId="0" fillId="12" borderId="130" xfId="0" applyFill="1" applyBorder="1" applyAlignment="1">
      <alignment horizontal="right" vertical="center"/>
    </xf>
    <xf numFmtId="0" fontId="3" fillId="18" borderId="52" xfId="0" applyFont="1" applyFill="1" applyBorder="1" applyAlignment="1">
      <alignment vertical="center"/>
    </xf>
    <xf numFmtId="0" fontId="0" fillId="18" borderId="52" xfId="0" applyFill="1" applyBorder="1" applyAlignment="1">
      <alignment vertical="center"/>
    </xf>
    <xf numFmtId="0" fontId="0" fillId="18" borderId="74" xfId="0" applyFill="1" applyBorder="1" applyAlignment="1">
      <alignment horizontal="right" vertical="center"/>
    </xf>
    <xf numFmtId="0" fontId="0" fillId="18" borderId="9" xfId="0" applyFill="1" applyBorder="1" applyAlignment="1">
      <alignment vertical="center"/>
    </xf>
    <xf numFmtId="0" fontId="3" fillId="8" borderId="0" xfId="0" applyFont="1" applyFill="1" applyAlignment="1">
      <alignment horizontal="center" vertical="center"/>
    </xf>
    <xf numFmtId="0" fontId="0" fillId="0" borderId="62" xfId="0" applyBorder="1" applyAlignment="1">
      <alignment horizontal="right"/>
    </xf>
    <xf numFmtId="0" fontId="0" fillId="0" borderId="62" xfId="0" applyBorder="1" applyAlignment="1">
      <alignment horizontal="center"/>
    </xf>
    <xf numFmtId="0" fontId="3" fillId="3" borderId="45" xfId="0" applyFont="1" applyFill="1" applyBorder="1" applyAlignment="1">
      <alignment horizontal="left" vertical="top" wrapText="1"/>
    </xf>
    <xf numFmtId="0" fontId="0" fillId="12" borderId="0" xfId="0" applyFill="1" applyAlignment="1">
      <alignment horizontal="center" vertical="top" wrapText="1"/>
    </xf>
    <xf numFmtId="0" fontId="0" fillId="12" borderId="13" xfId="0" applyFill="1" applyBorder="1" applyAlignment="1">
      <alignment horizontal="right" vertical="top" wrapText="1"/>
    </xf>
    <xf numFmtId="0" fontId="0" fillId="5" borderId="66" xfId="0" applyFill="1" applyBorder="1" applyAlignment="1">
      <alignment horizontal="center"/>
    </xf>
    <xf numFmtId="0" fontId="3" fillId="3" borderId="0" xfId="0" applyFont="1" applyFill="1" applyAlignment="1">
      <alignment horizontal="left" vertical="top" wrapText="1"/>
    </xf>
    <xf numFmtId="0" fontId="13" fillId="8" borderId="64" xfId="0" applyFont="1" applyFill="1" applyBorder="1" applyAlignment="1">
      <alignment vertical="center"/>
    </xf>
    <xf numFmtId="0" fontId="0" fillId="18" borderId="131" xfId="0" applyFill="1" applyBorder="1" applyAlignment="1">
      <alignment vertical="center"/>
    </xf>
    <xf numFmtId="0" fontId="0" fillId="18" borderId="72" xfId="0" applyFill="1" applyBorder="1" applyAlignment="1">
      <alignment vertical="center"/>
    </xf>
    <xf numFmtId="0" fontId="0" fillId="18" borderId="132" xfId="0" applyFill="1" applyBorder="1" applyAlignment="1">
      <alignment vertical="center"/>
    </xf>
    <xf numFmtId="0" fontId="30" fillId="8" borderId="3" xfId="0" applyFont="1" applyFill="1" applyBorder="1" applyAlignment="1">
      <alignment horizontal="center" vertical="center"/>
    </xf>
    <xf numFmtId="0" fontId="1" fillId="3" borderId="0" xfId="0" applyFont="1" applyFill="1"/>
    <xf numFmtId="0" fontId="3" fillId="3" borderId="0" xfId="0" applyFont="1" applyFill="1"/>
    <xf numFmtId="0" fontId="0" fillId="3" borderId="0" xfId="0" quotePrefix="1" applyFill="1"/>
    <xf numFmtId="0" fontId="14" fillId="6" borderId="47" xfId="0" applyFont="1" applyFill="1" applyBorder="1" applyAlignment="1">
      <alignment horizontal="left" vertical="center"/>
    </xf>
    <xf numFmtId="0" fontId="14" fillId="6" borderId="0" xfId="0" applyFont="1" applyFill="1" applyAlignment="1">
      <alignment horizontal="left" vertical="center"/>
    </xf>
    <xf numFmtId="0" fontId="14" fillId="6" borderId="47" xfId="0" applyFont="1" applyFill="1" applyBorder="1" applyAlignment="1">
      <alignment vertical="center"/>
    </xf>
    <xf numFmtId="0" fontId="14" fillId="6" borderId="0" xfId="0" applyFont="1" applyFill="1" applyAlignment="1">
      <alignment vertical="center"/>
    </xf>
    <xf numFmtId="0" fontId="13" fillId="6" borderId="107" xfId="0" applyFont="1" applyFill="1" applyBorder="1" applyAlignment="1">
      <alignment horizontal="left" vertical="center"/>
    </xf>
    <xf numFmtId="0" fontId="13" fillId="6" borderId="3" xfId="0" applyFont="1" applyFill="1" applyBorder="1" applyAlignment="1">
      <alignment horizontal="left" vertical="center"/>
    </xf>
    <xf numFmtId="0" fontId="13" fillId="6" borderId="58" xfId="0" applyFont="1" applyFill="1" applyBorder="1" applyAlignment="1">
      <alignment horizontal="left" vertical="center"/>
    </xf>
    <xf numFmtId="0" fontId="13" fillId="6" borderId="45" xfId="0" applyFont="1" applyFill="1" applyBorder="1" applyAlignment="1">
      <alignment horizontal="left" vertical="center"/>
    </xf>
    <xf numFmtId="0" fontId="13" fillId="6" borderId="3" xfId="0" applyFont="1" applyFill="1" applyBorder="1" applyAlignment="1">
      <alignment horizontal="center" vertical="center"/>
    </xf>
    <xf numFmtId="0" fontId="13" fillId="6" borderId="45" xfId="0" applyFont="1" applyFill="1" applyBorder="1" applyAlignment="1">
      <alignment horizontal="center" vertical="center"/>
    </xf>
    <xf numFmtId="0" fontId="13" fillId="6" borderId="0" xfId="0" applyFont="1" applyFill="1" applyAlignment="1">
      <alignment horizontal="center" vertical="center"/>
    </xf>
    <xf numFmtId="0" fontId="14" fillId="14" borderId="66" xfId="0" applyFont="1" applyFill="1" applyBorder="1" applyAlignment="1">
      <alignment horizontal="left" vertical="center"/>
    </xf>
    <xf numFmtId="0" fontId="14" fillId="14" borderId="68" xfId="0" applyFont="1" applyFill="1" applyBorder="1" applyAlignment="1">
      <alignment horizontal="left" vertical="center"/>
    </xf>
    <xf numFmtId="0" fontId="14" fillId="14" borderId="72" xfId="0" applyFont="1" applyFill="1" applyBorder="1" applyAlignment="1">
      <alignment horizontal="left" vertical="center"/>
    </xf>
    <xf numFmtId="0" fontId="3" fillId="3" borderId="0" xfId="0" applyFont="1" applyFill="1" applyAlignment="1">
      <alignment vertical="top" wrapText="1"/>
    </xf>
    <xf numFmtId="0" fontId="0" fillId="3" borderId="0" xfId="0" applyFill="1" applyAlignment="1">
      <alignment vertical="center"/>
    </xf>
    <xf numFmtId="0" fontId="15" fillId="3" borderId="0" xfId="1" applyFill="1" applyBorder="1" applyAlignment="1">
      <alignment vertical="center"/>
    </xf>
    <xf numFmtId="49" fontId="0" fillId="3" borderId="0" xfId="0" applyNumberFormat="1" applyFill="1" applyAlignment="1">
      <alignment horizontal="left" vertical="center"/>
    </xf>
    <xf numFmtId="0" fontId="3" fillId="3" borderId="75" xfId="0" applyFont="1" applyFill="1" applyBorder="1" applyAlignment="1">
      <alignment vertical="center" wrapText="1"/>
    </xf>
    <xf numFmtId="0" fontId="3" fillId="3" borderId="75" xfId="0" applyFont="1" applyFill="1" applyBorder="1" applyAlignment="1">
      <alignment vertical="center"/>
    </xf>
    <xf numFmtId="0" fontId="3" fillId="3" borderId="0" xfId="0" applyFont="1" applyFill="1" applyAlignment="1">
      <alignment vertical="center"/>
    </xf>
    <xf numFmtId="0" fontId="3" fillId="3" borderId="45" xfId="0" applyFont="1" applyFill="1" applyBorder="1" applyAlignment="1">
      <alignment vertical="center"/>
    </xf>
    <xf numFmtId="0" fontId="3" fillId="3" borderId="75" xfId="0" applyFont="1" applyFill="1" applyBorder="1" applyAlignment="1">
      <alignment horizontal="left" vertical="top" wrapText="1"/>
    </xf>
    <xf numFmtId="0" fontId="3" fillId="3" borderId="75" xfId="0" applyFont="1" applyFill="1" applyBorder="1" applyAlignment="1">
      <alignment horizontal="left" vertical="top"/>
    </xf>
    <xf numFmtId="0" fontId="3" fillId="3" borderId="0" xfId="0" applyFont="1" applyFill="1" applyAlignment="1">
      <alignment horizontal="left" vertical="top"/>
    </xf>
    <xf numFmtId="0" fontId="3" fillId="3" borderId="45" xfId="0" applyFont="1" applyFill="1" applyBorder="1" applyAlignment="1">
      <alignment horizontal="left" vertical="top"/>
    </xf>
    <xf numFmtId="49" fontId="15" fillId="3" borderId="47" xfId="1" applyNumberFormat="1" applyFill="1" applyBorder="1" applyAlignment="1">
      <alignment horizontal="left" vertical="center"/>
    </xf>
    <xf numFmtId="49" fontId="15" fillId="3" borderId="0" xfId="1" applyNumberFormat="1" applyFill="1" applyBorder="1" applyAlignment="1">
      <alignment horizontal="left" vertical="center"/>
    </xf>
    <xf numFmtId="0" fontId="0" fillId="3" borderId="75" xfId="0" applyFill="1" applyBorder="1" applyAlignment="1">
      <alignment vertical="top" wrapText="1"/>
    </xf>
    <xf numFmtId="0" fontId="0" fillId="3" borderId="0" xfId="0" applyFill="1" applyAlignment="1">
      <alignment vertical="top" wrapText="1"/>
    </xf>
    <xf numFmtId="0" fontId="0" fillId="3" borderId="45" xfId="0" applyFill="1" applyBorder="1" applyAlignment="1">
      <alignment vertical="top" wrapText="1"/>
    </xf>
    <xf numFmtId="0" fontId="0" fillId="3" borderId="75" xfId="0" applyFill="1" applyBorder="1" applyAlignment="1">
      <alignment horizontal="left" vertical="top" wrapText="1"/>
    </xf>
    <xf numFmtId="0" fontId="0" fillId="3" borderId="0" xfId="0" applyFill="1" applyAlignment="1">
      <alignment horizontal="left" vertical="top" wrapText="1"/>
    </xf>
    <xf numFmtId="0" fontId="0" fillId="3" borderId="45" xfId="0" applyFill="1" applyBorder="1" applyAlignment="1">
      <alignment horizontal="left" vertical="top" wrapText="1"/>
    </xf>
    <xf numFmtId="0" fontId="0" fillId="3" borderId="75" xfId="0" applyFill="1" applyBorder="1" applyAlignment="1">
      <alignment horizontal="left" vertical="top"/>
    </xf>
    <xf numFmtId="0" fontId="0" fillId="3" borderId="0" xfId="0" applyFill="1" applyAlignment="1">
      <alignment horizontal="left" vertical="top"/>
    </xf>
    <xf numFmtId="0" fontId="0" fillId="3" borderId="45" xfId="0" applyFill="1" applyBorder="1" applyAlignment="1">
      <alignment horizontal="left" vertical="top"/>
    </xf>
    <xf numFmtId="0" fontId="14" fillId="6" borderId="64" xfId="0" applyFont="1" applyFill="1" applyBorder="1" applyAlignment="1">
      <alignment horizontal="left" vertical="center"/>
    </xf>
    <xf numFmtId="0" fontId="1" fillId="3" borderId="8" xfId="0" applyFont="1" applyFill="1" applyBorder="1" applyAlignment="1">
      <alignment horizontal="right" vertical="center"/>
    </xf>
    <xf numFmtId="0" fontId="14" fillId="6" borderId="30" xfId="0" applyFont="1" applyFill="1" applyBorder="1" applyAlignment="1">
      <alignment horizontal="left" vertical="center"/>
    </xf>
    <xf numFmtId="0" fontId="14" fillId="6" borderId="75" xfId="0" applyFont="1" applyFill="1" applyBorder="1" applyAlignment="1">
      <alignment horizontal="left" vertical="center"/>
    </xf>
    <xf numFmtId="0" fontId="14" fillId="6" borderId="31" xfId="0" applyFont="1" applyFill="1" applyBorder="1" applyAlignment="1">
      <alignment horizontal="left" vertical="center"/>
    </xf>
    <xf numFmtId="0" fontId="1" fillId="3" borderId="58" xfId="0" applyFont="1" applyFill="1" applyBorder="1" applyAlignment="1">
      <alignment horizontal="right" vertical="center"/>
    </xf>
    <xf numFmtId="0" fontId="1" fillId="3" borderId="62" xfId="0" applyFont="1" applyFill="1" applyBorder="1" applyAlignment="1">
      <alignment horizontal="right" vertical="center"/>
    </xf>
    <xf numFmtId="0" fontId="3" fillId="3" borderId="47" xfId="0" applyFont="1" applyFill="1" applyBorder="1" applyAlignment="1">
      <alignment horizontal="right" vertical="center"/>
    </xf>
    <xf numFmtId="0" fontId="3" fillId="3" borderId="64" xfId="0" applyFont="1" applyFill="1" applyBorder="1" applyAlignment="1">
      <alignment horizontal="right" vertical="center"/>
    </xf>
    <xf numFmtId="0" fontId="3" fillId="3" borderId="30" xfId="0" applyFont="1" applyFill="1" applyBorder="1" applyAlignment="1">
      <alignment horizontal="right" vertical="center"/>
    </xf>
    <xf numFmtId="0" fontId="3" fillId="3" borderId="31" xfId="0" applyFont="1" applyFill="1" applyBorder="1" applyAlignment="1">
      <alignment horizontal="right" vertical="center"/>
    </xf>
    <xf numFmtId="0" fontId="3" fillId="3" borderId="75" xfId="0" applyFont="1" applyFill="1" applyBorder="1" applyAlignment="1">
      <alignment vertical="top" wrapText="1"/>
    </xf>
    <xf numFmtId="0" fontId="3" fillId="3" borderId="14" xfId="0" applyFont="1" applyFill="1" applyBorder="1" applyAlignment="1">
      <alignment vertical="top" wrapText="1"/>
    </xf>
    <xf numFmtId="0" fontId="3" fillId="3" borderId="45" xfId="0" applyFont="1" applyFill="1" applyBorder="1" applyAlignment="1">
      <alignment vertical="top" wrapText="1"/>
    </xf>
    <xf numFmtId="0" fontId="3" fillId="3" borderId="0" xfId="0" applyFont="1" applyFill="1" applyAlignment="1">
      <alignment horizontal="left" vertical="top" wrapText="1"/>
    </xf>
    <xf numFmtId="0" fontId="3" fillId="3" borderId="45" xfId="0" applyFont="1" applyFill="1" applyBorder="1" applyAlignment="1">
      <alignment horizontal="left" vertical="top" wrapText="1"/>
    </xf>
    <xf numFmtId="0" fontId="15" fillId="6" borderId="47" xfId="1" applyFill="1" applyBorder="1" applyAlignment="1">
      <alignment vertical="center"/>
    </xf>
    <xf numFmtId="0" fontId="15" fillId="6" borderId="0" xfId="1" applyFill="1" applyAlignment="1">
      <alignment vertical="center"/>
    </xf>
    <xf numFmtId="0" fontId="0" fillId="0" borderId="19" xfId="0" applyBorder="1" applyAlignment="1">
      <alignment horizontal="right" vertical="center"/>
    </xf>
    <xf numFmtId="0" fontId="0" fillId="0" borderId="20" xfId="0" applyBorder="1" applyAlignment="1">
      <alignment horizontal="right" vertical="center"/>
    </xf>
    <xf numFmtId="0" fontId="0" fillId="0" borderId="21" xfId="0" applyBorder="1" applyAlignment="1">
      <alignment horizontal="right" vertical="center"/>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6" xfId="0" applyBorder="1" applyAlignment="1">
      <alignment horizontal="left" vertical="top" wrapText="1"/>
    </xf>
    <xf numFmtId="0" fontId="0" fillId="0" borderId="0" xfId="0" applyAlignment="1">
      <alignment horizontal="left" vertical="top" wrapText="1"/>
    </xf>
    <xf numFmtId="0" fontId="0" fillId="0" borderId="17"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14" fontId="0" fillId="0" borderId="19" xfId="0" applyNumberFormat="1" applyBorder="1" applyAlignment="1">
      <alignment horizontal="left" vertical="top" wrapText="1"/>
    </xf>
    <xf numFmtId="14" fontId="0" fillId="0" borderId="20" xfId="0" applyNumberFormat="1" applyBorder="1" applyAlignment="1">
      <alignment horizontal="left" vertical="top" wrapText="1"/>
    </xf>
    <xf numFmtId="14" fontId="0" fillId="0" borderId="21" xfId="0" applyNumberFormat="1"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13" xfId="0" applyBorder="1" applyAlignment="1">
      <alignment horizontal="right" vertical="center"/>
    </xf>
    <xf numFmtId="0" fontId="0" fillId="0" borderId="14" xfId="0" applyBorder="1" applyAlignment="1">
      <alignment horizontal="right" vertical="center"/>
    </xf>
    <xf numFmtId="0" fontId="0" fillId="0" borderId="15" xfId="0" applyBorder="1" applyAlignment="1">
      <alignment horizontal="right" vertical="center"/>
    </xf>
    <xf numFmtId="0" fontId="3" fillId="3" borderId="17" xfId="0" applyFont="1" applyFill="1" applyBorder="1" applyAlignment="1">
      <alignment horizontal="left" vertical="top" wrapText="1"/>
    </xf>
    <xf numFmtId="0" fontId="0" fillId="2" borderId="19" xfId="0" applyFill="1" applyBorder="1" applyAlignment="1">
      <alignment horizontal="right" vertical="center"/>
    </xf>
    <xf numFmtId="0" fontId="0" fillId="2" borderId="20" xfId="0" applyFill="1" applyBorder="1" applyAlignment="1">
      <alignment horizontal="right" vertical="center"/>
    </xf>
    <xf numFmtId="0" fontId="0" fillId="2" borderId="21" xfId="0" applyFill="1" applyBorder="1" applyAlignment="1">
      <alignment horizontal="right" vertical="center"/>
    </xf>
    <xf numFmtId="0" fontId="0" fillId="12" borderId="19" xfId="0" applyFill="1" applyBorder="1" applyAlignment="1">
      <alignment horizontal="right" vertical="center"/>
    </xf>
    <xf numFmtId="0" fontId="0" fillId="12" borderId="20" xfId="0" applyFill="1" applyBorder="1" applyAlignment="1">
      <alignment horizontal="right" vertical="center"/>
    </xf>
    <xf numFmtId="0" fontId="0" fillId="12" borderId="21" xfId="0" applyFill="1" applyBorder="1" applyAlignment="1">
      <alignment horizontal="right" vertical="center"/>
    </xf>
    <xf numFmtId="0" fontId="0" fillId="12" borderId="11" xfId="0" applyFill="1" applyBorder="1" applyAlignment="1">
      <alignment horizontal="left" vertical="center" wrapText="1"/>
    </xf>
    <xf numFmtId="0" fontId="0" fillId="12" borderId="12" xfId="0" applyFill="1" applyBorder="1" applyAlignment="1">
      <alignment horizontal="left" vertical="center" wrapText="1"/>
    </xf>
    <xf numFmtId="0" fontId="0" fillId="12" borderId="75" xfId="0" applyFill="1" applyBorder="1" applyAlignment="1">
      <alignment horizontal="left" vertical="center" wrapText="1"/>
    </xf>
    <xf numFmtId="0" fontId="0" fillId="12" borderId="101" xfId="0" applyFill="1" applyBorder="1" applyAlignment="1">
      <alignment horizontal="left" vertical="center" wrapText="1"/>
    </xf>
    <xf numFmtId="0" fontId="0" fillId="12" borderId="68" xfId="0" applyFill="1" applyBorder="1" applyAlignment="1">
      <alignment horizontal="left" vertical="center" wrapText="1"/>
    </xf>
    <xf numFmtId="0" fontId="0" fillId="12" borderId="96" xfId="0" applyFill="1" applyBorder="1" applyAlignment="1">
      <alignment horizontal="left" vertical="center" wrapText="1"/>
    </xf>
    <xf numFmtId="0" fontId="0" fillId="12" borderId="14" xfId="0" applyFill="1" applyBorder="1" applyAlignment="1">
      <alignment horizontal="left" vertical="center" wrapText="1"/>
    </xf>
    <xf numFmtId="0" fontId="0" fillId="12" borderId="15" xfId="0" applyFill="1" applyBorder="1" applyAlignment="1">
      <alignment horizontal="left" vertical="center" wrapText="1"/>
    </xf>
    <xf numFmtId="0" fontId="0" fillId="12" borderId="0" xfId="0" applyFill="1" applyAlignment="1">
      <alignment horizontal="left" vertical="center" wrapText="1"/>
    </xf>
    <xf numFmtId="0" fontId="0" fillId="12" borderId="17" xfId="0" applyFill="1" applyBorder="1" applyAlignment="1">
      <alignment horizontal="left" vertical="center" wrapText="1"/>
    </xf>
    <xf numFmtId="0" fontId="0" fillId="12" borderId="60" xfId="0" applyFill="1" applyBorder="1" applyAlignment="1">
      <alignment horizontal="left" vertical="center" wrapText="1"/>
    </xf>
    <xf numFmtId="0" fontId="0" fillId="12" borderId="117" xfId="0" applyFill="1" applyBorder="1" applyAlignment="1">
      <alignment horizontal="left" vertical="center" wrapText="1"/>
    </xf>
    <xf numFmtId="0" fontId="0" fillId="12" borderId="116" xfId="0" applyFill="1" applyBorder="1" applyAlignment="1">
      <alignment horizontal="left" vertical="center" wrapText="1"/>
    </xf>
    <xf numFmtId="0" fontId="0" fillId="12" borderId="115" xfId="0" applyFill="1" applyBorder="1" applyAlignment="1">
      <alignment horizontal="left" vertical="center" wrapText="1"/>
    </xf>
    <xf numFmtId="0" fontId="0" fillId="12" borderId="11" xfId="0" applyFill="1" applyBorder="1" applyAlignment="1">
      <alignment vertical="center" wrapText="1"/>
    </xf>
    <xf numFmtId="0" fontId="0" fillId="12" borderId="12" xfId="0" applyFill="1" applyBorder="1" applyAlignment="1">
      <alignment vertical="center" wrapText="1"/>
    </xf>
    <xf numFmtId="0" fontId="0" fillId="12" borderId="45" xfId="0" applyFill="1" applyBorder="1" applyAlignment="1">
      <alignment horizontal="left" vertical="center" wrapText="1"/>
    </xf>
    <xf numFmtId="0" fontId="0" fillId="12" borderId="97" xfId="0" applyFill="1" applyBorder="1" applyAlignment="1">
      <alignment horizontal="left" vertical="center" wrapText="1"/>
    </xf>
    <xf numFmtId="0" fontId="1" fillId="3" borderId="0" xfId="0" applyFont="1" applyFill="1" applyAlignment="1">
      <alignment vertical="top" wrapText="1"/>
    </xf>
    <xf numFmtId="0" fontId="0" fillId="12" borderId="68" xfId="0" applyFill="1" applyBorder="1" applyAlignment="1">
      <alignment horizontal="center" vertical="top" wrapText="1"/>
    </xf>
    <xf numFmtId="0" fontId="0" fillId="12" borderId="96" xfId="0" applyFill="1" applyBorder="1" applyAlignment="1">
      <alignment horizontal="center" vertical="top" wrapText="1"/>
    </xf>
    <xf numFmtId="0" fontId="0" fillId="12" borderId="14" xfId="0" applyFill="1" applyBorder="1" applyAlignment="1">
      <alignment horizontal="center" vertical="top" wrapText="1"/>
    </xf>
    <xf numFmtId="0" fontId="0" fillId="12" borderId="15" xfId="0" applyFill="1" applyBorder="1" applyAlignment="1">
      <alignment horizontal="center" vertical="top" wrapText="1"/>
    </xf>
    <xf numFmtId="0" fontId="0" fillId="3" borderId="0" xfId="0" applyFill="1" applyAlignment="1">
      <alignment horizontal="left" vertical="center" wrapText="1"/>
    </xf>
    <xf numFmtId="0" fontId="15" fillId="3" borderId="0" xfId="1" quotePrefix="1" applyFill="1" applyBorder="1" applyAlignment="1">
      <alignment horizontal="left" vertical="center" wrapText="1"/>
    </xf>
    <xf numFmtId="0" fontId="0" fillId="3" borderId="0" xfId="0" quotePrefix="1" applyFill="1" applyAlignment="1">
      <alignment horizontal="left" vertical="center" wrapText="1"/>
    </xf>
    <xf numFmtId="0" fontId="15" fillId="3" borderId="0" xfId="1" applyFill="1" applyBorder="1" applyAlignment="1">
      <alignment vertical="top" wrapText="1"/>
    </xf>
    <xf numFmtId="0" fontId="0" fillId="3" borderId="0" xfId="0" quotePrefix="1" applyFill="1" applyAlignment="1">
      <alignment vertical="top" wrapText="1"/>
    </xf>
    <xf numFmtId="0" fontId="15" fillId="3" borderId="0" xfId="1" applyFill="1" applyBorder="1" applyAlignment="1">
      <alignment horizontal="left" vertical="center" wrapText="1"/>
    </xf>
    <xf numFmtId="0" fontId="0" fillId="12" borderId="0" xfId="0" applyFill="1" applyAlignment="1">
      <alignment horizontal="center" vertical="top" wrapText="1"/>
    </xf>
    <xf numFmtId="0" fontId="0" fillId="12" borderId="17" xfId="0" applyFill="1" applyBorder="1" applyAlignment="1">
      <alignment horizontal="center" vertical="top" wrapText="1"/>
    </xf>
    <xf numFmtId="0" fontId="0" fillId="12" borderId="75" xfId="0" applyFill="1" applyBorder="1" applyAlignment="1">
      <alignment horizontal="center" vertical="top" wrapText="1"/>
    </xf>
    <xf numFmtId="0" fontId="0" fillId="12" borderId="101" xfId="0" applyFill="1" applyBorder="1" applyAlignment="1">
      <alignment horizontal="center" vertical="top" wrapText="1"/>
    </xf>
    <xf numFmtId="0" fontId="0" fillId="12" borderId="11" xfId="0" applyFill="1" applyBorder="1" applyAlignment="1">
      <alignment horizontal="center" vertical="top" wrapText="1"/>
    </xf>
    <xf numFmtId="0" fontId="0" fillId="12" borderId="12" xfId="0" applyFill="1" applyBorder="1" applyAlignment="1">
      <alignment horizontal="center" vertical="top" wrapText="1"/>
    </xf>
    <xf numFmtId="0" fontId="3" fillId="3" borderId="0" xfId="0" applyFont="1" applyFill="1" applyAlignment="1">
      <alignment horizontal="left" vertical="center" wrapText="1"/>
    </xf>
    <xf numFmtId="0" fontId="0" fillId="3" borderId="0" xfId="0" quotePrefix="1" applyFill="1" applyAlignment="1">
      <alignment vertical="top"/>
    </xf>
    <xf numFmtId="0" fontId="1" fillId="3" borderId="0" xfId="0" quotePrefix="1" applyFont="1" applyFill="1" applyAlignment="1">
      <alignment vertical="top" wrapText="1"/>
    </xf>
    <xf numFmtId="0" fontId="15" fillId="3" borderId="0" xfId="1" quotePrefix="1" applyFill="1" applyAlignment="1">
      <alignment vertical="top"/>
    </xf>
    <xf numFmtId="0" fontId="15" fillId="3" borderId="17" xfId="1" quotePrefix="1" applyFill="1" applyBorder="1" applyAlignment="1">
      <alignment vertical="top"/>
    </xf>
    <xf numFmtId="0" fontId="14" fillId="6" borderId="66" xfId="0" applyFont="1" applyFill="1" applyBorder="1" applyAlignment="1">
      <alignment horizontal="left" vertical="center"/>
    </xf>
    <xf numFmtId="0" fontId="14" fillId="6" borderId="68" xfId="0" applyFont="1" applyFill="1" applyBorder="1" applyAlignment="1">
      <alignment horizontal="left" vertical="center"/>
    </xf>
    <xf numFmtId="0" fontId="0" fillId="12" borderId="14" xfId="0" applyFill="1" applyBorder="1" applyAlignment="1">
      <alignment horizontal="left" vertical="center"/>
    </xf>
    <xf numFmtId="0" fontId="0" fillId="12" borderId="15" xfId="0" applyFill="1" applyBorder="1" applyAlignment="1">
      <alignment horizontal="left" vertical="center"/>
    </xf>
    <xf numFmtId="0" fontId="0" fillId="12" borderId="68" xfId="0" applyFill="1" applyBorder="1" applyAlignment="1">
      <alignment horizontal="left" vertical="center"/>
    </xf>
    <xf numFmtId="0" fontId="0" fillId="12" borderId="96" xfId="0" applyFill="1" applyBorder="1" applyAlignment="1">
      <alignment horizontal="left" vertical="center"/>
    </xf>
    <xf numFmtId="0" fontId="0" fillId="12" borderId="0" xfId="0" applyFill="1" applyAlignment="1">
      <alignment horizontal="left" vertical="center"/>
    </xf>
    <xf numFmtId="0" fontId="0" fillId="12" borderId="17" xfId="0" applyFill="1" applyBorder="1" applyAlignment="1">
      <alignment horizontal="left" vertical="center"/>
    </xf>
    <xf numFmtId="0" fontId="0" fillId="12" borderId="11" xfId="0" applyFill="1" applyBorder="1" applyAlignment="1">
      <alignment horizontal="left" vertical="center"/>
    </xf>
    <xf numFmtId="0" fontId="0" fillId="12" borderId="12" xfId="0" applyFill="1" applyBorder="1" applyAlignment="1">
      <alignment horizontal="left" vertical="center"/>
    </xf>
    <xf numFmtId="0" fontId="0" fillId="12" borderId="75" xfId="0" applyFill="1" applyBorder="1" applyAlignment="1">
      <alignment horizontal="left" vertical="center"/>
    </xf>
    <xf numFmtId="0" fontId="0" fillId="12" borderId="101" xfId="0" applyFill="1" applyBorder="1" applyAlignment="1">
      <alignment horizontal="left" vertical="center"/>
    </xf>
    <xf numFmtId="0" fontId="13" fillId="6" borderId="47" xfId="0" applyFont="1" applyFill="1" applyBorder="1" applyAlignment="1">
      <alignment horizontal="left" vertical="center"/>
    </xf>
    <xf numFmtId="0" fontId="13" fillId="6" borderId="0" xfId="0" applyFont="1" applyFill="1" applyAlignment="1">
      <alignment horizontal="left" vertical="center"/>
    </xf>
    <xf numFmtId="0" fontId="14" fillId="6" borderId="30" xfId="0" applyFont="1" applyFill="1" applyBorder="1" applyAlignment="1">
      <alignment vertical="center"/>
    </xf>
    <xf numFmtId="0" fontId="14" fillId="6" borderId="75" xfId="0" applyFont="1" applyFill="1" applyBorder="1" applyAlignment="1">
      <alignment vertical="center"/>
    </xf>
    <xf numFmtId="0" fontId="0" fillId="12" borderId="60" xfId="0" applyFill="1" applyBorder="1" applyAlignment="1">
      <alignment horizontal="left" vertical="center"/>
    </xf>
    <xf numFmtId="0" fontId="0" fillId="12" borderId="117" xfId="0" applyFill="1" applyBorder="1" applyAlignment="1">
      <alignment horizontal="left" vertical="center"/>
    </xf>
    <xf numFmtId="0" fontId="14" fillId="6" borderId="64" xfId="0" applyFont="1" applyFill="1" applyBorder="1" applyAlignment="1">
      <alignment vertical="center"/>
    </xf>
    <xf numFmtId="0" fontId="16" fillId="6" borderId="47" xfId="1" applyFont="1" applyFill="1" applyBorder="1" applyAlignment="1">
      <alignment vertical="center"/>
    </xf>
    <xf numFmtId="0" fontId="16" fillId="6" borderId="0" xfId="1" applyFont="1" applyFill="1" applyBorder="1" applyAlignment="1">
      <alignment vertical="center"/>
    </xf>
    <xf numFmtId="0" fontId="16" fillId="6" borderId="64" xfId="1" applyFont="1" applyFill="1" applyBorder="1" applyAlignment="1">
      <alignment vertical="center"/>
    </xf>
    <xf numFmtId="0" fontId="4" fillId="8" borderId="110" xfId="0" applyFont="1" applyFill="1" applyBorder="1" applyAlignment="1">
      <alignment vertical="center"/>
    </xf>
    <xf numFmtId="0" fontId="4" fillId="8" borderId="111" xfId="0" applyFont="1" applyFill="1" applyBorder="1" applyAlignment="1">
      <alignment vertical="center"/>
    </xf>
    <xf numFmtId="0" fontId="0" fillId="8" borderId="47" xfId="0" applyFill="1" applyBorder="1" applyAlignment="1">
      <alignment vertical="center"/>
    </xf>
    <xf numFmtId="0" fontId="0" fillId="8" borderId="64" xfId="0" applyFill="1" applyBorder="1" applyAlignment="1">
      <alignment vertical="center"/>
    </xf>
    <xf numFmtId="0" fontId="0" fillId="8" borderId="57" xfId="0" applyFill="1" applyBorder="1" applyAlignment="1">
      <alignment vertical="center"/>
    </xf>
    <xf numFmtId="0" fontId="0" fillId="8" borderId="63" xfId="0" applyFill="1" applyBorder="1" applyAlignment="1">
      <alignment vertical="center"/>
    </xf>
    <xf numFmtId="0" fontId="4" fillId="8" borderId="110" xfId="0" applyFont="1" applyFill="1" applyBorder="1" applyAlignment="1">
      <alignment horizontal="right" vertical="center"/>
    </xf>
    <xf numFmtId="0" fontId="4" fillId="8" borderId="111" xfId="0" applyFont="1" applyFill="1" applyBorder="1" applyAlignment="1">
      <alignment horizontal="right" vertical="center"/>
    </xf>
    <xf numFmtId="0" fontId="0" fillId="3" borderId="47" xfId="0" applyFill="1" applyBorder="1" applyAlignment="1">
      <alignment vertical="center"/>
    </xf>
    <xf numFmtId="0" fontId="0" fillId="3" borderId="64" xfId="0" applyFill="1" applyBorder="1" applyAlignment="1">
      <alignment vertical="center"/>
    </xf>
    <xf numFmtId="0" fontId="0" fillId="8" borderId="30" xfId="0" applyFill="1" applyBorder="1" applyAlignment="1">
      <alignment vertical="center"/>
    </xf>
    <xf numFmtId="0" fontId="0" fillId="8" borderId="31" xfId="0" applyFill="1" applyBorder="1" applyAlignment="1">
      <alignment vertical="center"/>
    </xf>
    <xf numFmtId="0" fontId="4" fillId="8" borderId="57" xfId="0" applyFont="1" applyFill="1" applyBorder="1" applyAlignment="1">
      <alignment horizontal="right" vertical="center"/>
    </xf>
    <xf numFmtId="0" fontId="4" fillId="8" borderId="63" xfId="0" applyFont="1" applyFill="1" applyBorder="1" applyAlignment="1">
      <alignment horizontal="right" vertical="center"/>
    </xf>
    <xf numFmtId="0" fontId="0" fillId="8" borderId="75" xfId="0" applyFill="1" applyBorder="1" applyAlignment="1">
      <alignment vertical="center"/>
    </xf>
    <xf numFmtId="0" fontId="0" fillId="8" borderId="0" xfId="0" applyFill="1" applyAlignment="1">
      <alignment vertical="center"/>
    </xf>
    <xf numFmtId="0" fontId="0" fillId="8" borderId="14" xfId="0" applyFill="1" applyBorder="1" applyAlignment="1">
      <alignment vertical="center"/>
    </xf>
    <xf numFmtId="0" fontId="0" fillId="3" borderId="0" xfId="0" applyFill="1" applyAlignment="1">
      <alignment vertical="top"/>
    </xf>
    <xf numFmtId="0" fontId="4" fillId="8" borderId="57" xfId="0" applyFont="1" applyFill="1" applyBorder="1" applyAlignment="1">
      <alignment vertical="center"/>
    </xf>
    <xf numFmtId="0" fontId="4" fillId="8" borderId="63" xfId="0" applyFont="1" applyFill="1" applyBorder="1" applyAlignment="1">
      <alignment vertical="center"/>
    </xf>
    <xf numFmtId="0" fontId="0" fillId="8" borderId="57" xfId="0" applyFill="1" applyBorder="1" applyAlignment="1">
      <alignment horizontal="right" vertical="center"/>
    </xf>
    <xf numFmtId="0" fontId="0" fillId="8" borderId="63" xfId="0" applyFill="1" applyBorder="1" applyAlignment="1">
      <alignment horizontal="right" vertical="center"/>
    </xf>
    <xf numFmtId="0" fontId="0" fillId="8" borderId="47" xfId="0" applyFill="1" applyBorder="1" applyAlignment="1">
      <alignment horizontal="right" vertical="center"/>
    </xf>
    <xf numFmtId="0" fontId="0" fillId="8" borderId="64" xfId="0" applyFill="1" applyBorder="1" applyAlignment="1">
      <alignment horizontal="right" vertical="center"/>
    </xf>
    <xf numFmtId="0" fontId="4" fillId="8" borderId="14" xfId="0" applyFont="1" applyFill="1" applyBorder="1" applyAlignment="1">
      <alignment vertical="center"/>
    </xf>
    <xf numFmtId="0" fontId="0" fillId="8" borderId="59" xfId="0" applyFill="1" applyBorder="1" applyAlignment="1">
      <alignment horizontal="right" vertical="center"/>
    </xf>
    <xf numFmtId="0" fontId="0" fillId="8" borderId="113" xfId="0" applyFill="1" applyBorder="1" applyAlignment="1">
      <alignment horizontal="right" vertical="center"/>
    </xf>
    <xf numFmtId="0" fontId="4" fillId="8" borderId="47" xfId="0" applyFont="1" applyFill="1" applyBorder="1" applyAlignment="1">
      <alignment horizontal="right" vertical="center"/>
    </xf>
    <xf numFmtId="0" fontId="4" fillId="8" borderId="0" xfId="0" applyFont="1" applyFill="1" applyAlignment="1">
      <alignment horizontal="right" vertical="center"/>
    </xf>
    <xf numFmtId="0" fontId="4" fillId="8" borderId="0" xfId="0" applyFont="1" applyFill="1" applyAlignment="1">
      <alignment vertical="center"/>
    </xf>
    <xf numFmtId="0" fontId="0" fillId="8" borderId="0" xfId="0" applyFill="1" applyAlignment="1">
      <alignment horizontal="right" vertical="center"/>
    </xf>
    <xf numFmtId="0" fontId="0" fillId="8" borderId="30" xfId="0" applyFill="1" applyBorder="1" applyAlignment="1">
      <alignment horizontal="right" vertical="center"/>
    </xf>
    <xf numFmtId="0" fontId="0" fillId="8" borderId="31" xfId="0" applyFill="1" applyBorder="1" applyAlignment="1">
      <alignment horizontal="right" vertical="center"/>
    </xf>
    <xf numFmtId="0" fontId="3" fillId="18" borderId="0" xfId="0" applyFont="1" applyFill="1" applyAlignment="1">
      <alignment vertical="center" wrapText="1"/>
    </xf>
    <xf numFmtId="0" fontId="3" fillId="18" borderId="45" xfId="0" applyFont="1" applyFill="1" applyBorder="1" applyAlignment="1">
      <alignment vertical="center" wrapText="1"/>
    </xf>
    <xf numFmtId="0" fontId="3" fillId="18" borderId="0" xfId="0" quotePrefix="1" applyFont="1" applyFill="1" applyAlignment="1">
      <alignment vertical="center" wrapText="1"/>
    </xf>
    <xf numFmtId="0" fontId="3" fillId="18" borderId="0" xfId="0" applyFont="1" applyFill="1" applyAlignment="1">
      <alignment vertical="center"/>
    </xf>
    <xf numFmtId="0" fontId="3" fillId="18" borderId="45" xfId="0" applyFont="1" applyFill="1" applyBorder="1" applyAlignment="1">
      <alignment vertical="center"/>
    </xf>
    <xf numFmtId="0" fontId="3" fillId="18" borderId="75" xfId="0" applyFont="1" applyFill="1" applyBorder="1" applyAlignment="1">
      <alignment vertical="center" wrapText="1"/>
    </xf>
    <xf numFmtId="0" fontId="3" fillId="18" borderId="75" xfId="0" applyFont="1" applyFill="1" applyBorder="1" applyAlignment="1">
      <alignment vertical="center"/>
    </xf>
    <xf numFmtId="0" fontId="15" fillId="3" borderId="0" xfId="1" applyFill="1" applyBorder="1" applyAlignment="1">
      <alignment horizontal="left" vertical="top" wrapText="1"/>
    </xf>
    <xf numFmtId="0" fontId="1" fillId="3" borderId="81" xfId="0" applyFont="1" applyFill="1" applyBorder="1" applyAlignment="1">
      <alignment horizontal="center"/>
    </xf>
    <xf numFmtId="0" fontId="1" fillId="3" borderId="82" xfId="0" applyFont="1" applyFill="1" applyBorder="1" applyAlignment="1">
      <alignment horizontal="center"/>
    </xf>
    <xf numFmtId="0" fontId="1" fillId="3" borderId="83" xfId="0" applyFont="1" applyFill="1" applyBorder="1" applyAlignment="1">
      <alignment horizontal="center"/>
    </xf>
    <xf numFmtId="0" fontId="1" fillId="3" borderId="76" xfId="0" applyFont="1" applyFill="1" applyBorder="1" applyAlignment="1">
      <alignment horizontal="center"/>
    </xf>
    <xf numFmtId="0" fontId="1" fillId="3" borderId="77" xfId="0" applyFont="1" applyFill="1" applyBorder="1" applyAlignment="1">
      <alignment horizontal="center"/>
    </xf>
    <xf numFmtId="0" fontId="1" fillId="3" borderId="103" xfId="0" applyFont="1" applyFill="1" applyBorder="1" applyAlignment="1">
      <alignment horizontal="center"/>
    </xf>
    <xf numFmtId="0" fontId="29" fillId="16" borderId="3" xfId="0" applyFont="1" applyFill="1" applyBorder="1" applyAlignment="1">
      <alignment horizontal="left" vertical="center" wrapText="1"/>
    </xf>
    <xf numFmtId="0" fontId="29" fillId="16" borderId="4" xfId="0" applyFont="1" applyFill="1" applyBorder="1" applyAlignment="1">
      <alignment horizontal="left" vertical="center" wrapText="1"/>
    </xf>
    <xf numFmtId="0" fontId="29" fillId="16" borderId="0" xfId="0" applyFont="1" applyFill="1" applyAlignment="1">
      <alignment horizontal="left" vertical="center" wrapText="1"/>
    </xf>
    <xf numFmtId="0" fontId="29" fillId="16" borderId="6" xfId="0" applyFont="1" applyFill="1" applyBorder="1" applyAlignment="1">
      <alignment horizontal="left" vertical="center" wrapText="1"/>
    </xf>
    <xf numFmtId="0" fontId="1" fillId="4" borderId="41" xfId="0" applyFont="1" applyFill="1" applyBorder="1" applyAlignment="1">
      <alignment horizontal="center" vertical="center"/>
    </xf>
    <xf numFmtId="0" fontId="1" fillId="4" borderId="42" xfId="0" applyFont="1" applyFill="1" applyBorder="1" applyAlignment="1">
      <alignment horizontal="center" vertical="center"/>
    </xf>
    <xf numFmtId="0" fontId="1" fillId="4" borderId="43" xfId="0" applyFont="1" applyFill="1" applyBorder="1" applyAlignment="1">
      <alignment horizontal="center" vertical="center"/>
    </xf>
    <xf numFmtId="0" fontId="1" fillId="4" borderId="41" xfId="0" applyFont="1" applyFill="1" applyBorder="1" applyAlignment="1">
      <alignment horizontal="center"/>
    </xf>
    <xf numFmtId="0" fontId="1" fillId="4" borderId="42" xfId="0" applyFont="1" applyFill="1" applyBorder="1" applyAlignment="1">
      <alignment horizontal="center"/>
    </xf>
  </cellXfs>
  <cellStyles count="3">
    <cellStyle name="Hyperlink" xfId="1" builtinId="8"/>
    <cellStyle name="Standaard" xfId="0" builtinId="0"/>
    <cellStyle name="Standaard 2" xfId="2" xr:uid="{9FE2101F-2259-451A-A66A-9A71A6CE19C1}"/>
  </cellStyles>
  <dxfs count="24">
    <dxf>
      <fill>
        <patternFill>
          <bgColor rgb="FF92D050"/>
        </patternFill>
      </fill>
    </dxf>
    <dxf>
      <fill>
        <patternFill>
          <bgColor theme="5"/>
        </patternFill>
      </fill>
    </dxf>
    <dxf>
      <fill>
        <patternFill>
          <bgColor rgb="FF92D050"/>
        </patternFill>
      </fill>
    </dxf>
    <dxf>
      <fill>
        <patternFill>
          <bgColor theme="5"/>
        </patternFill>
      </fill>
    </dxf>
    <dxf>
      <fill>
        <patternFill>
          <bgColor rgb="FF92D050"/>
        </patternFill>
      </fill>
    </dxf>
    <dxf>
      <fill>
        <patternFill>
          <bgColor theme="5"/>
        </patternFill>
      </fill>
    </dxf>
    <dxf>
      <fill>
        <patternFill>
          <bgColor rgb="FF92D050"/>
        </patternFill>
      </fill>
    </dxf>
    <dxf>
      <fill>
        <patternFill>
          <bgColor theme="5"/>
        </patternFill>
      </fill>
    </dxf>
    <dxf>
      <fill>
        <patternFill>
          <bgColor rgb="FF92D050"/>
        </patternFill>
      </fill>
    </dxf>
    <dxf>
      <fill>
        <patternFill>
          <bgColor theme="5"/>
        </patternFill>
      </fill>
    </dxf>
    <dxf>
      <fill>
        <patternFill>
          <bgColor theme="5"/>
        </patternFill>
      </fill>
    </dxf>
    <dxf>
      <fill>
        <patternFill>
          <bgColor theme="5"/>
        </patternFill>
      </fill>
    </dxf>
    <dxf>
      <fill>
        <patternFill>
          <bgColor rgb="FF92D050"/>
        </patternFill>
      </fill>
    </dxf>
    <dxf>
      <fill>
        <patternFill>
          <bgColor rgb="FF92D050"/>
        </patternFill>
      </fill>
    </dxf>
    <dxf>
      <font>
        <strike/>
        <color rgb="FFC00000"/>
      </font>
    </dxf>
    <dxf>
      <font>
        <strike/>
        <color rgb="FFC00000"/>
      </font>
    </dxf>
    <dxf>
      <font>
        <strike/>
        <color rgb="FFC00000"/>
      </font>
    </dxf>
    <dxf>
      <font>
        <strike/>
        <color rgb="FFC00000"/>
      </font>
    </dxf>
    <dxf>
      <font>
        <strike/>
        <color rgb="FFC00000"/>
      </font>
    </dxf>
    <dxf>
      <font>
        <strike/>
        <color rgb="FFC00000"/>
      </font>
    </dxf>
    <dxf>
      <font>
        <strike/>
        <color rgb="FFC00000"/>
      </font>
    </dxf>
    <dxf>
      <font>
        <strike/>
        <color rgb="FFC00000"/>
      </font>
    </dxf>
    <dxf>
      <font>
        <strike/>
        <color rgb="FFC00000"/>
      </font>
    </dxf>
    <dxf>
      <font>
        <strike/>
        <color rgb="FFC00000"/>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35.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3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tx>
            <c:v>Maturity score</c:v>
          </c:tx>
          <c:marker>
            <c:symbol val="none"/>
          </c:marker>
          <c:cat>
            <c:strRef>
              <c:f>('Results - OVR'!$D$15,'Results - OVR'!$D$21,'Results - OVR'!$D$29,'Results - OVR'!$D$34,'Results - OVR'!$D$41)</c:f>
              <c:strCache>
                <c:ptCount val="5"/>
                <c:pt idx="0">
                  <c:v>Business</c:v>
                </c:pt>
                <c:pt idx="1">
                  <c:v>People</c:v>
                </c:pt>
                <c:pt idx="2">
                  <c:v>Process</c:v>
                </c:pt>
                <c:pt idx="3">
                  <c:v>Technology</c:v>
                </c:pt>
                <c:pt idx="4">
                  <c:v>Services</c:v>
                </c:pt>
              </c:strCache>
            </c:strRef>
          </c:cat>
          <c:val>
            <c:numRef>
              <c:f>('Results - OVR'!$H$15,'Results - OVR'!$H$21,'Results - OVR'!$H$29,'Results - OVR'!$H$34,'Results - OVR'!$H$41)</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618F-4DE6-B04A-D85B32A63CE7}"/>
            </c:ext>
          </c:extLst>
        </c:ser>
        <c:ser>
          <c:idx val="2"/>
          <c:order val="1"/>
          <c:tx>
            <c:v>Target maturity score</c:v>
          </c:tx>
          <c:spPr>
            <a:ln>
              <a:solidFill>
                <a:schemeClr val="accent2"/>
              </a:solidFill>
            </a:ln>
          </c:spPr>
          <c:marker>
            <c:symbol val="none"/>
          </c:marker>
          <c:cat>
            <c:strRef>
              <c:f>('Results - OVR'!$D$15,'Results - OVR'!$D$21,'Results - OVR'!$D$29,'Results - OVR'!$D$34,'Results - OVR'!$D$41)</c:f>
              <c:strCache>
                <c:ptCount val="5"/>
                <c:pt idx="0">
                  <c:v>Business</c:v>
                </c:pt>
                <c:pt idx="1">
                  <c:v>People</c:v>
                </c:pt>
                <c:pt idx="2">
                  <c:v>Process</c:v>
                </c:pt>
                <c:pt idx="3">
                  <c:v>Technology</c:v>
                </c:pt>
                <c:pt idx="4">
                  <c:v>Services</c:v>
                </c:pt>
              </c:strCache>
            </c:strRef>
          </c:cat>
          <c:val>
            <c:numRef>
              <c:f>('Results - OVR'!$J$15,'Results - OVR'!$J$21,'Results - OVR'!$J$29,'Results - OVR'!$J$34,'Results - OVR'!$J$41)</c:f>
              <c:numCache>
                <c:formatCode>General</c:formatCode>
                <c:ptCount val="5"/>
                <c:pt idx="0">
                  <c:v>3</c:v>
                </c:pt>
                <c:pt idx="1">
                  <c:v>3</c:v>
                </c:pt>
                <c:pt idx="2">
                  <c:v>3</c:v>
                </c:pt>
                <c:pt idx="3">
                  <c:v>3</c:v>
                </c:pt>
                <c:pt idx="4">
                  <c:v>3</c:v>
                </c:pt>
              </c:numCache>
            </c:numRef>
          </c:val>
          <c:extLst>
            <c:ext xmlns:c16="http://schemas.microsoft.com/office/drawing/2014/chart" uri="{C3380CC4-5D6E-409C-BE32-E72D297353CC}">
              <c16:uniqueId val="{00000001-618F-4DE6-B04A-D85B32A63CE7}"/>
            </c:ext>
          </c:extLst>
        </c:ser>
        <c:dLbls>
          <c:showLegendKey val="0"/>
          <c:showVal val="0"/>
          <c:showCatName val="0"/>
          <c:showSerName val="0"/>
          <c:showPercent val="0"/>
          <c:showBubbleSize val="0"/>
        </c:dLbls>
        <c:axId val="78632064"/>
        <c:axId val="78633600"/>
      </c:radarChart>
      <c:catAx>
        <c:axId val="78632064"/>
        <c:scaling>
          <c:orientation val="minMax"/>
        </c:scaling>
        <c:delete val="0"/>
        <c:axPos val="b"/>
        <c:majorGridlines/>
        <c:numFmt formatCode="General" sourceLinked="0"/>
        <c:majorTickMark val="out"/>
        <c:minorTickMark val="none"/>
        <c:tickLblPos val="nextTo"/>
        <c:crossAx val="78633600"/>
        <c:crosses val="autoZero"/>
        <c:auto val="1"/>
        <c:lblAlgn val="ctr"/>
        <c:lblOffset val="100"/>
        <c:noMultiLvlLbl val="0"/>
      </c:catAx>
      <c:valAx>
        <c:axId val="78633600"/>
        <c:scaling>
          <c:orientation val="minMax"/>
          <c:max val="5"/>
          <c:min val="0"/>
        </c:scaling>
        <c:delete val="0"/>
        <c:axPos val="l"/>
        <c:majorGridlines/>
        <c:numFmt formatCode="General" sourceLinked="1"/>
        <c:majorTickMark val="cross"/>
        <c:minorTickMark val="none"/>
        <c:tickLblPos val="nextTo"/>
        <c:crossAx val="78632064"/>
        <c:crosses val="autoZero"/>
        <c:crossBetween val="between"/>
        <c:majorUnit val="1"/>
      </c:valAx>
    </c:plotArea>
    <c:legend>
      <c:legendPos val="b"/>
      <c:overlay val="0"/>
    </c:legend>
    <c:plotVisOnly val="1"/>
    <c:dispBlanksAs val="gap"/>
    <c:showDLblsOverMax val="0"/>
  </c:chart>
  <c:spPr>
    <a:ln>
      <a:solidFill>
        <a:sysClr val="windowText" lastClr="000000"/>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Capability score</c:v>
          </c:tx>
          <c:spPr>
            <a:solidFill>
              <a:schemeClr val="accent4"/>
            </a:solidFill>
          </c:spPr>
          <c:invertIfNegative val="0"/>
          <c:cat>
            <c:strRef>
              <c:f>('Results - OVR'!$D$34,'Results - OVR'!$D$41)</c:f>
              <c:strCache>
                <c:ptCount val="2"/>
                <c:pt idx="0">
                  <c:v>Technology</c:v>
                </c:pt>
                <c:pt idx="1">
                  <c:v>Services</c:v>
                </c:pt>
              </c:strCache>
            </c:strRef>
          </c:cat>
          <c:val>
            <c:numRef>
              <c:f>('Results - OVR'!$L$34,'Results - OVR'!$L$41)</c:f>
              <c:numCache>
                <c:formatCode>General</c:formatCode>
                <c:ptCount val="2"/>
                <c:pt idx="0">
                  <c:v>0</c:v>
                </c:pt>
                <c:pt idx="1">
                  <c:v>0</c:v>
                </c:pt>
              </c:numCache>
            </c:numRef>
          </c:val>
          <c:extLst>
            <c:ext xmlns:c16="http://schemas.microsoft.com/office/drawing/2014/chart" uri="{C3380CC4-5D6E-409C-BE32-E72D297353CC}">
              <c16:uniqueId val="{00000000-4E57-4618-B176-3E321FAEA92D}"/>
            </c:ext>
          </c:extLst>
        </c:ser>
        <c:ser>
          <c:idx val="2"/>
          <c:order val="1"/>
          <c:tx>
            <c:v>Target capability score</c:v>
          </c:tx>
          <c:spPr>
            <a:solidFill>
              <a:schemeClr val="accent2"/>
            </a:solidFill>
          </c:spPr>
          <c:invertIfNegative val="0"/>
          <c:cat>
            <c:strRef>
              <c:f>('Results - OVR'!$D$34,'Results - OVR'!$D$41)</c:f>
              <c:strCache>
                <c:ptCount val="2"/>
                <c:pt idx="0">
                  <c:v>Technology</c:v>
                </c:pt>
                <c:pt idx="1">
                  <c:v>Services</c:v>
                </c:pt>
              </c:strCache>
            </c:strRef>
          </c:cat>
          <c:val>
            <c:numRef>
              <c:f>('Results - OVR'!$N$34,'Results - OVR'!$N$41)</c:f>
              <c:numCache>
                <c:formatCode>General</c:formatCode>
                <c:ptCount val="2"/>
                <c:pt idx="0">
                  <c:v>2</c:v>
                </c:pt>
                <c:pt idx="1">
                  <c:v>2</c:v>
                </c:pt>
              </c:numCache>
            </c:numRef>
          </c:val>
          <c:extLst>
            <c:ext xmlns:c16="http://schemas.microsoft.com/office/drawing/2014/chart" uri="{C3380CC4-5D6E-409C-BE32-E72D297353CC}">
              <c16:uniqueId val="{00000001-4E57-4618-B176-3E321FAEA92D}"/>
            </c:ext>
          </c:extLst>
        </c:ser>
        <c:dLbls>
          <c:showLegendKey val="0"/>
          <c:showVal val="0"/>
          <c:showCatName val="0"/>
          <c:showSerName val="0"/>
          <c:showPercent val="0"/>
          <c:showBubbleSize val="0"/>
        </c:dLbls>
        <c:gapWidth val="150"/>
        <c:axId val="118786688"/>
        <c:axId val="119735040"/>
      </c:barChart>
      <c:catAx>
        <c:axId val="118786688"/>
        <c:scaling>
          <c:orientation val="minMax"/>
        </c:scaling>
        <c:delete val="0"/>
        <c:axPos val="b"/>
        <c:numFmt formatCode="General" sourceLinked="0"/>
        <c:majorTickMark val="out"/>
        <c:minorTickMark val="none"/>
        <c:tickLblPos val="nextTo"/>
        <c:crossAx val="119735040"/>
        <c:crosses val="autoZero"/>
        <c:auto val="1"/>
        <c:lblAlgn val="ctr"/>
        <c:lblOffset val="100"/>
        <c:noMultiLvlLbl val="0"/>
      </c:catAx>
      <c:valAx>
        <c:axId val="119735040"/>
        <c:scaling>
          <c:orientation val="minMax"/>
          <c:max val="3"/>
          <c:min val="0"/>
        </c:scaling>
        <c:delete val="0"/>
        <c:axPos val="l"/>
        <c:majorGridlines/>
        <c:numFmt formatCode="General" sourceLinked="1"/>
        <c:majorTickMark val="out"/>
        <c:minorTickMark val="none"/>
        <c:tickLblPos val="nextTo"/>
        <c:crossAx val="118786688"/>
        <c:crosses val="autoZero"/>
        <c:crossBetween val="between"/>
        <c:majorUnit val="0.5"/>
      </c:valAx>
      <c:spPr>
        <a:noFill/>
      </c:spPr>
    </c:plotArea>
    <c:legend>
      <c:legendPos val="b"/>
      <c:overlay val="0"/>
    </c:legend>
    <c:plotVisOnly val="1"/>
    <c:dispBlanksAs val="gap"/>
    <c:showDLblsOverMax val="0"/>
  </c:chart>
  <c:spPr>
    <a:noFill/>
    <a:ln>
      <a:solidFill>
        <a:sysClr val="windowText" lastClr="000000"/>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tx>
            <c:v>Maturity</c:v>
          </c:tx>
          <c:marker>
            <c:symbol val="none"/>
          </c:marker>
          <c:cat>
            <c:strRef>
              <c:f>('Results - OVR'!$D$10:$D$14,'Results - OVR'!$D$16:$D$20,'Results - OVR'!$D$22:$D$26,'Results - OVR'!$D$30:$D$33,'Results - OVR'!$D$35:$D$40)</c:f>
              <c:strCache>
                <c:ptCount val="25"/>
                <c:pt idx="0">
                  <c:v>1. Business Drivers</c:v>
                </c:pt>
                <c:pt idx="1">
                  <c:v>2. Customers &amp; Stakeholders</c:v>
                </c:pt>
                <c:pt idx="2">
                  <c:v>3. Charter</c:v>
                </c:pt>
                <c:pt idx="3">
                  <c:v>4. Governance</c:v>
                </c:pt>
                <c:pt idx="4">
                  <c:v>5. Privacy &amp; policy</c:v>
                </c:pt>
                <c:pt idx="5">
                  <c:v>1. Employees</c:v>
                </c:pt>
                <c:pt idx="6">
                  <c:v>2. Roles and Hierarchy</c:v>
                </c:pt>
                <c:pt idx="7">
                  <c:v>3. People Management</c:v>
                </c:pt>
                <c:pt idx="8">
                  <c:v>4. Knowledge Management</c:v>
                </c:pt>
                <c:pt idx="9">
                  <c:v>5. Training &amp; Education</c:v>
                </c:pt>
                <c:pt idx="10">
                  <c:v>1. SOC Management</c:v>
                </c:pt>
                <c:pt idx="11">
                  <c:v>2. Operations &amp; Facilities</c:v>
                </c:pt>
                <c:pt idx="12">
                  <c:v>3. Reporting &amp; Communication</c:v>
                </c:pt>
                <c:pt idx="13">
                  <c:v>4. Use Case Management</c:v>
                </c:pt>
                <c:pt idx="14">
                  <c:v>5. Detection Engineering &amp; Validation</c:v>
                </c:pt>
                <c:pt idx="15">
                  <c:v>1. Log monitoring</c:v>
                </c:pt>
                <c:pt idx="16">
                  <c:v>2. Network Monitoring</c:v>
                </c:pt>
                <c:pt idx="17">
                  <c:v>3. Endpoint Monitoring</c:v>
                </c:pt>
                <c:pt idx="18">
                  <c:v>4. SecOps Automation</c:v>
                </c:pt>
                <c:pt idx="19">
                  <c:v>1. Security Monitoring</c:v>
                </c:pt>
                <c:pt idx="20">
                  <c:v>2. Security Incident Management</c:v>
                </c:pt>
                <c:pt idx="21">
                  <c:v>3. Forensic Analysis</c:v>
                </c:pt>
                <c:pt idx="22">
                  <c:v>4. Cyber Threat Intelligence</c:v>
                </c:pt>
                <c:pt idx="23">
                  <c:v>5. Threat Hunting</c:v>
                </c:pt>
                <c:pt idx="24">
                  <c:v>6. Vulnerability Management</c:v>
                </c:pt>
              </c:strCache>
            </c:strRef>
          </c:cat>
          <c:val>
            <c:numRef>
              <c:f>('Results - OVR'!$H$10:$H$14,'Results - OVR'!$H$16:$H$20,'Results - OVR'!$H$22:$H$26,'Results - OVR'!$H$30:$H$33,'Results - OVR'!$H$35:$H$40)</c:f>
              <c:numCache>
                <c:formatCode>General</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00-2E43-4E32-B9FC-5B03BB935A2E}"/>
            </c:ext>
          </c:extLst>
        </c:ser>
        <c:ser>
          <c:idx val="2"/>
          <c:order val="1"/>
          <c:tx>
            <c:v>Capability</c:v>
          </c:tx>
          <c:spPr>
            <a:ln>
              <a:solidFill>
                <a:schemeClr val="accent4"/>
              </a:solidFill>
            </a:ln>
          </c:spPr>
          <c:marker>
            <c:symbol val="none"/>
          </c:marker>
          <c:cat>
            <c:strRef>
              <c:f>('Results - OVR'!$D$10:$D$14,'Results - OVR'!$D$16:$D$20,'Results - OVR'!$D$22:$D$26,'Results - OVR'!$D$30:$D$33,'Results - OVR'!$D$35:$D$40)</c:f>
              <c:strCache>
                <c:ptCount val="25"/>
                <c:pt idx="0">
                  <c:v>1. Business Drivers</c:v>
                </c:pt>
                <c:pt idx="1">
                  <c:v>2. Customers &amp; Stakeholders</c:v>
                </c:pt>
                <c:pt idx="2">
                  <c:v>3. Charter</c:v>
                </c:pt>
                <c:pt idx="3">
                  <c:v>4. Governance</c:v>
                </c:pt>
                <c:pt idx="4">
                  <c:v>5. Privacy &amp; policy</c:v>
                </c:pt>
                <c:pt idx="5">
                  <c:v>1. Employees</c:v>
                </c:pt>
                <c:pt idx="6">
                  <c:v>2. Roles and Hierarchy</c:v>
                </c:pt>
                <c:pt idx="7">
                  <c:v>3. People Management</c:v>
                </c:pt>
                <c:pt idx="8">
                  <c:v>4. Knowledge Management</c:v>
                </c:pt>
                <c:pt idx="9">
                  <c:v>5. Training &amp; Education</c:v>
                </c:pt>
                <c:pt idx="10">
                  <c:v>1. SOC Management</c:v>
                </c:pt>
                <c:pt idx="11">
                  <c:v>2. Operations &amp; Facilities</c:v>
                </c:pt>
                <c:pt idx="12">
                  <c:v>3. Reporting &amp; Communication</c:v>
                </c:pt>
                <c:pt idx="13">
                  <c:v>4. Use Case Management</c:v>
                </c:pt>
                <c:pt idx="14">
                  <c:v>5. Detection Engineering &amp; Validation</c:v>
                </c:pt>
                <c:pt idx="15">
                  <c:v>1. Log monitoring</c:v>
                </c:pt>
                <c:pt idx="16">
                  <c:v>2. Network Monitoring</c:v>
                </c:pt>
                <c:pt idx="17">
                  <c:v>3. Endpoint Monitoring</c:v>
                </c:pt>
                <c:pt idx="18">
                  <c:v>4. SecOps Automation</c:v>
                </c:pt>
                <c:pt idx="19">
                  <c:v>1. Security Monitoring</c:v>
                </c:pt>
                <c:pt idx="20">
                  <c:v>2. Security Incident Management</c:v>
                </c:pt>
                <c:pt idx="21">
                  <c:v>3. Forensic Analysis</c:v>
                </c:pt>
                <c:pt idx="22">
                  <c:v>4. Cyber Threat Intelligence</c:v>
                </c:pt>
                <c:pt idx="23">
                  <c:v>5. Threat Hunting</c:v>
                </c:pt>
                <c:pt idx="24">
                  <c:v>6. Vulnerability Management</c:v>
                </c:pt>
              </c:strCache>
            </c:strRef>
          </c:cat>
          <c:val>
            <c:numRef>
              <c:f>('Results - OVR'!$L$10:$L$14,'Results - OVR'!$L$16:$L$20,'Results - OVR'!$L$22:$L$26,'Results - OVR'!$L$30:$L$33,'Results - OVR'!$L$35:$L$40)</c:f>
              <c:numCache>
                <c:formatCode>General</c:formatCode>
                <c:ptCount val="25"/>
                <c:pt idx="15">
                  <c:v>0</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01-2E43-4E32-B9FC-5B03BB935A2E}"/>
            </c:ext>
          </c:extLst>
        </c:ser>
        <c:dLbls>
          <c:showLegendKey val="0"/>
          <c:showVal val="0"/>
          <c:showCatName val="0"/>
          <c:showSerName val="0"/>
          <c:showPercent val="0"/>
          <c:showBubbleSize val="0"/>
        </c:dLbls>
        <c:axId val="84231296"/>
        <c:axId val="84232832"/>
      </c:radarChart>
      <c:catAx>
        <c:axId val="84231296"/>
        <c:scaling>
          <c:orientation val="minMax"/>
        </c:scaling>
        <c:delete val="0"/>
        <c:axPos val="b"/>
        <c:majorGridlines/>
        <c:numFmt formatCode="General" sourceLinked="0"/>
        <c:majorTickMark val="out"/>
        <c:minorTickMark val="none"/>
        <c:tickLblPos val="nextTo"/>
        <c:crossAx val="84232832"/>
        <c:crosses val="autoZero"/>
        <c:auto val="1"/>
        <c:lblAlgn val="ctr"/>
        <c:lblOffset val="100"/>
        <c:noMultiLvlLbl val="0"/>
      </c:catAx>
      <c:valAx>
        <c:axId val="84232832"/>
        <c:scaling>
          <c:orientation val="minMax"/>
          <c:max val="5"/>
          <c:min val="0"/>
        </c:scaling>
        <c:delete val="0"/>
        <c:axPos val="l"/>
        <c:majorGridlines/>
        <c:numFmt formatCode="General" sourceLinked="1"/>
        <c:majorTickMark val="cross"/>
        <c:minorTickMark val="none"/>
        <c:tickLblPos val="nextTo"/>
        <c:crossAx val="84231296"/>
        <c:crosses val="autoZero"/>
        <c:crossBetween val="between"/>
        <c:majorUnit val="0.5"/>
      </c:valAx>
    </c:plotArea>
    <c:legend>
      <c:legendPos val="r"/>
      <c:overlay val="0"/>
    </c:legend>
    <c:plotVisOnly val="1"/>
    <c:dispBlanksAs val="gap"/>
    <c:showDLblsOverMax val="0"/>
  </c:chart>
  <c:spPr>
    <a:noFill/>
    <a:ln>
      <a:noFill/>
    </a:ln>
  </c:spPr>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v>Maturity score</c:v>
          </c:tx>
          <c:marker>
            <c:symbol val="none"/>
          </c:marker>
          <c:cat>
            <c:strRef>
              <c:f>('Results - CSF2'!$D$16,'Results - CSF2'!$D$20,'Results - CSF2'!$D$26,'Results - CSF2'!$D$29,'Results - CSF2'!$D$34,'Results - CSF2'!$D$37)</c:f>
              <c:strCache>
                <c:ptCount val="6"/>
                <c:pt idx="0">
                  <c:v>Govern</c:v>
                </c:pt>
                <c:pt idx="1">
                  <c:v>Identify</c:v>
                </c:pt>
                <c:pt idx="2">
                  <c:v>Protect</c:v>
                </c:pt>
                <c:pt idx="3">
                  <c:v>Detect</c:v>
                </c:pt>
                <c:pt idx="4">
                  <c:v>Respond</c:v>
                </c:pt>
                <c:pt idx="5">
                  <c:v>Recover</c:v>
                </c:pt>
              </c:strCache>
            </c:strRef>
          </c:cat>
          <c:val>
            <c:numRef>
              <c:f>('Results - CSF2'!$J$16,'Results - CSF2'!$J$20,'Results - CSF2'!$J$26,'Results - CSF2'!$J$29,'Results - CSF2'!$J$34,'Results - CSF2'!$J$37)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DB53-411E-9412-5341551EC41B}"/>
            </c:ext>
          </c:extLst>
        </c:ser>
        <c:dLbls>
          <c:showLegendKey val="0"/>
          <c:showVal val="0"/>
          <c:showCatName val="0"/>
          <c:showSerName val="0"/>
          <c:showPercent val="0"/>
          <c:showBubbleSize val="0"/>
        </c:dLbls>
        <c:axId val="76124928"/>
        <c:axId val="76126464"/>
      </c:radarChart>
      <c:catAx>
        <c:axId val="76124928"/>
        <c:scaling>
          <c:orientation val="minMax"/>
        </c:scaling>
        <c:delete val="0"/>
        <c:axPos val="b"/>
        <c:majorGridlines/>
        <c:numFmt formatCode="General" sourceLinked="0"/>
        <c:majorTickMark val="out"/>
        <c:minorTickMark val="none"/>
        <c:tickLblPos val="nextTo"/>
        <c:crossAx val="76126464"/>
        <c:crosses val="autoZero"/>
        <c:auto val="1"/>
        <c:lblAlgn val="ctr"/>
        <c:lblOffset val="100"/>
        <c:noMultiLvlLbl val="0"/>
      </c:catAx>
      <c:valAx>
        <c:axId val="76126464"/>
        <c:scaling>
          <c:orientation val="minMax"/>
          <c:max val="5"/>
          <c:min val="0"/>
        </c:scaling>
        <c:delete val="0"/>
        <c:axPos val="l"/>
        <c:majorGridlines/>
        <c:numFmt formatCode="General" sourceLinked="1"/>
        <c:majorTickMark val="cross"/>
        <c:minorTickMark val="none"/>
        <c:tickLblPos val="nextTo"/>
        <c:crossAx val="76124928"/>
        <c:crosses val="autoZero"/>
        <c:crossBetween val="between"/>
        <c:majorUnit val="1"/>
      </c:valAx>
    </c:plotArea>
    <c:legend>
      <c:legendPos val="b"/>
      <c:overlay val="0"/>
    </c:legend>
    <c:plotVisOnly val="1"/>
    <c:dispBlanksAs val="gap"/>
    <c:showDLblsOverMax val="0"/>
  </c:chart>
  <c:spPr>
    <a:ln>
      <a:solidFill>
        <a:sysClr val="windowText" lastClr="000000"/>
      </a:solid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Capability score</c:v>
          </c:tx>
          <c:spPr>
            <a:solidFill>
              <a:schemeClr val="accent3"/>
            </a:solidFill>
          </c:spPr>
          <c:invertIfNegative val="0"/>
          <c:cat>
            <c:strRef>
              <c:f>('Results - CSF2'!$D$16,'Results - CSF2'!$D$20,'Results - CSF2'!$D$26,'Results - CSF2'!$D$29,'Results - CSF2'!$D$34,'Results - CSF2'!$D$37)</c:f>
              <c:strCache>
                <c:ptCount val="6"/>
                <c:pt idx="0">
                  <c:v>Govern</c:v>
                </c:pt>
                <c:pt idx="1">
                  <c:v>Identify</c:v>
                </c:pt>
                <c:pt idx="2">
                  <c:v>Protect</c:v>
                </c:pt>
                <c:pt idx="3">
                  <c:v>Detect</c:v>
                </c:pt>
                <c:pt idx="4">
                  <c:v>Respond</c:v>
                </c:pt>
                <c:pt idx="5">
                  <c:v>Recover</c:v>
                </c:pt>
              </c:strCache>
            </c:strRef>
          </c:cat>
          <c:val>
            <c:numRef>
              <c:f>('Results - CSF2'!$L$16,'Results - CSF2'!$L$20,'Results - CSF2'!$L$26,'Results - CSF2'!$L$29,'Results - CSF2'!$L$34,'Results - CSF2'!$L$37)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62F6-4459-8A08-AA37956B7544}"/>
            </c:ext>
          </c:extLst>
        </c:ser>
        <c:dLbls>
          <c:showLegendKey val="0"/>
          <c:showVal val="0"/>
          <c:showCatName val="0"/>
          <c:showSerName val="0"/>
          <c:showPercent val="0"/>
          <c:showBubbleSize val="0"/>
        </c:dLbls>
        <c:gapWidth val="150"/>
        <c:axId val="84310272"/>
        <c:axId val="84320256"/>
      </c:barChart>
      <c:catAx>
        <c:axId val="84310272"/>
        <c:scaling>
          <c:orientation val="minMax"/>
        </c:scaling>
        <c:delete val="0"/>
        <c:axPos val="b"/>
        <c:numFmt formatCode="General" sourceLinked="0"/>
        <c:majorTickMark val="out"/>
        <c:minorTickMark val="none"/>
        <c:tickLblPos val="nextTo"/>
        <c:crossAx val="84320256"/>
        <c:crosses val="autoZero"/>
        <c:auto val="1"/>
        <c:lblAlgn val="ctr"/>
        <c:lblOffset val="100"/>
        <c:noMultiLvlLbl val="0"/>
      </c:catAx>
      <c:valAx>
        <c:axId val="84320256"/>
        <c:scaling>
          <c:orientation val="minMax"/>
          <c:max val="3"/>
          <c:min val="0"/>
        </c:scaling>
        <c:delete val="0"/>
        <c:axPos val="l"/>
        <c:majorGridlines/>
        <c:numFmt formatCode="General" sourceLinked="1"/>
        <c:majorTickMark val="out"/>
        <c:minorTickMark val="none"/>
        <c:tickLblPos val="nextTo"/>
        <c:crossAx val="84310272"/>
        <c:crosses val="autoZero"/>
        <c:crossBetween val="between"/>
        <c:majorUnit val="0.5"/>
      </c:valAx>
    </c:plotArea>
    <c:legend>
      <c:legendPos val="b"/>
      <c:overlay val="0"/>
    </c:legend>
    <c:plotVisOnly val="1"/>
    <c:dispBlanksAs val="gap"/>
    <c:showDLblsOverMax val="0"/>
  </c:chart>
  <c:spPr>
    <a:ln>
      <a:solidFill>
        <a:sysClr val="windowText" lastClr="000000"/>
      </a:solid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tx>
            <c:v>Maturity</c:v>
          </c:tx>
          <c:marker>
            <c:symbol val="none"/>
          </c:marker>
          <c:cat>
            <c:strRef>
              <c:f>('Results - CSF2'!$D$10:$D$15,'Results - CSF2'!$D$17:$D$19,'Results - CSF2'!$D$21:$D$25,'Results - CSF2'!$D$27:$D$28,'Results - CSF2'!$D$30:$D$33,'Results - CSF2'!$D$35:$D$36)</c:f>
              <c:strCache>
                <c:ptCount val="22"/>
                <c:pt idx="0">
                  <c:v>Organizational Context (GV.OC)</c:v>
                </c:pt>
                <c:pt idx="1">
                  <c:v>Risk Management Strategy (GV.RM)</c:v>
                </c:pt>
                <c:pt idx="2">
                  <c:v>Roles, Responsibilities, and Authorities (GV.RR)</c:v>
                </c:pt>
                <c:pt idx="3">
                  <c:v>Policy (GV.PO)</c:v>
                </c:pt>
                <c:pt idx="4">
                  <c:v>Oversight (GV.OV)</c:v>
                </c:pt>
                <c:pt idx="5">
                  <c:v>Cybersecurity Supply Chain Risk Management (GV.SC)</c:v>
                </c:pt>
                <c:pt idx="6">
                  <c:v>Asset Management (ID.AM)</c:v>
                </c:pt>
                <c:pt idx="7">
                  <c:v>Risk Assessment (ID.RA)</c:v>
                </c:pt>
                <c:pt idx="8">
                  <c:v>Improvement (ID.IM)</c:v>
                </c:pt>
                <c:pt idx="9">
                  <c:v>Identity Management, Authentication, and Access Control (PR.AA)</c:v>
                </c:pt>
                <c:pt idx="10">
                  <c:v>Awareness and Training (PR.AT)</c:v>
                </c:pt>
                <c:pt idx="11">
                  <c:v>Data Security (PR.DS)</c:v>
                </c:pt>
                <c:pt idx="12">
                  <c:v> Platform Security (PR.PS)</c:v>
                </c:pt>
                <c:pt idx="13">
                  <c:v> Technology Infrastructure Resilience (PR.IR)</c:v>
                </c:pt>
                <c:pt idx="14">
                  <c:v>Continuous Monitoring (DE.CM)</c:v>
                </c:pt>
                <c:pt idx="15">
                  <c:v>Adverse Event Analysis (DE.AE)</c:v>
                </c:pt>
                <c:pt idx="16">
                  <c:v>Incident Management (RS.MA)</c:v>
                </c:pt>
                <c:pt idx="17">
                  <c:v>Incident Analysis (RS.AN)</c:v>
                </c:pt>
                <c:pt idx="18">
                  <c:v>Incident Response Reporting and Communication (RS.CO)</c:v>
                </c:pt>
                <c:pt idx="19">
                  <c:v>Incident Mitigation (RS.MI)</c:v>
                </c:pt>
                <c:pt idx="20">
                  <c:v>Incident Recovery Plan Execution (RC.RP)</c:v>
                </c:pt>
                <c:pt idx="21">
                  <c:v> Incident Recovery Communication (RC.CO)</c:v>
                </c:pt>
              </c:strCache>
            </c:strRef>
          </c:cat>
          <c:val>
            <c:numRef>
              <c:f>('Results - CSF2'!$J$10:$J$15,'Results - CSF2'!$J$17:$J$19,'Results - CSF2'!$J$21:$J$25,'Results - CSF2'!$J$27:$J$28,'Results - CSF2'!$J$30:$J$33,'Results - CSF2'!$J$35:$J$36)</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00-AD3E-4E96-8EC8-8739AC478721}"/>
            </c:ext>
          </c:extLst>
        </c:ser>
        <c:ser>
          <c:idx val="2"/>
          <c:order val="1"/>
          <c:tx>
            <c:v>Capability</c:v>
          </c:tx>
          <c:spPr>
            <a:ln>
              <a:solidFill>
                <a:schemeClr val="accent3"/>
              </a:solidFill>
            </a:ln>
          </c:spPr>
          <c:marker>
            <c:symbol val="none"/>
          </c:marker>
          <c:cat>
            <c:strRef>
              <c:f>('Results - CSF2'!$D$10:$D$15,'Results - CSF2'!$D$17:$D$19,'Results - CSF2'!$D$21:$D$25,'Results - CSF2'!$D$27:$D$28,'Results - CSF2'!$D$30:$D$33,'Results - CSF2'!$D$35:$D$36)</c:f>
              <c:strCache>
                <c:ptCount val="22"/>
                <c:pt idx="0">
                  <c:v>Organizational Context (GV.OC)</c:v>
                </c:pt>
                <c:pt idx="1">
                  <c:v>Risk Management Strategy (GV.RM)</c:v>
                </c:pt>
                <c:pt idx="2">
                  <c:v>Roles, Responsibilities, and Authorities (GV.RR)</c:v>
                </c:pt>
                <c:pt idx="3">
                  <c:v>Policy (GV.PO)</c:v>
                </c:pt>
                <c:pt idx="4">
                  <c:v>Oversight (GV.OV)</c:v>
                </c:pt>
                <c:pt idx="5">
                  <c:v>Cybersecurity Supply Chain Risk Management (GV.SC)</c:v>
                </c:pt>
                <c:pt idx="6">
                  <c:v>Asset Management (ID.AM)</c:v>
                </c:pt>
                <c:pt idx="7">
                  <c:v>Risk Assessment (ID.RA)</c:v>
                </c:pt>
                <c:pt idx="8">
                  <c:v>Improvement (ID.IM)</c:v>
                </c:pt>
                <c:pt idx="9">
                  <c:v>Identity Management, Authentication, and Access Control (PR.AA)</c:v>
                </c:pt>
                <c:pt idx="10">
                  <c:v>Awareness and Training (PR.AT)</c:v>
                </c:pt>
                <c:pt idx="11">
                  <c:v>Data Security (PR.DS)</c:v>
                </c:pt>
                <c:pt idx="12">
                  <c:v> Platform Security (PR.PS)</c:v>
                </c:pt>
                <c:pt idx="13">
                  <c:v> Technology Infrastructure Resilience (PR.IR)</c:v>
                </c:pt>
                <c:pt idx="14">
                  <c:v>Continuous Monitoring (DE.CM)</c:v>
                </c:pt>
                <c:pt idx="15">
                  <c:v>Adverse Event Analysis (DE.AE)</c:v>
                </c:pt>
                <c:pt idx="16">
                  <c:v>Incident Management (RS.MA)</c:v>
                </c:pt>
                <c:pt idx="17">
                  <c:v>Incident Analysis (RS.AN)</c:v>
                </c:pt>
                <c:pt idx="18">
                  <c:v>Incident Response Reporting and Communication (RS.CO)</c:v>
                </c:pt>
                <c:pt idx="19">
                  <c:v>Incident Mitigation (RS.MI)</c:v>
                </c:pt>
                <c:pt idx="20">
                  <c:v>Incident Recovery Plan Execution (RC.RP)</c:v>
                </c:pt>
                <c:pt idx="21">
                  <c:v> Incident Recovery Communication (RC.CO)</c:v>
                </c:pt>
              </c:strCache>
            </c:strRef>
          </c:cat>
          <c:val>
            <c:numRef>
              <c:f>('Results - CSF2'!$L$10:$L$15,'Results - CSF2'!$L$17:$L$19,'Results - CSF2'!$L$21:$L$25,'Results - CSF2'!$L$27:$L$28,'Results - CSF2'!$L$30:$L$33,'Results - CSF2'!$L$35:$L$36)</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01-AD3E-4E96-8EC8-8739AC478721}"/>
            </c:ext>
          </c:extLst>
        </c:ser>
        <c:dLbls>
          <c:showLegendKey val="0"/>
          <c:showVal val="0"/>
          <c:showCatName val="0"/>
          <c:showSerName val="0"/>
          <c:showPercent val="0"/>
          <c:showBubbleSize val="0"/>
        </c:dLbls>
        <c:axId val="90260608"/>
        <c:axId val="90262144"/>
      </c:radarChart>
      <c:catAx>
        <c:axId val="90260608"/>
        <c:scaling>
          <c:orientation val="minMax"/>
        </c:scaling>
        <c:delete val="0"/>
        <c:axPos val="b"/>
        <c:majorGridlines/>
        <c:numFmt formatCode="General" sourceLinked="0"/>
        <c:majorTickMark val="out"/>
        <c:minorTickMark val="none"/>
        <c:tickLblPos val="nextTo"/>
        <c:crossAx val="90262144"/>
        <c:crosses val="autoZero"/>
        <c:auto val="1"/>
        <c:lblAlgn val="ctr"/>
        <c:lblOffset val="100"/>
        <c:noMultiLvlLbl val="0"/>
      </c:catAx>
      <c:valAx>
        <c:axId val="90262144"/>
        <c:scaling>
          <c:orientation val="minMax"/>
          <c:max val="5"/>
          <c:min val="0"/>
        </c:scaling>
        <c:delete val="0"/>
        <c:axPos val="l"/>
        <c:majorGridlines/>
        <c:numFmt formatCode="General" sourceLinked="1"/>
        <c:majorTickMark val="cross"/>
        <c:minorTickMark val="none"/>
        <c:tickLblPos val="nextTo"/>
        <c:crossAx val="90260608"/>
        <c:crosses val="autoZero"/>
        <c:crossBetween val="between"/>
        <c:majorUnit val="0.5"/>
      </c:valAx>
    </c:plotArea>
    <c:legend>
      <c:legendPos val="r"/>
      <c:layout>
        <c:manualLayout>
          <c:xMode val="edge"/>
          <c:yMode val="edge"/>
          <c:x val="0.91377449979506176"/>
          <c:y val="0.3516943715368912"/>
          <c:w val="7.9434329333107914E-2"/>
          <c:h val="6.869102900598964E-2"/>
        </c:manualLayout>
      </c:layout>
      <c:overlay val="0"/>
    </c:legend>
    <c:plotVisOnly val="1"/>
    <c:dispBlanksAs val="gap"/>
    <c:showDLblsOverMax val="0"/>
  </c:chart>
  <c:spPr>
    <a:noFill/>
    <a:ln>
      <a:noFill/>
    </a:ln>
  </c:spPr>
  <c:printSettings>
    <c:headerFooter/>
    <c:pageMargins b="0.75" l="0.7" r="0.7" t="0.75" header="0.3" footer="0.3"/>
    <c:pageSetup/>
  </c:printSettings>
  <c:userShapes r:id="rId1"/>
</c:chartSpace>
</file>

<file path=xl/ctrlProps/ctrlProp1.xml><?xml version="1.0" encoding="utf-8"?>
<formControlPr xmlns="http://schemas.microsoft.com/office/spreadsheetml/2009/9/main" objectType="Drop" dropStyle="combo" dx="16" fmlaLink="_Output!$D$477" fmlaRange="_Input!$C$3:$C$4" noThreeD="1" sel="2" val="0"/>
</file>

<file path=xl/ctrlProps/ctrlProp2.xml><?xml version="1.0" encoding="utf-8"?>
<formControlPr xmlns="http://schemas.microsoft.com/office/spreadsheetml/2009/9/main" objectType="Drop" dropStyle="combo" dx="16" fmlaLink="_Output!$D$423" fmlaRange="_Input!$C$3:$C$4" noThreeD="1" sel="2" val="0"/>
</file>

<file path=xl/ctrlProps/ctrlProp3.xml><?xml version="1.0" encoding="utf-8"?>
<formControlPr xmlns="http://schemas.microsoft.com/office/spreadsheetml/2009/9/main" objectType="Drop" dropStyle="combo" dx="16" fmlaLink="_Output!$D$376" fmlaRange="_Input!$C$3:$C$4" noThreeD="1" sel="2" val="0"/>
</file>

<file path=xl/ctrlProps/ctrlProp4.xml><?xml version="1.0" encoding="utf-8"?>
<formControlPr xmlns="http://schemas.microsoft.com/office/spreadsheetml/2009/9/main" objectType="Drop" dropStyle="combo" dx="16" fmlaLink="_Output!$D$320" fmlaRange="_Input!$C$3:$C$4" noThreeD="1" sel="2" val="0"/>
</file>

<file path=xl/ctrlProps/ctrlProp5.xml><?xml version="1.0" encoding="utf-8"?>
<formControlPr xmlns="http://schemas.microsoft.com/office/spreadsheetml/2009/9/main" objectType="Drop" dropStyle="combo" dx="16" fmlaLink="_Output!$D$527" fmlaRange="_Input!$C$3:$C$4" noThreeD="1" sel="2" val="0"/>
</file>

<file path=xl/ctrlProps/ctrlProp6.xml><?xml version="1.0" encoding="utf-8"?>
<formControlPr xmlns="http://schemas.microsoft.com/office/spreadsheetml/2009/9/main" objectType="Drop" dropStyle="combo" dx="16" fmlaLink="_Output!$D$858" fmlaRange="_Input!$C$3:$C$4" noThreeD="1" sel="2" val="0"/>
</file>

<file path=xl/ctrlProps/ctrlProp7.xml><?xml version="1.0" encoding="utf-8"?>
<formControlPr xmlns="http://schemas.microsoft.com/office/spreadsheetml/2009/9/main" objectType="Drop" dropStyle="combo" dx="16" fmlaLink="_Output!$D$804" fmlaRange="_Input!$C$3:$C$4" noThreeD="1" sel="2" val="0"/>
</file>

<file path=xl/ctrlProps/ctrlProp8.xml><?xml version="1.0" encoding="utf-8"?>
<formControlPr xmlns="http://schemas.microsoft.com/office/spreadsheetml/2009/9/main" objectType="Drop" dropStyle="combo" dx="16" fmlaLink="_Output!$D$743" fmlaRange="_Input!$C$3:$C$4" noThreeD="1" sel="2" val="0"/>
</file>

<file path=xl/ctrlProps/ctrlProp9.xml><?xml version="1.0" encoding="utf-8"?>
<formControlPr xmlns="http://schemas.microsoft.com/office/spreadsheetml/2009/9/main" objectType="Drop" dropStyle="combo" dx="16" fmlaLink="_Output!$D$680" fmlaRange="_Input!$C$3:$C$4" noThreeD="1" sel="2" val="0"/>
</file>

<file path=xl/ctrlProps/ctrlProp10.xml><?xml version="1.0" encoding="utf-8"?>
<formControlPr xmlns="http://schemas.microsoft.com/office/spreadsheetml/2009/9/main" objectType="Drop" dropStyle="combo" dx="16" fmlaLink="_Output!$D$601" fmlaRange="_Input!$C$3:$C$4" noThreeD="1" sel="2" val="0"/>
</file>

<file path=xl/ctrlProps/ctrlProp11.xml><?xml version="1.0" encoding="utf-8"?>
<formControlPr xmlns="http://schemas.microsoft.com/office/spreadsheetml/2009/9/main" objectType="Drop" dropStyle="combo" dx="16" fmlaLink="_Output!$D$4" fmlaRange="_Input!$C$13:$C$17" noThreeD="1" sel="0" val="0"/>
</file>

<file path=xl/ctrlProps/ctrlProp12.xml><?xml version="1.0" encoding="utf-8"?>
<formControlPr xmlns="http://schemas.microsoft.com/office/spreadsheetml/2009/9/main" objectType="Drop" dropStyle="combo" dx="16" fmlaLink="_Output!$D$5" fmlaRange="_Input!$C$13:$C$17" noThreeD="1" sel="0" val="0"/>
</file>

<file path=xl/ctrlProps/ctrlProp13.xml><?xml version="1.0" encoding="utf-8"?>
<formControlPr xmlns="http://schemas.microsoft.com/office/spreadsheetml/2009/9/main" objectType="Drop" dropStyle="combo" dx="16" fmlaLink="_Output!$D$6" fmlaRange="_Input!$C$13:$C$17" noThreeD="1" sel="0" val="0"/>
</file>

<file path=xl/ctrlProps/ctrlProp14.xml><?xml version="1.0" encoding="utf-8"?>
<formControlPr xmlns="http://schemas.microsoft.com/office/spreadsheetml/2009/9/main" objectType="Drop" dropStyle="combo" dx="16" fmlaLink="_Output!$D$7" fmlaRange="_Input!$C$13:$C$17" noThreeD="1" sel="0" val="0"/>
</file>

<file path=xl/ctrlProps/ctrlProp15.xml><?xml version="1.0" encoding="utf-8"?>
<formControlPr xmlns="http://schemas.microsoft.com/office/spreadsheetml/2009/9/main" objectType="Drop" dropStyle="combo" dx="16" fmlaLink="_Output!$D$8" fmlaRange="_Input!$C$13:$C$17" noThreeD="1" sel="0" val="0"/>
</file>

<file path=xl/ctrlProps/ctrlProp16.xml><?xml version="1.0" encoding="utf-8"?>
<formControlPr xmlns="http://schemas.microsoft.com/office/spreadsheetml/2009/9/main" objectType="Drop" dropStyle="combo" dx="16" fmlaLink="_Output!$D$12" fmlaRange="_Input!$C$13:$C$17" noThreeD="1" sel="0" val="0"/>
</file>

<file path=xl/ctrlProps/ctrlProp17.xml><?xml version="1.0" encoding="utf-8"?>
<formControlPr xmlns="http://schemas.microsoft.com/office/spreadsheetml/2009/9/main" objectType="Drop" dropStyle="combo" dx="16" fmlaLink="_Output!$D$22" fmlaRange="_Input!$C$13:$C$17" noThreeD="1" sel="0" val="0"/>
</file>

<file path=xl/ctrlProps/ctrlProp18.xml><?xml version="1.0" encoding="utf-8"?>
<formControlPr xmlns="http://schemas.microsoft.com/office/spreadsheetml/2009/9/main" objectType="Drop" dropStyle="combo" dx="16" fmlaLink="_Output!$D$23" fmlaRange="_Input!$C$13:$C$17" noThreeD="1" sel="0" val="0"/>
</file>

<file path=xl/ctrlProps/ctrlProp19.xml><?xml version="1.0" encoding="utf-8"?>
<formControlPr xmlns="http://schemas.microsoft.com/office/spreadsheetml/2009/9/main" objectType="Drop" dropStyle="combo" dx="16" fmlaLink="_Output!$D$24" fmlaRange="_Input!$C$13:$C$17" noThreeD="1" sel="0" val="0"/>
</file>

<file path=xl/ctrlProps/ctrlProp20.xml><?xml version="1.0" encoding="utf-8"?>
<formControlPr xmlns="http://schemas.microsoft.com/office/spreadsheetml/2009/9/main" objectType="Drop" dropStyle="combo" dx="16" fmlaLink="_Output!$D$25" fmlaRange="_Input!$C$39:$C$43" noThreeD="1" sel="0" val="0"/>
</file>

<file path=xl/ctrlProps/ctrlProp21.xml><?xml version="1.0" encoding="utf-8"?>
<formControlPr xmlns="http://schemas.microsoft.com/office/spreadsheetml/2009/9/main" objectType="Drop" dropStyle="combo" dx="16" fmlaLink="_Output!$D$26" fmlaRange="_Input!$C$39:$C$43" noThreeD="1" sel="0" val="0"/>
</file>

<file path=xl/ctrlProps/ctrlProp22.xml><?xml version="1.0" encoding="utf-8"?>
<formControlPr xmlns="http://schemas.microsoft.com/office/spreadsheetml/2009/9/main" objectType="Drop" dropStyle="combo" dx="16" fmlaLink="_Output!$D$14" fmlaRange="_Input!$C$3:$C$4" noThreeD="1" sel="1" val="0"/>
</file>

<file path=xl/ctrlProps/ctrlProp23.xml><?xml version="1.0" encoding="utf-8"?>
<formControlPr xmlns="http://schemas.microsoft.com/office/spreadsheetml/2009/9/main" objectType="Drop" dropStyle="combo" dx="16" fmlaLink="_Output!$D$15" fmlaRange="_Input!$C$3:$C$4" noThreeD="1" sel="1" val="0"/>
</file>

<file path=xl/ctrlProps/ctrlProp24.xml><?xml version="1.0" encoding="utf-8"?>
<formControlPr xmlns="http://schemas.microsoft.com/office/spreadsheetml/2009/9/main" objectType="Drop" dropStyle="combo" dx="16" fmlaLink="_Output!$D$16" fmlaRange="_Input!$C$3:$C$4" noThreeD="1" sel="1" val="0"/>
</file>

<file path=xl/ctrlProps/ctrlProp25.xml><?xml version="1.0" encoding="utf-8"?>
<formControlPr xmlns="http://schemas.microsoft.com/office/spreadsheetml/2009/9/main" objectType="Drop" dropStyle="combo" dx="16" fmlaLink="_Output!$D$17" fmlaRange="_Input!$C$3:$C$4" noThreeD="1" sel="1" val="0"/>
</file>

<file path=xl/ctrlProps/ctrlProp26.xml><?xml version="1.0" encoding="utf-8"?>
<formControlPr xmlns="http://schemas.microsoft.com/office/spreadsheetml/2009/9/main" objectType="Drop" dropStyle="combo" dx="16" fmlaLink="_Output!$D$18" fmlaRange="_Input!$C$3:$C$4" noThreeD="1" sel="1" val="0"/>
</file>

<file path=xl/ctrlProps/ctrlProp27.xml><?xml version="1.0" encoding="utf-8"?>
<formControlPr xmlns="http://schemas.microsoft.com/office/spreadsheetml/2009/9/main" objectType="Drop" dropStyle="combo" dx="16" fmlaLink="_Output!$D$19" fmlaRange="_Input!$C$3:$C$4" noThreeD="1" sel="1" val="0"/>
</file>

<file path=xl/ctrlProps/ctrlProp28.xml><?xml version="1.0" encoding="utf-8"?>
<formControlPr xmlns="http://schemas.microsoft.com/office/spreadsheetml/2009/9/main" objectType="Drop" dropStyle="combo" dx="16" fmlaLink="_Output!$D$20" fmlaRange="_Input!$C$3:$C$4" noThreeD="1" sel="1" val="0"/>
</file>

<file path=xl/ctrlProps/ctrlProp29.xml><?xml version="1.0" encoding="utf-8"?>
<formControlPr xmlns="http://schemas.microsoft.com/office/spreadsheetml/2009/9/main" objectType="Drop" dropStyle="combo" dx="16" fmlaLink="_Output!$D$30" fmlaRange="_Input!$C$13:$C$17" noThreeD="1" sel="0" val="0"/>
</file>

<file path=xl/ctrlProps/ctrlProp30.xml><?xml version="1.0" encoding="utf-8"?>
<formControlPr xmlns="http://schemas.microsoft.com/office/spreadsheetml/2009/9/main" objectType="Drop" dropStyle="combo" dx="16" fmlaLink="_Output!$D$32" fmlaRange="_Input!$C$3:$C$4" noThreeD="1" sel="1" val="0"/>
</file>

<file path=xl/ctrlProps/ctrlProp31.xml><?xml version="1.0" encoding="utf-8"?>
<formControlPr xmlns="http://schemas.microsoft.com/office/spreadsheetml/2009/9/main" objectType="Drop" dropStyle="combo" dx="16" fmlaLink="_Output!$D$33" fmlaRange="_Input!$C$3:$C$4" noThreeD="1" sel="1" val="0"/>
</file>

<file path=xl/ctrlProps/ctrlProp32.xml><?xml version="1.0" encoding="utf-8"?>
<formControlPr xmlns="http://schemas.microsoft.com/office/spreadsheetml/2009/9/main" objectType="Drop" dropStyle="combo" dx="16" fmlaLink="_Output!$D$34" fmlaRange="_Input!$C$3:$C$4" noThreeD="1" sel="1" val="0"/>
</file>

<file path=xl/ctrlProps/ctrlProp33.xml><?xml version="1.0" encoding="utf-8"?>
<formControlPr xmlns="http://schemas.microsoft.com/office/spreadsheetml/2009/9/main" objectType="Drop" dropStyle="combo" dx="16" fmlaLink="_Output!$D$35" fmlaRange="_Input!$C$3:$C$4" noThreeD="1" sel="1" val="0"/>
</file>

<file path=xl/ctrlProps/ctrlProp34.xml><?xml version="1.0" encoding="utf-8"?>
<formControlPr xmlns="http://schemas.microsoft.com/office/spreadsheetml/2009/9/main" objectType="Drop" dropStyle="combo" dx="16" fmlaLink="_Output!$D$36" fmlaRange="_Input!$C$3:$C$4" noThreeD="1" sel="1" val="0"/>
</file>

<file path=xl/ctrlProps/ctrlProp35.xml><?xml version="1.0" encoding="utf-8"?>
<formControlPr xmlns="http://schemas.microsoft.com/office/spreadsheetml/2009/9/main" objectType="Drop" dropStyle="combo" dx="16" fmlaLink="_Output!$D$37" fmlaRange="_Input!$C$3:$C$4" noThreeD="1" sel="1" val="0"/>
</file>

<file path=xl/ctrlProps/ctrlProp36.xml><?xml version="1.0" encoding="utf-8"?>
<formControlPr xmlns="http://schemas.microsoft.com/office/spreadsheetml/2009/9/main" objectType="Drop" dropStyle="combo" dx="16" fmlaLink="_Output!$D$38" fmlaRange="_Input!$C$3:$C$4" noThreeD="1" sel="1" val="0"/>
</file>

<file path=xl/ctrlProps/ctrlProp37.xml><?xml version="1.0" encoding="utf-8"?>
<formControlPr xmlns="http://schemas.microsoft.com/office/spreadsheetml/2009/9/main" objectType="Drop" dropStyle="combo" dx="16" fmlaLink="_Output!$D$39" fmlaRange="_Input!$C$3:$C$4" noThreeD="1" sel="1" val="0"/>
</file>

<file path=xl/ctrlProps/ctrlProp38.xml><?xml version="1.0" encoding="utf-8"?>
<formControlPr xmlns="http://schemas.microsoft.com/office/spreadsheetml/2009/9/main" objectType="Drop" dropStyle="combo" dx="16" fmlaLink="_Output!$D$40" fmlaRange="_Input!$C$3:$C$4" noThreeD="1" sel="1" val="0"/>
</file>

<file path=xl/ctrlProps/ctrlProp39.xml><?xml version="1.0" encoding="utf-8"?>
<formControlPr xmlns="http://schemas.microsoft.com/office/spreadsheetml/2009/9/main" objectType="Drop" dropStyle="combo" dx="16" fmlaLink="_Output!$D$43" fmlaRange="_Input!$C$39:$C$43" noThreeD="1" sel="0" val="0"/>
</file>

<file path=xl/ctrlProps/ctrlProp40.xml><?xml version="1.0" encoding="utf-8"?>
<formControlPr xmlns="http://schemas.microsoft.com/office/spreadsheetml/2009/9/main" objectType="Drop" dropStyle="combo" dx="16" fmlaLink="_Output!$D$44" fmlaRange="_Input!$C$13:$C$17" noThreeD="1" sel="0" val="0"/>
</file>

<file path=xl/ctrlProps/ctrlProp41.xml><?xml version="1.0" encoding="utf-8"?>
<formControlPr xmlns="http://schemas.microsoft.com/office/spreadsheetml/2009/9/main" objectType="Drop" dropStyle="combo" dx="16" fmlaLink="_Output!$D$45" fmlaRange="_Input!$C$13:$C$17" noThreeD="1" sel="0" val="0"/>
</file>

<file path=xl/ctrlProps/ctrlProp42.xml><?xml version="1.0" encoding="utf-8"?>
<formControlPr xmlns="http://schemas.microsoft.com/office/spreadsheetml/2009/9/main" objectType="Drop" dropStyle="combo" dx="16" fmlaLink="_Output!$D$41" fmlaRange="_Input!$C$3:$C$4" noThreeD="1" sel="1" val="0"/>
</file>

<file path=xl/ctrlProps/ctrlProp43.xml><?xml version="1.0" encoding="utf-8"?>
<formControlPr xmlns="http://schemas.microsoft.com/office/spreadsheetml/2009/9/main" objectType="Drop" dropStyle="combo" dx="16" fmlaLink="_Output!$D$42" fmlaRange="_Input!$C$3:$C$4" noThreeD="1" sel="1" val="0"/>
</file>

<file path=xl/ctrlProps/ctrlProp44.xml><?xml version="1.0" encoding="utf-8"?>
<formControlPr xmlns="http://schemas.microsoft.com/office/spreadsheetml/2009/9/main" objectType="Drop" dropStyle="combo" dx="16" fmlaLink="_Output!$D$49" fmlaRange="_Input!$C$13:$C$17" noThreeD="1" sel="0" val="0"/>
</file>

<file path=xl/ctrlProps/ctrlProp45.xml><?xml version="1.0" encoding="utf-8"?>
<formControlPr xmlns="http://schemas.microsoft.com/office/spreadsheetml/2009/9/main" objectType="Drop" dropStyle="combo" dx="16" fmlaLink="_Output!$D$50" fmlaRange="_Input!$C$13:$C$17" noThreeD="1" sel="0" val="0"/>
</file>

<file path=xl/ctrlProps/ctrlProp46.xml><?xml version="1.0" encoding="utf-8"?>
<formControlPr xmlns="http://schemas.microsoft.com/office/spreadsheetml/2009/9/main" objectType="Drop" dropStyle="combo" dx="16" fmlaLink="_Output!$D$52" fmlaRange="_Input!$C$3:$C$4" noThreeD="1" sel="1" val="0"/>
</file>

<file path=xl/ctrlProps/ctrlProp47.xml><?xml version="1.0" encoding="utf-8"?>
<formControlPr xmlns="http://schemas.microsoft.com/office/spreadsheetml/2009/9/main" objectType="Drop" dropStyle="combo" dx="16" fmlaLink="_Output!$D$53" fmlaRange="_Input!$C$3:$C$4" noThreeD="1" sel="1" val="0"/>
</file>

<file path=xl/ctrlProps/ctrlProp48.xml><?xml version="1.0" encoding="utf-8"?>
<formControlPr xmlns="http://schemas.microsoft.com/office/spreadsheetml/2009/9/main" objectType="Drop" dropStyle="combo" dx="16" fmlaLink="_Output!$D$54" fmlaRange="_Input!$C$3:$C$4" noThreeD="1" sel="1" val="0"/>
</file>

<file path=xl/ctrlProps/ctrlProp49.xml><?xml version="1.0" encoding="utf-8"?>
<formControlPr xmlns="http://schemas.microsoft.com/office/spreadsheetml/2009/9/main" objectType="Drop" dropStyle="combo" dx="16" fmlaLink="_Output!$D$55" fmlaRange="_Input!$C$3:$C$4" noThreeD="1" sel="1" val="0"/>
</file>

<file path=xl/ctrlProps/ctrlProp50.xml><?xml version="1.0" encoding="utf-8"?>
<formControlPr xmlns="http://schemas.microsoft.com/office/spreadsheetml/2009/9/main" objectType="Drop" dropStyle="combo" dx="16" fmlaLink="_Output!$D$56" fmlaRange="_Input!$C$3:$C$4" noThreeD="1" sel="1" val="0"/>
</file>

<file path=xl/ctrlProps/ctrlProp51.xml><?xml version="1.0" encoding="utf-8"?>
<formControlPr xmlns="http://schemas.microsoft.com/office/spreadsheetml/2009/9/main" objectType="Drop" dropStyle="combo" dx="16" fmlaLink="_Output!$D$57" fmlaRange="_Input!$C$3:$C$4" noThreeD="1" sel="1" val="0"/>
</file>

<file path=xl/ctrlProps/ctrlProp52.xml><?xml version="1.0" encoding="utf-8"?>
<formControlPr xmlns="http://schemas.microsoft.com/office/spreadsheetml/2009/9/main" objectType="Drop" dropStyle="combo" dx="16" fmlaLink="_Output!$D$58" fmlaRange="_Input!$C$3:$C$4" noThreeD="1" sel="1" val="0"/>
</file>

<file path=xl/ctrlProps/ctrlProp53.xml><?xml version="1.0" encoding="utf-8"?>
<formControlPr xmlns="http://schemas.microsoft.com/office/spreadsheetml/2009/9/main" objectType="Drop" dropStyle="combo" dx="16" fmlaLink="_Output!$D$59" fmlaRange="_Input!$C$3:$C$4" noThreeD="1" sel="1" val="0"/>
</file>

<file path=xl/ctrlProps/ctrlProp54.xml><?xml version="1.0" encoding="utf-8"?>
<formControlPr xmlns="http://schemas.microsoft.com/office/spreadsheetml/2009/9/main" objectType="Drop" dropStyle="combo" dx="16" fmlaLink="_Output!$D$60" fmlaRange="_Input!$C$3:$C$4" noThreeD="1" sel="1" val="0"/>
</file>

<file path=xl/ctrlProps/ctrlProp55.xml><?xml version="1.0" encoding="utf-8"?>
<formControlPr xmlns="http://schemas.microsoft.com/office/spreadsheetml/2009/9/main" objectType="Drop" dropStyle="combo" dx="16" fmlaLink="_Output!$D$62" fmlaRange="_Input!$C$3:$C$4" noThreeD="1" sel="1" val="0"/>
</file>

<file path=xl/ctrlProps/ctrlProp56.xml><?xml version="1.0" encoding="utf-8"?>
<formControlPr xmlns="http://schemas.microsoft.com/office/spreadsheetml/2009/9/main" objectType="Drop" dropStyle="combo" dx="16" fmlaLink="_Output!$D$61" fmlaRange="_Input!$C$3:$C$4" noThreeD="1" sel="1" val="0"/>
</file>

<file path=xl/ctrlProps/ctrlProp57.xml><?xml version="1.0" encoding="utf-8"?>
<formControlPr xmlns="http://schemas.microsoft.com/office/spreadsheetml/2009/9/main" objectType="Drop" dropStyle="combo" dx="16" fmlaLink="_Output!$D$63" fmlaRange="_Input!$C$3:$C$4" noThreeD="1" sel="1" val="0"/>
</file>

<file path=xl/ctrlProps/ctrlProp58.xml><?xml version="1.0" encoding="utf-8"?>
<formControlPr xmlns="http://schemas.microsoft.com/office/spreadsheetml/2009/9/main" objectType="Drop" dropStyle="combo" dx="16" fmlaLink="_Output!$D$65" fmlaRange="_Input!$C$3:$C$4" noThreeD="1" sel="1" val="0"/>
</file>

<file path=xl/ctrlProps/ctrlProp59.xml><?xml version="1.0" encoding="utf-8"?>
<formControlPr xmlns="http://schemas.microsoft.com/office/spreadsheetml/2009/9/main" objectType="Drop" dropStyle="combo" dx="16" fmlaLink="_Output!$D$76" fmlaRange="_Input!$C$13:$C$17" noThreeD="1" sel="0" val="0"/>
</file>

<file path=xl/ctrlProps/ctrlProp60.xml><?xml version="1.0" encoding="utf-8"?>
<formControlPr xmlns="http://schemas.microsoft.com/office/spreadsheetml/2009/9/main" objectType="Drop" dropStyle="combo" dx="16" fmlaLink="_Output!$D$77" fmlaRange="_Input!$C$39:$C$43" noThreeD="1" sel="0" val="0"/>
</file>

<file path=xl/ctrlProps/ctrlProp61.xml><?xml version="1.0" encoding="utf-8"?>
<formControlPr xmlns="http://schemas.microsoft.com/office/spreadsheetml/2009/9/main" objectType="Drop" dropStyle="combo" dx="16" fmlaLink="_Output!$D$78" fmlaRange="_Input!$C$13:$C$17" noThreeD="1" sel="0" val="0"/>
</file>

<file path=xl/ctrlProps/ctrlProp62.xml><?xml version="1.0" encoding="utf-8"?>
<formControlPr xmlns="http://schemas.microsoft.com/office/spreadsheetml/2009/9/main" objectType="Drop" dropStyle="combo" dx="16" fmlaLink="_Output!$D$79" fmlaRange="_Input!$C$39:$C$43" noThreeD="1" sel="0" val="0"/>
</file>

<file path=xl/ctrlProps/ctrlProp63.xml><?xml version="1.0" encoding="utf-8"?>
<formControlPr xmlns="http://schemas.microsoft.com/office/spreadsheetml/2009/9/main" objectType="Drop" dropStyle="combo" dx="16" fmlaLink="_Output!$D$68" fmlaRange="_Input!$C$3:$C$4" noThreeD="1" sel="1" val="0"/>
</file>

<file path=xl/ctrlProps/ctrlProp64.xml><?xml version="1.0" encoding="utf-8"?>
<formControlPr xmlns="http://schemas.microsoft.com/office/spreadsheetml/2009/9/main" objectType="Drop" dropStyle="combo" dx="16" fmlaLink="_Output!$D$69" fmlaRange="_Input!$C$3:$C$4" noThreeD="1" sel="1" val="0"/>
</file>

<file path=xl/ctrlProps/ctrlProp65.xml><?xml version="1.0" encoding="utf-8"?>
<formControlPr xmlns="http://schemas.microsoft.com/office/spreadsheetml/2009/9/main" objectType="Drop" dropStyle="combo" dx="16" fmlaLink="_Output!$D$66" fmlaRange="_Input!$C$13:$C$17" noThreeD="1" sel="0" val="0"/>
</file>

<file path=xl/ctrlProps/ctrlProp66.xml><?xml version="1.0" encoding="utf-8"?>
<formControlPr xmlns="http://schemas.microsoft.com/office/spreadsheetml/2009/9/main" objectType="Drop" dropStyle="combo" dx="16" fmlaLink="_Output!$D$70" fmlaRange="_Input!$C$3:$C$4" noThreeD="1" sel="1" val="0"/>
</file>

<file path=xl/ctrlProps/ctrlProp67.xml><?xml version="1.0" encoding="utf-8"?>
<formControlPr xmlns="http://schemas.microsoft.com/office/spreadsheetml/2009/9/main" objectType="Drop" dropStyle="combo" dx="16" fmlaLink="_Output!$D$71" fmlaRange="_Input!$C$3:$C$4" noThreeD="1" sel="1" val="0"/>
</file>

<file path=xl/ctrlProps/ctrlProp68.xml><?xml version="1.0" encoding="utf-8"?>
<formControlPr xmlns="http://schemas.microsoft.com/office/spreadsheetml/2009/9/main" objectType="Drop" dropStyle="combo" dx="16" fmlaLink="_Output!$D$72" fmlaRange="_Input!$C$3:$C$4" noThreeD="1" sel="1" val="0"/>
</file>

<file path=xl/ctrlProps/ctrlProp69.xml><?xml version="1.0" encoding="utf-8"?>
<formControlPr xmlns="http://schemas.microsoft.com/office/spreadsheetml/2009/9/main" objectType="Drop" dropStyle="combo" dx="16" fmlaLink="_Output!$D$73" fmlaRange="_Input!$C$3:$C$4" noThreeD="1" sel="1" val="0"/>
</file>

<file path=xl/ctrlProps/ctrlProp70.xml><?xml version="1.0" encoding="utf-8"?>
<formControlPr xmlns="http://schemas.microsoft.com/office/spreadsheetml/2009/9/main" objectType="Drop" dropStyle="combo" dx="16" fmlaLink="_Output!$D$74" fmlaRange="_Input!$C$3:$C$4" noThreeD="1" sel="1" val="0"/>
</file>

<file path=xl/ctrlProps/ctrlProp71.xml><?xml version="1.0" encoding="utf-8"?>
<formControlPr xmlns="http://schemas.microsoft.com/office/spreadsheetml/2009/9/main" objectType="Drop" dropStyle="combo" dx="16" fmlaLink="_Output!$D$75" fmlaRange="_Input!$C$3:$C$4" noThreeD="1" sel="1" val="0"/>
</file>

<file path=xl/ctrlProps/ctrlProp72.xml><?xml version="1.0" encoding="utf-8"?>
<formControlPr xmlns="http://schemas.microsoft.com/office/spreadsheetml/2009/9/main" objectType="Drop" dropStyle="combo" dx="16" fmlaLink="_Output!$D$985" fmlaRange="_Input!$C$13:$C$17" noThreeD="1" sel="0" val="0"/>
</file>

<file path=xl/ctrlProps/ctrlProp73.xml><?xml version="1.0" encoding="utf-8"?>
<formControlPr xmlns="http://schemas.microsoft.com/office/spreadsheetml/2009/9/main" objectType="Drop" dropStyle="combo" dx="16" fmlaLink="_Output!$D$1078" fmlaRange="_Input!$C$13:$C$17" noThreeD="1" sel="0" val="0"/>
</file>

<file path=xl/ctrlProps/ctrlProp74.xml><?xml version="1.0" encoding="utf-8"?>
<formControlPr xmlns="http://schemas.microsoft.com/office/spreadsheetml/2009/9/main" objectType="Drop" dropStyle="combo" dx="16" fmlaLink="_Output!$D$64" fmlaRange="_Input!$C$3:$C$4" noThreeD="1" sel="1" val="0"/>
</file>

<file path=xl/ctrlProps/ctrlProp75.xml><?xml version="1.0" encoding="utf-8"?>
<formControlPr xmlns="http://schemas.microsoft.com/office/spreadsheetml/2009/9/main" objectType="Drop" dropStyle="combo" dx="16" fmlaLink="_Output!$D$84" fmlaRange="_Input!$C$13:$C$17" noThreeD="1" sel="0" val="0"/>
</file>

<file path=xl/ctrlProps/ctrlProp76.xml><?xml version="1.0" encoding="utf-8"?>
<formControlPr xmlns="http://schemas.microsoft.com/office/spreadsheetml/2009/9/main" objectType="Drop" dropStyle="combo" dx="16" fmlaLink="_Output!$D$87" fmlaRange="_Input!$C$13:$C$17" noThreeD="1" sel="0" val="0"/>
</file>

<file path=xl/ctrlProps/ctrlProp77.xml><?xml version="1.0" encoding="utf-8"?>
<formControlPr xmlns="http://schemas.microsoft.com/office/spreadsheetml/2009/9/main" objectType="Drop" dropStyle="combo" dx="16" fmlaLink="_Output!$D$88" fmlaRange="_Input!$C$13:$C$17" noThreeD="1" sel="0" val="0"/>
</file>

<file path=xl/ctrlProps/ctrlProp78.xml><?xml version="1.0" encoding="utf-8"?>
<formControlPr xmlns="http://schemas.microsoft.com/office/spreadsheetml/2009/9/main" objectType="Drop" dropStyle="combo" dx="16" fmlaLink="_Output!$D$89" fmlaRange="_Input!$C$13:$C$17" noThreeD="1" sel="0" val="0"/>
</file>

<file path=xl/ctrlProps/ctrlProp79.xml><?xml version="1.0" encoding="utf-8"?>
<formControlPr xmlns="http://schemas.microsoft.com/office/spreadsheetml/2009/9/main" objectType="Drop" dropStyle="combo" dx="16" fmlaLink="_Output!$D$90" fmlaRange="_Input!$C$39:$C$43" noThreeD="1" sel="0" val="0"/>
</file>

<file path=xl/ctrlProps/ctrlProp80.xml><?xml version="1.0" encoding="utf-8"?>
<formControlPr xmlns="http://schemas.microsoft.com/office/spreadsheetml/2009/9/main" objectType="Drop" dropStyle="combo" dx="16" fmlaLink="_Output!$D$83" fmlaRange="_Input!$C$13:$C$17" noThreeD="1" sel="0" val="0"/>
</file>

<file path=xl/ctrlProps/ctrlProp81.xml><?xml version="1.0" encoding="utf-8"?>
<formControlPr xmlns="http://schemas.microsoft.com/office/spreadsheetml/2009/9/main" objectType="Drop" dropStyle="combo" dx="16" fmlaLink="_Output!$D$987" fmlaRange="_Input!$C$13:$C$17" noThreeD="1" sel="0" val="0"/>
</file>

<file path=xl/ctrlProps/ctrlProp82.xml><?xml version="1.0" encoding="utf-8"?>
<formControlPr xmlns="http://schemas.microsoft.com/office/spreadsheetml/2009/9/main" objectType="Drop" dropStyle="combo" dx="16" fmlaLink="_Output!$D$989" fmlaRange="_Input!$C$13:$C$17" noThreeD="1" sel="0" val="0"/>
</file>

<file path=xl/ctrlProps/ctrlProp83.xml><?xml version="1.0" encoding="utf-8"?>
<formControlPr xmlns="http://schemas.microsoft.com/office/spreadsheetml/2009/9/main" objectType="Drop" dropStyle="combo" dx="16" fmlaLink="_Output!$D$991" fmlaRange="_Input!$C$13:$C$17" noThreeD="1" sel="0" val="0"/>
</file>

<file path=xl/ctrlProps/ctrlProp84.xml><?xml version="1.0" encoding="utf-8"?>
<formControlPr xmlns="http://schemas.microsoft.com/office/spreadsheetml/2009/9/main" objectType="Drop" dropStyle="combo" dx="16" fmlaLink="_Output!$D$1081" fmlaRange="_Input!$C$3:$C$4" noThreeD="1" sel="1" val="0"/>
</file>

<file path=xl/ctrlProps/ctrlProp85.xml><?xml version="1.0" encoding="utf-8"?>
<formControlPr xmlns="http://schemas.microsoft.com/office/spreadsheetml/2009/9/main" objectType="Drop" dropStyle="combo" dx="16" fmlaLink="_Output!$D$1082" fmlaRange="_Input!$C$3:$C$4" noThreeD="1" sel="1" val="0"/>
</file>

<file path=xl/ctrlProps/ctrlProp86.xml><?xml version="1.0" encoding="utf-8"?>
<formControlPr xmlns="http://schemas.microsoft.com/office/spreadsheetml/2009/9/main" objectType="Drop" dropStyle="combo" dx="16" fmlaLink="_Output!$D$1083" fmlaRange="_Input!$C$3:$C$4" noThreeD="1" sel="1" val="0"/>
</file>

<file path=xl/ctrlProps/ctrlProp87.xml><?xml version="1.0" encoding="utf-8"?>
<formControlPr xmlns="http://schemas.microsoft.com/office/spreadsheetml/2009/9/main" objectType="Drop" dropStyle="combo" dx="16" fmlaLink="_Output!$D$1084" fmlaRange="_Input!$C$3:$C$4" noThreeD="1" sel="1" val="0"/>
</file>

<file path=xl/ctrlProps/ctrlProp88.xml><?xml version="1.0" encoding="utf-8"?>
<formControlPr xmlns="http://schemas.microsoft.com/office/spreadsheetml/2009/9/main" objectType="Drop" dropStyle="combo" dx="16" fmlaLink="_Output!$D$1085" fmlaRange="_Input!$C$3:$C$4" noThreeD="1" sel="1" val="0"/>
</file>

<file path=xl/ctrlProps/ctrlProp89.xml><?xml version="1.0" encoding="utf-8"?>
<formControlPr xmlns="http://schemas.microsoft.com/office/spreadsheetml/2009/9/main" objectType="Drop" dropStyle="combo" dx="16" fmlaLink="_Output!$D$1086" fmlaRange="_Input!$C$3:$C$4" noThreeD="1" sel="1" val="0"/>
</file>

<file path=xl/ctrlProps/ctrlProp90.xml><?xml version="1.0" encoding="utf-8"?>
<formControlPr xmlns="http://schemas.microsoft.com/office/spreadsheetml/2009/9/main" objectType="Drop" dropStyle="combo" dx="16" fmlaLink="_Output!$D$1087" fmlaRange="_Input!$C$3:$C$4" noThreeD="1" sel="1" val="0"/>
</file>

<file path=xl/ctrlProps/ctrlProp91.xml><?xml version="1.0" encoding="utf-8"?>
<formControlPr xmlns="http://schemas.microsoft.com/office/spreadsheetml/2009/9/main" objectType="Drop" dropStyle="combo" dx="16" fmlaLink="_Output!$D$1079" fmlaRange="_Input!$C$13:$C$17" noThreeD="1" sel="0" val="0"/>
</file>

<file path=xl/ctrlProps/ctrlProp92.xml><?xml version="1.0" encoding="utf-8"?>
<formControlPr xmlns="http://schemas.microsoft.com/office/spreadsheetml/2009/9/main" objectType="Drop" dropStyle="combo" dx="16" fmlaLink="_Output!$D$1088" fmlaRange="_Input!$C$3:$C$4" noThreeD="1" sel="1" val="0"/>
</file>

<file path=xl/ctrlProps/ctrlProp93.xml><?xml version="1.0" encoding="utf-8"?>
<formControlPr xmlns="http://schemas.microsoft.com/office/spreadsheetml/2009/9/main" objectType="Drop" dropStyle="combo" dx="16" fmlaLink="_Output!$D$1468" fmlaRange="_Input!$C$3:$C$4" noThreeD="1" sel="1" val="0"/>
</file>

<file path=xl/ctrlProps/ctrlProp94.xml><?xml version="1.0" encoding="utf-8"?>
<formControlPr xmlns="http://schemas.microsoft.com/office/spreadsheetml/2009/9/main" objectType="Drop" dropStyle="combo" dx="16" fmlaLink="_Output!$D$1469" fmlaRange="_Input!$C$3:$C$4" noThreeD="1" sel="1" val="0"/>
</file>

<file path=xl/ctrlProps/ctrlProp95.xml><?xml version="1.0" encoding="utf-8"?>
<formControlPr xmlns="http://schemas.microsoft.com/office/spreadsheetml/2009/9/main" objectType="Drop" dropStyle="combo" dx="16" fmlaLink="_Output!$D$99" fmlaRange="_Input!$C$45:$C$49" noThreeD="1" sel="0" val="0"/>
</file>

<file path=xl/ctrlProps/ctrlProp96.xml><?xml version="1.0" encoding="utf-8"?>
<formControlPr xmlns="http://schemas.microsoft.com/office/spreadsheetml/2009/9/main" objectType="Drop" dropStyle="combo" dx="16" fmlaLink="_Output!$D$100" fmlaRange="_Input!$C$45:$C$49" noThreeD="1" sel="0" val="0"/>
</file>

<file path=xl/ctrlProps/ctrlProp97.xml><?xml version="1.0" encoding="utf-8"?>
<formControlPr xmlns="http://schemas.microsoft.com/office/spreadsheetml/2009/9/main" objectType="Drop" dropStyle="combo" dx="16" fmlaLink="_Output!$D$98" fmlaRange="_Input!$C$45:$C$49" noThreeD="1" sel="0" val="0"/>
</file>

<file path=xl/ctrlProps/ctrlProp98.xml><?xml version="1.0" encoding="utf-8"?>
<formControlPr xmlns="http://schemas.microsoft.com/office/spreadsheetml/2009/9/main" objectType="Drop" dropStyle="combo" dx="16" fmlaLink="_Output!$D$96" fmlaRange="_Input!$C$3:$C$4" noThreeD="1" sel="1" val="0"/>
</file>

<file path=xl/ctrlProps/ctrlProp99.xml><?xml version="1.0" encoding="utf-8"?>
<formControlPr xmlns="http://schemas.microsoft.com/office/spreadsheetml/2009/9/main" objectType="Drop" dropStyle="combo" dx="16" fmlaLink="_Output!$D$102" fmlaRange="_Input!$C$45:$C$49" noThreeD="1" sel="0" val="0"/>
</file>

<file path=xl/ctrlProps/ctrlProp100.xml><?xml version="1.0" encoding="utf-8"?>
<formControlPr xmlns="http://schemas.microsoft.com/office/spreadsheetml/2009/9/main" objectType="Drop" dropStyle="combo" dx="16" fmlaLink="_Output!$D$103" fmlaRange="_Input!$C$45:$C$49" noThreeD="1" sel="0" val="0"/>
</file>

<file path=xl/ctrlProps/ctrlProp101.xml><?xml version="1.0" encoding="utf-8"?>
<formControlPr xmlns="http://schemas.microsoft.com/office/spreadsheetml/2009/9/main" objectType="Drop" dropStyle="combo" dx="16" fmlaLink="_Output!$D$101" fmlaRange="_Input!$C$45:$C$49" noThreeD="1" sel="0" val="0"/>
</file>

<file path=xl/ctrlProps/ctrlProp102.xml><?xml version="1.0" encoding="utf-8"?>
<formControlPr xmlns="http://schemas.microsoft.com/office/spreadsheetml/2009/9/main" objectType="Drop" dropStyle="combo" dx="16" fmlaLink="_Output!$D$995" fmlaRange="_Input!$C$45:$C$49" noThreeD="1" sel="0" val="0"/>
</file>

<file path=xl/ctrlProps/ctrlProp103.xml><?xml version="1.0" encoding="utf-8"?>
<formControlPr xmlns="http://schemas.microsoft.com/office/spreadsheetml/2009/9/main" objectType="Drop" dropStyle="combo" dx="16" fmlaLink="_Output!$D$996" fmlaRange="_Input!$C$45:$C$49" noThreeD="1" sel="0" val="0"/>
</file>

<file path=xl/ctrlProps/ctrlProp104.xml><?xml version="1.0" encoding="utf-8"?>
<formControlPr xmlns="http://schemas.microsoft.com/office/spreadsheetml/2009/9/main" objectType="Drop" dropStyle="combo" dx="16" fmlaLink="_Output!$D$1470" fmlaRange="_Input!$C$45:$C$49" noThreeD="1" sel="0" val="0"/>
</file>

<file path=xl/ctrlProps/ctrlProp105.xml><?xml version="1.0" encoding="utf-8"?>
<formControlPr xmlns="http://schemas.microsoft.com/office/spreadsheetml/2009/9/main" objectType="Drop" dropStyle="combo" dx="16" fmlaLink="_Output!$D$111" fmlaRange="_Input!$C$3:$C$4" noThreeD="1" sel="1" val="0"/>
</file>

<file path=xl/ctrlProps/ctrlProp106.xml><?xml version="1.0" encoding="utf-8"?>
<formControlPr xmlns="http://schemas.microsoft.com/office/spreadsheetml/2009/9/main" objectType="Drop" dropStyle="combo" dx="16" fmlaLink="_Output!$D$112" fmlaRange="_Input!$C$3:$C$4" noThreeD="1" sel="1" val="0"/>
</file>

<file path=xl/ctrlProps/ctrlProp107.xml><?xml version="1.0" encoding="utf-8"?>
<formControlPr xmlns="http://schemas.microsoft.com/office/spreadsheetml/2009/9/main" objectType="Drop" dropStyle="combo" dx="16" fmlaLink="_Output!$D$113" fmlaRange="_Input!$C$3:$C$4" noThreeD="1" sel="1" val="0"/>
</file>

<file path=xl/ctrlProps/ctrlProp108.xml><?xml version="1.0" encoding="utf-8"?>
<formControlPr xmlns="http://schemas.microsoft.com/office/spreadsheetml/2009/9/main" objectType="Drop" dropStyle="combo" dx="16" fmlaLink="_Output!$D$114" fmlaRange="_Input!$C$3:$C$4" noThreeD="1" sel="1" val="0"/>
</file>

<file path=xl/ctrlProps/ctrlProp109.xml><?xml version="1.0" encoding="utf-8"?>
<formControlPr xmlns="http://schemas.microsoft.com/office/spreadsheetml/2009/9/main" objectType="Drop" dropStyle="combo" dx="16" fmlaLink="_Output!$D$115" fmlaRange="_Input!$C$3:$C$4" noThreeD="1" sel="1" val="0"/>
</file>

<file path=xl/ctrlProps/ctrlProp110.xml><?xml version="1.0" encoding="utf-8"?>
<formControlPr xmlns="http://schemas.microsoft.com/office/spreadsheetml/2009/9/main" objectType="Drop" dropStyle="combo" dx="16" fmlaLink="_Output!$D$116" fmlaRange="_Input!$C$3:$C$4" noThreeD="1" sel="1" val="0"/>
</file>

<file path=xl/ctrlProps/ctrlProp111.xml><?xml version="1.0" encoding="utf-8"?>
<formControlPr xmlns="http://schemas.microsoft.com/office/spreadsheetml/2009/9/main" objectType="Drop" dropStyle="combo" dx="16" fmlaLink="_Output!$D$117" fmlaRange="_Input!$C$3:$C$4" noThreeD="1" sel="1" val="0"/>
</file>

<file path=xl/ctrlProps/ctrlProp112.xml><?xml version="1.0" encoding="utf-8"?>
<formControlPr xmlns="http://schemas.microsoft.com/office/spreadsheetml/2009/9/main" objectType="Drop" dropStyle="combo" dx="16" fmlaLink="_Output!$D$118" fmlaRange="_Input!$C$3:$C$4" noThreeD="1" sel="1" val="0"/>
</file>

<file path=xl/ctrlProps/ctrlProp113.xml><?xml version="1.0" encoding="utf-8"?>
<formControlPr xmlns="http://schemas.microsoft.com/office/spreadsheetml/2009/9/main" objectType="Drop" dropStyle="combo" dx="16" fmlaLink="_Output!$D$119" fmlaRange="_Input!$C$3:$C$4" noThreeD="1" sel="1" val="0"/>
</file>

<file path=xl/ctrlProps/ctrlProp114.xml><?xml version="1.0" encoding="utf-8"?>
<formControlPr xmlns="http://schemas.microsoft.com/office/spreadsheetml/2009/9/main" objectType="Drop" dropStyle="combo" dx="16" fmlaLink="_Output!$D$120" fmlaRange="_Input!$C$3:$C$4" noThreeD="1" sel="1" val="0"/>
</file>

<file path=xl/ctrlProps/ctrlProp115.xml><?xml version="1.0" encoding="utf-8"?>
<formControlPr xmlns="http://schemas.microsoft.com/office/spreadsheetml/2009/9/main" objectType="Drop" dropStyle="combo" dx="16" fmlaLink="_Output!$D$121" fmlaRange="_Input!$C$3:$C$4" noThreeD="1" sel="1" val="0"/>
</file>

<file path=xl/ctrlProps/ctrlProp116.xml><?xml version="1.0" encoding="utf-8"?>
<formControlPr xmlns="http://schemas.microsoft.com/office/spreadsheetml/2009/9/main" objectType="Drop" dropStyle="combo" dx="16" fmlaLink="_Output!$D$125" fmlaRange="_Input!$C$13:$C$17" noThreeD="1" sel="0" val="0"/>
</file>

<file path=xl/ctrlProps/ctrlProp117.xml><?xml version="1.0" encoding="utf-8"?>
<formControlPr xmlns="http://schemas.microsoft.com/office/spreadsheetml/2009/9/main" objectType="Drop" dropStyle="combo" dx="16" fmlaLink="_Output!$D$123" fmlaRange="_Input!$C$13:$C$17" noThreeD="1" sel="0" val="0"/>
</file>

<file path=xl/ctrlProps/ctrlProp118.xml><?xml version="1.0" encoding="utf-8"?>
<formControlPr xmlns="http://schemas.microsoft.com/office/spreadsheetml/2009/9/main" objectType="Drop" dropStyle="combo" dx="16" fmlaLink="_Output!$D$132" fmlaRange="_Input!$C$3:$C$4" noThreeD="1" sel="1" val="0"/>
</file>

<file path=xl/ctrlProps/ctrlProp119.xml><?xml version="1.0" encoding="utf-8"?>
<formControlPr xmlns="http://schemas.microsoft.com/office/spreadsheetml/2009/9/main" objectType="Drop" dropStyle="combo" dx="16" fmlaLink="_Output!$D$133" fmlaRange="_Input!$C$3:$C$4" noThreeD="1" sel="1" val="0"/>
</file>

<file path=xl/ctrlProps/ctrlProp120.xml><?xml version="1.0" encoding="utf-8"?>
<formControlPr xmlns="http://schemas.microsoft.com/office/spreadsheetml/2009/9/main" objectType="Drop" dropStyle="combo" dx="16" fmlaLink="_Output!$D$134" fmlaRange="_Input!$C$3:$C$4" noThreeD="1" sel="1" val="0"/>
</file>

<file path=xl/ctrlProps/ctrlProp121.xml><?xml version="1.0" encoding="utf-8"?>
<formControlPr xmlns="http://schemas.microsoft.com/office/spreadsheetml/2009/9/main" objectType="Drop" dropStyle="combo" dx="16" fmlaLink="_Output!$D$135" fmlaRange="_Input!$C$3:$C$4" noThreeD="1" sel="1" val="0"/>
</file>

<file path=xl/ctrlProps/ctrlProp122.xml><?xml version="1.0" encoding="utf-8"?>
<formControlPr xmlns="http://schemas.microsoft.com/office/spreadsheetml/2009/9/main" objectType="Drop" dropStyle="combo" dx="16" fmlaLink="_Output!$D$136" fmlaRange="_Input!$C$3:$C$4" noThreeD="1" sel="1" val="0"/>
</file>

<file path=xl/ctrlProps/ctrlProp123.xml><?xml version="1.0" encoding="utf-8"?>
<formControlPr xmlns="http://schemas.microsoft.com/office/spreadsheetml/2009/9/main" objectType="Drop" dropStyle="combo" dx="16" fmlaLink="_Output!$D$137" fmlaRange="_Input!$C$3:$C$4" noThreeD="1" sel="1" val="0"/>
</file>

<file path=xl/ctrlProps/ctrlProp124.xml><?xml version="1.0" encoding="utf-8"?>
<formControlPr xmlns="http://schemas.microsoft.com/office/spreadsheetml/2009/9/main" objectType="Drop" dropStyle="combo" dx="16" fmlaLink="_Output!$D$138" fmlaRange="_Input!$C$3:$C$4" noThreeD="1" sel="1" val="0"/>
</file>

<file path=xl/ctrlProps/ctrlProp125.xml><?xml version="1.0" encoding="utf-8"?>
<formControlPr xmlns="http://schemas.microsoft.com/office/spreadsheetml/2009/9/main" objectType="Drop" dropStyle="combo" dx="16" fmlaLink="_Output!$D$139" fmlaRange="_Input!$C$3:$C$4" noThreeD="1" sel="1" val="0"/>
</file>

<file path=xl/ctrlProps/ctrlProp126.xml><?xml version="1.0" encoding="utf-8"?>
<formControlPr xmlns="http://schemas.microsoft.com/office/spreadsheetml/2009/9/main" objectType="Drop" dropStyle="combo" dx="16" fmlaLink="_Output!$D$128" fmlaRange="_Input!$C$13:$C$17" noThreeD="1" sel="0" val="0"/>
</file>

<file path=xl/ctrlProps/ctrlProp127.xml><?xml version="1.0" encoding="utf-8"?>
<formControlPr xmlns="http://schemas.microsoft.com/office/spreadsheetml/2009/9/main" objectType="Drop" dropStyle="combo" dx="16" fmlaLink="_Output!$D$144" fmlaRange="_Input!$C$39:$C$43" noThreeD="1" sel="0" val="0"/>
</file>

<file path=xl/ctrlProps/ctrlProp128.xml><?xml version="1.0" encoding="utf-8"?>
<formControlPr xmlns="http://schemas.microsoft.com/office/spreadsheetml/2009/9/main" objectType="Drop" dropStyle="combo" dx="16" fmlaLink="_Output!$D$107" fmlaRange="_Input!$C$45:$C$49" noThreeD="1" sel="0" val="0"/>
</file>

<file path=xl/ctrlProps/ctrlProp129.xml><?xml version="1.0" encoding="utf-8"?>
<formControlPr xmlns="http://schemas.microsoft.com/office/spreadsheetml/2009/9/main" objectType="Drop" dropStyle="combo" dx="16" fmlaLink="_Output!$D$127" fmlaRange="_Input!$C$13:$C$17" noThreeD="1" sel="0" val="0"/>
</file>

<file path=xl/ctrlProps/ctrlProp130.xml><?xml version="1.0" encoding="utf-8"?>
<formControlPr xmlns="http://schemas.microsoft.com/office/spreadsheetml/2009/9/main" objectType="Drop" dropStyle="combo" dx="16" fmlaLink="_Output!$D$143" fmlaRange="_Input!$C$13:$C$17" noThreeD="1" sel="0" val="0"/>
</file>

<file path=xl/ctrlProps/ctrlProp131.xml><?xml version="1.0" encoding="utf-8"?>
<formControlPr xmlns="http://schemas.microsoft.com/office/spreadsheetml/2009/9/main" objectType="Drop" dropStyle="combo" dx="16" fmlaLink="_Output!$D$140" fmlaRange="_Input!$C$13:$C$17" noThreeD="1" sel="0" val="0"/>
</file>

<file path=xl/ctrlProps/ctrlProp132.xml><?xml version="1.0" encoding="utf-8"?>
<formControlPr xmlns="http://schemas.microsoft.com/office/spreadsheetml/2009/9/main" objectType="Drop" dropStyle="combo" dx="16" fmlaLink="_Output!$D$1090" fmlaRange="_Input!$C$3:$C$4" noThreeD="1" sel="1" val="0"/>
</file>

<file path=xl/ctrlProps/ctrlProp133.xml><?xml version="1.0" encoding="utf-8"?>
<formControlPr xmlns="http://schemas.microsoft.com/office/spreadsheetml/2009/9/main" objectType="Drop" dropStyle="combo" dx="16" fmlaLink="_Output!$D$1091" fmlaRange="_Input!$C$3:$C$4" noThreeD="1" sel="1" val="0"/>
</file>

<file path=xl/ctrlProps/ctrlProp134.xml><?xml version="1.0" encoding="utf-8"?>
<formControlPr xmlns="http://schemas.microsoft.com/office/spreadsheetml/2009/9/main" objectType="Drop" dropStyle="combo" dx="16" fmlaLink="_Output!$D$148" fmlaRange="_Input!$C$13:$C$17" noThreeD="1" sel="0" val="0"/>
</file>

<file path=xl/ctrlProps/ctrlProp135.xml><?xml version="1.0" encoding="utf-8"?>
<formControlPr xmlns="http://schemas.microsoft.com/office/spreadsheetml/2009/9/main" objectType="Drop" dropStyle="combo" dx="16" fmlaLink="_Output!$D$149" fmlaRange="_Input!$C$13:$C$17" noThreeD="1" sel="0" val="0"/>
</file>

<file path=xl/ctrlProps/ctrlProp136.xml><?xml version="1.0" encoding="utf-8"?>
<formControlPr xmlns="http://schemas.microsoft.com/office/spreadsheetml/2009/9/main" objectType="Drop" dropStyle="combo" dx="16" fmlaLink="_Output!$D$152" fmlaRange="_Input!$C$39:$C$43" noThreeD="1" sel="0" val="0"/>
</file>

<file path=xl/ctrlProps/ctrlProp137.xml><?xml version="1.0" encoding="utf-8"?>
<formControlPr xmlns="http://schemas.microsoft.com/office/spreadsheetml/2009/9/main" objectType="Drop" dropStyle="combo" dx="16" fmlaLink="_Output!$D$153" fmlaRange="_Input!$C$13:$C$17" noThreeD="1" sel="0" val="0"/>
</file>

<file path=xl/ctrlProps/ctrlProp138.xml><?xml version="1.0" encoding="utf-8"?>
<formControlPr xmlns="http://schemas.microsoft.com/office/spreadsheetml/2009/9/main" objectType="Drop" dropStyle="combo" dx="16" fmlaLink="_Output!$D$151" fmlaRange="_Input!$C$13:$C$17" noThreeD="1" sel="0" val="0"/>
</file>

<file path=xl/ctrlProps/ctrlProp139.xml><?xml version="1.0" encoding="utf-8"?>
<formControlPr xmlns="http://schemas.microsoft.com/office/spreadsheetml/2009/9/main" objectType="Drop" dropStyle="combo" dx="16" fmlaLink="_Output!$D$155" fmlaRange="_Input!$C$39:$C$43" noThreeD="1" sel="0" val="0"/>
</file>

<file path=xl/ctrlProps/ctrlProp140.xml><?xml version="1.0" encoding="utf-8"?>
<formControlPr xmlns="http://schemas.microsoft.com/office/spreadsheetml/2009/9/main" objectType="Drop" dropStyle="combo" dx="16" fmlaLink="_Output!$D$157" fmlaRange="_Input!$C$39:$C$43" noThreeD="1" sel="0" val="0"/>
</file>

<file path=xl/ctrlProps/ctrlProp141.xml><?xml version="1.0" encoding="utf-8"?>
<formControlPr xmlns="http://schemas.microsoft.com/office/spreadsheetml/2009/9/main" objectType="Drop" dropStyle="combo" dx="16" fmlaLink="_Output!$D$156" fmlaRange="_Input!$C$39:$C$43" noThreeD="1" sel="0" val="0"/>
</file>

<file path=xl/ctrlProps/ctrlProp142.xml><?xml version="1.0" encoding="utf-8"?>
<formControlPr xmlns="http://schemas.microsoft.com/office/spreadsheetml/2009/9/main" objectType="Drop" dropStyle="combo" dx="16" fmlaLink="_Output!$D$154" fmlaRange="_Input!$C$13:$C$17" noThreeD="1" sel="0" val="0"/>
</file>

<file path=xl/ctrlProps/ctrlProp143.xml><?xml version="1.0" encoding="utf-8"?>
<formControlPr xmlns="http://schemas.microsoft.com/office/spreadsheetml/2009/9/main" objectType="Drop" dropStyle="combo" dx="16" fmlaLink="_Output!$D$150" fmlaRange="_Input!$C$13:$C$17" noThreeD="1" sel="0" val="0"/>
</file>

<file path=xl/ctrlProps/ctrlProp144.xml><?xml version="1.0" encoding="utf-8"?>
<formControlPr xmlns="http://schemas.microsoft.com/office/spreadsheetml/2009/9/main" objectType="Drop" dropStyle="combo" dx="16" fmlaLink="_Output!$D$997" fmlaRange="_Input!$C$13:$C$17" noThreeD="1" sel="0" val="0"/>
</file>

<file path=xl/ctrlProps/ctrlProp145.xml><?xml version="1.0" encoding="utf-8"?>
<formControlPr xmlns="http://schemas.microsoft.com/office/spreadsheetml/2009/9/main" objectType="Drop" dropStyle="combo" dx="16" fmlaLink="_Output!$D$998" fmlaRange="_Input!$C$13:$C$17" noThreeD="1" sel="0" val="0"/>
</file>

<file path=xl/ctrlProps/ctrlProp146.xml><?xml version="1.0" encoding="utf-8"?>
<formControlPr xmlns="http://schemas.microsoft.com/office/spreadsheetml/2009/9/main" objectType="Drop" dropStyle="combo" dx="16" fmlaLink="_Output!$D$999" fmlaRange="_Input!$C$13:$C$17" noThreeD="1" sel="0" val="0"/>
</file>

<file path=xl/ctrlProps/ctrlProp147.xml><?xml version="1.0" encoding="utf-8"?>
<formControlPr xmlns="http://schemas.microsoft.com/office/spreadsheetml/2009/9/main" objectType="Drop" dropStyle="combo" dx="16" fmlaLink="_Output!$D$1000" fmlaRange="_Input!$C$13:$C$17" noThreeD="1" sel="0" val="0"/>
</file>

<file path=xl/ctrlProps/ctrlProp148.xml><?xml version="1.0" encoding="utf-8"?>
<formControlPr xmlns="http://schemas.microsoft.com/office/spreadsheetml/2009/9/main" objectType="Drop" dropStyle="combo" dx="16" fmlaLink="_Output!$D$161" fmlaRange="_Input!$C$13:$C$17" noThreeD="1" sel="0" val="0"/>
</file>

<file path=xl/ctrlProps/ctrlProp149.xml><?xml version="1.0" encoding="utf-8"?>
<formControlPr xmlns="http://schemas.microsoft.com/office/spreadsheetml/2009/9/main" objectType="Drop" dropStyle="combo" dx="16" fmlaLink="_Output!$D$175" fmlaRange="_Input!$C$39:$C$43" noThreeD="1" sel="0" val="0"/>
</file>

<file path=xl/ctrlProps/ctrlProp150.xml><?xml version="1.0" encoding="utf-8"?>
<formControlPr xmlns="http://schemas.microsoft.com/office/spreadsheetml/2009/9/main" objectType="Drop" dropStyle="combo" dx="16" fmlaLink="_Output!$D$176" fmlaRange="_Input!$C$13:$C$17" noThreeD="1" sel="0" val="0"/>
</file>

<file path=xl/ctrlProps/ctrlProp151.xml><?xml version="1.0" encoding="utf-8"?>
<formControlPr xmlns="http://schemas.microsoft.com/office/spreadsheetml/2009/9/main" objectType="Drop" dropStyle="combo" dx="16" fmlaLink="_Output!$D$1001" fmlaRange="_Input!$C$13:$C$17" noThreeD="1" sel="0" val="0"/>
</file>

<file path=xl/ctrlProps/ctrlProp152.xml><?xml version="1.0" encoding="utf-8"?>
<formControlPr xmlns="http://schemas.microsoft.com/office/spreadsheetml/2009/9/main" objectType="Drop" dropStyle="combo" dx="16" fmlaLink="_Output!$D$1093" fmlaRange="_Input!$C$3:$C$4" noThreeD="1" sel="1" val="0"/>
</file>

<file path=xl/ctrlProps/ctrlProp153.xml><?xml version="1.0" encoding="utf-8"?>
<formControlPr xmlns="http://schemas.microsoft.com/office/spreadsheetml/2009/9/main" objectType="Drop" dropStyle="combo" dx="16" fmlaLink="_Output!$D$1092" fmlaRange="_Input!$C$13:$C$17" noThreeD="1" sel="0" val="0"/>
</file>

<file path=xl/ctrlProps/ctrlProp154.xml><?xml version="1.0" encoding="utf-8"?>
<formControlPr xmlns="http://schemas.microsoft.com/office/spreadsheetml/2009/9/main" objectType="Drop" dropStyle="combo" dx="16" fmlaLink="_Output!$D$1094" fmlaRange="_Input!$C$3:$C$4" noThreeD="1" sel="1" val="0"/>
</file>

<file path=xl/ctrlProps/ctrlProp155.xml><?xml version="1.0" encoding="utf-8"?>
<formControlPr xmlns="http://schemas.microsoft.com/office/spreadsheetml/2009/9/main" objectType="Drop" dropStyle="combo" dx="16" fmlaLink="_Output!$D$1095" fmlaRange="_Input!$C$3:$C$4" noThreeD="1" sel="1" val="0"/>
</file>

<file path=xl/ctrlProps/ctrlProp156.xml><?xml version="1.0" encoding="utf-8"?>
<formControlPr xmlns="http://schemas.microsoft.com/office/spreadsheetml/2009/9/main" objectType="Drop" dropStyle="combo" dx="16" fmlaLink="_Output!$D$1096" fmlaRange="_Input!$C$3:$C$4" noThreeD="1" sel="1" val="0"/>
</file>

<file path=xl/ctrlProps/ctrlProp157.xml><?xml version="1.0" encoding="utf-8"?>
<formControlPr xmlns="http://schemas.microsoft.com/office/spreadsheetml/2009/9/main" objectType="Drop" dropStyle="combo" dx="16" fmlaLink="_Output!$D$1097" fmlaRange="_Input!$C$13:$C$17" noThreeD="1" sel="0" val="0"/>
</file>

<file path=xl/ctrlProps/ctrlProp158.xml><?xml version="1.0" encoding="utf-8"?>
<formControlPr xmlns="http://schemas.microsoft.com/office/spreadsheetml/2009/9/main" objectType="Drop" dropStyle="combo" dx="16" fmlaLink="_Output!$D$1098" fmlaRange="_Input!$C$13:$C$17" noThreeD="1" sel="0" val="0"/>
</file>

<file path=xl/ctrlProps/ctrlProp159.xml><?xml version="1.0" encoding="utf-8"?>
<formControlPr xmlns="http://schemas.microsoft.com/office/spreadsheetml/2009/9/main" objectType="Drop" dropStyle="combo" dx="16" fmlaLink="_Output!$D$1099" fmlaRange="_Input!$C$3:$C$4" noThreeD="1" sel="1" val="0"/>
</file>

<file path=xl/ctrlProps/ctrlProp160.xml><?xml version="1.0" encoding="utf-8"?>
<formControlPr xmlns="http://schemas.microsoft.com/office/spreadsheetml/2009/9/main" objectType="Drop" dropStyle="combo" dx="16" fmlaLink="_Output!$D$1100" fmlaRange="_Input!$C$3:$C$4" noThreeD="1" sel="1" val="0"/>
</file>

<file path=xl/ctrlProps/ctrlProp161.xml><?xml version="1.0" encoding="utf-8"?>
<formControlPr xmlns="http://schemas.microsoft.com/office/spreadsheetml/2009/9/main" objectType="Drop" dropStyle="combo" dx="16" fmlaLink="_Output!$D$1101" fmlaRange="_Input!$C$3:$C$4" noThreeD="1" sel="1" val="0"/>
</file>

<file path=xl/ctrlProps/ctrlProp162.xml><?xml version="1.0" encoding="utf-8"?>
<formControlPr xmlns="http://schemas.microsoft.com/office/spreadsheetml/2009/9/main" objectType="Drop" dropStyle="combo" dx="16" fmlaLink="_Output!$D$1102" fmlaRange="_Input!$C$13:$C$17" noThreeD="1" sel="0" val="0"/>
</file>

<file path=xl/ctrlProps/ctrlProp163.xml><?xml version="1.0" encoding="utf-8"?>
<formControlPr xmlns="http://schemas.microsoft.com/office/spreadsheetml/2009/9/main" objectType="Drop" dropStyle="combo" dx="16" fmlaLink="_Output!$D$180" fmlaRange="_Input!$C$13:$C$17" noThreeD="1" sel="0" val="0"/>
</file>

<file path=xl/ctrlProps/ctrlProp164.xml><?xml version="1.0" encoding="utf-8"?>
<formControlPr xmlns="http://schemas.microsoft.com/office/spreadsheetml/2009/9/main" objectType="Drop" dropStyle="combo" dx="16" fmlaLink="_Output!$D$182" fmlaRange="_Input!$C$3:$C$4" noThreeD="1" sel="1" val="0"/>
</file>

<file path=xl/ctrlProps/ctrlProp165.xml><?xml version="1.0" encoding="utf-8"?>
<formControlPr xmlns="http://schemas.microsoft.com/office/spreadsheetml/2009/9/main" objectType="Drop" dropStyle="combo" dx="16" fmlaLink="_Output!$D$183" fmlaRange="_Input!$C$3:$C$4" noThreeD="1" sel="1" val="0"/>
</file>

<file path=xl/ctrlProps/ctrlProp166.xml><?xml version="1.0" encoding="utf-8"?>
<formControlPr xmlns="http://schemas.microsoft.com/office/spreadsheetml/2009/9/main" objectType="Drop" dropStyle="combo" dx="16" fmlaLink="_Output!$D$184" fmlaRange="_Input!$C$3:$C$4" noThreeD="1" sel="1" val="0"/>
</file>

<file path=xl/ctrlProps/ctrlProp167.xml><?xml version="1.0" encoding="utf-8"?>
<formControlPr xmlns="http://schemas.microsoft.com/office/spreadsheetml/2009/9/main" objectType="Drop" dropStyle="combo" dx="16" fmlaLink="_Output!$D$185" fmlaRange="_Input!$C$3:$C$4" noThreeD="1" sel="1" val="0"/>
</file>

<file path=xl/ctrlProps/ctrlProp168.xml><?xml version="1.0" encoding="utf-8"?>
<formControlPr xmlns="http://schemas.microsoft.com/office/spreadsheetml/2009/9/main" objectType="Drop" dropStyle="combo" dx="16" fmlaLink="_Output!$D$188" fmlaRange="_Input!$C$13:$C$17" noThreeD="1" sel="0" val="0"/>
</file>

<file path=xl/ctrlProps/ctrlProp169.xml><?xml version="1.0" encoding="utf-8"?>
<formControlPr xmlns="http://schemas.microsoft.com/office/spreadsheetml/2009/9/main" objectType="Drop" dropStyle="combo" dx="16" fmlaLink="_Output!$D$190" fmlaRange="_Input!$C$3:$C$4" noThreeD="1" sel="1" val="0"/>
</file>

<file path=xl/ctrlProps/ctrlProp170.xml><?xml version="1.0" encoding="utf-8"?>
<formControlPr xmlns="http://schemas.microsoft.com/office/spreadsheetml/2009/9/main" objectType="Drop" dropStyle="combo" dx="16" fmlaLink="_Output!$D$191" fmlaRange="_Input!$C$3:$C$4" noThreeD="1" sel="1" val="0"/>
</file>

<file path=xl/ctrlProps/ctrlProp171.xml><?xml version="1.0" encoding="utf-8"?>
<formControlPr xmlns="http://schemas.microsoft.com/office/spreadsheetml/2009/9/main" objectType="Drop" dropStyle="combo" dx="16" fmlaLink="_Output!$D$192" fmlaRange="_Input!$C$3:$C$4" noThreeD="1" sel="1" val="0"/>
</file>

<file path=xl/ctrlProps/ctrlProp172.xml><?xml version="1.0" encoding="utf-8"?>
<formControlPr xmlns="http://schemas.microsoft.com/office/spreadsheetml/2009/9/main" objectType="Drop" dropStyle="combo" dx="16" fmlaLink="_Output!$D$194" fmlaRange="_Input!$C$13:$C$17" noThreeD="1" sel="0" val="0"/>
</file>

<file path=xl/ctrlProps/ctrlProp173.xml><?xml version="1.0" encoding="utf-8"?>
<formControlPr xmlns="http://schemas.microsoft.com/office/spreadsheetml/2009/9/main" objectType="Drop" dropStyle="combo" dx="16" fmlaLink="_Output!$D$186" fmlaRange="_Input!$C$3:$C$4" noThreeD="1" sel="1" val="0"/>
</file>

<file path=xl/ctrlProps/ctrlProp174.xml><?xml version="1.0" encoding="utf-8"?>
<formControlPr xmlns="http://schemas.microsoft.com/office/spreadsheetml/2009/9/main" objectType="Drop" dropStyle="combo" dx="16" fmlaLink="_Output!$D$195" fmlaRange="_Input!$C$13:$C$17" noThreeD="1" sel="0" val="0"/>
</file>

<file path=xl/ctrlProps/ctrlProp175.xml><?xml version="1.0" encoding="utf-8"?>
<formControlPr xmlns="http://schemas.microsoft.com/office/spreadsheetml/2009/9/main" objectType="Drop" dropStyle="combo" dx="16" fmlaLink="_Output!$D$196" fmlaRange="_Input!$C$13:$C$17" noThreeD="1" sel="0" val="0"/>
</file>

<file path=xl/ctrlProps/ctrlProp176.xml><?xml version="1.0" encoding="utf-8"?>
<formControlPr xmlns="http://schemas.microsoft.com/office/spreadsheetml/2009/9/main" objectType="Drop" dropStyle="combo" dx="16" fmlaLink="_Output!$D$187" fmlaRange="_Input!$C$3:$C$4" noThreeD="1" sel="1" val="0"/>
</file>

<file path=xl/ctrlProps/ctrlProp177.xml><?xml version="1.0" encoding="utf-8"?>
<formControlPr xmlns="http://schemas.microsoft.com/office/spreadsheetml/2009/9/main" objectType="Drop" dropStyle="combo" dx="16" fmlaLink="_Output!$D$197" fmlaRange="_Input!$C$39:$C$43" noThreeD="1" sel="0" val="0"/>
</file>

<file path=xl/ctrlProps/ctrlProp178.xml><?xml version="1.0" encoding="utf-8"?>
<formControlPr xmlns="http://schemas.microsoft.com/office/spreadsheetml/2009/9/main" objectType="Drop" dropStyle="combo" dx="16" fmlaLink="_Output!$D$193" fmlaRange="_Input!$C$13:$C$17" noThreeD="1" sel="0" val="0"/>
</file>

<file path=xl/ctrlProps/ctrlProp179.xml><?xml version="1.0" encoding="utf-8"?>
<formControlPr xmlns="http://schemas.microsoft.com/office/spreadsheetml/2009/9/main" objectType="Drop" dropStyle="combo" dx="16" fmlaLink="_Output!$D$202" fmlaRange="_Input!$C$13:$C$17" noThreeD="1" sel="0" val="0"/>
</file>

<file path=xl/ctrlProps/ctrlProp180.xml><?xml version="1.0" encoding="utf-8"?>
<formControlPr xmlns="http://schemas.microsoft.com/office/spreadsheetml/2009/9/main" objectType="Drop" dropStyle="combo" dx="16" fmlaLink="_Output!$D$203" fmlaRange="_Input!$C$13:$C$17" noThreeD="1" sel="0" val="0"/>
</file>

<file path=xl/ctrlProps/ctrlProp181.xml><?xml version="1.0" encoding="utf-8"?>
<formControlPr xmlns="http://schemas.microsoft.com/office/spreadsheetml/2009/9/main" objectType="Drop" dropStyle="combo" dx="16" fmlaLink="_Output!$D$205" fmlaRange="_Input!$C$3:$C$4" noThreeD="1" sel="1" val="0"/>
</file>

<file path=xl/ctrlProps/ctrlProp182.xml><?xml version="1.0" encoding="utf-8"?>
<formControlPr xmlns="http://schemas.microsoft.com/office/spreadsheetml/2009/9/main" objectType="Drop" dropStyle="combo" dx="16" fmlaLink="_Output!$D$206" fmlaRange="_Input!$C$3:$C$4" noThreeD="1" sel="1" val="0"/>
</file>

<file path=xl/ctrlProps/ctrlProp183.xml><?xml version="1.0" encoding="utf-8"?>
<formControlPr xmlns="http://schemas.microsoft.com/office/spreadsheetml/2009/9/main" objectType="Drop" dropStyle="combo" dx="16" fmlaLink="_Output!$D$208" fmlaRange="_Input!$C$3:$C$4" noThreeD="1" sel="1" val="0"/>
</file>

<file path=xl/ctrlProps/ctrlProp184.xml><?xml version="1.0" encoding="utf-8"?>
<formControlPr xmlns="http://schemas.microsoft.com/office/spreadsheetml/2009/9/main" objectType="Drop" dropStyle="combo" dx="16" fmlaLink="_Output!$D$209" fmlaRange="_Input!$C$3:$C$4" noThreeD="1" sel="1" val="0"/>
</file>

<file path=xl/ctrlProps/ctrlProp185.xml><?xml version="1.0" encoding="utf-8"?>
<formControlPr xmlns="http://schemas.microsoft.com/office/spreadsheetml/2009/9/main" objectType="Drop" dropStyle="combo" dx="16" fmlaLink="_Output!$D$210" fmlaRange="_Input!$C$3:$C$4" noThreeD="1" sel="1" val="0"/>
</file>

<file path=xl/ctrlProps/ctrlProp186.xml><?xml version="1.0" encoding="utf-8"?>
<formControlPr xmlns="http://schemas.microsoft.com/office/spreadsheetml/2009/9/main" objectType="Drop" dropStyle="combo" dx="16" fmlaLink="_Output!$D$211" fmlaRange="_Input!$C$3:$C$4" noThreeD="1" sel="1" val="0"/>
</file>

<file path=xl/ctrlProps/ctrlProp187.xml><?xml version="1.0" encoding="utf-8"?>
<formControlPr xmlns="http://schemas.microsoft.com/office/spreadsheetml/2009/9/main" objectType="Drop" dropStyle="combo" dx="16" fmlaLink="_Output!$D$212" fmlaRange="_Input!$C$3:$C$4" noThreeD="1" sel="1" val="0"/>
</file>

<file path=xl/ctrlProps/ctrlProp188.xml><?xml version="1.0" encoding="utf-8"?>
<formControlPr xmlns="http://schemas.microsoft.com/office/spreadsheetml/2009/9/main" objectType="Drop" dropStyle="combo" dx="16" fmlaLink="_Output!$D$213" fmlaRange="_Input!$C$3:$C$4" noThreeD="1" sel="1" val="0"/>
</file>

<file path=xl/ctrlProps/ctrlProp189.xml><?xml version="1.0" encoding="utf-8"?>
<formControlPr xmlns="http://schemas.microsoft.com/office/spreadsheetml/2009/9/main" objectType="Drop" dropStyle="combo" dx="16" fmlaLink="_Output!$D$215" fmlaRange="_Input!$C$39:$C$43" noThreeD="1" sel="0" val="0"/>
</file>

<file path=xl/ctrlProps/ctrlProp190.xml><?xml version="1.0" encoding="utf-8"?>
<formControlPr xmlns="http://schemas.microsoft.com/office/spreadsheetml/2009/9/main" objectType="Drop" dropStyle="combo" dx="16" fmlaLink="_Output!$D$216" fmlaRange="_Input!$C$13:$C$17" noThreeD="1" sel="0" val="0"/>
</file>

<file path=xl/ctrlProps/ctrlProp191.xml><?xml version="1.0" encoding="utf-8"?>
<formControlPr xmlns="http://schemas.microsoft.com/office/spreadsheetml/2009/9/main" objectType="Drop" dropStyle="combo" dx="16" fmlaLink="_Output!$D$207" fmlaRange="_Input!$C$3:$C$4" noThreeD="1" sel="1" val="0"/>
</file>

<file path=xl/ctrlProps/ctrlProp192.xml><?xml version="1.0" encoding="utf-8"?>
<formControlPr xmlns="http://schemas.microsoft.com/office/spreadsheetml/2009/9/main" objectType="Drop" dropStyle="combo" dx="16" fmlaLink="_Output!$D$1104" fmlaRange="_Input!$C$13:$C$17" noThreeD="1" sel="0" val="0"/>
</file>

<file path=xl/ctrlProps/ctrlProp193.xml><?xml version="1.0" encoding="utf-8"?>
<formControlPr xmlns="http://schemas.microsoft.com/office/spreadsheetml/2009/9/main" objectType="Drop" dropStyle="combo" dx="16" fmlaLink="_Output!$D$1105" fmlaRange="_Input!$C$13:$C$17" noThreeD="1" sel="0" val="0"/>
</file>

<file path=xl/ctrlProps/ctrlProp194.xml><?xml version="1.0" encoding="utf-8"?>
<formControlPr xmlns="http://schemas.microsoft.com/office/spreadsheetml/2009/9/main" objectType="Drop" dropStyle="combo" dx="16" fmlaLink="_Output!$D$1314" fmlaRange="_Input!$C$3:$C$4" noThreeD="1" sel="1" val="0"/>
</file>

<file path=xl/ctrlProps/ctrlProp195.xml><?xml version="1.0" encoding="utf-8"?>
<formControlPr xmlns="http://schemas.microsoft.com/office/spreadsheetml/2009/9/main" objectType="Drop" dropStyle="combo" dx="16" fmlaLink="_Output!$D$1315" fmlaRange="_Input!$C$3:$C$4" noThreeD="1" sel="1" val="0"/>
</file>

<file path=xl/ctrlProps/ctrlProp196.xml><?xml version="1.0" encoding="utf-8"?>
<formControlPr xmlns="http://schemas.microsoft.com/office/spreadsheetml/2009/9/main" objectType="Drop" dropStyle="combo" dx="16" fmlaLink="_Output!$D$1299" fmlaRange="_Input!$C$3:$C$4" noThreeD="1" sel="1" val="0"/>
</file>

<file path=xl/ctrlProps/ctrlProp197.xml><?xml version="1.0" encoding="utf-8"?>
<formControlPr xmlns="http://schemas.microsoft.com/office/spreadsheetml/2009/9/main" objectType="Drop" dropStyle="combo" dx="16" fmlaLink="_Output!$D$1300" fmlaRange="_Input!$C$3:$C$4" noThreeD="1" sel="1" val="0"/>
</file>

<file path=xl/ctrlProps/ctrlProp198.xml><?xml version="1.0" encoding="utf-8"?>
<formControlPr xmlns="http://schemas.microsoft.com/office/spreadsheetml/2009/9/main" objectType="Drop" dropStyle="combo" dx="16" fmlaLink="_Output!$D$1301" fmlaRange="_Input!$C$3:$C$4" noThreeD="1" sel="1" val="0"/>
</file>

<file path=xl/ctrlProps/ctrlProp199.xml><?xml version="1.0" encoding="utf-8"?>
<formControlPr xmlns="http://schemas.microsoft.com/office/spreadsheetml/2009/9/main" objectType="Drop" dropStyle="combo" dx="16" fmlaLink="_Output!$D$1302" fmlaRange="_Input!$C$3:$C$4" noThreeD="1" sel="1" val="0"/>
</file>

<file path=xl/ctrlProps/ctrlProp200.xml><?xml version="1.0" encoding="utf-8"?>
<formControlPr xmlns="http://schemas.microsoft.com/office/spreadsheetml/2009/9/main" objectType="Drop" dropStyle="combo" dx="16" fmlaLink="_Output!$D$1303" fmlaRange="_Input!$C$3:$C$4" noThreeD="1" sel="1" val="0"/>
</file>

<file path=xl/ctrlProps/ctrlProp201.xml><?xml version="1.0" encoding="utf-8"?>
<formControlPr xmlns="http://schemas.microsoft.com/office/spreadsheetml/2009/9/main" objectType="Drop" dropStyle="combo" dx="16" fmlaLink="_Output!$D$1304" fmlaRange="_Input!$C$3:$C$4" noThreeD="1" sel="1" val="0"/>
</file>

<file path=xl/ctrlProps/ctrlProp202.xml><?xml version="1.0" encoding="utf-8"?>
<formControlPr xmlns="http://schemas.microsoft.com/office/spreadsheetml/2009/9/main" objectType="Drop" dropStyle="combo" dx="16" fmlaLink="_Output!$D$214" fmlaRange="_Input!$C$3:$C$4" noThreeD="1" sel="1" val="0"/>
</file>

<file path=xl/ctrlProps/ctrlProp203.xml><?xml version="1.0" encoding="utf-8"?>
<formControlPr xmlns="http://schemas.microsoft.com/office/spreadsheetml/2009/9/main" objectType="Drop" dropStyle="combo" dx="16" fmlaLink="_Output!$D$1307" fmlaRange="_Input!$C$3:$C$4" noThreeD="1" sel="1" val="0"/>
</file>

<file path=xl/ctrlProps/ctrlProp204.xml><?xml version="1.0" encoding="utf-8"?>
<formControlPr xmlns="http://schemas.microsoft.com/office/spreadsheetml/2009/9/main" objectType="Drop" dropStyle="combo" dx="16" fmlaLink="_Output!$D$1309" fmlaRange="_Input!$C$3:$C$4" noThreeD="1" sel="1" val="0"/>
</file>

<file path=xl/ctrlProps/ctrlProp205.xml><?xml version="1.0" encoding="utf-8"?>
<formControlPr xmlns="http://schemas.microsoft.com/office/spreadsheetml/2009/9/main" objectType="Drop" dropStyle="combo" dx="16" fmlaLink="_Output!$D$1310" fmlaRange="_Input!$C$3:$C$4" noThreeD="1" sel="1" val="0"/>
</file>

<file path=xl/ctrlProps/ctrlProp206.xml><?xml version="1.0" encoding="utf-8"?>
<formControlPr xmlns="http://schemas.microsoft.com/office/spreadsheetml/2009/9/main" objectType="Drop" dropStyle="combo" dx="16" fmlaLink="_Output!$D$1308" fmlaRange="_Input!$C$3:$C$4" noThreeD="1" sel="1" val="0"/>
</file>

<file path=xl/ctrlProps/ctrlProp207.xml><?xml version="1.0" encoding="utf-8"?>
<formControlPr xmlns="http://schemas.microsoft.com/office/spreadsheetml/2009/9/main" objectType="Drop" dropStyle="combo" dx="16" fmlaLink="_Output!$D$1312" fmlaRange="_Input!$C$13:$C$17" noThreeD="1" sel="0" val="0"/>
</file>

<file path=xl/ctrlProps/ctrlProp208.xml><?xml version="1.0" encoding="utf-8"?>
<formControlPr xmlns="http://schemas.microsoft.com/office/spreadsheetml/2009/9/main" objectType="Drop" dropStyle="combo" dx="16" fmlaLink="_Output!$D$1316" fmlaRange="_Input!$C$3:$C$4" noThreeD="1" sel="1" val="0"/>
</file>

<file path=xl/ctrlProps/ctrlProp209.xml><?xml version="1.0" encoding="utf-8"?>
<formControlPr xmlns="http://schemas.microsoft.com/office/spreadsheetml/2009/9/main" objectType="Drop" dropStyle="combo" dx="16" fmlaLink="_Output!$D$1317" fmlaRange="_Input!$C$3:$C$4" noThreeD="1" sel="1" val="0"/>
</file>

<file path=xl/ctrlProps/ctrlProp210.xml><?xml version="1.0" encoding="utf-8"?>
<formControlPr xmlns="http://schemas.microsoft.com/office/spreadsheetml/2009/9/main" objectType="Drop" dropStyle="combo" dx="16" fmlaLink="_Output!$D$1318" fmlaRange="_Input!$C$3:$C$4" noThreeD="1" sel="1" val="0"/>
</file>

<file path=xl/ctrlProps/ctrlProp211.xml><?xml version="1.0" encoding="utf-8"?>
<formControlPr xmlns="http://schemas.microsoft.com/office/spreadsheetml/2009/9/main" objectType="Drop" dropStyle="combo" dx="16" fmlaLink="_Output!$D$1311" fmlaRange="_Input!$C$3:$C$4" noThreeD="1" sel="1" val="0"/>
</file>

<file path=xl/ctrlProps/ctrlProp212.xml><?xml version="1.0" encoding="utf-8"?>
<formControlPr xmlns="http://schemas.microsoft.com/office/spreadsheetml/2009/9/main" objectType="Drop" dropStyle="combo" dx="16" fmlaLink="_Output!$D$1378" fmlaRange="_Input!$C$3:$C$4" noThreeD="1" sel="1" val="0"/>
</file>

<file path=xl/ctrlProps/ctrlProp213.xml><?xml version="1.0" encoding="utf-8"?>
<formControlPr xmlns="http://schemas.microsoft.com/office/spreadsheetml/2009/9/main" objectType="Drop" dropStyle="combo" dx="16" fmlaLink="_Output!$D$1379" fmlaRange="_Input!$C$3:$C$4" noThreeD="1" sel="1" val="0"/>
</file>

<file path=xl/ctrlProps/ctrlProp214.xml><?xml version="1.0" encoding="utf-8"?>
<formControlPr xmlns="http://schemas.microsoft.com/office/spreadsheetml/2009/9/main" objectType="Drop" dropStyle="combo" dx="16" fmlaLink="_Output!$D$1305" fmlaRange="_Input!$C$3:$C$4" noThreeD="1" sel="1" val="0"/>
</file>

<file path=xl/ctrlProps/ctrlProp215.xml><?xml version="1.0" encoding="utf-8"?>
<formControlPr xmlns="http://schemas.microsoft.com/office/spreadsheetml/2009/9/main" objectType="Drop" dropStyle="combo" dx="16" fmlaLink="_Output!$D$1380" fmlaRange="_Input!$C$3:$C$4" noThreeD="1" sel="1" val="0"/>
</file>

<file path=xl/ctrlProps/ctrlProp216.xml><?xml version="1.0" encoding="utf-8"?>
<formControlPr xmlns="http://schemas.microsoft.com/office/spreadsheetml/2009/9/main" objectType="Drop" dropStyle="combo" dx="16" fmlaLink="_Output!$D$221" fmlaRange="_Input!$C$39:$C$43" noThreeD="1" sel="0" val="0"/>
</file>

<file path=xl/ctrlProps/ctrlProp217.xml><?xml version="1.0" encoding="utf-8"?>
<formControlPr xmlns="http://schemas.microsoft.com/office/spreadsheetml/2009/9/main" objectType="Drop" dropStyle="combo" dx="16" fmlaLink="_Output!$D$222" fmlaRange="_Input!$C$13:$C$17" noThreeD="1" sel="0" val="0"/>
</file>

<file path=xl/ctrlProps/ctrlProp218.xml><?xml version="1.0" encoding="utf-8"?>
<formControlPr xmlns="http://schemas.microsoft.com/office/spreadsheetml/2009/9/main" objectType="Drop" dropStyle="combo" dx="16" fmlaLink="_Output!$D$223" fmlaRange="_Input!$C$39:$C$43" noThreeD="1" sel="0" val="0"/>
</file>

<file path=xl/ctrlProps/ctrlProp219.xml><?xml version="1.0" encoding="utf-8"?>
<formControlPr xmlns="http://schemas.microsoft.com/office/spreadsheetml/2009/9/main" objectType="Drop" dropStyle="combo" dx="16" fmlaLink="_Output!$D$224" fmlaRange="_Input!$C$39:$C$43" noThreeD="1" sel="0" val="0"/>
</file>

<file path=xl/ctrlProps/ctrlProp220.xml><?xml version="1.0" encoding="utf-8"?>
<formControlPr xmlns="http://schemas.microsoft.com/office/spreadsheetml/2009/9/main" objectType="Drop" dropStyle="combo" dx="16" fmlaLink="_Output!$D$225" fmlaRange="_Input!$C$13:$C$17" noThreeD="1" sel="0" val="0"/>
</file>

<file path=xl/ctrlProps/ctrlProp221.xml><?xml version="1.0" encoding="utf-8"?>
<formControlPr xmlns="http://schemas.microsoft.com/office/spreadsheetml/2009/9/main" objectType="Drop" dropStyle="combo" dx="16" fmlaLink="_Output!$D$1390" fmlaRange="_Input!$C$13:$C$17" noThreeD="1" sel="0" val="0"/>
</file>

<file path=xl/ctrlProps/ctrlProp222.xml><?xml version="1.0" encoding="utf-8"?>
<formControlPr xmlns="http://schemas.microsoft.com/office/spreadsheetml/2009/9/main" objectType="Drop" dropStyle="combo" dx="16" fmlaLink="_Output!$D$246" fmlaRange="_Input!$C$13:$C$17" noThreeD="1" sel="0" val="0"/>
</file>

<file path=xl/ctrlProps/ctrlProp223.xml><?xml version="1.0" encoding="utf-8"?>
<formControlPr xmlns="http://schemas.microsoft.com/office/spreadsheetml/2009/9/main" objectType="Drop" dropStyle="combo" dx="16" fmlaLink="_Output!$D$247" fmlaRange="_Input!$C$13:$C$17" noThreeD="1" sel="0" val="0"/>
</file>

<file path=xl/ctrlProps/ctrlProp224.xml><?xml version="1.0" encoding="utf-8"?>
<formControlPr xmlns="http://schemas.microsoft.com/office/spreadsheetml/2009/9/main" objectType="Drop" dropStyle="combo" dx="16" fmlaLink="_Output!$D$1398" fmlaRange="_Input!$C$13:$C$17" noThreeD="1" sel="0" val="0"/>
</file>

<file path=xl/ctrlProps/ctrlProp225.xml><?xml version="1.0" encoding="utf-8"?>
<formControlPr xmlns="http://schemas.microsoft.com/office/spreadsheetml/2009/9/main" objectType="Drop" dropStyle="combo" dx="16" fmlaLink="_Output!$D$243" fmlaRange="_Input!$C$39:$C$43" noThreeD="1" sel="0" val="0"/>
</file>

<file path=xl/ctrlProps/ctrlProp226.xml><?xml version="1.0" encoding="utf-8"?>
<formControlPr xmlns="http://schemas.microsoft.com/office/spreadsheetml/2009/9/main" objectType="Drop" dropStyle="combo" dx="16" fmlaLink="_Output!$D$244" fmlaRange="_Input!$C$13:$C$17" noThreeD="1" sel="0" val="0"/>
</file>

<file path=xl/ctrlProps/ctrlProp227.xml><?xml version="1.0" encoding="utf-8"?>
<formControlPr xmlns="http://schemas.microsoft.com/office/spreadsheetml/2009/9/main" objectType="Drop" dropStyle="combo" dx="16" fmlaLink="_Output!$D$1003" fmlaRange="_Input!$C$13:$C$17" noThreeD="1" sel="0" val="0"/>
</file>

<file path=xl/ctrlProps/ctrlProp228.xml><?xml version="1.0" encoding="utf-8"?>
<formControlPr xmlns="http://schemas.microsoft.com/office/spreadsheetml/2009/9/main" objectType="Drop" dropStyle="combo" dx="16" fmlaLink="_Output!$D$1006" fmlaRange="_Input!$C$13:$C$17" noThreeD="1" sel="0" val="0"/>
</file>

<file path=xl/ctrlProps/ctrlProp229.xml><?xml version="1.0" encoding="utf-8"?>
<formControlPr xmlns="http://schemas.microsoft.com/office/spreadsheetml/2009/9/main" objectType="Drop" dropStyle="combo" dx="16" fmlaLink="_Output!$D$1007" fmlaRange="_Input!$C$13:$C$17" noThreeD="1" sel="0" val="0"/>
</file>

<file path=xl/ctrlProps/ctrlProp230.xml><?xml version="1.0" encoding="utf-8"?>
<formControlPr xmlns="http://schemas.microsoft.com/office/spreadsheetml/2009/9/main" objectType="Drop" dropStyle="combo" dx="16" fmlaLink="_Output!$D$1110" fmlaRange="_Input!$C$3:$C$4" noThreeD="1" sel="1" val="0"/>
</file>

<file path=xl/ctrlProps/ctrlProp231.xml><?xml version="1.0" encoding="utf-8"?>
<formControlPr xmlns="http://schemas.microsoft.com/office/spreadsheetml/2009/9/main" objectType="Drop" dropStyle="combo" dx="16" fmlaLink="_Output!$D$1109" fmlaRange="_Input!$C$45:$C$49" noThreeD="1" sel="0" val="0"/>
</file>

<file path=xl/ctrlProps/ctrlProp232.xml><?xml version="1.0" encoding="utf-8"?>
<formControlPr xmlns="http://schemas.microsoft.com/office/spreadsheetml/2009/9/main" objectType="Drop" dropStyle="combo" dx="16" fmlaLink="_Output!$D$1111" fmlaRange="_Input!$C$3:$C$4" noThreeD="1" sel="1" val="0"/>
</file>

<file path=xl/ctrlProps/ctrlProp233.xml><?xml version="1.0" encoding="utf-8"?>
<formControlPr xmlns="http://schemas.microsoft.com/office/spreadsheetml/2009/9/main" objectType="Drop" dropStyle="combo" dx="16" fmlaLink="_Output!$D$1112" fmlaRange="_Input!$C$3:$C$4" noThreeD="1" sel="1" val="0"/>
</file>

<file path=xl/ctrlProps/ctrlProp234.xml><?xml version="1.0" encoding="utf-8"?>
<formControlPr xmlns="http://schemas.microsoft.com/office/spreadsheetml/2009/9/main" objectType="Drop" dropStyle="combo" dx="16" fmlaLink="_Output!$D$1113" fmlaRange="_Input!$C$3:$C$4" noThreeD="1" sel="1" val="0"/>
</file>

<file path=xl/ctrlProps/ctrlProp235.xml><?xml version="1.0" encoding="utf-8"?>
<formControlPr xmlns="http://schemas.microsoft.com/office/spreadsheetml/2009/9/main" objectType="Drop" dropStyle="combo" dx="16" fmlaLink="_Output!$D$1114" fmlaRange="_Input!$C$3:$C$4" noThreeD="1" sel="1" val="0"/>
</file>

<file path=xl/ctrlProps/ctrlProp236.xml><?xml version="1.0" encoding="utf-8"?>
<formControlPr xmlns="http://schemas.microsoft.com/office/spreadsheetml/2009/9/main" objectType="Drop" dropStyle="combo" dx="16" fmlaLink="_Output!$D$1116" fmlaRange="_Input!$C$13:$C$17" noThreeD="1" sel="0" val="0"/>
</file>

<file path=xl/ctrlProps/ctrlProp237.xml><?xml version="1.0" encoding="utf-8"?>
<formControlPr xmlns="http://schemas.microsoft.com/office/spreadsheetml/2009/9/main" objectType="Drop" dropStyle="combo" dx="16" fmlaLink="_Output!$D$1117" fmlaRange="_Input!$C$13:$C$17" noThreeD="1" sel="0" val="0"/>
</file>

<file path=xl/ctrlProps/ctrlProp238.xml><?xml version="1.0" encoding="utf-8"?>
<formControlPr xmlns="http://schemas.microsoft.com/office/spreadsheetml/2009/9/main" objectType="Drop" dropStyle="combo" dx="16" fmlaLink="_Output!$D$1384" fmlaRange="_Input!$C$3:$C$4" noThreeD="1" sel="1" val="0"/>
</file>

<file path=xl/ctrlProps/ctrlProp239.xml><?xml version="1.0" encoding="utf-8"?>
<formControlPr xmlns="http://schemas.microsoft.com/office/spreadsheetml/2009/9/main" objectType="Drop" dropStyle="combo" dx="16" fmlaLink="_Output!$D$1385" fmlaRange="_Input!$C$3:$C$4" noThreeD="1" sel="1" val="0"/>
</file>

<file path=xl/ctrlProps/ctrlProp240.xml><?xml version="1.0" encoding="utf-8"?>
<formControlPr xmlns="http://schemas.microsoft.com/office/spreadsheetml/2009/9/main" objectType="Drop" dropStyle="combo" dx="16" fmlaLink="_Output!$D$1386" fmlaRange="_Input!$C$3:$C$4" noThreeD="1" sel="1" val="0"/>
</file>

<file path=xl/ctrlProps/ctrlProp241.xml><?xml version="1.0" encoding="utf-8"?>
<formControlPr xmlns="http://schemas.microsoft.com/office/spreadsheetml/2009/9/main" objectType="Drop" dropStyle="combo" dx="16" fmlaLink="_Output!$D$1387" fmlaRange="_Input!$C$3:$C$4" noThreeD="1" sel="1" val="0"/>
</file>

<file path=xl/ctrlProps/ctrlProp242.xml><?xml version="1.0" encoding="utf-8"?>
<formControlPr xmlns="http://schemas.microsoft.com/office/spreadsheetml/2009/9/main" objectType="Drop" dropStyle="combo" dx="16" fmlaLink="_Output!$D$1391" fmlaRange="_Input!$C$3:$C$4" noThreeD="1" sel="1" val="0"/>
</file>

<file path=xl/ctrlProps/ctrlProp243.xml><?xml version="1.0" encoding="utf-8"?>
<formControlPr xmlns="http://schemas.microsoft.com/office/spreadsheetml/2009/9/main" objectType="Drop" dropStyle="combo" dx="16" fmlaLink="_Output!$D$1392" fmlaRange="_Input!$C$3:$C$4" noThreeD="1" sel="1" val="0"/>
</file>

<file path=xl/ctrlProps/ctrlProp244.xml><?xml version="1.0" encoding="utf-8"?>
<formControlPr xmlns="http://schemas.microsoft.com/office/spreadsheetml/2009/9/main" objectType="Drop" dropStyle="combo" dx="16" fmlaLink="_Output!$D$1393" fmlaRange="_Input!$C$3:$C$4" noThreeD="1" sel="1" val="0"/>
</file>

<file path=xl/ctrlProps/ctrlProp245.xml><?xml version="1.0" encoding="utf-8"?>
<formControlPr xmlns="http://schemas.microsoft.com/office/spreadsheetml/2009/9/main" objectType="Drop" dropStyle="combo" dx="16" fmlaLink="_Output!$D$1394" fmlaRange="_Input!$C$3:$C$4" noThreeD="1" sel="1" val="0"/>
</file>

<file path=xl/ctrlProps/ctrlProp246.xml><?xml version="1.0" encoding="utf-8"?>
<formControlPr xmlns="http://schemas.microsoft.com/office/spreadsheetml/2009/9/main" objectType="Drop" dropStyle="combo" dx="16" fmlaLink="_Output!$D$1395" fmlaRange="_Input!$C$3:$C$4" noThreeD="1" sel="1" val="0"/>
</file>

<file path=xl/ctrlProps/ctrlProp247.xml><?xml version="1.0" encoding="utf-8"?>
<formControlPr xmlns="http://schemas.microsoft.com/office/spreadsheetml/2009/9/main" objectType="Drop" dropStyle="combo" dx="16" fmlaLink="_Output!$D$1396" fmlaRange="_Input!$C$3:$C$4" noThreeD="1" sel="1" val="0"/>
</file>

<file path=xl/ctrlProps/ctrlProp248.xml><?xml version="1.0" encoding="utf-8"?>
<formControlPr xmlns="http://schemas.microsoft.com/office/spreadsheetml/2009/9/main" objectType="Drop" dropStyle="combo" dx="16" fmlaLink="_Output!$D$1388" fmlaRange="_Input!$C$3:$C$4" noThreeD="1" sel="1" val="0"/>
</file>

<file path=xl/ctrlProps/ctrlProp249.xml><?xml version="1.0" encoding="utf-8"?>
<formControlPr xmlns="http://schemas.microsoft.com/office/spreadsheetml/2009/9/main" objectType="Drop" dropStyle="combo" dx="16" fmlaLink="_Output!$D$1399" fmlaRange="_Input!$C$3:$C$4" noThreeD="1" sel="1" val="0"/>
</file>

<file path=xl/ctrlProps/ctrlProp250.xml><?xml version="1.0" encoding="utf-8"?>
<formControlPr xmlns="http://schemas.microsoft.com/office/spreadsheetml/2009/9/main" objectType="Drop" dropStyle="combo" dx="16" fmlaLink="_Output!$D$1400" fmlaRange="_Input!$C$3:$C$4" noThreeD="1" sel="1" val="0"/>
</file>

<file path=xl/ctrlProps/ctrlProp251.xml><?xml version="1.0" encoding="utf-8"?>
<formControlPr xmlns="http://schemas.microsoft.com/office/spreadsheetml/2009/9/main" objectType="Drop" dropStyle="combo" dx="16" fmlaLink="_Output!$D$1401" fmlaRange="_Input!$C$3:$C$4" noThreeD="1" sel="1" val="0"/>
</file>

<file path=xl/ctrlProps/ctrlProp252.xml><?xml version="1.0" encoding="utf-8"?>
<formControlPr xmlns="http://schemas.microsoft.com/office/spreadsheetml/2009/9/main" objectType="Drop" dropStyle="combo" dx="16" fmlaLink="_Output!$D$1397" fmlaRange="_Input!$C$3:$C$4" noThreeD="1" sel="1" val="0"/>
</file>

<file path=xl/ctrlProps/ctrlProp253.xml><?xml version="1.0" encoding="utf-8"?>
<formControlPr xmlns="http://schemas.microsoft.com/office/spreadsheetml/2009/9/main" objectType="Drop" dropStyle="combo" dx="16" fmlaLink="_Output!$D$1383" fmlaRange="_Input!$C$13:$C$17" noThreeD="1" sel="0" val="0"/>
</file>

<file path=xl/ctrlProps/ctrlProp254.xml><?xml version="1.0" encoding="utf-8"?>
<formControlPr xmlns="http://schemas.microsoft.com/office/spreadsheetml/2009/9/main" objectType="Drop" dropStyle="combo" dx="16" fmlaLink="_Output!$D$1389" fmlaRange="_Input!$C$13:$C$17" noThreeD="1" sel="0" val="0"/>
</file>

<file path=xl/ctrlProps/ctrlProp255.xml><?xml version="1.0" encoding="utf-8"?>
<formControlPr xmlns="http://schemas.microsoft.com/office/spreadsheetml/2009/9/main" objectType="Drop" dropStyle="combo" dx="16" fmlaLink="_Output!$D$1402" fmlaRange="_Input!$C$3:$C$4" noThreeD="1" sel="1" val="0"/>
</file>

<file path=xl/ctrlProps/ctrlProp256.xml><?xml version="1.0" encoding="utf-8"?>
<formControlPr xmlns="http://schemas.microsoft.com/office/spreadsheetml/2009/9/main" objectType="Drop" dropStyle="combo" dx="16" fmlaLink="_Output!$D$1403" fmlaRange="_Input!$C$3:$C$4" noThreeD="1" sel="1" val="0"/>
</file>

<file path=xl/ctrlProps/ctrlProp257.xml><?xml version="1.0" encoding="utf-8"?>
<formControlPr xmlns="http://schemas.microsoft.com/office/spreadsheetml/2009/9/main" objectType="Drop" dropStyle="combo" dx="16" fmlaLink="_Output!$D$1115" fmlaRange="_Input!$C$3:$C$4" noThreeD="1" sel="1" val="0"/>
</file>

<file path=xl/ctrlProps/ctrlProp258.xml><?xml version="1.0" encoding="utf-8"?>
<formControlPr xmlns="http://schemas.microsoft.com/office/spreadsheetml/2009/9/main" objectType="Drop" dropStyle="combo" dx="16" fmlaLink="_Output!$D$1471" fmlaRange="_Input!$C$13:$C$17" noThreeD="1" sel="0" val="0"/>
</file>

<file path=xl/ctrlProps/ctrlProp259.xml><?xml version="1.0" encoding="utf-8"?>
<formControlPr xmlns="http://schemas.microsoft.com/office/spreadsheetml/2009/9/main" objectType="Drop" dropStyle="combo" dx="16" fmlaLink="_Output!$D$1472" fmlaRange="_Input!$C$3:$C$4" noThreeD="1" sel="1" val="0"/>
</file>

<file path=xl/ctrlProps/ctrlProp260.xml><?xml version="1.0" encoding="utf-8"?>
<formControlPr xmlns="http://schemas.microsoft.com/office/spreadsheetml/2009/9/main" objectType="Drop" dropStyle="combo" dx="16" fmlaLink="_Output!$D$251" fmlaRange="_Input!$C$39:$C$43" noThreeD="1" sel="0" val="0"/>
</file>

<file path=xl/ctrlProps/ctrlProp261.xml><?xml version="1.0" encoding="utf-8"?>
<formControlPr xmlns="http://schemas.microsoft.com/office/spreadsheetml/2009/9/main" objectType="Drop" dropStyle="combo" dx="16" fmlaLink="_Output!$D$252" fmlaRange="_Input!$C$13:$C$17" noThreeD="1" sel="0" val="0"/>
</file>

<file path=xl/ctrlProps/ctrlProp262.xml><?xml version="1.0" encoding="utf-8"?>
<formControlPr xmlns="http://schemas.microsoft.com/office/spreadsheetml/2009/9/main" objectType="Drop" dropStyle="combo" dx="16" fmlaLink="_Output!$D$253" fmlaRange="_Input!$C$13:$C$17" noThreeD="1" sel="0" val="0"/>
</file>

<file path=xl/ctrlProps/ctrlProp263.xml><?xml version="1.0" encoding="utf-8"?>
<formControlPr xmlns="http://schemas.microsoft.com/office/spreadsheetml/2009/9/main" objectType="Drop" dropStyle="combo" dx="16" fmlaLink="_Output!$D$254" fmlaRange="_Input!$C$13:$C$17" noThreeD="1" sel="0" val="0"/>
</file>

<file path=xl/ctrlProps/ctrlProp264.xml><?xml version="1.0" encoding="utf-8"?>
<formControlPr xmlns="http://schemas.microsoft.com/office/spreadsheetml/2009/9/main" objectType="Drop" dropStyle="combo" dx="16" fmlaLink="_Output!$D$255" fmlaRange="_Input!$C$39:$C$43" noThreeD="1" sel="0" val="0"/>
</file>

<file path=xl/ctrlProps/ctrlProp265.xml><?xml version="1.0" encoding="utf-8"?>
<formControlPr xmlns="http://schemas.microsoft.com/office/spreadsheetml/2009/9/main" objectType="Drop" dropStyle="combo" dx="16" fmlaLink="_Output!$D$273" fmlaRange="_Input!$C$13:$C$17" noThreeD="1" sel="0" val="0"/>
</file>

<file path=xl/ctrlProps/ctrlProp266.xml><?xml version="1.0" encoding="utf-8"?>
<formControlPr xmlns="http://schemas.microsoft.com/office/spreadsheetml/2009/9/main" objectType="Drop" dropStyle="combo" dx="16" fmlaLink="_Output!$D$274" fmlaRange="_Input!$C$13:$C$17" noThreeD="1" sel="0" val="0"/>
</file>

<file path=xl/ctrlProps/ctrlProp267.xml><?xml version="1.0" encoding="utf-8"?>
<formControlPr xmlns="http://schemas.microsoft.com/office/spreadsheetml/2009/9/main" objectType="Drop" dropStyle="combo" dx="16" fmlaLink="_Output!$D$275" fmlaRange="_Input!$C$13:$C$17" noThreeD="1" sel="0" val="0"/>
</file>

<file path=xl/ctrlProps/ctrlProp268.xml><?xml version="1.0" encoding="utf-8"?>
<formControlPr xmlns="http://schemas.microsoft.com/office/spreadsheetml/2009/9/main" objectType="Drop" dropStyle="combo" dx="16" fmlaLink="_Output!$D$256" fmlaRange="_Input!$C$39:$C$43" noThreeD="1" sel="0" val="0"/>
</file>

<file path=xl/ctrlProps/ctrlProp269.xml><?xml version="1.0" encoding="utf-8"?>
<formControlPr xmlns="http://schemas.microsoft.com/office/spreadsheetml/2009/9/main" objectType="Drop" dropStyle="combo" dx="16" fmlaLink="_Output!$D$1009" fmlaRange="_Input!$C$13:$C$17" noThreeD="1" sel="0" val="0"/>
</file>

<file path=xl/ctrlProps/ctrlProp270.xml><?xml version="1.0" encoding="utf-8"?>
<formControlPr xmlns="http://schemas.microsoft.com/office/spreadsheetml/2009/9/main" objectType="Drop" dropStyle="combo" dx="16" fmlaLink="_Output!$D$1010" fmlaRange="_Input!$C$13:$C$17" noThreeD="1" sel="0" val="0"/>
</file>

<file path=xl/ctrlProps/ctrlProp271.xml><?xml version="1.0" encoding="utf-8"?>
<formControlPr xmlns="http://schemas.microsoft.com/office/spreadsheetml/2009/9/main" objectType="Drop" dropStyle="combo" dx="16" fmlaLink="_Output!$D$1011" fmlaRange="_Input!$C$13:$C$17" noThreeD="1" sel="0" val="0"/>
</file>

<file path=xl/ctrlProps/ctrlProp272.xml><?xml version="1.0" encoding="utf-8"?>
<formControlPr xmlns="http://schemas.microsoft.com/office/spreadsheetml/2009/9/main" objectType="Drop" dropStyle="combo" dx="16" fmlaLink="_Output!$D$1012" fmlaRange="_Input!$C$13:$C$17" noThreeD="1" sel="0" val="0"/>
</file>

<file path=xl/ctrlProps/ctrlProp273.xml><?xml version="1.0" encoding="utf-8"?>
<formControlPr xmlns="http://schemas.microsoft.com/office/spreadsheetml/2009/9/main" objectType="Drop" dropStyle="combo" dx="16" fmlaLink="_Output!$D$1013" fmlaRange="_Input!$C$13:$C$17" noThreeD="1" sel="0" val="0"/>
</file>

<file path=xl/ctrlProps/ctrlProp274.xml><?xml version="1.0" encoding="utf-8"?>
<formControlPr xmlns="http://schemas.microsoft.com/office/spreadsheetml/2009/9/main" objectType="Drop" dropStyle="combo" dx="16" fmlaLink="_Output!$D$1014" fmlaRange="_Input!$C$13:$C$17" noThreeD="1" sel="0" val="0"/>
</file>

<file path=xl/ctrlProps/ctrlProp275.xml><?xml version="1.0" encoding="utf-8"?>
<formControlPr xmlns="http://schemas.microsoft.com/office/spreadsheetml/2009/9/main" objectType="Drop" dropStyle="combo" dx="16" fmlaLink="_Output!$D$1119" fmlaRange="_Input!$C$3:$C$4" noThreeD="1" sel="1" val="0"/>
</file>

<file path=xl/ctrlProps/ctrlProp276.xml><?xml version="1.0" encoding="utf-8"?>
<formControlPr xmlns="http://schemas.microsoft.com/office/spreadsheetml/2009/9/main" objectType="Drop" dropStyle="combo" dx="16" fmlaLink="_Output!$D$1120" fmlaRange="_Input!$C$3:$C$4" noThreeD="1" sel="1" val="0"/>
</file>

<file path=xl/ctrlProps/ctrlProp277.xml><?xml version="1.0" encoding="utf-8"?>
<formControlPr xmlns="http://schemas.microsoft.com/office/spreadsheetml/2009/9/main" objectType="Drop" dropStyle="combo" dx="16" fmlaLink="_Output!$D$1121" fmlaRange="_Input!$C$3:$C$4" noThreeD="1" sel="1" val="0"/>
</file>

<file path=xl/ctrlProps/ctrlProp278.xml><?xml version="1.0" encoding="utf-8"?>
<formControlPr xmlns="http://schemas.microsoft.com/office/spreadsheetml/2009/9/main" objectType="Drop" dropStyle="combo" dx="16" fmlaLink="_Output!$D$1122" fmlaRange="_Input!$C$3:$C$4" noThreeD="1" sel="1" val="0"/>
</file>

<file path=xl/ctrlProps/ctrlProp279.xml><?xml version="1.0" encoding="utf-8"?>
<formControlPr xmlns="http://schemas.microsoft.com/office/spreadsheetml/2009/9/main" objectType="Drop" dropStyle="combo" dx="16" fmlaLink="_Output!$D$1123" fmlaRange="_Input!$C$3:$C$4" noThreeD="1" sel="1" val="0"/>
</file>

<file path=xl/ctrlProps/ctrlProp280.xml><?xml version="1.0" encoding="utf-8"?>
<formControlPr xmlns="http://schemas.microsoft.com/office/spreadsheetml/2009/9/main" objectType="Drop" dropStyle="combo" dx="16" fmlaLink="_Output!$D$1124" fmlaRange="_Input!$C$3:$C$4" noThreeD="1" sel="1" val="0"/>
</file>

<file path=xl/ctrlProps/ctrlProp281.xml><?xml version="1.0" encoding="utf-8"?>
<formControlPr xmlns="http://schemas.microsoft.com/office/spreadsheetml/2009/9/main" objectType="Drop" dropStyle="combo" dx="16" fmlaLink="_Output!$D$1125" fmlaRange="_Input!$C$3:$C$4" noThreeD="1" sel="1" val="0"/>
</file>

<file path=xl/ctrlProps/ctrlProp282.xml><?xml version="1.0" encoding="utf-8"?>
<formControlPr xmlns="http://schemas.microsoft.com/office/spreadsheetml/2009/9/main" objectType="Drop" dropStyle="combo" dx="16" fmlaLink="_Output!$D$1126" fmlaRange="_Input!$C$3:$C$4" noThreeD="1" sel="1" val="0"/>
</file>

<file path=xl/ctrlProps/ctrlProp283.xml><?xml version="1.0" encoding="utf-8"?>
<formControlPr xmlns="http://schemas.microsoft.com/office/spreadsheetml/2009/9/main" objectType="Drop" dropStyle="combo" dx="16" fmlaLink="_Output!$D$1118" fmlaRange="_Input!$C$13:$C$17" noThreeD="1" sel="0" val="0"/>
</file>

<file path=xl/ctrlProps/ctrlProp284.xml><?xml version="1.0" encoding="utf-8"?>
<formControlPr xmlns="http://schemas.microsoft.com/office/spreadsheetml/2009/9/main" objectType="Drop" dropStyle="combo" dx="16" fmlaLink="_Output!$D$1128" fmlaRange="_Input!$C$3:$C$4" noThreeD="1" sel="1" val="0"/>
</file>

<file path=xl/ctrlProps/ctrlProp285.xml><?xml version="1.0" encoding="utf-8"?>
<formControlPr xmlns="http://schemas.microsoft.com/office/spreadsheetml/2009/9/main" objectType="Drop" dropStyle="combo" dx="16" fmlaLink="_Output!$D$1129" fmlaRange="_Input!$C$3:$C$4" noThreeD="1" sel="1" val="0"/>
</file>

<file path=xl/ctrlProps/ctrlProp286.xml><?xml version="1.0" encoding="utf-8"?>
<formControlPr xmlns="http://schemas.microsoft.com/office/spreadsheetml/2009/9/main" objectType="Drop" dropStyle="combo" dx="16" fmlaLink="_Output!$D$1130" fmlaRange="_Input!$C$3:$C$4" noThreeD="1" sel="1" val="0"/>
</file>

<file path=xl/ctrlProps/ctrlProp287.xml><?xml version="1.0" encoding="utf-8"?>
<formControlPr xmlns="http://schemas.microsoft.com/office/spreadsheetml/2009/9/main" objectType="Drop" dropStyle="combo" dx="16" fmlaLink="_Output!$D$1131" fmlaRange="_Input!$C$3:$C$4" noThreeD="1" sel="1" val="0"/>
</file>

<file path=xl/ctrlProps/ctrlProp288.xml><?xml version="1.0" encoding="utf-8"?>
<formControlPr xmlns="http://schemas.microsoft.com/office/spreadsheetml/2009/9/main" objectType="Drop" dropStyle="combo" dx="16" fmlaLink="_Output!$D$1132" fmlaRange="_Input!$C$3:$C$4" noThreeD="1" sel="1" val="0"/>
</file>

<file path=xl/ctrlProps/ctrlProp289.xml><?xml version="1.0" encoding="utf-8"?>
<formControlPr xmlns="http://schemas.microsoft.com/office/spreadsheetml/2009/9/main" objectType="Drop" dropStyle="combo" dx="16" fmlaLink="_Output!$D$1133" fmlaRange="_Input!$C$3:$C$4" noThreeD="1" sel="1" val="0"/>
</file>

<file path=xl/ctrlProps/ctrlProp290.xml><?xml version="1.0" encoding="utf-8"?>
<formControlPr xmlns="http://schemas.microsoft.com/office/spreadsheetml/2009/9/main" objectType="Drop" dropStyle="combo" dx="16" fmlaLink="_Output!$D$1127" fmlaRange="_Input!$C$13:$C$17" noThreeD="1" sel="0" val="0"/>
</file>

<file path=xl/ctrlProps/ctrlProp291.xml><?xml version="1.0" encoding="utf-8"?>
<formControlPr xmlns="http://schemas.microsoft.com/office/spreadsheetml/2009/9/main" objectType="Drop" dropStyle="combo" dx="16" fmlaLink="_Output!$D$279" fmlaRange="_Input!$C$13:$C$17" noThreeD="1" sel="0" val="0"/>
</file>

<file path=xl/ctrlProps/ctrlProp292.xml><?xml version="1.0" encoding="utf-8"?>
<formControlPr xmlns="http://schemas.microsoft.com/office/spreadsheetml/2009/9/main" objectType="Drop" dropStyle="combo" dx="16" fmlaLink="_Output!$D$282" fmlaRange="_Input!$C$13:$C$17" noThreeD="1" sel="0" val="0"/>
</file>

<file path=xl/ctrlProps/ctrlProp293.xml><?xml version="1.0" encoding="utf-8"?>
<formControlPr xmlns="http://schemas.microsoft.com/office/spreadsheetml/2009/9/main" objectType="Drop" dropStyle="combo" dx="16" fmlaLink="_Output!$D$285" fmlaRange="_Input!$C$13:$C$17" noThreeD="1" sel="0" val="0"/>
</file>

<file path=xl/ctrlProps/ctrlProp294.xml><?xml version="1.0" encoding="utf-8"?>
<formControlPr xmlns="http://schemas.microsoft.com/office/spreadsheetml/2009/9/main" objectType="Drop" dropStyle="combo" dx="16" fmlaLink="_Output!$D$288" fmlaRange="_Input!$C$13:$C$17" noThreeD="1" sel="0" val="0"/>
</file>

<file path=xl/ctrlProps/ctrlProp295.xml><?xml version="1.0" encoding="utf-8"?>
<formControlPr xmlns="http://schemas.microsoft.com/office/spreadsheetml/2009/9/main" objectType="Drop" dropStyle="combo" dx="16" fmlaLink="_Output!$D$292" fmlaRange="_Input!$C$13:$C$17" noThreeD="1" sel="0" val="0"/>
</file>

<file path=xl/ctrlProps/ctrlProp296.xml><?xml version="1.0" encoding="utf-8"?>
<formControlPr xmlns="http://schemas.microsoft.com/office/spreadsheetml/2009/9/main" objectType="Drop" dropStyle="combo" dx="16" fmlaLink="_Output!$D$295" fmlaRange="_Input!$C$13:$C$17" noThreeD="1" sel="0" val="0"/>
</file>

<file path=xl/ctrlProps/ctrlProp297.xml><?xml version="1.0" encoding="utf-8"?>
<formControlPr xmlns="http://schemas.microsoft.com/office/spreadsheetml/2009/9/main" objectType="Drop" dropStyle="combo" dx="16" fmlaLink="_Output!$D$298" fmlaRange="_Input!$C$13:$C$17" noThreeD="1" sel="0" val="0"/>
</file>

<file path=xl/ctrlProps/ctrlProp298.xml><?xml version="1.0" encoding="utf-8"?>
<formControlPr xmlns="http://schemas.microsoft.com/office/spreadsheetml/2009/9/main" objectType="Drop" dropStyle="combo" dx="16" fmlaLink="_Output!$D$301" fmlaRange="_Input!$C$13:$C$17" noThreeD="1" sel="0" val="0"/>
</file>

<file path=xl/ctrlProps/ctrlProp299.xml><?xml version="1.0" encoding="utf-8"?>
<formControlPr xmlns="http://schemas.microsoft.com/office/spreadsheetml/2009/9/main" objectType="Drop" dropStyle="combo" dx="16" fmlaLink="_Output!$D$307" fmlaRange="_Input!$C$13:$C$17" noThreeD="1" sel="0" val="0"/>
</file>

<file path=xl/ctrlProps/ctrlProp300.xml><?xml version="1.0" encoding="utf-8"?>
<formControlPr xmlns="http://schemas.microsoft.com/office/spreadsheetml/2009/9/main" objectType="Drop" dropStyle="combo" dx="16" fmlaLink="_Output!$D$310" fmlaRange="_Input!$C$13:$C$17" noThreeD="1" sel="0" val="0"/>
</file>

<file path=xl/ctrlProps/ctrlProp301.xml><?xml version="1.0" encoding="utf-8"?>
<formControlPr xmlns="http://schemas.microsoft.com/office/spreadsheetml/2009/9/main" objectType="Drop" dropStyle="combo" dx="16" fmlaLink="_Output!$D$313" fmlaRange="_Input!$C$39:$C$43" noThreeD="1" sel="0" val="0"/>
</file>

<file path=xl/ctrlProps/ctrlProp302.xml><?xml version="1.0" encoding="utf-8"?>
<formControlPr xmlns="http://schemas.microsoft.com/office/spreadsheetml/2009/9/main" objectType="Drop" dropStyle="combo" dx="16" fmlaLink="_Output!$D$1015" fmlaRange="_Input!$C$13:$C$17" noThreeD="1" sel="0" val="0"/>
</file>

<file path=xl/ctrlProps/ctrlProp303.xml><?xml version="1.0" encoding="utf-8"?>
<formControlPr xmlns="http://schemas.microsoft.com/office/spreadsheetml/2009/9/main" objectType="Drop" dropStyle="combo" dx="16" fmlaLink="_Output!$D$1016" fmlaRange="_Input!$C$13:$C$17" noThreeD="1" sel="0" val="0"/>
</file>

<file path=xl/ctrlProps/ctrlProp304.xml><?xml version="1.0" encoding="utf-8"?>
<formControlPr xmlns="http://schemas.microsoft.com/office/spreadsheetml/2009/9/main" objectType="Drop" dropStyle="combo" dx="16" fmlaLink="_Output!$D$1017" fmlaRange="_Input!$C$13:$C$17" noThreeD="1" sel="0" val="0"/>
</file>

<file path=xl/ctrlProps/ctrlProp305.xml><?xml version="1.0" encoding="utf-8"?>
<formControlPr xmlns="http://schemas.microsoft.com/office/spreadsheetml/2009/9/main" objectType="Drop" dropStyle="combo" dx="16" fmlaLink="_Output!$D$1018" fmlaRange="_Input!$C$13:$C$17" noThreeD="1" sel="0" val="0"/>
</file>

<file path=xl/ctrlProps/ctrlProp306.xml><?xml version="1.0" encoding="utf-8"?>
<formControlPr xmlns="http://schemas.microsoft.com/office/spreadsheetml/2009/9/main" objectType="Drop" dropStyle="combo" dx="16" fmlaLink="_Output!$D$1021" fmlaRange="_Input!$C$13:$C$17" noThreeD="1" sel="0" val="0"/>
</file>

<file path=xl/ctrlProps/ctrlProp307.xml><?xml version="1.0" encoding="utf-8"?>
<formControlPr xmlns="http://schemas.microsoft.com/office/spreadsheetml/2009/9/main" objectType="Drop" dropStyle="combo" dx="16" fmlaLink="_Output!$D$1022" fmlaRange="_Input!$C$13:$C$17" noThreeD="1" sel="0" val="0"/>
</file>

<file path=xl/ctrlProps/ctrlProp308.xml><?xml version="1.0" encoding="utf-8"?>
<formControlPr xmlns="http://schemas.microsoft.com/office/spreadsheetml/2009/9/main" objectType="Drop" dropStyle="combo" dx="16" fmlaLink="_Output!$D$1023" fmlaRange="_Input!$C$13:$C$17" noThreeD="1" sel="0" val="0"/>
</file>

<file path=xl/ctrlProps/ctrlProp309.xml><?xml version="1.0" encoding="utf-8"?>
<formControlPr xmlns="http://schemas.microsoft.com/office/spreadsheetml/2009/9/main" objectType="Drop" dropStyle="combo" dx="16" fmlaLink="_Output!$D$1019" fmlaRange="_Input!$C$13:$C$17" noThreeD="1" sel="0" val="0"/>
</file>

<file path=xl/ctrlProps/ctrlProp310.xml><?xml version="1.0" encoding="utf-8"?>
<formControlPr xmlns="http://schemas.microsoft.com/office/spreadsheetml/2009/9/main" objectType="Drop" dropStyle="combo" dx="16" fmlaLink="_Output!$D$1020" fmlaRange="_Input!$C$13:$C$17" noThreeD="1" sel="0" val="0"/>
</file>

<file path=xl/ctrlProps/ctrlProp311.xml><?xml version="1.0" encoding="utf-8"?>
<formControlPr xmlns="http://schemas.microsoft.com/office/spreadsheetml/2009/9/main" objectType="Drop" dropStyle="combo" dx="16" fmlaLink="_Output!$D$1026" fmlaRange="_Input!$C$13:$C$17" noThreeD="1" sel="0" val="0"/>
</file>

<file path=xl/ctrlProps/ctrlProp312.xml><?xml version="1.0" encoding="utf-8"?>
<formControlPr xmlns="http://schemas.microsoft.com/office/spreadsheetml/2009/9/main" objectType="Drop" dropStyle="combo" dx="16" fmlaLink="_Output!$D$1027" fmlaRange="_Input!$C$13:$C$17" noThreeD="1" sel="0" val="0"/>
</file>

<file path=xl/ctrlProps/ctrlProp313.xml><?xml version="1.0" encoding="utf-8"?>
<formControlPr xmlns="http://schemas.microsoft.com/office/spreadsheetml/2009/9/main" objectType="Drop" dropStyle="combo" dx="16" fmlaLink="_Output!$D$1028" fmlaRange="_Input!$C$13:$C$17" noThreeD="1" sel="0" val="0"/>
</file>

<file path=xl/ctrlProps/ctrlProp314.xml><?xml version="1.0" encoding="utf-8"?>
<formControlPr xmlns="http://schemas.microsoft.com/office/spreadsheetml/2009/9/main" objectType="Drop" dropStyle="combo" dx="16" fmlaLink="_Output!$D$1029" fmlaRange="_Input!$C$13:$C$17" noThreeD="1" sel="0" val="0"/>
</file>

<file path=xl/ctrlProps/ctrlProp315.xml><?xml version="1.0" encoding="utf-8"?>
<formControlPr xmlns="http://schemas.microsoft.com/office/spreadsheetml/2009/9/main" objectType="Drop" dropStyle="combo" dx="16" fmlaLink="_Output!$D$1030" fmlaRange="_Input!$C$13:$C$17" noThreeD="1" sel="0" val="0"/>
</file>

<file path=xl/ctrlProps/ctrlProp316.xml><?xml version="1.0" encoding="utf-8"?>
<formControlPr xmlns="http://schemas.microsoft.com/office/spreadsheetml/2009/9/main" objectType="Drop" dropStyle="combo" dx="16" fmlaLink="_Output!$D$1031" fmlaRange="_Input!$C$13:$C$17" noThreeD="1" sel="0" val="0"/>
</file>

<file path=xl/ctrlProps/ctrlProp317.xml><?xml version="1.0" encoding="utf-8"?>
<formControlPr xmlns="http://schemas.microsoft.com/office/spreadsheetml/2009/9/main" objectType="Drop" dropStyle="combo" dx="16" fmlaLink="_Output!$D$1032" fmlaRange="_Input!$C$13:$C$17" noThreeD="1" sel="0" val="0"/>
</file>

<file path=xl/ctrlProps/ctrlProp318.xml><?xml version="1.0" encoding="utf-8"?>
<formControlPr xmlns="http://schemas.microsoft.com/office/spreadsheetml/2009/9/main" objectType="Drop" dropStyle="combo" dx="16" fmlaLink="_Output!$D$1033" fmlaRange="_Input!$C$13:$C$17" noThreeD="1" sel="0" val="0"/>
</file>

<file path=xl/ctrlProps/ctrlProp319.xml><?xml version="1.0" encoding="utf-8"?>
<formControlPr xmlns="http://schemas.microsoft.com/office/spreadsheetml/2009/9/main" objectType="Drop" dropStyle="combo" dx="16" fmlaLink="_Output!$D$1034" fmlaRange="_Input!$C$13:$C$17" noThreeD="1" sel="0" val="0"/>
</file>

<file path=xl/ctrlProps/ctrlProp320.xml><?xml version="1.0" encoding="utf-8"?>
<formControlPr xmlns="http://schemas.microsoft.com/office/spreadsheetml/2009/9/main" objectType="Drop" dropStyle="combo" dx="16" fmlaLink="_Output!$D$1035" fmlaRange="_Input!$C$13:$C$17" noThreeD="1" sel="0" val="0"/>
</file>

<file path=xl/ctrlProps/ctrlProp321.xml><?xml version="1.0" encoding="utf-8"?>
<formControlPr xmlns="http://schemas.microsoft.com/office/spreadsheetml/2009/9/main" objectType="Drop" dropStyle="combo" dx="16" fmlaLink="_Output!$D$1036" fmlaRange="_Input!$C$13:$C$17" noThreeD="1" sel="0" val="0"/>
</file>

<file path=xl/ctrlProps/ctrlProp322.xml><?xml version="1.0" encoding="utf-8"?>
<formControlPr xmlns="http://schemas.microsoft.com/office/spreadsheetml/2009/9/main" objectType="Drop" dropStyle="combo" dx="16" fmlaLink="_Output!$D$1037" fmlaRange="_Input!$C$13:$C$17" noThreeD="1" sel="0" val="0"/>
</file>

<file path=xl/ctrlProps/ctrlProp323.xml><?xml version="1.0" encoding="utf-8"?>
<formControlPr xmlns="http://schemas.microsoft.com/office/spreadsheetml/2009/9/main" objectType="Drop" dropStyle="combo" dx="16" fmlaLink="_Output!$D$1038" fmlaRange="_Input!$C$13:$C$17" noThreeD="1" sel="0" val="0"/>
</file>

<file path=xl/ctrlProps/ctrlProp324.xml><?xml version="1.0" encoding="utf-8"?>
<formControlPr xmlns="http://schemas.microsoft.com/office/spreadsheetml/2009/9/main" objectType="Drop" dropStyle="combo" dx="16" fmlaLink="_Output!$D$1040" fmlaRange="_Input!$C$13:$C$17" noThreeD="1" sel="0" val="0"/>
</file>

<file path=xl/ctrlProps/ctrlProp325.xml><?xml version="1.0" encoding="utf-8"?>
<formControlPr xmlns="http://schemas.microsoft.com/office/spreadsheetml/2009/9/main" objectType="Drop" dropStyle="combo" dx="16" fmlaLink="_Output!$D$1041" fmlaRange="_Input!$C$13:$C$17" noThreeD="1" sel="0" val="0"/>
</file>

<file path=xl/ctrlProps/ctrlProp326.xml><?xml version="1.0" encoding="utf-8"?>
<formControlPr xmlns="http://schemas.microsoft.com/office/spreadsheetml/2009/9/main" objectType="Drop" dropStyle="combo" dx="16" fmlaLink="_Output!$D$1134" fmlaRange="_Input!$C$13:$C$17" noThreeD="1" sel="0" val="0"/>
</file>

<file path=xl/ctrlProps/ctrlProp327.xml><?xml version="1.0" encoding="utf-8"?>
<formControlPr xmlns="http://schemas.microsoft.com/office/spreadsheetml/2009/9/main" objectType="Drop" dropStyle="combo" dx="16" fmlaLink="_Output!$D$1136" fmlaRange="_Input!$C$13:$C$17" noThreeD="1" sel="0" val="0"/>
</file>

<file path=xl/ctrlProps/ctrlProp328.xml><?xml version="1.0" encoding="utf-8"?>
<formControlPr xmlns="http://schemas.microsoft.com/office/spreadsheetml/2009/9/main" objectType="Drop" dropStyle="combo" dx="16" fmlaLink="_Output!$D$1039" fmlaRange="_Input!$C$13:$C$17" noThreeD="1" sel="0" val="0"/>
</file>

<file path=xl/ctrlProps/ctrlProp329.xml><?xml version="1.0" encoding="utf-8"?>
<formControlPr xmlns="http://schemas.microsoft.com/office/spreadsheetml/2009/9/main" objectType="Drop" dropStyle="combo" dx="16" fmlaLink="_Output!$D$1405" fmlaRange="_Input!$C$13:$C$17" noThreeD="1" sel="0" val="0"/>
</file>

<file path=xl/ctrlProps/ctrlProp330.xml><?xml version="1.0" encoding="utf-8"?>
<formControlPr xmlns="http://schemas.microsoft.com/office/spreadsheetml/2009/9/main" objectType="Drop" dropStyle="combo" dx="16" fmlaLink="_Output!$D$1415" fmlaRange="_Input!$C$13:$C$17" noThreeD="1" sel="0" val="0"/>
</file>

<file path=xl/ctrlProps/ctrlProp331.xml><?xml version="1.0" encoding="utf-8"?>
<formControlPr xmlns="http://schemas.microsoft.com/office/spreadsheetml/2009/9/main" objectType="Drop" dropStyle="combo" dx="16" fmlaLink="_Output!$D$1416" fmlaRange="_Input!$C$13:$C$17" noThreeD="1" sel="0" val="0"/>
</file>

<file path=xl/ctrlProps/ctrlProp332.xml><?xml version="1.0" encoding="utf-8"?>
<formControlPr xmlns="http://schemas.microsoft.com/office/spreadsheetml/2009/9/main" objectType="Drop" dropStyle="combo" dx="16" fmlaLink="_Output!$D$1417" fmlaRange="_Input!$C$13:$C$17" noThreeD="1" sel="0" val="0"/>
</file>

<file path=xl/ctrlProps/ctrlProp333.xml><?xml version="1.0" encoding="utf-8"?>
<formControlPr xmlns="http://schemas.microsoft.com/office/spreadsheetml/2009/9/main" objectType="Drop" dropStyle="combo" dx="16" fmlaLink="_Output!$D$1418" fmlaRange="_Input!$C$13:$C$17" noThreeD="1" sel="0" val="0"/>
</file>

<file path=xl/ctrlProps/ctrlProp334.xml><?xml version="1.0" encoding="utf-8"?>
<formControlPr xmlns="http://schemas.microsoft.com/office/spreadsheetml/2009/9/main" objectType="Drop" dropStyle="combo" dx="16" fmlaLink="_Output!$D$1419" fmlaRange="_Input!$C$13:$C$17" noThreeD="1" sel="0" val="0"/>
</file>

<file path=xl/ctrlProps/ctrlProp335.xml><?xml version="1.0" encoding="utf-8"?>
<formControlPr xmlns="http://schemas.microsoft.com/office/spreadsheetml/2009/9/main" objectType="Drop" dropStyle="combo" dx="16" fmlaLink="_Output!$D$1420" fmlaRange="_Input!$C$13:$C$17" noThreeD="1" sel="0" val="0"/>
</file>

<file path=xl/ctrlProps/ctrlProp336.xml><?xml version="1.0" encoding="utf-8"?>
<formControlPr xmlns="http://schemas.microsoft.com/office/spreadsheetml/2009/9/main" objectType="Drop" dropStyle="combo" dx="16" fmlaLink="_Output!$D$1421" fmlaRange="_Input!$C$13:$C$17" noThreeD="1" sel="0" val="0"/>
</file>

<file path=xl/ctrlProps/ctrlProp337.xml><?xml version="1.0" encoding="utf-8"?>
<formControlPr xmlns="http://schemas.microsoft.com/office/spreadsheetml/2009/9/main" objectType="Drop" dropStyle="combo" dx="16" fmlaLink="_Output!$D$1422" fmlaRange="_Input!$C$3:$C$4" noThreeD="1" sel="1" val="0"/>
</file>

<file path=xl/ctrlProps/ctrlProp338.xml><?xml version="1.0" encoding="utf-8"?>
<formControlPr xmlns="http://schemas.microsoft.com/office/spreadsheetml/2009/9/main" objectType="Drop" dropStyle="combo" dx="16" fmlaLink="_Output!$D$1423" fmlaRange="_Input!$C$3:$C$4" noThreeD="1" sel="1" val="0"/>
</file>

<file path=xl/ctrlProps/ctrlProp339.xml><?xml version="1.0" encoding="utf-8"?>
<formControlPr xmlns="http://schemas.microsoft.com/office/spreadsheetml/2009/9/main" objectType="Drop" dropStyle="combo" dx="16" fmlaLink="_Output!$D$1424" fmlaRange="_Input!$C$3:$C$4" noThreeD="1" sel="1" val="0"/>
</file>

<file path=xl/ctrlProps/ctrlProp340.xml><?xml version="1.0" encoding="utf-8"?>
<formControlPr xmlns="http://schemas.microsoft.com/office/spreadsheetml/2009/9/main" objectType="Drop" dropStyle="combo" dx="16" fmlaLink="_Output!$D$1425" fmlaRange="_Input!$C$3:$C$4" noThreeD="1" sel="1" val="0"/>
</file>

<file path=xl/ctrlProps/ctrlProp341.xml><?xml version="1.0" encoding="utf-8"?>
<formControlPr xmlns="http://schemas.microsoft.com/office/spreadsheetml/2009/9/main" objectType="Drop" dropStyle="combo" dx="16" fmlaLink="_Output!$D$1407" fmlaRange="_Input!$C$3:$C$4" noThreeD="1" sel="1" val="0"/>
</file>

<file path=xl/ctrlProps/ctrlProp342.xml><?xml version="1.0" encoding="utf-8"?>
<formControlPr xmlns="http://schemas.microsoft.com/office/spreadsheetml/2009/9/main" objectType="Drop" dropStyle="combo" dx="16" fmlaLink="_Output!$D$1408" fmlaRange="_Input!$C$3:$C$4" noThreeD="1" sel="1" val="0"/>
</file>

<file path=xl/ctrlProps/ctrlProp343.xml><?xml version="1.0" encoding="utf-8"?>
<formControlPr xmlns="http://schemas.microsoft.com/office/spreadsheetml/2009/9/main" objectType="Drop" dropStyle="combo" dx="16" fmlaLink="_Output!$D$1409" fmlaRange="_Input!$C$3:$C$4" noThreeD="1" sel="1" val="0"/>
</file>

<file path=xl/ctrlProps/ctrlProp344.xml><?xml version="1.0" encoding="utf-8"?>
<formControlPr xmlns="http://schemas.microsoft.com/office/spreadsheetml/2009/9/main" objectType="Drop" dropStyle="combo" dx="16" fmlaLink="_Output!$D$1410" fmlaRange="_Input!$C$3:$C$4" noThreeD="1" sel="1" val="0"/>
</file>

<file path=xl/ctrlProps/ctrlProp345.xml><?xml version="1.0" encoding="utf-8"?>
<formControlPr xmlns="http://schemas.microsoft.com/office/spreadsheetml/2009/9/main" objectType="Drop" dropStyle="combo" dx="16" fmlaLink="_Output!$D$1411" fmlaRange="_Input!$C$3:$C$4" noThreeD="1" sel="1" val="0"/>
</file>

<file path=xl/ctrlProps/ctrlProp346.xml><?xml version="1.0" encoding="utf-8"?>
<formControlPr xmlns="http://schemas.microsoft.com/office/spreadsheetml/2009/9/main" objectType="Drop" dropStyle="combo" dx="16" fmlaLink="_Output!$D$1412" fmlaRange="_Input!$C$3:$C$4" noThreeD="1" sel="1" val="0"/>
</file>

<file path=xl/ctrlProps/ctrlProp347.xml><?xml version="1.0" encoding="utf-8"?>
<formControlPr xmlns="http://schemas.microsoft.com/office/spreadsheetml/2009/9/main" objectType="Drop" dropStyle="combo" dx="16" fmlaLink="_Output!$D$1413" fmlaRange="_Input!$C$3:$C$4" noThreeD="1" sel="1" val="0"/>
</file>

<file path=xl/ctrlProps/ctrlProp348.xml><?xml version="1.0" encoding="utf-8"?>
<formControlPr xmlns="http://schemas.microsoft.com/office/spreadsheetml/2009/9/main" objectType="Drop" dropStyle="combo" dx="16" fmlaLink="_Output!$D$1426" fmlaRange="_Input!$C$3:$C$4" noThreeD="1" sel="1" val="0"/>
</file>

<file path=xl/ctrlProps/ctrlProp349.xml><?xml version="1.0" encoding="utf-8"?>
<formControlPr xmlns="http://schemas.microsoft.com/office/spreadsheetml/2009/9/main" objectType="Drop" dropStyle="combo" dx="16" fmlaLink="_Output!$D$1428" fmlaRange="_Input!$C$3:$C$4" noThreeD="1" sel="1" val="0"/>
</file>

<file path=xl/ctrlProps/ctrlProp350.xml><?xml version="1.0" encoding="utf-8"?>
<formControlPr xmlns="http://schemas.microsoft.com/office/spreadsheetml/2009/9/main" objectType="Drop" dropStyle="combo" dx="16" fmlaLink="_Output!$D$1414" fmlaRange="_Input!$C$3:$C$4" noThreeD="1" sel="1" val="0"/>
</file>

<file path=xl/ctrlProps/ctrlProp351.xml><?xml version="1.0" encoding="utf-8"?>
<formControlPr xmlns="http://schemas.microsoft.com/office/spreadsheetml/2009/9/main" objectType="Drop" dropStyle="combo" dx="16" fmlaLink="_Output!$D$1406" fmlaRange="_Input!$C$13:$C$17" noThreeD="1" sel="0" val="0"/>
</file>

<file path=xl/ctrlProps/ctrlProp352.xml><?xml version="1.0" encoding="utf-8"?>
<formControlPr xmlns="http://schemas.microsoft.com/office/spreadsheetml/2009/9/main" objectType="Drop" dropStyle="combo" dx="16" fmlaLink="_Output!$D$1429" fmlaRange="_Input!$C$13:$C$17" noThreeD="1" sel="0" val="0"/>
</file>

<file path=xl/ctrlProps/ctrlProp353.xml><?xml version="1.0" encoding="utf-8"?>
<formControlPr xmlns="http://schemas.microsoft.com/office/spreadsheetml/2009/9/main" objectType="Drop" dropStyle="combo" dx="16" fmlaLink="_Output!$D$1427" fmlaRange="_Input!$C$3:$C$4" noThreeD="1" sel="1" val="0"/>
</file>

<file path=xl/ctrlProps/ctrlProp354.xml><?xml version="1.0" encoding="utf-8"?>
<formControlPr xmlns="http://schemas.microsoft.com/office/spreadsheetml/2009/9/main" objectType="Drop" dropStyle="combo" dx="16" fmlaLink="_Output!$D$1432" fmlaRange="_Input!$C$13:$C$17" noThreeD="1" sel="0" val="0"/>
</file>

<file path=xl/ctrlProps/ctrlProp355.xml><?xml version="1.0" encoding="utf-8"?>
<formControlPr xmlns="http://schemas.microsoft.com/office/spreadsheetml/2009/9/main" objectType="Drop" dropStyle="combo" dx="16" fmlaLink="_Output!$D$205" fmlaRange="_Input!$C$3:$C$4" noThreeD="1" sel="1" val="0"/>
</file>

<file path=xl/ctrlProps/ctrlProp356.xml><?xml version="1.0" encoding="utf-8"?>
<formControlPr xmlns="http://schemas.microsoft.com/office/spreadsheetml/2009/9/main" objectType="Drop" dropStyle="combo" dx="16" fmlaLink="_Output!$D$206" fmlaRange="_Input!$C$3:$C$4" noThreeD="1" sel="1" val="0"/>
</file>

<file path=xl/ctrlProps/ctrlProp357.xml><?xml version="1.0" encoding="utf-8"?>
<formControlPr xmlns="http://schemas.microsoft.com/office/spreadsheetml/2009/9/main" objectType="Drop" dropStyle="combo" dx="16" fmlaLink="_Output!$D$208" fmlaRange="_Input!$C$3:$C$4" noThreeD="1" sel="1" val="0"/>
</file>

<file path=xl/ctrlProps/ctrlProp358.xml><?xml version="1.0" encoding="utf-8"?>
<formControlPr xmlns="http://schemas.microsoft.com/office/spreadsheetml/2009/9/main" objectType="Drop" dropStyle="combo" dx="16" fmlaLink="_Output!$D$209" fmlaRange="_Input!$C$3:$C$4" noThreeD="1" sel="1" val="0"/>
</file>

<file path=xl/ctrlProps/ctrlProp359.xml><?xml version="1.0" encoding="utf-8"?>
<formControlPr xmlns="http://schemas.microsoft.com/office/spreadsheetml/2009/9/main" objectType="Drop" dropStyle="combo" dx="16" fmlaLink="_Output!$D$210" fmlaRange="_Input!$C$3:$C$4" noThreeD="1" sel="1" val="0"/>
</file>

<file path=xl/ctrlProps/ctrlProp360.xml><?xml version="1.0" encoding="utf-8"?>
<formControlPr xmlns="http://schemas.microsoft.com/office/spreadsheetml/2009/9/main" objectType="Drop" dropStyle="combo" dx="16" fmlaLink="_Output!$D$211" fmlaRange="_Input!$C$3:$C$4" noThreeD="1" sel="1" val="0"/>
</file>

<file path=xl/ctrlProps/ctrlProp361.xml><?xml version="1.0" encoding="utf-8"?>
<formControlPr xmlns="http://schemas.microsoft.com/office/spreadsheetml/2009/9/main" objectType="Drop" dropStyle="combo" dx="16" fmlaLink="_Output!$D$212" fmlaRange="_Input!$C$3:$C$4" noThreeD="1" sel="1" val="0"/>
</file>

<file path=xl/ctrlProps/ctrlProp362.xml><?xml version="1.0" encoding="utf-8"?>
<formControlPr xmlns="http://schemas.microsoft.com/office/spreadsheetml/2009/9/main" objectType="Drop" dropStyle="combo" dx="16" fmlaLink="_Output!$D$213" fmlaRange="_Input!$C$3:$C$4" noThreeD="1" sel="1" val="0"/>
</file>

<file path=xl/ctrlProps/ctrlProp363.xml><?xml version="1.0" encoding="utf-8"?>
<formControlPr xmlns="http://schemas.microsoft.com/office/spreadsheetml/2009/9/main" objectType="Drop" dropStyle="combo" dx="16" fmlaLink="_Output!$D$214" fmlaRange="_Input!$C$3:$C$4" noThreeD="1" sel="1" val="0"/>
</file>

<file path=xl/ctrlProps/ctrlProp364.xml><?xml version="1.0" encoding="utf-8"?>
<formControlPr xmlns="http://schemas.microsoft.com/office/spreadsheetml/2009/9/main" objectType="Drop" dropStyle="combo" dx="16" fmlaLink="_Output!$D$207" fmlaRange="_Input!$C$3:$C$4" noThreeD="1" sel="1" val="0"/>
</file>

<file path=xl/ctrlProps/ctrlProp365.xml><?xml version="1.0" encoding="utf-8"?>
<formControlPr xmlns="http://schemas.microsoft.com/office/spreadsheetml/2009/9/main" objectType="Drop" dropStyle="combo" dx="16" fmlaLink="_Output!$D$1433" fmlaRange="_Input!$C$13:$C$17" noThreeD="1" sel="0" val="0"/>
</file>

<file path=xl/ctrlProps/ctrlProp366.xml><?xml version="1.0" encoding="utf-8"?>
<formControlPr xmlns="http://schemas.microsoft.com/office/spreadsheetml/2009/9/main" objectType="Drop" dropStyle="combo" dx="16" fmlaLink="_Output!$D$1445" fmlaRange="_Input!$C$13:$C$17" noThreeD="1" sel="0" val="0"/>
</file>

<file path=xl/ctrlProps/ctrlProp367.xml><?xml version="1.0" encoding="utf-8"?>
<formControlPr xmlns="http://schemas.microsoft.com/office/spreadsheetml/2009/9/main" objectType="Drop" dropStyle="combo" dx="16" fmlaLink="_Output!$D$1447" fmlaRange="_Input!$C$13:$C$17" noThreeD="1" sel="0" val="0"/>
</file>

<file path=xl/ctrlProps/ctrlProp368.xml><?xml version="1.0" encoding="utf-8"?>
<formControlPr xmlns="http://schemas.microsoft.com/office/spreadsheetml/2009/9/main" objectType="Drop" dropStyle="combo" dx="16" fmlaLink="_Output!$D$1448" fmlaRange="_Input!$C$13:$C$17" noThreeD="1" sel="0" val="0"/>
</file>

<file path=xl/ctrlProps/ctrlProp369.xml><?xml version="1.0" encoding="utf-8"?>
<formControlPr xmlns="http://schemas.microsoft.com/office/spreadsheetml/2009/9/main" objectType="Drop" dropStyle="combo" dx="16" fmlaLink="_Output!$D$1449" fmlaRange="_Input!$C$13:$C$17" noThreeD="1" sel="0" val="0"/>
</file>

<file path=xl/ctrlProps/ctrlProp370.xml><?xml version="1.0" encoding="utf-8"?>
<formControlPr xmlns="http://schemas.microsoft.com/office/spreadsheetml/2009/9/main" objectType="Drop" dropStyle="combo" dx="16" fmlaLink="_Output!$D$1450" fmlaRange="_Input!$C$13:$C$17" noThreeD="1" sel="0" val="0"/>
</file>

<file path=xl/ctrlProps/ctrlProp371.xml><?xml version="1.0" encoding="utf-8"?>
<formControlPr xmlns="http://schemas.microsoft.com/office/spreadsheetml/2009/9/main" objectType="Drop" dropStyle="combo" dx="16" fmlaLink="_Output!$D$1453" fmlaRange="_Input!$C$13:$C$17" noThreeD="1" sel="0" val="0"/>
</file>

<file path=xl/ctrlProps/ctrlProp372.xml><?xml version="1.0" encoding="utf-8"?>
<formControlPr xmlns="http://schemas.microsoft.com/office/spreadsheetml/2009/9/main" objectType="Drop" dropStyle="combo" dx="16" fmlaLink="_Output!$D$322" fmlaRange="_Input!$C$13:$C$17" noThreeD="1" sel="0" val="0"/>
</file>

<file path=xl/ctrlProps/ctrlProp373.xml><?xml version="1.0" encoding="utf-8"?>
<formControlPr xmlns="http://schemas.microsoft.com/office/spreadsheetml/2009/9/main" objectType="Drop" dropStyle="combo" dx="16" fmlaLink="_Output!$D$323" fmlaRange="_Input!$C$13:$C$17" noThreeD="1" sel="0" val="0"/>
</file>

<file path=xl/ctrlProps/ctrlProp374.xml><?xml version="1.0" encoding="utf-8"?>
<formControlPr xmlns="http://schemas.microsoft.com/office/spreadsheetml/2009/9/main" objectType="Drop" dropStyle="combo" dx="16" fmlaLink="_Output!$D$325" fmlaRange="_Input!$C$13:$C$17" noThreeD="1" sel="0" val="0"/>
</file>

<file path=xl/ctrlProps/ctrlProp375.xml><?xml version="1.0" encoding="utf-8"?>
<formControlPr xmlns="http://schemas.microsoft.com/office/spreadsheetml/2009/9/main" objectType="Drop" dropStyle="combo" dx="16" fmlaLink="_Output!$D$326" fmlaRange="_Input!$C$13:$C$17" noThreeD="1" sel="0" val="0"/>
</file>

<file path=xl/ctrlProps/ctrlProp376.xml><?xml version="1.0" encoding="utf-8"?>
<formControlPr xmlns="http://schemas.microsoft.com/office/spreadsheetml/2009/9/main" objectType="Drop" dropStyle="combo" dx="16" fmlaLink="_Output!$D$328" fmlaRange="_Input!$C$13:$C$17" noThreeD="1" sel="0" val="0"/>
</file>

<file path=xl/ctrlProps/ctrlProp377.xml><?xml version="1.0" encoding="utf-8"?>
<formControlPr xmlns="http://schemas.microsoft.com/office/spreadsheetml/2009/9/main" objectType="Drop" dropStyle="combo" dx="16" fmlaLink="_Output!$D$329" fmlaRange="_Input!$C$13:$C$17" noThreeD="1" sel="0" val="0"/>
</file>

<file path=xl/ctrlProps/ctrlProp378.xml><?xml version="1.0" encoding="utf-8"?>
<formControlPr xmlns="http://schemas.microsoft.com/office/spreadsheetml/2009/9/main" objectType="Drop" dropStyle="combo" dx="16" fmlaLink="_Output!$D$330" fmlaRange="_Input!$C$13:$C$17" noThreeD="1" sel="0" val="0"/>
</file>

<file path=xl/ctrlProps/ctrlProp379.xml><?xml version="1.0" encoding="utf-8"?>
<formControlPr xmlns="http://schemas.microsoft.com/office/spreadsheetml/2009/9/main" objectType="Drop" dropStyle="combo" dx="16" fmlaLink="_Output!$D$331" fmlaRange="_Input!$C$13:$C$17" noThreeD="1" sel="0" val="0"/>
</file>

<file path=xl/ctrlProps/ctrlProp380.xml><?xml version="1.0" encoding="utf-8"?>
<formControlPr xmlns="http://schemas.microsoft.com/office/spreadsheetml/2009/9/main" objectType="Drop" dropStyle="combo" dx="16" fmlaLink="_Output!$D$333" fmlaRange="_Input!$C$13:$C$17" noThreeD="1" sel="0" val="0"/>
</file>

<file path=xl/ctrlProps/ctrlProp381.xml><?xml version="1.0" encoding="utf-8"?>
<formControlPr xmlns="http://schemas.microsoft.com/office/spreadsheetml/2009/9/main" objectType="Drop" dropStyle="combo" dx="16" fmlaLink="_Output!$D$334" fmlaRange="_Input!$C$13:$C$17" noThreeD="1" sel="0" val="0"/>
</file>

<file path=xl/ctrlProps/ctrlProp382.xml><?xml version="1.0" encoding="utf-8"?>
<formControlPr xmlns="http://schemas.microsoft.com/office/spreadsheetml/2009/9/main" objectType="Drop" dropStyle="combo" dx="16" fmlaLink="_Output!$D$335" fmlaRange="_Input!$C$13:$C$17" noThreeD="1" sel="0" val="0"/>
</file>

<file path=xl/ctrlProps/ctrlProp383.xml><?xml version="1.0" encoding="utf-8"?>
<formControlPr xmlns="http://schemas.microsoft.com/office/spreadsheetml/2009/9/main" objectType="Drop" dropStyle="combo" dx="16" fmlaLink="_Output!$D$336" fmlaRange="_Input!$C$13:$C$17" noThreeD="1" sel="0" val="0"/>
</file>

<file path=xl/ctrlProps/ctrlProp384.xml><?xml version="1.0" encoding="utf-8"?>
<formControlPr xmlns="http://schemas.microsoft.com/office/spreadsheetml/2009/9/main" objectType="Drop" dropStyle="combo" dx="16" fmlaLink="_Output!$D$340" fmlaRange="_Input!$C$13:$C$17" noThreeD="1" sel="0" val="0"/>
</file>

<file path=xl/ctrlProps/ctrlProp385.xml><?xml version="1.0" encoding="utf-8"?>
<formControlPr xmlns="http://schemas.microsoft.com/office/spreadsheetml/2009/9/main" objectType="Drop" dropStyle="combo" dx="16" fmlaLink="_Output!$D$342" fmlaRange="_Input!$C$39:$C$43" noThreeD="1" sel="0" val="0"/>
</file>

<file path=xl/ctrlProps/ctrlProp386.xml><?xml version="1.0" encoding="utf-8"?>
<formControlPr xmlns="http://schemas.microsoft.com/office/spreadsheetml/2009/9/main" objectType="Drop" dropStyle="combo" dx="16" fmlaLink="_Output!$D$338" fmlaRange="_Input!$C$13:$C$17" noThreeD="1" sel="0" val="0"/>
</file>

<file path=xl/ctrlProps/ctrlProp387.xml><?xml version="1.0" encoding="utf-8"?>
<formControlPr xmlns="http://schemas.microsoft.com/office/spreadsheetml/2009/9/main" objectType="Drop" dropStyle="combo" dx="16" fmlaLink="_Output!$D$337" fmlaRange="_Input!$C$39:$C$43" noThreeD="1" sel="0" val="0"/>
</file>

<file path=xl/ctrlProps/ctrlProp388.xml><?xml version="1.0" encoding="utf-8"?>
<formControlPr xmlns="http://schemas.microsoft.com/office/spreadsheetml/2009/9/main" objectType="Drop" dropStyle="combo" dx="16" fmlaLink="_Output!$D$1045" fmlaRange="_Input!$C$13:$C$17" noThreeD="1" sel="0" val="0"/>
</file>

<file path=xl/ctrlProps/ctrlProp389.xml><?xml version="1.0" encoding="utf-8"?>
<formControlPr xmlns="http://schemas.microsoft.com/office/spreadsheetml/2009/9/main" objectType="Drop" dropStyle="combo" dx="16" fmlaLink="_Output!$D$1046" fmlaRange="_Input!$C$13:$C$17" noThreeD="1" sel="0" val="0"/>
</file>

<file path=xl/ctrlProps/ctrlProp390.xml><?xml version="1.0" encoding="utf-8"?>
<formControlPr xmlns="http://schemas.microsoft.com/office/spreadsheetml/2009/9/main" objectType="Drop" dropStyle="combo" dx="16" fmlaLink="_Output!$D$1047" fmlaRange="_Input!$C$13:$C$17" noThreeD="1" sel="0" val="0"/>
</file>

<file path=xl/ctrlProps/ctrlProp391.xml><?xml version="1.0" encoding="utf-8"?>
<formControlPr xmlns="http://schemas.microsoft.com/office/spreadsheetml/2009/9/main" objectType="Drop" dropStyle="combo" dx="16" fmlaLink="_Output!$D$1048" fmlaRange="_Input!$C$13:$C$17" noThreeD="1" sel="0" val="0"/>
</file>

<file path=xl/ctrlProps/ctrlProp392.xml><?xml version="1.0" encoding="utf-8"?>
<formControlPr xmlns="http://schemas.microsoft.com/office/spreadsheetml/2009/9/main" objectType="Drop" dropStyle="combo" dx="16" fmlaLink="_Output!$D$1049" fmlaRange="_Input!$C$13:$C$17" noThreeD="1" sel="0" val="0"/>
</file>

<file path=xl/ctrlProps/ctrlProp393.xml><?xml version="1.0" encoding="utf-8"?>
<formControlPr xmlns="http://schemas.microsoft.com/office/spreadsheetml/2009/9/main" objectType="Drop" dropStyle="combo" dx="16" fmlaLink="_Output!$D$1139" fmlaRange="_Input!$C$13:$C$17" noThreeD="1" sel="0" val="0"/>
</file>

<file path=xl/ctrlProps/ctrlProp394.xml><?xml version="1.0" encoding="utf-8"?>
<formControlPr xmlns="http://schemas.microsoft.com/office/spreadsheetml/2009/9/main" objectType="Drop" dropStyle="combo" dx="16" fmlaLink="_Output!$D$1143" fmlaRange="_Input!$C$13:$C$18" noThreeD="1" sel="0" val="0"/>
</file>

<file path=xl/ctrlProps/ctrlProp395.xml><?xml version="1.0" encoding="utf-8"?>
<formControlPr xmlns="http://schemas.microsoft.com/office/spreadsheetml/2009/9/main" objectType="Drop" dropStyle="combo" dx="16" fmlaLink="_Output!$D$1144" fmlaRange="_Input!$C$13:$C$18" noThreeD="1" sel="0" val="0"/>
</file>

<file path=xl/ctrlProps/ctrlProp396.xml><?xml version="1.0" encoding="utf-8"?>
<formControlPr xmlns="http://schemas.microsoft.com/office/spreadsheetml/2009/9/main" objectType="Drop" dropStyle="combo" dx="16" fmlaLink="_Output!$D$1145" fmlaRange="_Input!$C$13:$C$18" noThreeD="1" sel="0" val="0"/>
</file>

<file path=xl/ctrlProps/ctrlProp397.xml><?xml version="1.0" encoding="utf-8"?>
<formControlPr xmlns="http://schemas.microsoft.com/office/spreadsheetml/2009/9/main" objectType="Drop" dropStyle="combo" dx="16" fmlaLink="_Output!$D$1146" fmlaRange="_Input!$C$13:$C$18" noThreeD="1" sel="0" val="0"/>
</file>

<file path=xl/ctrlProps/ctrlProp398.xml><?xml version="1.0" encoding="utf-8"?>
<formControlPr xmlns="http://schemas.microsoft.com/office/spreadsheetml/2009/9/main" objectType="Drop" dropStyle="combo" dx="16" fmlaLink="_Output!$D$1147" fmlaRange="_Input!$C$13:$C$18" noThreeD="1" sel="0" val="0"/>
</file>

<file path=xl/ctrlProps/ctrlProp399.xml><?xml version="1.0" encoding="utf-8"?>
<formControlPr xmlns="http://schemas.microsoft.com/office/spreadsheetml/2009/9/main" objectType="Drop" dropStyle="combo" dx="16" fmlaLink="_Output!$D$1148" fmlaRange="_Input!$C$13:$C$18" noThreeD="1" sel="0" val="0"/>
</file>

<file path=xl/ctrlProps/ctrlProp400.xml><?xml version="1.0" encoding="utf-8"?>
<formControlPr xmlns="http://schemas.microsoft.com/office/spreadsheetml/2009/9/main" objectType="Drop" dropStyle="combo" dx="16" fmlaLink="_Output!$D$1149" fmlaRange="_Input!$C$13:$C$18" noThreeD="1" sel="0" val="0"/>
</file>

<file path=xl/ctrlProps/ctrlProp401.xml><?xml version="1.0" encoding="utf-8"?>
<formControlPr xmlns="http://schemas.microsoft.com/office/spreadsheetml/2009/9/main" objectType="Drop" dropStyle="combo" dx="16" fmlaLink="_Output!$D$1150" fmlaRange="_Input!$C$13:$C$18" noThreeD="1" sel="0" val="0"/>
</file>

<file path=xl/ctrlProps/ctrlProp402.xml><?xml version="1.0" encoding="utf-8"?>
<formControlPr xmlns="http://schemas.microsoft.com/office/spreadsheetml/2009/9/main" objectType="Drop" dropStyle="combo" dx="16" fmlaLink="_Output!$D$1152" fmlaRange="_Input!$C$13:$C$18" noThreeD="1" sel="0" val="0"/>
</file>

<file path=xl/ctrlProps/ctrlProp403.xml><?xml version="1.0" encoding="utf-8"?>
<formControlPr xmlns="http://schemas.microsoft.com/office/spreadsheetml/2009/9/main" objectType="Drop" dropStyle="combo" dx="16" fmlaLink="_Output!$D$1153" fmlaRange="_Input!$C$13:$C$18" noThreeD="1" sel="0" val="0"/>
</file>

<file path=xl/ctrlProps/ctrlProp404.xml><?xml version="1.0" encoding="utf-8"?>
<formControlPr xmlns="http://schemas.microsoft.com/office/spreadsheetml/2009/9/main" objectType="Drop" dropStyle="combo" dx="16" fmlaLink="_Output!$D$1154" fmlaRange="_Input!$C$13:$C$18" noThreeD="1" sel="0" val="0"/>
</file>

<file path=xl/ctrlProps/ctrlProp405.xml><?xml version="1.0" encoding="utf-8"?>
<formControlPr xmlns="http://schemas.microsoft.com/office/spreadsheetml/2009/9/main" objectType="Drop" dropStyle="combo" dx="16" fmlaLink="_Output!$D$1155" fmlaRange="_Input!$C$13:$C$18" noThreeD="1" sel="0" val="0"/>
</file>

<file path=xl/ctrlProps/ctrlProp406.xml><?xml version="1.0" encoding="utf-8"?>
<formControlPr xmlns="http://schemas.microsoft.com/office/spreadsheetml/2009/9/main" objectType="Drop" dropStyle="combo" dx="16" fmlaLink="_Output!$D$1156" fmlaRange="_Input!$C$13:$C$18" noThreeD="1" sel="0" val="0"/>
</file>

<file path=xl/ctrlProps/ctrlProp407.xml><?xml version="1.0" encoding="utf-8"?>
<formControlPr xmlns="http://schemas.microsoft.com/office/spreadsheetml/2009/9/main" objectType="Drop" dropStyle="combo" dx="16" fmlaLink="_Output!$D$1157" fmlaRange="_Input!$C$13:$C$18" noThreeD="1" sel="0" val="0"/>
</file>

<file path=xl/ctrlProps/ctrlProp408.xml><?xml version="1.0" encoding="utf-8"?>
<formControlPr xmlns="http://schemas.microsoft.com/office/spreadsheetml/2009/9/main" objectType="Drop" dropStyle="combo" dx="16" fmlaLink="_Output!$D$1158" fmlaRange="_Input!$C$13:$C$18" noThreeD="1" sel="0" val="0"/>
</file>

<file path=xl/ctrlProps/ctrlProp409.xml><?xml version="1.0" encoding="utf-8"?>
<formControlPr xmlns="http://schemas.microsoft.com/office/spreadsheetml/2009/9/main" objectType="Drop" dropStyle="combo" dx="16" fmlaLink="_Output!$D$1159" fmlaRange="_Input!$C$13:$C$18" noThreeD="1" sel="0" val="0"/>
</file>

<file path=xl/ctrlProps/ctrlProp410.xml><?xml version="1.0" encoding="utf-8"?>
<formControlPr xmlns="http://schemas.microsoft.com/office/spreadsheetml/2009/9/main" objectType="Drop" dropStyle="combo" dx="16" fmlaLink="_Output!$D$1160" fmlaRange="_Input!$C$13:$C$18" noThreeD="1" sel="0" val="0"/>
</file>

<file path=xl/ctrlProps/ctrlProp411.xml><?xml version="1.0" encoding="utf-8"?>
<formControlPr xmlns="http://schemas.microsoft.com/office/spreadsheetml/2009/9/main" objectType="Drop" dropStyle="combo" dx="16" fmlaLink="_Output!$D$1161" fmlaRange="_Input!$C$13:$C$18" noThreeD="1" sel="0" val="0"/>
</file>

<file path=xl/ctrlProps/ctrlProp412.xml><?xml version="1.0" encoding="utf-8"?>
<formControlPr xmlns="http://schemas.microsoft.com/office/spreadsheetml/2009/9/main" objectType="Drop" dropStyle="combo" dx="16" fmlaLink="_Output!$D$1162" fmlaRange="_Input!$C$13:$C$18" noThreeD="1" sel="0" val="0"/>
</file>

<file path=xl/ctrlProps/ctrlProp413.xml><?xml version="1.0" encoding="utf-8"?>
<formControlPr xmlns="http://schemas.microsoft.com/office/spreadsheetml/2009/9/main" objectType="Drop" dropStyle="combo" dx="16" fmlaLink="_Output!$D$1163" fmlaRange="_Input!$C$13:$C$18" noThreeD="1" sel="0" val="0"/>
</file>

<file path=xl/ctrlProps/ctrlProp414.xml><?xml version="1.0" encoding="utf-8"?>
<formControlPr xmlns="http://schemas.microsoft.com/office/spreadsheetml/2009/9/main" objectType="Drop" dropStyle="combo" dx="16" fmlaLink="_Output!$D$1164" fmlaRange="_Input!$C$13:$C$18" noThreeD="1" sel="0" val="0"/>
</file>

<file path=xl/ctrlProps/ctrlProp415.xml><?xml version="1.0" encoding="utf-8"?>
<formControlPr xmlns="http://schemas.microsoft.com/office/spreadsheetml/2009/9/main" objectType="Drop" dropStyle="combo" dx="16" fmlaLink="_Output!$D$1165" fmlaRange="_Input!$C$13:$C$18" noThreeD="1" sel="0" val="0"/>
</file>

<file path=xl/ctrlProps/ctrlProp416.xml><?xml version="1.0" encoding="utf-8"?>
<formControlPr xmlns="http://schemas.microsoft.com/office/spreadsheetml/2009/9/main" objectType="Drop" dropStyle="combo" dx="16" fmlaLink="_Output!$D$1166" fmlaRange="_Input!$C$13:$C$18" noThreeD="1" sel="0" val="0"/>
</file>

<file path=xl/ctrlProps/ctrlProp417.xml><?xml version="1.0" encoding="utf-8"?>
<formControlPr xmlns="http://schemas.microsoft.com/office/spreadsheetml/2009/9/main" objectType="Drop" dropStyle="combo" dx="16" fmlaLink="_Output!$D$1167" fmlaRange="_Input!$C$13:$C$18" noThreeD="1" sel="0" val="0"/>
</file>

<file path=xl/ctrlProps/ctrlProp418.xml><?xml version="1.0" encoding="utf-8"?>
<formControlPr xmlns="http://schemas.microsoft.com/office/spreadsheetml/2009/9/main" objectType="Drop" dropStyle="combo" dx="16" fmlaLink="_Output!$D$1169" fmlaRange="_Input!$C$13:$C$18" noThreeD="1" sel="0" val="0"/>
</file>

<file path=xl/ctrlProps/ctrlProp419.xml><?xml version="1.0" encoding="utf-8"?>
<formControlPr xmlns="http://schemas.microsoft.com/office/spreadsheetml/2009/9/main" objectType="Drop" dropStyle="combo" dx="16" fmlaLink="_Output!$D$1170" fmlaRange="_Input!$C$13:$C$18" noThreeD="1" sel="0" val="0"/>
</file>

<file path=xl/ctrlProps/ctrlProp420.xml><?xml version="1.0" encoding="utf-8"?>
<formControlPr xmlns="http://schemas.microsoft.com/office/spreadsheetml/2009/9/main" objectType="Drop" dropStyle="combo" dx="16" fmlaLink="_Output!$D$1171" fmlaRange="_Input!$C$13:$C$18" noThreeD="1" sel="0" val="0"/>
</file>

<file path=xl/ctrlProps/ctrlProp421.xml><?xml version="1.0" encoding="utf-8"?>
<formControlPr xmlns="http://schemas.microsoft.com/office/spreadsheetml/2009/9/main" objectType="Drop" dropStyle="combo" dx="16" fmlaLink="_Output!$D$1174" fmlaRange="_Input!$C$13:$C$18" noThreeD="1" sel="0" val="0"/>
</file>

<file path=xl/ctrlProps/ctrlProp422.xml><?xml version="1.0" encoding="utf-8"?>
<formControlPr xmlns="http://schemas.microsoft.com/office/spreadsheetml/2009/9/main" objectType="Drop" dropStyle="combo" dx="16" fmlaLink="_Output!$D$1176" fmlaRange="_Input!$C$13:$C$18" noThreeD="1" sel="0" val="0"/>
</file>

<file path=xl/ctrlProps/ctrlProp423.xml><?xml version="1.0" encoding="utf-8"?>
<formControlPr xmlns="http://schemas.microsoft.com/office/spreadsheetml/2009/9/main" objectType="Drop" dropStyle="combo" dx="16" fmlaLink="_Output!$D$1178" fmlaRange="_Input!$C$13:$C$18" noThreeD="1" sel="0" val="0"/>
</file>

<file path=xl/ctrlProps/ctrlProp424.xml><?xml version="1.0" encoding="utf-8"?>
<formControlPr xmlns="http://schemas.microsoft.com/office/spreadsheetml/2009/9/main" objectType="Drop" dropStyle="combo" dx="16" fmlaLink="_Output!$D$1181" fmlaRange="_Input!$C$13:$C$18" noThreeD="1" sel="0" val="0"/>
</file>

<file path=xl/ctrlProps/ctrlProp425.xml><?xml version="1.0" encoding="utf-8"?>
<formControlPr xmlns="http://schemas.microsoft.com/office/spreadsheetml/2009/9/main" objectType="Drop" dropStyle="combo" dx="16" fmlaLink="_Output!$D$1182" fmlaRange="_Input!$C$13:$C$18" noThreeD="1" sel="0" val="0"/>
</file>

<file path=xl/ctrlProps/ctrlProp426.xml><?xml version="1.0" encoding="utf-8"?>
<formControlPr xmlns="http://schemas.microsoft.com/office/spreadsheetml/2009/9/main" objectType="Drop" dropStyle="combo" dx="16" fmlaLink="_Output!$D$1183" fmlaRange="_Input!$C$13:$C$18" noThreeD="1" sel="0" val="0"/>
</file>

<file path=xl/ctrlProps/ctrlProp427.xml><?xml version="1.0" encoding="utf-8"?>
<formControlPr xmlns="http://schemas.microsoft.com/office/spreadsheetml/2009/9/main" objectType="Drop" dropStyle="combo" dx="16" fmlaLink="_Output!$D$1184" fmlaRange="_Input!$C$13:$C$18" noThreeD="1" sel="0" val="0"/>
</file>

<file path=xl/ctrlProps/ctrlProp428.xml><?xml version="1.0" encoding="utf-8"?>
<formControlPr xmlns="http://schemas.microsoft.com/office/spreadsheetml/2009/9/main" objectType="Drop" dropStyle="combo" dx="16" fmlaLink="_Output!$D$1185" fmlaRange="_Input!$C$13:$C$18" noThreeD="1" sel="0" val="0"/>
</file>

<file path=xl/ctrlProps/ctrlProp429.xml><?xml version="1.0" encoding="utf-8"?>
<formControlPr xmlns="http://schemas.microsoft.com/office/spreadsheetml/2009/9/main" objectType="Drop" dropStyle="combo" dx="16" fmlaLink="_Output!$D$1186" fmlaRange="_Input!$C$13:$C$18" noThreeD="1" sel="0" val="0"/>
</file>

<file path=xl/ctrlProps/ctrlProp430.xml><?xml version="1.0" encoding="utf-8"?>
<formControlPr xmlns="http://schemas.microsoft.com/office/spreadsheetml/2009/9/main" objectType="Drop" dropStyle="combo" dx="16" fmlaLink="_Output!$D$1151" fmlaRange="_Input!$C$13:$C$18" noThreeD="1" sel="0" val="0"/>
</file>

<file path=xl/ctrlProps/ctrlProp431.xml><?xml version="1.0" encoding="utf-8"?>
<formControlPr xmlns="http://schemas.microsoft.com/office/spreadsheetml/2009/9/main" objectType="Drop" dropStyle="combo" dx="16" fmlaLink="_Output!$D$1168" fmlaRange="_Input!$C$13:$C$18" noThreeD="1" sel="0" val="0"/>
</file>

<file path=xl/ctrlProps/ctrlProp432.xml><?xml version="1.0" encoding="utf-8"?>
<formControlPr xmlns="http://schemas.microsoft.com/office/spreadsheetml/2009/9/main" objectType="Drop" dropStyle="combo" dx="16" fmlaLink="_Output!$D$378" fmlaRange="_Input!$C$13:$C$17" noThreeD="1" sel="0" val="0"/>
</file>

<file path=xl/ctrlProps/ctrlProp433.xml><?xml version="1.0" encoding="utf-8"?>
<formControlPr xmlns="http://schemas.microsoft.com/office/spreadsheetml/2009/9/main" objectType="Drop" dropStyle="combo" dx="16" fmlaLink="_Output!$D$379" fmlaRange="_Input!$C$13:$C$17" noThreeD="1" sel="0" val="0"/>
</file>

<file path=xl/ctrlProps/ctrlProp434.xml><?xml version="1.0" encoding="utf-8"?>
<formControlPr xmlns="http://schemas.microsoft.com/office/spreadsheetml/2009/9/main" objectType="Drop" dropStyle="combo" dx="16" fmlaLink="_Output!$D$381" fmlaRange="_Input!$C$13:$C$17" noThreeD="1" sel="0" val="0"/>
</file>

<file path=xl/ctrlProps/ctrlProp435.xml><?xml version="1.0" encoding="utf-8"?>
<formControlPr xmlns="http://schemas.microsoft.com/office/spreadsheetml/2009/9/main" objectType="Drop" dropStyle="combo" dx="16" fmlaLink="_Output!$D$382" fmlaRange="_Input!$C$13:$C$17" noThreeD="1" sel="0" val="0"/>
</file>

<file path=xl/ctrlProps/ctrlProp436.xml><?xml version="1.0" encoding="utf-8"?>
<formControlPr xmlns="http://schemas.microsoft.com/office/spreadsheetml/2009/9/main" objectType="Drop" dropStyle="combo" dx="16" fmlaLink="_Output!$D$384" fmlaRange="_Input!$C$13:$C$17" noThreeD="1" sel="0" val="0"/>
</file>

<file path=xl/ctrlProps/ctrlProp437.xml><?xml version="1.0" encoding="utf-8"?>
<formControlPr xmlns="http://schemas.microsoft.com/office/spreadsheetml/2009/9/main" objectType="Drop" dropStyle="combo" dx="16" fmlaLink="_Output!$D$385" fmlaRange="_Input!$C$13:$C$17" noThreeD="1" sel="0" val="0"/>
</file>

<file path=xl/ctrlProps/ctrlProp438.xml><?xml version="1.0" encoding="utf-8"?>
<formControlPr xmlns="http://schemas.microsoft.com/office/spreadsheetml/2009/9/main" objectType="Drop" dropStyle="combo" dx="16" fmlaLink="_Output!$D$386" fmlaRange="_Input!$C$13:$C$17" noThreeD="1" sel="0" val="0"/>
</file>

<file path=xl/ctrlProps/ctrlProp439.xml><?xml version="1.0" encoding="utf-8"?>
<formControlPr xmlns="http://schemas.microsoft.com/office/spreadsheetml/2009/9/main" objectType="Drop" dropStyle="combo" dx="16" fmlaLink="_Output!$D$387" fmlaRange="_Input!$C$13:$C$17" noThreeD="1" sel="0" val="0"/>
</file>

<file path=xl/ctrlProps/ctrlProp440.xml><?xml version="1.0" encoding="utf-8"?>
<formControlPr xmlns="http://schemas.microsoft.com/office/spreadsheetml/2009/9/main" objectType="Drop" dropStyle="combo" dx="16" fmlaLink="_Output!$D$389" fmlaRange="_Input!$C$13:$C$17" noThreeD="1" sel="0" val="0"/>
</file>

<file path=xl/ctrlProps/ctrlProp441.xml><?xml version="1.0" encoding="utf-8"?>
<formControlPr xmlns="http://schemas.microsoft.com/office/spreadsheetml/2009/9/main" objectType="Drop" dropStyle="combo" dx="16" fmlaLink="_Output!$D$390" fmlaRange="_Input!$C$13:$C$17" noThreeD="1" sel="0" val="0"/>
</file>

<file path=xl/ctrlProps/ctrlProp442.xml><?xml version="1.0" encoding="utf-8"?>
<formControlPr xmlns="http://schemas.microsoft.com/office/spreadsheetml/2009/9/main" objectType="Drop" dropStyle="combo" dx="16" fmlaLink="_Output!$D$391" fmlaRange="_Input!$C$13:$C$17" noThreeD="1" sel="0" val="0"/>
</file>

<file path=xl/ctrlProps/ctrlProp443.xml><?xml version="1.0" encoding="utf-8"?>
<formControlPr xmlns="http://schemas.microsoft.com/office/spreadsheetml/2009/9/main" objectType="Drop" dropStyle="combo" dx="16" fmlaLink="_Output!$D$392" fmlaRange="_Input!$C$13:$C$17" noThreeD="1" sel="0" val="0"/>
</file>

<file path=xl/ctrlProps/ctrlProp444.xml><?xml version="1.0" encoding="utf-8"?>
<formControlPr xmlns="http://schemas.microsoft.com/office/spreadsheetml/2009/9/main" objectType="Drop" dropStyle="combo" dx="16" fmlaLink="_Output!$D$396" fmlaRange="_Input!$C$13:$C$17" noThreeD="1" sel="0" val="0"/>
</file>

<file path=xl/ctrlProps/ctrlProp445.xml><?xml version="1.0" encoding="utf-8"?>
<formControlPr xmlns="http://schemas.microsoft.com/office/spreadsheetml/2009/9/main" objectType="Drop" dropStyle="combo" dx="16" fmlaLink="_Output!$D$398" fmlaRange="_Input!$C$39:$C$43" noThreeD="1" sel="0" val="0"/>
</file>

<file path=xl/ctrlProps/ctrlProp446.xml><?xml version="1.0" encoding="utf-8"?>
<formControlPr xmlns="http://schemas.microsoft.com/office/spreadsheetml/2009/9/main" objectType="Drop" dropStyle="combo" dx="16" fmlaLink="_Output!$D$394" fmlaRange="_Input!$C$13:$C$17" noThreeD="1" sel="0" val="0"/>
</file>

<file path=xl/ctrlProps/ctrlProp447.xml><?xml version="1.0" encoding="utf-8"?>
<formControlPr xmlns="http://schemas.microsoft.com/office/spreadsheetml/2009/9/main" objectType="Drop" dropStyle="combo" dx="16" fmlaLink="_Output!$D$393" fmlaRange="_Input!$C$39:$C$43" noThreeD="1" sel="0" val="0"/>
</file>

<file path=xl/ctrlProps/ctrlProp448.xml><?xml version="1.0" encoding="utf-8"?>
<formControlPr xmlns="http://schemas.microsoft.com/office/spreadsheetml/2009/9/main" objectType="Drop" dropStyle="combo" dx="16" fmlaLink="_Output!$D$1050" fmlaRange="_Input!$C$13:$C$17" noThreeD="1" sel="0" val="0"/>
</file>

<file path=xl/ctrlProps/ctrlProp449.xml><?xml version="1.0" encoding="utf-8"?>
<formControlPr xmlns="http://schemas.microsoft.com/office/spreadsheetml/2009/9/main" objectType="Drop" dropStyle="combo" dx="16" fmlaLink="_Output!$D$1051" fmlaRange="_Input!$C$13:$C$17" noThreeD="1" sel="0" val="0"/>
</file>

<file path=xl/ctrlProps/ctrlProp450.xml><?xml version="1.0" encoding="utf-8"?>
<formControlPr xmlns="http://schemas.microsoft.com/office/spreadsheetml/2009/9/main" objectType="Drop" dropStyle="combo" dx="16" fmlaLink="_Output!$D$1052" fmlaRange="_Input!$C$13:$C$17" noThreeD="1" sel="0" val="0"/>
</file>

<file path=xl/ctrlProps/ctrlProp451.xml><?xml version="1.0" encoding="utf-8"?>
<formControlPr xmlns="http://schemas.microsoft.com/office/spreadsheetml/2009/9/main" objectType="Drop" dropStyle="combo" dx="16" fmlaLink="_Output!$D$1053" fmlaRange="_Input!$C$13:$C$17" noThreeD="1" sel="0" val="0"/>
</file>

<file path=xl/ctrlProps/ctrlProp452.xml><?xml version="1.0" encoding="utf-8"?>
<formControlPr xmlns="http://schemas.microsoft.com/office/spreadsheetml/2009/9/main" objectType="Drop" dropStyle="combo" dx="16" fmlaLink="_Output!$D$1054" fmlaRange="_Input!$C$13:$C$17" noThreeD="1" sel="0" val="0"/>
</file>

<file path=xl/ctrlProps/ctrlProp453.xml><?xml version="1.0" encoding="utf-8"?>
<formControlPr xmlns="http://schemas.microsoft.com/office/spreadsheetml/2009/9/main" objectType="Drop" dropStyle="combo" dx="16" fmlaLink="_Output!$D$1140" fmlaRange="_Input!$C$13:$C$17" noThreeD="1" sel="0" val="0"/>
</file>

<file path=xl/ctrlProps/ctrlProp454.xml><?xml version="1.0" encoding="utf-8"?>
<formControlPr xmlns="http://schemas.microsoft.com/office/spreadsheetml/2009/9/main" objectType="Drop" dropStyle="combo" dx="16" fmlaLink="_Output!$D$1187" fmlaRange="_Input!$C$13:$C$18" noThreeD="1" sel="0" val="0"/>
</file>

<file path=xl/ctrlProps/ctrlProp455.xml><?xml version="1.0" encoding="utf-8"?>
<formControlPr xmlns="http://schemas.microsoft.com/office/spreadsheetml/2009/9/main" objectType="Drop" dropStyle="combo" dx="16" fmlaLink="_Output!$D$1188" fmlaRange="_Input!$C$13:$C$18" noThreeD="1" sel="0" val="0"/>
</file>

<file path=xl/ctrlProps/ctrlProp456.xml><?xml version="1.0" encoding="utf-8"?>
<formControlPr xmlns="http://schemas.microsoft.com/office/spreadsheetml/2009/9/main" objectType="Drop" dropStyle="combo" dx="16" fmlaLink="_Output!$D$1189" fmlaRange="_Input!$C$13:$C$18" noThreeD="1" sel="0" val="0"/>
</file>

<file path=xl/ctrlProps/ctrlProp457.xml><?xml version="1.0" encoding="utf-8"?>
<formControlPr xmlns="http://schemas.microsoft.com/office/spreadsheetml/2009/9/main" objectType="Drop" dropStyle="combo" dx="16" fmlaLink="_Output!$D$1190" fmlaRange="_Input!$C$13:$C$18" noThreeD="1" sel="0" val="0"/>
</file>

<file path=xl/ctrlProps/ctrlProp458.xml><?xml version="1.0" encoding="utf-8"?>
<formControlPr xmlns="http://schemas.microsoft.com/office/spreadsheetml/2009/9/main" objectType="Drop" dropStyle="combo" dx="16" fmlaLink="_Output!$D$1192" fmlaRange="_Input!$C$13:$C$18" noThreeD="1" sel="0" val="0"/>
</file>

<file path=xl/ctrlProps/ctrlProp459.xml><?xml version="1.0" encoding="utf-8"?>
<formControlPr xmlns="http://schemas.microsoft.com/office/spreadsheetml/2009/9/main" objectType="Drop" dropStyle="combo" dx="16" fmlaLink="_Output!$D$1191" fmlaRange="_Input!$C$13:$C$18" noThreeD="1" sel="0" val="0"/>
</file>

<file path=xl/ctrlProps/ctrlProp460.xml><?xml version="1.0" encoding="utf-8"?>
<formControlPr xmlns="http://schemas.microsoft.com/office/spreadsheetml/2009/9/main" objectType="Drop" dropStyle="combo" dx="16" fmlaLink="_Output!$D$1193" fmlaRange="_Input!$C$13:$C$18" noThreeD="1" sel="0" val="0"/>
</file>

<file path=xl/ctrlProps/ctrlProp461.xml><?xml version="1.0" encoding="utf-8"?>
<formControlPr xmlns="http://schemas.microsoft.com/office/spreadsheetml/2009/9/main" objectType="Drop" dropStyle="combo" dx="16" fmlaLink="_Output!$D$1194" fmlaRange="_Input!$C$13:$C$18" noThreeD="1" sel="0" val="0"/>
</file>

<file path=xl/ctrlProps/ctrlProp462.xml><?xml version="1.0" encoding="utf-8"?>
<formControlPr xmlns="http://schemas.microsoft.com/office/spreadsheetml/2009/9/main" objectType="Drop" dropStyle="combo" dx="16" fmlaLink="_Output!$D$1195" fmlaRange="_Input!$C$13:$C$18" noThreeD="1" sel="0" val="0"/>
</file>

<file path=xl/ctrlProps/ctrlProp463.xml><?xml version="1.0" encoding="utf-8"?>
<formControlPr xmlns="http://schemas.microsoft.com/office/spreadsheetml/2009/9/main" objectType="Drop" dropStyle="combo" dx="16" fmlaLink="_Output!$D$1196" fmlaRange="_Input!$C$13:$C$18" noThreeD="1" sel="0" val="0"/>
</file>

<file path=xl/ctrlProps/ctrlProp464.xml><?xml version="1.0" encoding="utf-8"?>
<formControlPr xmlns="http://schemas.microsoft.com/office/spreadsheetml/2009/9/main" objectType="Drop" dropStyle="combo" dx="16" fmlaLink="_Output!$D$1197" fmlaRange="_Input!$C$13:$C$18" noThreeD="1" sel="0" val="0"/>
</file>

<file path=xl/ctrlProps/ctrlProp465.xml><?xml version="1.0" encoding="utf-8"?>
<formControlPr xmlns="http://schemas.microsoft.com/office/spreadsheetml/2009/9/main" objectType="Drop" dropStyle="combo" dx="16" fmlaLink="_Output!$D$1198" fmlaRange="_Input!$C$13:$C$18" noThreeD="1" sel="0" val="0"/>
</file>

<file path=xl/ctrlProps/ctrlProp466.xml><?xml version="1.0" encoding="utf-8"?>
<formControlPr xmlns="http://schemas.microsoft.com/office/spreadsheetml/2009/9/main" objectType="Drop" dropStyle="combo" dx="16" fmlaLink="_Output!$D$1200" fmlaRange="_Input!$C$13:$C$18" noThreeD="1" sel="0" val="0"/>
</file>

<file path=xl/ctrlProps/ctrlProp467.xml><?xml version="1.0" encoding="utf-8"?>
<formControlPr xmlns="http://schemas.microsoft.com/office/spreadsheetml/2009/9/main" objectType="Drop" dropStyle="combo" dx="16" fmlaLink="_Output!$D$1202" fmlaRange="_Input!$C$13:$C$18" noThreeD="1" sel="0" val="0"/>
</file>

<file path=xl/ctrlProps/ctrlProp468.xml><?xml version="1.0" encoding="utf-8"?>
<formControlPr xmlns="http://schemas.microsoft.com/office/spreadsheetml/2009/9/main" objectType="Drop" dropStyle="combo" dx="16" fmlaLink="_Output!$D$1204" fmlaRange="_Input!$C$13:$C$18" noThreeD="1" sel="0" val="0"/>
</file>

<file path=xl/ctrlProps/ctrlProp469.xml><?xml version="1.0" encoding="utf-8"?>
<formControlPr xmlns="http://schemas.microsoft.com/office/spreadsheetml/2009/9/main" objectType="Drop" dropStyle="combo" dx="16" fmlaLink="_Output!$D$1206" fmlaRange="_Input!$C$13:$C$18" noThreeD="1" sel="0" val="0"/>
</file>

<file path=xl/ctrlProps/ctrlProp470.xml><?xml version="1.0" encoding="utf-8"?>
<formControlPr xmlns="http://schemas.microsoft.com/office/spreadsheetml/2009/9/main" objectType="Drop" dropStyle="combo" dx="16" fmlaLink="_Output!$D$1208" fmlaRange="_Input!$C$13:$C$18" noThreeD="1" sel="0" val="0"/>
</file>

<file path=xl/ctrlProps/ctrlProp471.xml><?xml version="1.0" encoding="utf-8"?>
<formControlPr xmlns="http://schemas.microsoft.com/office/spreadsheetml/2009/9/main" objectType="Drop" dropStyle="combo" dx="16" fmlaLink="_Output!$D$1210" fmlaRange="_Input!$C$13:$C$18" noThreeD="1" sel="0" val="0"/>
</file>

<file path=xl/ctrlProps/ctrlProp472.xml><?xml version="1.0" encoding="utf-8"?>
<formControlPr xmlns="http://schemas.microsoft.com/office/spreadsheetml/2009/9/main" objectType="Drop" dropStyle="combo" dx="16" fmlaLink="_Output!$D$1211" fmlaRange="_Input!$C$13:$C$18" noThreeD="1" sel="0" val="0"/>
</file>

<file path=xl/ctrlProps/ctrlProp473.xml><?xml version="1.0" encoding="utf-8"?>
<formControlPr xmlns="http://schemas.microsoft.com/office/spreadsheetml/2009/9/main" objectType="Drop" dropStyle="combo" dx="16" fmlaLink="_Output!$D$1212" fmlaRange="_Input!$C$13:$C$18" noThreeD="1" sel="0" val="0"/>
</file>

<file path=xl/ctrlProps/ctrlProp474.xml><?xml version="1.0" encoding="utf-8"?>
<formControlPr xmlns="http://schemas.microsoft.com/office/spreadsheetml/2009/9/main" objectType="Drop" dropStyle="combo" dx="16" fmlaLink="_Output!$D$1213" fmlaRange="_Input!$C$13:$C$18" noThreeD="1" sel="0" val="0"/>
</file>

<file path=xl/ctrlProps/ctrlProp475.xml><?xml version="1.0" encoding="utf-8"?>
<formControlPr xmlns="http://schemas.microsoft.com/office/spreadsheetml/2009/9/main" objectType="Drop" dropStyle="combo" dx="16" fmlaLink="_Output!$D$1214" fmlaRange="_Input!$C$13:$C$18" noThreeD="1" sel="0" val="0"/>
</file>

<file path=xl/ctrlProps/ctrlProp476.xml><?xml version="1.0" encoding="utf-8"?>
<formControlPr xmlns="http://schemas.microsoft.com/office/spreadsheetml/2009/9/main" objectType="Drop" dropStyle="combo" dx="16" fmlaLink="_Output!$D$1215" fmlaRange="_Input!$C$13:$C$18" noThreeD="1" sel="0" val="0"/>
</file>

<file path=xl/ctrlProps/ctrlProp477.xml><?xml version="1.0" encoding="utf-8"?>
<formControlPr xmlns="http://schemas.microsoft.com/office/spreadsheetml/2009/9/main" objectType="Drop" dropStyle="combo" dx="16" fmlaLink="_Output!$D$1216" fmlaRange="_Input!$C$13:$C$18" noThreeD="1" sel="0" val="0"/>
</file>

<file path=xl/ctrlProps/ctrlProp478.xml><?xml version="1.0" encoding="utf-8"?>
<formControlPr xmlns="http://schemas.microsoft.com/office/spreadsheetml/2009/9/main" objectType="Drop" dropStyle="combo" dx="16" fmlaLink="_Output!$D$1217" fmlaRange="_Input!$C$13:$C$18" noThreeD="1" sel="0" val="0"/>
</file>

<file path=xl/ctrlProps/ctrlProp479.xml><?xml version="1.0" encoding="utf-8"?>
<formControlPr xmlns="http://schemas.microsoft.com/office/spreadsheetml/2009/9/main" objectType="Drop" dropStyle="combo" dx="16" fmlaLink="_Output!$D$1218" fmlaRange="_Input!$C$13:$C$18" noThreeD="1" sel="0" val="0"/>
</file>

<file path=xl/ctrlProps/ctrlProp480.xml><?xml version="1.0" encoding="utf-8"?>
<formControlPr xmlns="http://schemas.microsoft.com/office/spreadsheetml/2009/9/main" objectType="Drop" dropStyle="combo" dx="16" fmlaLink="_Output!$D$1219" fmlaRange="_Input!$C$13:$C$18" noThreeD="1" sel="0" val="0"/>
</file>

<file path=xl/ctrlProps/ctrlProp481.xml><?xml version="1.0" encoding="utf-8"?>
<formControlPr xmlns="http://schemas.microsoft.com/office/spreadsheetml/2009/9/main" objectType="Drop" dropStyle="combo" dx="16" fmlaLink="_Output!$D$1220" fmlaRange="_Input!$C$13:$C$18" noThreeD="1" sel="0" val="0"/>
</file>

<file path=xl/ctrlProps/ctrlProp482.xml><?xml version="1.0" encoding="utf-8"?>
<formControlPr xmlns="http://schemas.microsoft.com/office/spreadsheetml/2009/9/main" objectType="Drop" dropStyle="combo" dx="16" fmlaLink="_Output!$D$1221" fmlaRange="_Input!$C$13:$C$18" noThreeD="1" sel="0" val="0"/>
</file>

<file path=xl/ctrlProps/ctrlProp483.xml><?xml version="1.0" encoding="utf-8"?>
<formControlPr xmlns="http://schemas.microsoft.com/office/spreadsheetml/2009/9/main" objectType="Drop" dropStyle="combo" dx="16" fmlaLink="_Output!$D$1222" fmlaRange="_Input!$C$13:$C$18" noThreeD="1" sel="0" val="0"/>
</file>

<file path=xl/ctrlProps/ctrlProp484.xml><?xml version="1.0" encoding="utf-8"?>
<formControlPr xmlns="http://schemas.microsoft.com/office/spreadsheetml/2009/9/main" objectType="Drop" dropStyle="combo" dx="16" fmlaLink="_Output!$D$1223" fmlaRange="_Input!$C$13:$C$18" noThreeD="1" sel="0" val="0"/>
</file>

<file path=xl/ctrlProps/ctrlProp485.xml><?xml version="1.0" encoding="utf-8"?>
<formControlPr xmlns="http://schemas.microsoft.com/office/spreadsheetml/2009/9/main" objectType="Drop" dropStyle="combo" dx="16" fmlaLink="_Output!$D$1224" fmlaRange="_Input!$C$13:$C$18" noThreeD="1" sel="0" val="0"/>
</file>

<file path=xl/ctrlProps/ctrlProp486.xml><?xml version="1.0" encoding="utf-8"?>
<formControlPr xmlns="http://schemas.microsoft.com/office/spreadsheetml/2009/9/main" objectType="Drop" dropStyle="combo" dx="16" fmlaLink="_Output!$D$1225" fmlaRange="_Input!$C$13:$C$18" noThreeD="1" sel="0" val="0"/>
</file>

<file path=xl/ctrlProps/ctrlProp487.xml><?xml version="1.0" encoding="utf-8"?>
<formControlPr xmlns="http://schemas.microsoft.com/office/spreadsheetml/2009/9/main" objectType="Drop" dropStyle="combo" dx="16" fmlaLink="_Output!$D$1226" fmlaRange="_Input!$C$13:$C$18" noThreeD="1" sel="0" val="0"/>
</file>

<file path=xl/ctrlProps/ctrlProp488.xml><?xml version="1.0" encoding="utf-8"?>
<formControlPr xmlns="http://schemas.microsoft.com/office/spreadsheetml/2009/9/main" objectType="Drop" dropStyle="combo" dx="16" fmlaLink="_Output!$D$425" fmlaRange="_Input!$C$13:$C$17" noThreeD="1" sel="0" val="0"/>
</file>

<file path=xl/ctrlProps/ctrlProp489.xml><?xml version="1.0" encoding="utf-8"?>
<formControlPr xmlns="http://schemas.microsoft.com/office/spreadsheetml/2009/9/main" objectType="Drop" dropStyle="combo" dx="16" fmlaLink="_Output!$D$426" fmlaRange="_Input!$C$13:$C$17" noThreeD="1" sel="0" val="0"/>
</file>

<file path=xl/ctrlProps/ctrlProp490.xml><?xml version="1.0" encoding="utf-8"?>
<formControlPr xmlns="http://schemas.microsoft.com/office/spreadsheetml/2009/9/main" objectType="Drop" dropStyle="combo" dx="16" fmlaLink="_Output!$D$428" fmlaRange="_Input!$C$13:$C$17" noThreeD="1" sel="0" val="0"/>
</file>

<file path=xl/ctrlProps/ctrlProp491.xml><?xml version="1.0" encoding="utf-8"?>
<formControlPr xmlns="http://schemas.microsoft.com/office/spreadsheetml/2009/9/main" objectType="Drop" dropStyle="combo" dx="16" fmlaLink="_Output!$D$429" fmlaRange="_Input!$C$13:$C$17" noThreeD="1" sel="0" val="0"/>
</file>

<file path=xl/ctrlProps/ctrlProp492.xml><?xml version="1.0" encoding="utf-8"?>
<formControlPr xmlns="http://schemas.microsoft.com/office/spreadsheetml/2009/9/main" objectType="Drop" dropStyle="combo" dx="16" fmlaLink="_Output!$D$431" fmlaRange="_Input!$C$13:$C$17" noThreeD="1" sel="0" val="0"/>
</file>

<file path=xl/ctrlProps/ctrlProp493.xml><?xml version="1.0" encoding="utf-8"?>
<formControlPr xmlns="http://schemas.microsoft.com/office/spreadsheetml/2009/9/main" objectType="Drop" dropStyle="combo" dx="16" fmlaLink="_Output!$D$432" fmlaRange="_Input!$C$13:$C$17" noThreeD="1" sel="0" val="0"/>
</file>

<file path=xl/ctrlProps/ctrlProp494.xml><?xml version="1.0" encoding="utf-8"?>
<formControlPr xmlns="http://schemas.microsoft.com/office/spreadsheetml/2009/9/main" objectType="Drop" dropStyle="combo" dx="16" fmlaLink="_Output!$D$433" fmlaRange="_Input!$C$13:$C$17" noThreeD="1" sel="0" val="0"/>
</file>

<file path=xl/ctrlProps/ctrlProp495.xml><?xml version="1.0" encoding="utf-8"?>
<formControlPr xmlns="http://schemas.microsoft.com/office/spreadsheetml/2009/9/main" objectType="Drop" dropStyle="combo" dx="16" fmlaLink="_Output!$D$434" fmlaRange="_Input!$C$13:$C$17" noThreeD="1" sel="0" val="0"/>
</file>

<file path=xl/ctrlProps/ctrlProp496.xml><?xml version="1.0" encoding="utf-8"?>
<formControlPr xmlns="http://schemas.microsoft.com/office/spreadsheetml/2009/9/main" objectType="Drop" dropStyle="combo" dx="16" fmlaLink="_Output!$D$436" fmlaRange="_Input!$C$13:$C$17" noThreeD="1" sel="0" val="0"/>
</file>

<file path=xl/ctrlProps/ctrlProp497.xml><?xml version="1.0" encoding="utf-8"?>
<formControlPr xmlns="http://schemas.microsoft.com/office/spreadsheetml/2009/9/main" objectType="Drop" dropStyle="combo" dx="16" fmlaLink="_Output!$D$437" fmlaRange="_Input!$C$13:$C$17" noThreeD="1" sel="0" val="0"/>
</file>

<file path=xl/ctrlProps/ctrlProp498.xml><?xml version="1.0" encoding="utf-8"?>
<formControlPr xmlns="http://schemas.microsoft.com/office/spreadsheetml/2009/9/main" objectType="Drop" dropStyle="combo" dx="16" fmlaLink="_Output!$D$438" fmlaRange="_Input!$C$13:$C$17" noThreeD="1" sel="0" val="0"/>
</file>

<file path=xl/ctrlProps/ctrlProp499.xml><?xml version="1.0" encoding="utf-8"?>
<formControlPr xmlns="http://schemas.microsoft.com/office/spreadsheetml/2009/9/main" objectType="Drop" dropStyle="combo" dx="16" fmlaLink="_Output!$D$439" fmlaRange="_Input!$C$13:$C$17" noThreeD="1" sel="0" val="0"/>
</file>

<file path=xl/ctrlProps/ctrlProp500.xml><?xml version="1.0" encoding="utf-8"?>
<formControlPr xmlns="http://schemas.microsoft.com/office/spreadsheetml/2009/9/main" objectType="Drop" dropStyle="combo" dx="16" fmlaLink="_Output!$D$443" fmlaRange="_Input!$C$13:$C$17" noThreeD="1" sel="0" val="0"/>
</file>

<file path=xl/ctrlProps/ctrlProp501.xml><?xml version="1.0" encoding="utf-8"?>
<formControlPr xmlns="http://schemas.microsoft.com/office/spreadsheetml/2009/9/main" objectType="Drop" dropStyle="combo" dx="16" fmlaLink="_Output!$D$445" fmlaRange="_Input!$C$39:$C$43" noThreeD="1" sel="0" val="0"/>
</file>

<file path=xl/ctrlProps/ctrlProp502.xml><?xml version="1.0" encoding="utf-8"?>
<formControlPr xmlns="http://schemas.microsoft.com/office/spreadsheetml/2009/9/main" objectType="Drop" dropStyle="combo" dx="16" fmlaLink="_Output!$D$441" fmlaRange="_Input!$C$13:$C$17" noThreeD="1" sel="0" val="0"/>
</file>

<file path=xl/ctrlProps/ctrlProp503.xml><?xml version="1.0" encoding="utf-8"?>
<formControlPr xmlns="http://schemas.microsoft.com/office/spreadsheetml/2009/9/main" objectType="Drop" dropStyle="combo" dx="16" fmlaLink="_Output!$D$440" fmlaRange="_Input!$C$39:$C$43" noThreeD="1" sel="0" val="0"/>
</file>

<file path=xl/ctrlProps/ctrlProp504.xml><?xml version="1.0" encoding="utf-8"?>
<formControlPr xmlns="http://schemas.microsoft.com/office/spreadsheetml/2009/9/main" objectType="Drop" dropStyle="combo" dx="16" fmlaLink="_Output!$D$1055" fmlaRange="_Input!$C$13:$C$17" noThreeD="1" sel="0" val="0"/>
</file>

<file path=xl/ctrlProps/ctrlProp505.xml><?xml version="1.0" encoding="utf-8"?>
<formControlPr xmlns="http://schemas.microsoft.com/office/spreadsheetml/2009/9/main" objectType="Drop" dropStyle="combo" dx="16" fmlaLink="_Output!$D$1056" fmlaRange="_Input!$C$13:$C$17" noThreeD="1" sel="0" val="0"/>
</file>

<file path=xl/ctrlProps/ctrlProp506.xml><?xml version="1.0" encoding="utf-8"?>
<formControlPr xmlns="http://schemas.microsoft.com/office/spreadsheetml/2009/9/main" objectType="Drop" dropStyle="combo" dx="16" fmlaLink="_Output!$D$1057" fmlaRange="_Input!$C$13:$C$17" noThreeD="1" sel="0" val="0"/>
</file>

<file path=xl/ctrlProps/ctrlProp507.xml><?xml version="1.0" encoding="utf-8"?>
<formControlPr xmlns="http://schemas.microsoft.com/office/spreadsheetml/2009/9/main" objectType="Drop" dropStyle="combo" dx="16" fmlaLink="_Output!$D$1058" fmlaRange="_Input!$C$13:$C$17" noThreeD="1" sel="0" val="0"/>
</file>

<file path=xl/ctrlProps/ctrlProp508.xml><?xml version="1.0" encoding="utf-8"?>
<formControlPr xmlns="http://schemas.microsoft.com/office/spreadsheetml/2009/9/main" objectType="Drop" dropStyle="combo" dx="16" fmlaLink="_Output!$D$1059" fmlaRange="_Input!$C$13:$C$17" noThreeD="1" sel="0" val="0"/>
</file>

<file path=xl/ctrlProps/ctrlProp509.xml><?xml version="1.0" encoding="utf-8"?>
<formControlPr xmlns="http://schemas.microsoft.com/office/spreadsheetml/2009/9/main" objectType="Drop" dropStyle="combo" dx="16" fmlaLink="_Output!$D$1141" fmlaRange="_Input!$C$13:$C$17" noThreeD="1" sel="0" val="0"/>
</file>

<file path=xl/ctrlProps/ctrlProp510.xml><?xml version="1.0" encoding="utf-8"?>
<formControlPr xmlns="http://schemas.microsoft.com/office/spreadsheetml/2009/9/main" objectType="Drop" dropStyle="combo" dx="16" fmlaLink="_Output!$D$1227" fmlaRange="_Input!$C$13:$C$18" noThreeD="1" sel="0" val="0"/>
</file>

<file path=xl/ctrlProps/ctrlProp511.xml><?xml version="1.0" encoding="utf-8"?>
<formControlPr xmlns="http://schemas.microsoft.com/office/spreadsheetml/2009/9/main" objectType="Drop" dropStyle="combo" dx="16" fmlaLink="_Output!$D$1228" fmlaRange="_Input!$C$13:$C$18" noThreeD="1" sel="0" val="0"/>
</file>

<file path=xl/ctrlProps/ctrlProp512.xml><?xml version="1.0" encoding="utf-8"?>
<formControlPr xmlns="http://schemas.microsoft.com/office/spreadsheetml/2009/9/main" objectType="Drop" dropStyle="combo" dx="16" fmlaLink="_Output!$D$1229" fmlaRange="_Input!$C$13:$C$18" noThreeD="1" sel="0" val="0"/>
</file>

<file path=xl/ctrlProps/ctrlProp513.xml><?xml version="1.0" encoding="utf-8"?>
<formControlPr xmlns="http://schemas.microsoft.com/office/spreadsheetml/2009/9/main" objectType="Drop" dropStyle="combo" dx="16" fmlaLink="_Output!$D$1230" fmlaRange="_Input!$C$13:$C$18" noThreeD="1" sel="0" val="0"/>
</file>

<file path=xl/ctrlProps/ctrlProp514.xml><?xml version="1.0" encoding="utf-8"?>
<formControlPr xmlns="http://schemas.microsoft.com/office/spreadsheetml/2009/9/main" objectType="Drop" dropStyle="combo" dx="16" fmlaLink="_Output!$D$1231" fmlaRange="_Input!$C$13:$C$18" noThreeD="1" sel="0" val="0"/>
</file>

<file path=xl/ctrlProps/ctrlProp515.xml><?xml version="1.0" encoding="utf-8"?>
<formControlPr xmlns="http://schemas.microsoft.com/office/spreadsheetml/2009/9/main" objectType="Drop" dropStyle="combo" dx="16" fmlaLink="_Output!$D$1233" fmlaRange="_Input!$C$13:$C$18" noThreeD="1" sel="0" val="0"/>
</file>

<file path=xl/ctrlProps/ctrlProp516.xml><?xml version="1.0" encoding="utf-8"?>
<formControlPr xmlns="http://schemas.microsoft.com/office/spreadsheetml/2009/9/main" objectType="Drop" dropStyle="combo" dx="16" fmlaLink="_Output!$D$1234" fmlaRange="_Input!$C$13:$C$18" noThreeD="1" sel="0" val="0"/>
</file>

<file path=xl/ctrlProps/ctrlProp517.xml><?xml version="1.0" encoding="utf-8"?>
<formControlPr xmlns="http://schemas.microsoft.com/office/spreadsheetml/2009/9/main" objectType="Drop" dropStyle="combo" dx="16" fmlaLink="_Output!$D$1235" fmlaRange="_Input!$C$13:$C$18" noThreeD="1" sel="0" val="0"/>
</file>

<file path=xl/ctrlProps/ctrlProp518.xml><?xml version="1.0" encoding="utf-8"?>
<formControlPr xmlns="http://schemas.microsoft.com/office/spreadsheetml/2009/9/main" objectType="Drop" dropStyle="combo" dx="16" fmlaLink="_Output!$D$1236" fmlaRange="_Input!$C$13:$C$18" noThreeD="1" sel="0" val="0"/>
</file>

<file path=xl/ctrlProps/ctrlProp519.xml><?xml version="1.0" encoding="utf-8"?>
<formControlPr xmlns="http://schemas.microsoft.com/office/spreadsheetml/2009/9/main" objectType="Drop" dropStyle="combo" dx="16" fmlaLink="_Output!$D$1237" fmlaRange="_Input!$C$13:$C$18" noThreeD="1" sel="0" val="0"/>
</file>

<file path=xl/ctrlProps/ctrlProp520.xml><?xml version="1.0" encoding="utf-8"?>
<formControlPr xmlns="http://schemas.microsoft.com/office/spreadsheetml/2009/9/main" objectType="Drop" dropStyle="combo" dx="16" fmlaLink="_Output!$D$1238" fmlaRange="_Input!$C$13:$C$18" noThreeD="1" sel="0" val="0"/>
</file>

<file path=xl/ctrlProps/ctrlProp521.xml><?xml version="1.0" encoding="utf-8"?>
<formControlPr xmlns="http://schemas.microsoft.com/office/spreadsheetml/2009/9/main" objectType="Drop" dropStyle="combo" dx="16" fmlaLink="_Output!$D$1240" fmlaRange="_Input!$C$13:$C$18" noThreeD="1" sel="0" val="0"/>
</file>

<file path=xl/ctrlProps/ctrlProp522.xml><?xml version="1.0" encoding="utf-8"?>
<formControlPr xmlns="http://schemas.microsoft.com/office/spreadsheetml/2009/9/main" objectType="Drop" dropStyle="combo" dx="16" fmlaLink="_Output!$D$1241" fmlaRange="_Input!$C$13:$C$18" noThreeD="1" sel="0" val="0"/>
</file>

<file path=xl/ctrlProps/ctrlProp523.xml><?xml version="1.0" encoding="utf-8"?>
<formControlPr xmlns="http://schemas.microsoft.com/office/spreadsheetml/2009/9/main" objectType="Drop" dropStyle="combo" dx="16" fmlaLink="_Output!$D$1242" fmlaRange="_Input!$C$13:$C$18" noThreeD="1" sel="0" val="0"/>
</file>

<file path=xl/ctrlProps/ctrlProp524.xml><?xml version="1.0" encoding="utf-8"?>
<formControlPr xmlns="http://schemas.microsoft.com/office/spreadsheetml/2009/9/main" objectType="Drop" dropStyle="combo" dx="16" fmlaLink="_Output!$D$1243" fmlaRange="_Input!$C$13:$C$18" noThreeD="1" sel="0" val="0"/>
</file>

<file path=xl/ctrlProps/ctrlProp525.xml><?xml version="1.0" encoding="utf-8"?>
<formControlPr xmlns="http://schemas.microsoft.com/office/spreadsheetml/2009/9/main" objectType="Drop" dropStyle="combo" dx="16" fmlaLink="_Output!$D$1257" fmlaRange="_Input!$C$13:$C$18" noThreeD="1" sel="0" val="0"/>
</file>

<file path=xl/ctrlProps/ctrlProp526.xml><?xml version="1.0" encoding="utf-8"?>
<formControlPr xmlns="http://schemas.microsoft.com/office/spreadsheetml/2009/9/main" objectType="Drop" dropStyle="combo" dx="16" fmlaLink="_Output!$D$1259" fmlaRange="_Input!$C$13:$C$18" noThreeD="1" sel="0" val="0"/>
</file>

<file path=xl/ctrlProps/ctrlProp527.xml><?xml version="1.0" encoding="utf-8"?>
<formControlPr xmlns="http://schemas.microsoft.com/office/spreadsheetml/2009/9/main" objectType="Drop" dropStyle="combo" dx="16" fmlaLink="_Output!$D$1261" fmlaRange="_Input!$C$13:$C$18" noThreeD="1" sel="0" val="0"/>
</file>

<file path=xl/ctrlProps/ctrlProp528.xml><?xml version="1.0" encoding="utf-8"?>
<formControlPr xmlns="http://schemas.microsoft.com/office/spreadsheetml/2009/9/main" objectType="Drop" dropStyle="combo" dx="16" fmlaLink="_Output!$D$1263" fmlaRange="_Input!$C$13:$C$18" noThreeD="1" sel="0" val="0"/>
</file>

<file path=xl/ctrlProps/ctrlProp529.xml><?xml version="1.0" encoding="utf-8"?>
<formControlPr xmlns="http://schemas.microsoft.com/office/spreadsheetml/2009/9/main" objectType="Drop" dropStyle="combo" dx="16" fmlaLink="_Output!$D$1265" fmlaRange="_Input!$C$13:$C$18" noThreeD="1" sel="0" val="0"/>
</file>

<file path=xl/ctrlProps/ctrlProp530.xml><?xml version="1.0" encoding="utf-8"?>
<formControlPr xmlns="http://schemas.microsoft.com/office/spreadsheetml/2009/9/main" objectType="Drop" dropStyle="combo" dx="16" fmlaLink="_Output!$D$1266" fmlaRange="_Input!$C$13:$C$18" noThreeD="1" sel="0" val="0"/>
</file>

<file path=xl/ctrlProps/ctrlProp531.xml><?xml version="1.0" encoding="utf-8"?>
<formControlPr xmlns="http://schemas.microsoft.com/office/spreadsheetml/2009/9/main" objectType="Drop" dropStyle="combo" dx="16" fmlaLink="_Output!$D$1267" fmlaRange="_Input!$C$13:$C$18" noThreeD="1" sel="0" val="0"/>
</file>

<file path=xl/ctrlProps/ctrlProp532.xml><?xml version="1.0" encoding="utf-8"?>
<formControlPr xmlns="http://schemas.microsoft.com/office/spreadsheetml/2009/9/main" objectType="Drop" dropStyle="combo" dx="16" fmlaLink="_Output!$D$1268" fmlaRange="_Input!$C$13:$C$18" noThreeD="1" sel="0" val="0"/>
</file>

<file path=xl/ctrlProps/ctrlProp533.xml><?xml version="1.0" encoding="utf-8"?>
<formControlPr xmlns="http://schemas.microsoft.com/office/spreadsheetml/2009/9/main" objectType="Drop" dropStyle="combo" dx="16" fmlaLink="_Output!$D$1269" fmlaRange="_Input!$C$13:$C$18" noThreeD="1" sel="0" val="0"/>
</file>

<file path=xl/ctrlProps/ctrlProp534.xml><?xml version="1.0" encoding="utf-8"?>
<formControlPr xmlns="http://schemas.microsoft.com/office/spreadsheetml/2009/9/main" objectType="Drop" dropStyle="combo" dx="16" fmlaLink="_Output!$D$1270" fmlaRange="_Input!$C$13:$C$18" noThreeD="1" sel="0" val="0"/>
</file>

<file path=xl/ctrlProps/ctrlProp535.xml><?xml version="1.0" encoding="utf-8"?>
<formControlPr xmlns="http://schemas.microsoft.com/office/spreadsheetml/2009/9/main" objectType="Drop" dropStyle="combo" dx="16" fmlaLink="_Output!$D$1271" fmlaRange="_Input!$C$13:$C$18" noThreeD="1" sel="0" val="0"/>
</file>

<file path=xl/ctrlProps/ctrlProp536.xml><?xml version="1.0" encoding="utf-8"?>
<formControlPr xmlns="http://schemas.microsoft.com/office/spreadsheetml/2009/9/main" objectType="Drop" dropStyle="combo" dx="16" fmlaLink="_Output!$D$1272" fmlaRange="_Input!$C$13:$C$18" noThreeD="1" sel="0" val="0"/>
</file>

<file path=xl/ctrlProps/ctrlProp537.xml><?xml version="1.0" encoding="utf-8"?>
<formControlPr xmlns="http://schemas.microsoft.com/office/spreadsheetml/2009/9/main" objectType="Drop" dropStyle="combo" dx="16" fmlaLink="_Output!$D$1273" fmlaRange="_Input!$C$13:$C$18" noThreeD="1" sel="0" val="0"/>
</file>

<file path=xl/ctrlProps/ctrlProp538.xml><?xml version="1.0" encoding="utf-8"?>
<formControlPr xmlns="http://schemas.microsoft.com/office/spreadsheetml/2009/9/main" objectType="Drop" dropStyle="combo" dx="16" fmlaLink="_Output!$D$1274" fmlaRange="_Input!$C$13:$C$18" noThreeD="1" sel="0" val="0"/>
</file>

<file path=xl/ctrlProps/ctrlProp539.xml><?xml version="1.0" encoding="utf-8"?>
<formControlPr xmlns="http://schemas.microsoft.com/office/spreadsheetml/2009/9/main" objectType="Drop" dropStyle="combo" dx="16" fmlaLink="_Output!$D$1275" fmlaRange="_Input!$C$13:$C$18" noThreeD="1" sel="0" val="0"/>
</file>

<file path=xl/ctrlProps/ctrlProp540.xml><?xml version="1.0" encoding="utf-8"?>
<formControlPr xmlns="http://schemas.microsoft.com/office/spreadsheetml/2009/9/main" objectType="Drop" dropStyle="combo" dx="16" fmlaLink="_Output!$D$1276" fmlaRange="_Input!$C$13:$C$18" noThreeD="1" sel="0" val="0"/>
</file>

<file path=xl/ctrlProps/ctrlProp541.xml><?xml version="1.0" encoding="utf-8"?>
<formControlPr xmlns="http://schemas.microsoft.com/office/spreadsheetml/2009/9/main" objectType="Drop" dropStyle="combo" dx="16" fmlaLink="_Output!$D$1277" fmlaRange="_Input!$C$13:$C$18" noThreeD="1" sel="0" val="0"/>
</file>

<file path=xl/ctrlProps/ctrlProp542.xml><?xml version="1.0" encoding="utf-8"?>
<formControlPr xmlns="http://schemas.microsoft.com/office/spreadsheetml/2009/9/main" objectType="Drop" dropStyle="combo" dx="16" fmlaLink="_Output!$D$1278" fmlaRange="_Input!$C$13:$C$18" noThreeD="1" sel="0" val="0"/>
</file>

<file path=xl/ctrlProps/ctrlProp543.xml><?xml version="1.0" encoding="utf-8"?>
<formControlPr xmlns="http://schemas.microsoft.com/office/spreadsheetml/2009/9/main" objectType="Drop" dropStyle="combo" dx="16" fmlaLink="_Output!$D$1279" fmlaRange="_Input!$C$13:$C$18" noThreeD="1" sel="0" val="0"/>
</file>

<file path=xl/ctrlProps/ctrlProp544.xml><?xml version="1.0" encoding="utf-8"?>
<formControlPr xmlns="http://schemas.microsoft.com/office/spreadsheetml/2009/9/main" objectType="Drop" dropStyle="combo" dx="16" fmlaLink="_Output!$D$1280" fmlaRange="_Input!$C$13:$C$18" noThreeD="1" sel="0" val="0"/>
</file>

<file path=xl/ctrlProps/ctrlProp545.xml><?xml version="1.0" encoding="utf-8"?>
<formControlPr xmlns="http://schemas.microsoft.com/office/spreadsheetml/2009/9/main" objectType="Drop" dropStyle="combo" dx="16" fmlaLink="_Output!$D$1281" fmlaRange="_Input!$C$13:$C$18" noThreeD="1" sel="0" val="0"/>
</file>

<file path=xl/ctrlProps/ctrlProp546.xml><?xml version="1.0" encoding="utf-8"?>
<formControlPr xmlns="http://schemas.microsoft.com/office/spreadsheetml/2009/9/main" objectType="Drop" dropStyle="combo" dx="16" fmlaLink="_Output!$D$1282" fmlaRange="_Input!$C$13:$C$18" noThreeD="1" sel="0" val="0"/>
</file>

<file path=xl/ctrlProps/ctrlProp547.xml><?xml version="1.0" encoding="utf-8"?>
<formControlPr xmlns="http://schemas.microsoft.com/office/spreadsheetml/2009/9/main" objectType="Drop" dropStyle="combo" dx="16" fmlaLink="_Output!$D$1283" fmlaRange="_Input!$C$13:$C$18" noThreeD="1" sel="0" val="0"/>
</file>

<file path=xl/ctrlProps/ctrlProp548.xml><?xml version="1.0" encoding="utf-8"?>
<formControlPr xmlns="http://schemas.microsoft.com/office/spreadsheetml/2009/9/main" objectType="Drop" dropStyle="combo" dx="16" fmlaLink="_Output!$D$1284" fmlaRange="_Input!$C$13:$C$18" noThreeD="1" sel="0" val="0"/>
</file>

<file path=xl/ctrlProps/ctrlProp549.xml><?xml version="1.0" encoding="utf-8"?>
<formControlPr xmlns="http://schemas.microsoft.com/office/spreadsheetml/2009/9/main" objectType="Drop" dropStyle="combo" dx="16" fmlaLink="_Output!$D$1285" fmlaRange="_Input!$C$13:$C$18" noThreeD="1" sel="0" val="0"/>
</file>

<file path=xl/ctrlProps/ctrlProp550.xml><?xml version="1.0" encoding="utf-8"?>
<formControlPr xmlns="http://schemas.microsoft.com/office/spreadsheetml/2009/9/main" objectType="Drop" dropStyle="combo" dx="16" fmlaLink="_Output!$D$1286" fmlaRange="_Input!$C$13:$C$18" noThreeD="1" sel="0" val="0"/>
</file>

<file path=xl/ctrlProps/ctrlProp551.xml><?xml version="1.0" encoding="utf-8"?>
<formControlPr xmlns="http://schemas.microsoft.com/office/spreadsheetml/2009/9/main" objectType="Drop" dropStyle="combo" dx="16" fmlaLink="_Output!$D$1287" fmlaRange="_Input!$C$13:$C$18" noThreeD="1" sel="0" val="0"/>
</file>

<file path=xl/ctrlProps/ctrlProp552.xml><?xml version="1.0" encoding="utf-8"?>
<formControlPr xmlns="http://schemas.microsoft.com/office/spreadsheetml/2009/9/main" objectType="Drop" dropStyle="combo" dx="16" fmlaLink="_Output!$D$1288" fmlaRange="_Input!$C$13:$C$18" noThreeD="1" sel="0" val="0"/>
</file>

<file path=xl/ctrlProps/ctrlProp553.xml><?xml version="1.0" encoding="utf-8"?>
<formControlPr xmlns="http://schemas.microsoft.com/office/spreadsheetml/2009/9/main" objectType="Drop" dropStyle="combo" dx="16" fmlaLink="_Output!$D$1245" fmlaRange="_Input!$C$13:$C$18" noThreeD="1" sel="0" val="0"/>
</file>

<file path=xl/ctrlProps/ctrlProp554.xml><?xml version="1.0" encoding="utf-8"?>
<formControlPr xmlns="http://schemas.microsoft.com/office/spreadsheetml/2009/9/main" objectType="Drop" dropStyle="combo" dx="16" fmlaLink="_Output!$D$1247" fmlaRange="_Input!$C$13:$C$18" noThreeD="1" sel="0" val="0"/>
</file>

<file path=xl/ctrlProps/ctrlProp555.xml><?xml version="1.0" encoding="utf-8"?>
<formControlPr xmlns="http://schemas.microsoft.com/office/spreadsheetml/2009/9/main" objectType="Drop" dropStyle="combo" dx="16" fmlaLink="_Output!$D$1249" fmlaRange="_Input!$C$13:$C$18" noThreeD="1" sel="0" val="0"/>
</file>

<file path=xl/ctrlProps/ctrlProp556.xml><?xml version="1.0" encoding="utf-8"?>
<formControlPr xmlns="http://schemas.microsoft.com/office/spreadsheetml/2009/9/main" objectType="Drop" dropStyle="combo" dx="16" fmlaLink="_Output!$D$1251" fmlaRange="_Input!$C$13:$C$18" noThreeD="1" sel="0" val="0"/>
</file>

<file path=xl/ctrlProps/ctrlProp557.xml><?xml version="1.0" encoding="utf-8"?>
<formControlPr xmlns="http://schemas.microsoft.com/office/spreadsheetml/2009/9/main" objectType="Drop" dropStyle="combo" dx="16" fmlaLink="_Output!$D$1253" fmlaRange="_Input!$C$13:$C$18" noThreeD="1" sel="0" val="0"/>
</file>

<file path=xl/ctrlProps/ctrlProp558.xml><?xml version="1.0" encoding="utf-8"?>
<formControlPr xmlns="http://schemas.microsoft.com/office/spreadsheetml/2009/9/main" objectType="Drop" dropStyle="combo" dx="16" fmlaLink="_Output!$D$1255" fmlaRange="_Input!$C$13:$C$18" noThreeD="1" sel="0" val="0"/>
</file>

<file path=xl/ctrlProps/ctrlProp559.xml><?xml version="1.0" encoding="utf-8"?>
<formControlPr xmlns="http://schemas.microsoft.com/office/spreadsheetml/2009/9/main" objectType="Drop" dropStyle="combo" dx="16" fmlaLink="_Output!$D$479" fmlaRange="_Input!$C$13:$C$17" noThreeD="1" sel="0" val="0"/>
</file>

<file path=xl/ctrlProps/ctrlProp560.xml><?xml version="1.0" encoding="utf-8"?>
<formControlPr xmlns="http://schemas.microsoft.com/office/spreadsheetml/2009/9/main" objectType="Drop" dropStyle="combo" dx="16" fmlaLink="_Output!$D$480" fmlaRange="_Input!$C$13:$C$17" noThreeD="1" sel="0" val="0"/>
</file>

<file path=xl/ctrlProps/ctrlProp561.xml><?xml version="1.0" encoding="utf-8"?>
<formControlPr xmlns="http://schemas.microsoft.com/office/spreadsheetml/2009/9/main" objectType="Drop" dropStyle="combo" dx="16" fmlaLink="_Output!$D$482" fmlaRange="_Input!$C$13:$C$17" noThreeD="1" sel="0" val="0"/>
</file>

<file path=xl/ctrlProps/ctrlProp562.xml><?xml version="1.0" encoding="utf-8"?>
<formControlPr xmlns="http://schemas.microsoft.com/office/spreadsheetml/2009/9/main" objectType="Drop" dropStyle="combo" dx="16" fmlaLink="_Output!$D$483" fmlaRange="_Input!$C$13:$C$17" noThreeD="1" sel="0" val="0"/>
</file>

<file path=xl/ctrlProps/ctrlProp563.xml><?xml version="1.0" encoding="utf-8"?>
<formControlPr xmlns="http://schemas.microsoft.com/office/spreadsheetml/2009/9/main" objectType="Drop" dropStyle="combo" dx="16" fmlaLink="_Output!$D$485" fmlaRange="_Input!$C$13:$C$17" noThreeD="1" sel="0" val="0"/>
</file>

<file path=xl/ctrlProps/ctrlProp564.xml><?xml version="1.0" encoding="utf-8"?>
<formControlPr xmlns="http://schemas.microsoft.com/office/spreadsheetml/2009/9/main" objectType="Drop" dropStyle="combo" dx="16" fmlaLink="_Output!$D$486" fmlaRange="_Input!$C$13:$C$17" noThreeD="1" sel="0" val="0"/>
</file>

<file path=xl/ctrlProps/ctrlProp565.xml><?xml version="1.0" encoding="utf-8"?>
<formControlPr xmlns="http://schemas.microsoft.com/office/spreadsheetml/2009/9/main" objectType="Drop" dropStyle="combo" dx="16" fmlaLink="_Output!$D$487" fmlaRange="_Input!$C$13:$C$17" noThreeD="1" sel="0" val="0"/>
</file>

<file path=xl/ctrlProps/ctrlProp566.xml><?xml version="1.0" encoding="utf-8"?>
<formControlPr xmlns="http://schemas.microsoft.com/office/spreadsheetml/2009/9/main" objectType="Drop" dropStyle="combo" dx="16" fmlaLink="_Output!$D$488" fmlaRange="_Input!$C$13:$C$17" noThreeD="1" sel="0" val="0"/>
</file>

<file path=xl/ctrlProps/ctrlProp567.xml><?xml version="1.0" encoding="utf-8"?>
<formControlPr xmlns="http://schemas.microsoft.com/office/spreadsheetml/2009/9/main" objectType="Drop" dropStyle="combo" dx="16" fmlaLink="_Output!$D$490" fmlaRange="_Input!$C$13:$C$17" noThreeD="1" sel="0" val="0"/>
</file>

<file path=xl/ctrlProps/ctrlProp568.xml><?xml version="1.0" encoding="utf-8"?>
<formControlPr xmlns="http://schemas.microsoft.com/office/spreadsheetml/2009/9/main" objectType="Drop" dropStyle="combo" dx="16" fmlaLink="_Output!$D$491" fmlaRange="_Input!$C$13:$C$17" noThreeD="1" sel="0" val="0"/>
</file>

<file path=xl/ctrlProps/ctrlProp569.xml><?xml version="1.0" encoding="utf-8"?>
<formControlPr xmlns="http://schemas.microsoft.com/office/spreadsheetml/2009/9/main" objectType="Drop" dropStyle="combo" dx="16" fmlaLink="_Output!$D$492" fmlaRange="_Input!$C$13:$C$17" noThreeD="1" sel="0" val="0"/>
</file>

<file path=xl/ctrlProps/ctrlProp570.xml><?xml version="1.0" encoding="utf-8"?>
<formControlPr xmlns="http://schemas.microsoft.com/office/spreadsheetml/2009/9/main" objectType="Drop" dropStyle="combo" dx="16" fmlaLink="_Output!$D$493" fmlaRange="_Input!$C$13:$C$17" noThreeD="1" sel="0" val="0"/>
</file>

<file path=xl/ctrlProps/ctrlProp571.xml><?xml version="1.0" encoding="utf-8"?>
<formControlPr xmlns="http://schemas.microsoft.com/office/spreadsheetml/2009/9/main" objectType="Drop" dropStyle="combo" dx="16" fmlaLink="_Output!$D$497" fmlaRange="_Input!$C$13:$C$17" noThreeD="1" sel="0" val="0"/>
</file>

<file path=xl/ctrlProps/ctrlProp572.xml><?xml version="1.0" encoding="utf-8"?>
<formControlPr xmlns="http://schemas.microsoft.com/office/spreadsheetml/2009/9/main" objectType="Drop" dropStyle="combo" dx="16" fmlaLink="_Output!$D$499" fmlaRange="_Input!$C$39:$C$43" noThreeD="1" sel="0" val="0"/>
</file>

<file path=xl/ctrlProps/ctrlProp573.xml><?xml version="1.0" encoding="utf-8"?>
<formControlPr xmlns="http://schemas.microsoft.com/office/spreadsheetml/2009/9/main" objectType="Drop" dropStyle="combo" dx="16" fmlaLink="_Output!$D$508" fmlaRange="_Input!$C$13:$C$18" noThreeD="1" sel="0" val="0"/>
</file>

<file path=xl/ctrlProps/ctrlProp574.xml><?xml version="1.0" encoding="utf-8"?>
<formControlPr xmlns="http://schemas.microsoft.com/office/spreadsheetml/2009/9/main" objectType="Drop" dropStyle="combo" dx="16" fmlaLink="_Output!$D$510" fmlaRange="_Input!$C$13:$C$18" noThreeD="1" sel="0" val="0"/>
</file>

<file path=xl/ctrlProps/ctrlProp575.xml><?xml version="1.0" encoding="utf-8"?>
<formControlPr xmlns="http://schemas.microsoft.com/office/spreadsheetml/2009/9/main" objectType="Drop" dropStyle="combo" dx="16" fmlaLink="_Output!$D$511" fmlaRange="_Input!$C$13:$C$18" noThreeD="1" sel="0" val="0"/>
</file>

<file path=xl/ctrlProps/ctrlProp576.xml><?xml version="1.0" encoding="utf-8"?>
<formControlPr xmlns="http://schemas.microsoft.com/office/spreadsheetml/2009/9/main" objectType="Drop" dropStyle="combo" dx="16" fmlaLink="_Output!$D$512" fmlaRange="_Input!$C$13:$C$18" noThreeD="1" sel="0" val="0"/>
</file>

<file path=xl/ctrlProps/ctrlProp577.xml><?xml version="1.0" encoding="utf-8"?>
<formControlPr xmlns="http://schemas.microsoft.com/office/spreadsheetml/2009/9/main" objectType="Drop" dropStyle="combo" dx="16" fmlaLink="_Output!$D$513" fmlaRange="_Input!$C$13:$C$18" noThreeD="1" sel="0" val="0"/>
</file>

<file path=xl/ctrlProps/ctrlProp578.xml><?xml version="1.0" encoding="utf-8"?>
<formControlPr xmlns="http://schemas.microsoft.com/office/spreadsheetml/2009/9/main" objectType="Drop" dropStyle="combo" dx="16" fmlaLink="_Output!$D$514" fmlaRange="_Input!$C$13:$C$18" noThreeD="1" sel="0" val="0"/>
</file>

<file path=xl/ctrlProps/ctrlProp579.xml><?xml version="1.0" encoding="utf-8"?>
<formControlPr xmlns="http://schemas.microsoft.com/office/spreadsheetml/2009/9/main" objectType="Drop" dropStyle="combo" dx="16" fmlaLink="_Output!$D$515" fmlaRange="_Input!$C$13:$C$18" noThreeD="1" sel="0" val="0"/>
</file>

<file path=xl/ctrlProps/ctrlProp580.xml><?xml version="1.0" encoding="utf-8"?>
<formControlPr xmlns="http://schemas.microsoft.com/office/spreadsheetml/2009/9/main" objectType="Drop" dropStyle="combo" dx="16" fmlaLink="_Output!$D$520" fmlaRange="_Input!$C$13:$C$18" noThreeD="1" sel="0" val="0"/>
</file>

<file path=xl/ctrlProps/ctrlProp581.xml><?xml version="1.0" encoding="utf-8"?>
<formControlPr xmlns="http://schemas.microsoft.com/office/spreadsheetml/2009/9/main" objectType="Drop" dropStyle="combo" dx="16" fmlaLink="_Output!$D$495" fmlaRange="_Input!$C$13:$C$17" noThreeD="1" sel="0" val="0"/>
</file>

<file path=xl/ctrlProps/ctrlProp582.xml><?xml version="1.0" encoding="utf-8"?>
<formControlPr xmlns="http://schemas.microsoft.com/office/spreadsheetml/2009/9/main" objectType="Drop" dropStyle="combo" dx="16" fmlaLink="_Output!$D$494" fmlaRange="_Input!$C$39:$C$43" noThreeD="1" sel="0" val="0"/>
</file>

<file path=xl/ctrlProps/ctrlProp583.xml><?xml version="1.0" encoding="utf-8"?>
<formControlPr xmlns="http://schemas.microsoft.com/office/spreadsheetml/2009/9/main" objectType="Drop" dropStyle="combo" dx="16" fmlaLink="_Output!$D$1060" fmlaRange="_Input!$C$13:$C$17" noThreeD="1" sel="0" val="0"/>
</file>

<file path=xl/ctrlProps/ctrlProp584.xml><?xml version="1.0" encoding="utf-8"?>
<formControlPr xmlns="http://schemas.microsoft.com/office/spreadsheetml/2009/9/main" objectType="Drop" dropStyle="combo" dx="16" fmlaLink="_Output!$D$1061" fmlaRange="_Input!$C$13:$C$17" noThreeD="1" sel="0" val="0"/>
</file>

<file path=xl/ctrlProps/ctrlProp585.xml><?xml version="1.0" encoding="utf-8"?>
<formControlPr xmlns="http://schemas.microsoft.com/office/spreadsheetml/2009/9/main" objectType="Drop" dropStyle="combo" dx="16" fmlaLink="_Output!$D$1062" fmlaRange="_Input!$C$13:$C$17" noThreeD="1" sel="0" val="0"/>
</file>

<file path=xl/ctrlProps/ctrlProp586.xml><?xml version="1.0" encoding="utf-8"?>
<formControlPr xmlns="http://schemas.microsoft.com/office/spreadsheetml/2009/9/main" objectType="Drop" dropStyle="combo" dx="16" fmlaLink="_Output!$D$1063" fmlaRange="_Input!$C$13:$C$17" noThreeD="1" sel="0" val="0"/>
</file>

<file path=xl/ctrlProps/ctrlProp587.xml><?xml version="1.0" encoding="utf-8"?>
<formControlPr xmlns="http://schemas.microsoft.com/office/spreadsheetml/2009/9/main" objectType="Drop" dropStyle="combo" dx="16" fmlaLink="_Output!$D$1064" fmlaRange="_Input!$C$13:$C$17" noThreeD="1" sel="0" val="0"/>
</file>

<file path=xl/ctrlProps/ctrlProp588.xml><?xml version="1.0" encoding="utf-8"?>
<formControlPr xmlns="http://schemas.microsoft.com/office/spreadsheetml/2009/9/main" objectType="Drop" dropStyle="combo" dx="16" fmlaLink="_Output!$D$1142" fmlaRange="_Input!$C$13:$C$17" noThreeD="1" sel="0" val="0"/>
</file>

<file path=xl/ctrlProps/ctrlProp589.xml><?xml version="1.0" encoding="utf-8"?>
<formControlPr xmlns="http://schemas.microsoft.com/office/spreadsheetml/2009/9/main" objectType="Drop" dropStyle="combo" dx="16" fmlaLink="_Output!$D$502" fmlaRange="_Input!$C$13:$C$18" noThreeD="1" sel="0" val="0"/>
</file>

<file path=xl/ctrlProps/ctrlProp590.xml><?xml version="1.0" encoding="utf-8"?>
<formControlPr xmlns="http://schemas.microsoft.com/office/spreadsheetml/2009/9/main" objectType="Drop" dropStyle="combo" dx="16" fmlaLink="_Output!$D$503" fmlaRange="_Input!$C$13:$C$18" noThreeD="1" sel="0" val="0"/>
</file>

<file path=xl/ctrlProps/ctrlProp591.xml><?xml version="1.0" encoding="utf-8"?>
<formControlPr xmlns="http://schemas.microsoft.com/office/spreadsheetml/2009/9/main" objectType="Drop" dropStyle="combo" dx="16" fmlaLink="_Output!$D$504" fmlaRange="_Input!$C$13:$C$18" noThreeD="1" sel="0" val="0"/>
</file>

<file path=xl/ctrlProps/ctrlProp592.xml><?xml version="1.0" encoding="utf-8"?>
<formControlPr xmlns="http://schemas.microsoft.com/office/spreadsheetml/2009/9/main" objectType="Drop" dropStyle="combo" dx="16" fmlaLink="_Output!$D$505" fmlaRange="_Input!$C$13:$C$18" noThreeD="1" sel="0" val="0"/>
</file>

<file path=xl/ctrlProps/ctrlProp593.xml><?xml version="1.0" encoding="utf-8"?>
<formControlPr xmlns="http://schemas.microsoft.com/office/spreadsheetml/2009/9/main" objectType="Drop" dropStyle="combo" dx="16" fmlaLink="_Output!$D$506" fmlaRange="_Input!$C$13:$C$18" noThreeD="1" sel="0" val="0"/>
</file>

<file path=xl/ctrlProps/ctrlProp594.xml><?xml version="1.0" encoding="utf-8"?>
<formControlPr xmlns="http://schemas.microsoft.com/office/spreadsheetml/2009/9/main" objectType="Drop" dropStyle="combo" dx="16" fmlaLink="_Output!$D$507" fmlaRange="_Input!$C$13:$C$18" noThreeD="1" sel="0" val="0"/>
</file>

<file path=xl/ctrlProps/ctrlProp595.xml><?xml version="1.0" encoding="utf-8"?>
<formControlPr xmlns="http://schemas.microsoft.com/office/spreadsheetml/2009/9/main" objectType="Drop" dropStyle="combo" dx="16" fmlaLink="_Output!$D$509" fmlaRange="_Input!$C$13:$C$18" noThreeD="1" sel="0" val="0"/>
</file>

<file path=xl/ctrlProps/ctrlProp596.xml><?xml version="1.0" encoding="utf-8"?>
<formControlPr xmlns="http://schemas.microsoft.com/office/spreadsheetml/2009/9/main" objectType="Drop" dropStyle="combo" dx="16" fmlaLink="_Output!$D$516" fmlaRange="_Input!$C$13:$C$18" noThreeD="1" sel="0" val="0"/>
</file>

<file path=xl/ctrlProps/ctrlProp597.xml><?xml version="1.0" encoding="utf-8"?>
<formControlPr xmlns="http://schemas.microsoft.com/office/spreadsheetml/2009/9/main" objectType="Drop" dropStyle="combo" dx="16" fmlaLink="_Output!$D$1289" fmlaRange="_Input!$C$13:$C$18" noThreeD="1" sel="0" val="0"/>
</file>

<file path=xl/ctrlProps/ctrlProp598.xml><?xml version="1.0" encoding="utf-8"?>
<formControlPr xmlns="http://schemas.microsoft.com/office/spreadsheetml/2009/9/main" objectType="Drop" dropStyle="combo" dx="16" fmlaLink="_Output!$D$1291" fmlaRange="_Input!$C$13:$C$18" noThreeD="1" sel="0" val="0"/>
</file>

<file path=xl/ctrlProps/ctrlProp599.xml><?xml version="1.0" encoding="utf-8"?>
<formControlPr xmlns="http://schemas.microsoft.com/office/spreadsheetml/2009/9/main" objectType="Drop" dropStyle="combo" dx="16" fmlaLink="_Output!$D$1292" fmlaRange="_Input!$C$13:$C$18" noThreeD="1" sel="0" val="0"/>
</file>

<file path=xl/ctrlProps/ctrlProp600.xml><?xml version="1.0" encoding="utf-8"?>
<formControlPr xmlns="http://schemas.microsoft.com/office/spreadsheetml/2009/9/main" objectType="Drop" dropStyle="combo" dx="16" fmlaLink="_Output!$D$1293" fmlaRange="_Input!$C$13:$C$18" noThreeD="1" sel="0" val="0"/>
</file>

<file path=xl/ctrlProps/ctrlProp601.xml><?xml version="1.0" encoding="utf-8"?>
<formControlPr xmlns="http://schemas.microsoft.com/office/spreadsheetml/2009/9/main" objectType="Drop" dropStyle="combo" dx="16" fmlaLink="_Output!$D$1294" fmlaRange="_Input!$C$13:$C$18" noThreeD="1" sel="0" val="0"/>
</file>

<file path=xl/ctrlProps/ctrlProp602.xml><?xml version="1.0" encoding="utf-8"?>
<formControlPr xmlns="http://schemas.microsoft.com/office/spreadsheetml/2009/9/main" objectType="Drop" dropStyle="combo" dx="16" fmlaLink="_Output!$D$1295" fmlaRange="_Input!$C$13:$C$18" noThreeD="1" sel="0" val="0"/>
</file>

<file path=xl/ctrlProps/ctrlProp603.xml><?xml version="1.0" encoding="utf-8"?>
<formControlPr xmlns="http://schemas.microsoft.com/office/spreadsheetml/2009/9/main" objectType="Drop" dropStyle="combo" dx="16" fmlaLink="_Output!$D$1296" fmlaRange="_Input!$C$13:$C$18" noThreeD="1" sel="0" val="0"/>
</file>

<file path=xl/ctrlProps/ctrlProp604.xml><?xml version="1.0" encoding="utf-8"?>
<formControlPr xmlns="http://schemas.microsoft.com/office/spreadsheetml/2009/9/main" objectType="Drop" dropStyle="combo" dx="16" fmlaLink="_Output!$D$1290" fmlaRange="_Input!$C$13:$C$18" noThreeD="1" sel="0" val="0"/>
</file>

<file path=xl/ctrlProps/ctrlProp605.xml><?xml version="1.0" encoding="utf-8"?>
<formControlPr xmlns="http://schemas.microsoft.com/office/spreadsheetml/2009/9/main" objectType="Drop" dropStyle="combo" dx="16" fmlaLink="_Output!$D$538" fmlaRange="_Input!$C$3:$C$4" noThreeD="1" sel="1" val="0"/>
</file>

<file path=xl/ctrlProps/ctrlProp606.xml><?xml version="1.0" encoding="utf-8"?>
<formControlPr xmlns="http://schemas.microsoft.com/office/spreadsheetml/2009/9/main" objectType="Drop" dropStyle="combo" dx="16" fmlaLink="_Output!$D$539" fmlaRange="_Input!$C$3:$C$4" noThreeD="1" sel="1" val="0"/>
</file>

<file path=xl/ctrlProps/ctrlProp607.xml><?xml version="1.0" encoding="utf-8"?>
<formControlPr xmlns="http://schemas.microsoft.com/office/spreadsheetml/2009/9/main" objectType="Drop" dropStyle="combo" dx="16" fmlaLink="_Output!$D$540" fmlaRange="_Input!$C$3:$C$4" noThreeD="1" sel="1" val="0"/>
</file>

<file path=xl/ctrlProps/ctrlProp608.xml><?xml version="1.0" encoding="utf-8"?>
<formControlPr xmlns="http://schemas.microsoft.com/office/spreadsheetml/2009/9/main" objectType="Drop" dropStyle="combo" dx="16" fmlaLink="_Output!$D$541" fmlaRange="_Input!$C$3:$C$4" noThreeD="1" sel="1" val="0"/>
</file>

<file path=xl/ctrlProps/ctrlProp609.xml><?xml version="1.0" encoding="utf-8"?>
<formControlPr xmlns="http://schemas.microsoft.com/office/spreadsheetml/2009/9/main" objectType="Drop" dropStyle="combo" dx="16" fmlaLink="_Output!$D$542" fmlaRange="_Input!$C$3:$C$4" noThreeD="1" sel="1" val="0"/>
</file>

<file path=xl/ctrlProps/ctrlProp610.xml><?xml version="1.0" encoding="utf-8"?>
<formControlPr xmlns="http://schemas.microsoft.com/office/spreadsheetml/2009/9/main" objectType="Drop" dropStyle="combo" dx="16" fmlaLink="_Output!$D$543" fmlaRange="_Input!$C$3:$C$4" noThreeD="1" sel="1" val="0"/>
</file>

<file path=xl/ctrlProps/ctrlProp611.xml><?xml version="1.0" encoding="utf-8"?>
<formControlPr xmlns="http://schemas.microsoft.com/office/spreadsheetml/2009/9/main" objectType="Drop" dropStyle="combo" dx="16" fmlaLink="_Output!$D$544" fmlaRange="_Input!$C$3:$C$4" noThreeD="1" sel="1" val="0"/>
</file>

<file path=xl/ctrlProps/ctrlProp612.xml><?xml version="1.0" encoding="utf-8"?>
<formControlPr xmlns="http://schemas.microsoft.com/office/spreadsheetml/2009/9/main" objectType="Drop" dropStyle="combo" dx="16" fmlaLink="_Output!$D$545" fmlaRange="_Input!$C$3:$C$4" noThreeD="1" sel="1" val="0"/>
</file>

<file path=xl/ctrlProps/ctrlProp613.xml><?xml version="1.0" encoding="utf-8"?>
<formControlPr xmlns="http://schemas.microsoft.com/office/spreadsheetml/2009/9/main" objectType="Drop" dropStyle="combo" dx="16" fmlaLink="_Output!$D$546" fmlaRange="_Input!$C$3:$C$4" noThreeD="1" sel="1" val="0"/>
</file>

<file path=xl/ctrlProps/ctrlProp614.xml><?xml version="1.0" encoding="utf-8"?>
<formControlPr xmlns="http://schemas.microsoft.com/office/spreadsheetml/2009/9/main" objectType="Drop" dropStyle="combo" dx="16" fmlaLink="_Output!$D$547" fmlaRange="_Input!$C$3:$C$4" noThreeD="1" sel="1" val="0"/>
</file>

<file path=xl/ctrlProps/ctrlProp615.xml><?xml version="1.0" encoding="utf-8"?>
<formControlPr xmlns="http://schemas.microsoft.com/office/spreadsheetml/2009/9/main" objectType="Drop" dropStyle="combo" dx="16" fmlaLink="_Output!$D$548" fmlaRange="_Input!$C$3:$C$4" noThreeD="1" sel="1" val="0"/>
</file>

<file path=xl/ctrlProps/ctrlProp616.xml><?xml version="1.0" encoding="utf-8"?>
<formControlPr xmlns="http://schemas.microsoft.com/office/spreadsheetml/2009/9/main" objectType="Drop" dropStyle="combo" dx="16" fmlaLink="_Output!$D$528" fmlaRange="_Input!$C$13:$C$17" noThreeD="1" sel="0" val="0"/>
</file>

<file path=xl/ctrlProps/ctrlProp617.xml><?xml version="1.0" encoding="utf-8"?>
<formControlPr xmlns="http://schemas.microsoft.com/office/spreadsheetml/2009/9/main" objectType="Drop" dropStyle="combo" dx="16" fmlaLink="_Output!$D$549" fmlaRange="_Input!$C$13:$C$17" noThreeD="1" sel="0" val="0"/>
</file>

<file path=xl/ctrlProps/ctrlProp618.xml><?xml version="1.0" encoding="utf-8"?>
<formControlPr xmlns="http://schemas.microsoft.com/office/spreadsheetml/2009/9/main" objectType="Drop" dropStyle="combo" dx="16" fmlaLink="_Output!$D$550" fmlaRange="_Input!$C$13:$C$17" noThreeD="1" sel="0" val="0"/>
</file>

<file path=xl/ctrlProps/ctrlProp619.xml><?xml version="1.0" encoding="utf-8"?>
<formControlPr xmlns="http://schemas.microsoft.com/office/spreadsheetml/2009/9/main" objectType="Drop" dropStyle="combo" dx="16" fmlaLink="_Output!$D$551" fmlaRange="_Input!$C$13:$C$17" noThreeD="1" sel="0" val="0"/>
</file>

<file path=xl/ctrlProps/ctrlProp620.xml><?xml version="1.0" encoding="utf-8"?>
<formControlPr xmlns="http://schemas.microsoft.com/office/spreadsheetml/2009/9/main" objectType="Drop" dropStyle="combo" dx="16" fmlaLink="_Output!$D$552" fmlaRange="_Input!$C$13:$C$17" noThreeD="1" sel="0" val="0"/>
</file>

<file path=xl/ctrlProps/ctrlProp621.xml><?xml version="1.0" encoding="utf-8"?>
<formControlPr xmlns="http://schemas.microsoft.com/office/spreadsheetml/2009/9/main" objectType="Drop" dropStyle="combo" dx="16" fmlaLink="_Output!$D$553" fmlaRange="_Input!$C$13:$C$17" noThreeD="1" sel="0" val="0"/>
</file>

<file path=xl/ctrlProps/ctrlProp622.xml><?xml version="1.0" encoding="utf-8"?>
<formControlPr xmlns="http://schemas.microsoft.com/office/spreadsheetml/2009/9/main" objectType="Drop" dropStyle="combo" dx="16" fmlaLink="_Output!$D$554" fmlaRange="_Input!$C$13:$C$17" noThreeD="1" sel="0" val="0"/>
</file>

<file path=xl/ctrlProps/ctrlProp623.xml><?xml version="1.0" encoding="utf-8"?>
<formControlPr xmlns="http://schemas.microsoft.com/office/spreadsheetml/2009/9/main" objectType="Drop" dropStyle="combo" dx="16" fmlaLink="_Output!$D$555" fmlaRange="_Input!$C$13:$C$17" noThreeD="1" sel="0" val="0"/>
</file>

<file path=xl/ctrlProps/ctrlProp624.xml><?xml version="1.0" encoding="utf-8"?>
<formControlPr xmlns="http://schemas.microsoft.com/office/spreadsheetml/2009/9/main" objectType="Drop" dropStyle="combo" dx="16" fmlaLink="_Output!$D$557" fmlaRange="_Input!$C$13:$C$17" noThreeD="1" sel="0" val="0"/>
</file>

<file path=xl/ctrlProps/ctrlProp625.xml><?xml version="1.0" encoding="utf-8"?>
<formControlPr xmlns="http://schemas.microsoft.com/office/spreadsheetml/2009/9/main" objectType="Drop" dropStyle="combo" dx="16" fmlaLink="_Output!$D$558" fmlaRange="_Input!$C$13:$C$17" noThreeD="1" sel="0" val="0"/>
</file>

<file path=xl/ctrlProps/ctrlProp626.xml><?xml version="1.0" encoding="utf-8"?>
<formControlPr xmlns="http://schemas.microsoft.com/office/spreadsheetml/2009/9/main" objectType="Drop" dropStyle="combo" dx="16" fmlaLink="_Output!$D$559" fmlaRange="_Input!$C$13:$C$17" noThreeD="1" sel="0" val="0"/>
</file>

<file path=xl/ctrlProps/ctrlProp627.xml><?xml version="1.0" encoding="utf-8"?>
<formControlPr xmlns="http://schemas.microsoft.com/office/spreadsheetml/2009/9/main" objectType="Drop" dropStyle="combo" dx="16" fmlaLink="_Output!$D$568" fmlaRange="_Input!$C$13:$C$17" noThreeD="1" sel="0" val="0"/>
</file>

<file path=xl/ctrlProps/ctrlProp628.xml><?xml version="1.0" encoding="utf-8"?>
<formControlPr xmlns="http://schemas.microsoft.com/office/spreadsheetml/2009/9/main" objectType="Drop" dropStyle="combo" dx="16" fmlaLink="_Output!$D$569" fmlaRange="_Input!$C$13:$C$17" noThreeD="1" sel="0" val="0"/>
</file>

<file path=xl/ctrlProps/ctrlProp629.xml><?xml version="1.0" encoding="utf-8"?>
<formControlPr xmlns="http://schemas.microsoft.com/office/spreadsheetml/2009/9/main" objectType="Drop" dropStyle="combo" dx="16" fmlaLink="_Output!$D$571" fmlaRange="_Input!$C$13:$C$18" noThreeD="1" sel="0" val="0"/>
</file>

<file path=xl/ctrlProps/ctrlProp630.xml><?xml version="1.0" encoding="utf-8"?>
<formControlPr xmlns="http://schemas.microsoft.com/office/spreadsheetml/2009/9/main" objectType="Drop" dropStyle="combo" dx="16" fmlaLink="_Output!$D$572" fmlaRange="_Input!$C$13:$C$18" noThreeD="1" sel="0" val="0"/>
</file>

<file path=xl/ctrlProps/ctrlProp631.xml><?xml version="1.0" encoding="utf-8"?>
<formControlPr xmlns="http://schemas.microsoft.com/office/spreadsheetml/2009/9/main" objectType="Drop" dropStyle="combo" dx="16" fmlaLink="_Output!$D$573" fmlaRange="_Input!$C$13:$C$18" noThreeD="1" sel="0" val="0"/>
</file>

<file path=xl/ctrlProps/ctrlProp632.xml><?xml version="1.0" encoding="utf-8"?>
<formControlPr xmlns="http://schemas.microsoft.com/office/spreadsheetml/2009/9/main" objectType="Drop" dropStyle="combo" dx="16" fmlaLink="_Output!$D$574" fmlaRange="_Input!$C$13:$C$18" noThreeD="1" sel="0" val="0"/>
</file>

<file path=xl/ctrlProps/ctrlProp633.xml><?xml version="1.0" encoding="utf-8"?>
<formControlPr xmlns="http://schemas.microsoft.com/office/spreadsheetml/2009/9/main" objectType="Drop" dropStyle="combo" dx="16" fmlaLink="_Output!$D$575" fmlaRange="_Input!$C$13:$C$18" noThreeD="1" sel="0" val="0"/>
</file>

<file path=xl/ctrlProps/ctrlProp634.xml><?xml version="1.0" encoding="utf-8"?>
<formControlPr xmlns="http://schemas.microsoft.com/office/spreadsheetml/2009/9/main" objectType="Drop" dropStyle="combo" dx="16" fmlaLink="_Output!$D$577" fmlaRange="_Input!$C$13:$C$18" noThreeD="1" sel="0" val="0"/>
</file>

<file path=xl/ctrlProps/ctrlProp635.xml><?xml version="1.0" encoding="utf-8"?>
<formControlPr xmlns="http://schemas.microsoft.com/office/spreadsheetml/2009/9/main" objectType="Drop" dropStyle="combo" dx="16" fmlaLink="_Output!$D$578" fmlaRange="_Input!$C$13:$C$18" noThreeD="1" sel="0" val="0"/>
</file>

<file path=xl/ctrlProps/ctrlProp636.xml><?xml version="1.0" encoding="utf-8"?>
<formControlPr xmlns="http://schemas.microsoft.com/office/spreadsheetml/2009/9/main" objectType="Drop" dropStyle="combo" dx="16" fmlaLink="_Output!$D$579" fmlaRange="_Input!$C$13:$C$18" noThreeD="1" sel="0" val="0"/>
</file>

<file path=xl/ctrlProps/ctrlProp637.xml><?xml version="1.0" encoding="utf-8"?>
<formControlPr xmlns="http://schemas.microsoft.com/office/spreadsheetml/2009/9/main" objectType="Drop" dropStyle="combo" dx="16" fmlaLink="_Output!$D$591" fmlaRange="_Input!$C$13:$C$18" noThreeD="1" sel="0" val="0"/>
</file>

<file path=xl/ctrlProps/ctrlProp638.xml><?xml version="1.0" encoding="utf-8"?>
<formControlPr xmlns="http://schemas.microsoft.com/office/spreadsheetml/2009/9/main" objectType="Drop" dropStyle="combo" dx="16" fmlaLink="_Output!$D$580" fmlaRange="_Input!$C$13:$C$18" noThreeD="1" sel="0" val="0"/>
</file>

<file path=xl/ctrlProps/ctrlProp639.xml><?xml version="1.0" encoding="utf-8"?>
<formControlPr xmlns="http://schemas.microsoft.com/office/spreadsheetml/2009/9/main" objectType="Drop" dropStyle="combo" dx="16" fmlaLink="_Output!$D$581" fmlaRange="_Input!$C$13:$C$18" noThreeD="1" sel="0" val="0"/>
</file>

<file path=xl/ctrlProps/ctrlProp640.xml><?xml version="1.0" encoding="utf-8"?>
<formControlPr xmlns="http://schemas.microsoft.com/office/spreadsheetml/2009/9/main" objectType="Drop" dropStyle="combo" dx="16" fmlaLink="_Output!$D$582" fmlaRange="_Input!$C$13:$C$18" noThreeD="1" sel="0" val="0"/>
</file>

<file path=xl/ctrlProps/ctrlProp641.xml><?xml version="1.0" encoding="utf-8"?>
<formControlPr xmlns="http://schemas.microsoft.com/office/spreadsheetml/2009/9/main" objectType="Drop" dropStyle="combo" dx="16" fmlaLink="_Output!$D$583" fmlaRange="_Input!$C$13:$C$18" noThreeD="1" sel="0" val="0"/>
</file>

<file path=xl/ctrlProps/ctrlProp642.xml><?xml version="1.0" encoding="utf-8"?>
<formControlPr xmlns="http://schemas.microsoft.com/office/spreadsheetml/2009/9/main" objectType="Drop" dropStyle="combo" dx="16" fmlaLink="_Output!$D$584" fmlaRange="_Input!$C$13:$C$18" noThreeD="1" sel="0" val="0"/>
</file>

<file path=xl/ctrlProps/ctrlProp643.xml><?xml version="1.0" encoding="utf-8"?>
<formControlPr xmlns="http://schemas.microsoft.com/office/spreadsheetml/2009/9/main" objectType="Drop" dropStyle="combo" dx="16" fmlaLink="_Output!$D$585" fmlaRange="_Input!$C$13:$C$18" noThreeD="1" sel="0" val="0"/>
</file>

<file path=xl/ctrlProps/ctrlProp644.xml><?xml version="1.0" encoding="utf-8"?>
<formControlPr xmlns="http://schemas.microsoft.com/office/spreadsheetml/2009/9/main" objectType="Drop" dropStyle="combo" dx="16" fmlaLink="_Output!$D$586" fmlaRange="_Input!$C$13:$C$18" noThreeD="1" sel="0" val="0"/>
</file>

<file path=xl/ctrlProps/ctrlProp645.xml><?xml version="1.0" encoding="utf-8"?>
<formControlPr xmlns="http://schemas.microsoft.com/office/spreadsheetml/2009/9/main" objectType="Drop" dropStyle="combo" dx="16" fmlaLink="_Output!$D$587" fmlaRange="_Input!$C$13:$C$18" noThreeD="1" sel="0" val="0"/>
</file>

<file path=xl/ctrlProps/ctrlProp646.xml><?xml version="1.0" encoding="utf-8"?>
<formControlPr xmlns="http://schemas.microsoft.com/office/spreadsheetml/2009/9/main" objectType="Drop" dropStyle="combo" dx="16" fmlaLink="_Output!$D$588" fmlaRange="_Input!$C$13:$C$18" noThreeD="1" sel="0" val="0"/>
</file>

<file path=xl/ctrlProps/ctrlProp647.xml><?xml version="1.0" encoding="utf-8"?>
<formControlPr xmlns="http://schemas.microsoft.com/office/spreadsheetml/2009/9/main" objectType="Drop" dropStyle="combo" dx="16" fmlaLink="_Output!$D$589" fmlaRange="_Input!$C$13:$C$18" noThreeD="1" sel="0" val="0"/>
</file>

<file path=xl/ctrlProps/ctrlProp648.xml><?xml version="1.0" encoding="utf-8"?>
<formControlPr xmlns="http://schemas.microsoft.com/office/spreadsheetml/2009/9/main" objectType="Drop" dropStyle="combo" dx="16" fmlaLink="_Output!$D$592" fmlaRange="_Input!$C$13:$C$18" noThreeD="1" sel="0" val="0"/>
</file>

<file path=xl/ctrlProps/ctrlProp649.xml><?xml version="1.0" encoding="utf-8"?>
<formControlPr xmlns="http://schemas.microsoft.com/office/spreadsheetml/2009/9/main" objectType="Drop" dropStyle="combo" dx="16" fmlaLink="_Output!$D$590" fmlaRange="_Input!$C$13:$C$18" noThreeD="1" sel="0" val="0"/>
</file>

<file path=xl/ctrlProps/ctrlProp650.xml><?xml version="1.0" encoding="utf-8"?>
<formControlPr xmlns="http://schemas.microsoft.com/office/spreadsheetml/2009/9/main" objectType="Drop" dropStyle="combo" dx="16" fmlaLink="_Output!$D$1066" fmlaRange="_Input!$C$13:$C$17" noThreeD="1" sel="0" val="0"/>
</file>

<file path=xl/ctrlProps/ctrlProp651.xml><?xml version="1.0" encoding="utf-8"?>
<formControlPr xmlns="http://schemas.microsoft.com/office/spreadsheetml/2009/9/main" objectType="Drop" dropStyle="combo" dx="16" fmlaLink="_Output!$D$973" fmlaRange="_Input!$C$13:$C$18" noThreeD="1" sel="0" val="0"/>
</file>

<file path=xl/ctrlProps/ctrlProp652.xml><?xml version="1.0" encoding="utf-8"?>
<formControlPr xmlns="http://schemas.microsoft.com/office/spreadsheetml/2009/9/main" objectType="Drop" dropStyle="combo" dx="16" fmlaLink="_Output!$D$975" fmlaRange="_Input!$C$13:$C$18" noThreeD="1" sel="0" val="0"/>
</file>

<file path=xl/ctrlProps/ctrlProp653.xml><?xml version="1.0" encoding="utf-8"?>
<formControlPr xmlns="http://schemas.microsoft.com/office/spreadsheetml/2009/9/main" objectType="Drop" dropStyle="combo" dx="16" fmlaLink="_Output!$D$1335" fmlaRange="_Input!$C$13:$C$18" noThreeD="1" sel="0" val="0"/>
</file>

<file path=xl/ctrlProps/ctrlProp654.xml><?xml version="1.0" encoding="utf-8"?>
<formControlPr xmlns="http://schemas.microsoft.com/office/spreadsheetml/2009/9/main" objectType="Drop" dropStyle="combo" dx="16" fmlaLink="_Output!$D$593" fmlaRange="_Input!$C$13:$C$18" noThreeD="1" sel="0" val="0"/>
</file>

<file path=xl/ctrlProps/ctrlProp655.xml><?xml version="1.0" encoding="utf-8"?>
<formControlPr xmlns="http://schemas.microsoft.com/office/spreadsheetml/2009/9/main" objectType="Drop" dropStyle="combo" dx="16" fmlaLink="_Output!$D$594" fmlaRange="_Input!$C$13:$C$18" noThreeD="1" sel="0" val="0"/>
</file>

<file path=xl/ctrlProps/ctrlProp656.xml><?xml version="1.0" encoding="utf-8"?>
<formControlPr xmlns="http://schemas.microsoft.com/office/spreadsheetml/2009/9/main" objectType="Drop" dropStyle="combo" dx="16" fmlaLink="_Output!$D$595" fmlaRange="_Input!$C$13:$C$18" noThreeD="1" sel="0" val="0"/>
</file>

<file path=xl/ctrlProps/ctrlProp657.xml><?xml version="1.0" encoding="utf-8"?>
<formControlPr xmlns="http://schemas.microsoft.com/office/spreadsheetml/2009/9/main" objectType="Drop" dropStyle="combo" dx="16" fmlaLink="_Output!$D$602" fmlaRange="_Input!$C$3:$C$4" noThreeD="1" sel="1" val="0"/>
</file>

<file path=xl/ctrlProps/ctrlProp658.xml><?xml version="1.0" encoding="utf-8"?>
<formControlPr xmlns="http://schemas.microsoft.com/office/spreadsheetml/2009/9/main" objectType="Drop" dropStyle="combo" dx="16" fmlaLink="_Output!$D$605" fmlaRange="_Input!$C$13:$C$17" noThreeD="1" sel="0" val="0"/>
</file>

<file path=xl/ctrlProps/ctrlProp659.xml><?xml version="1.0" encoding="utf-8"?>
<formControlPr xmlns="http://schemas.microsoft.com/office/spreadsheetml/2009/9/main" objectType="Drop" dropStyle="combo" dx="16" fmlaLink="_Output!$D$606" fmlaRange="_Input!$C$13:$C$17" noThreeD="1" sel="0" val="0"/>
</file>

<file path=xl/ctrlProps/ctrlProp660.xml><?xml version="1.0" encoding="utf-8"?>
<formControlPr xmlns="http://schemas.microsoft.com/office/spreadsheetml/2009/9/main" objectType="Drop" dropStyle="combo" dx="16" fmlaLink="_Output!$D$608" fmlaRange="_Input!$C$3:$C$4" noThreeD="1" sel="1" val="0"/>
</file>

<file path=xl/ctrlProps/ctrlProp661.xml><?xml version="1.0" encoding="utf-8"?>
<formControlPr xmlns="http://schemas.microsoft.com/office/spreadsheetml/2009/9/main" objectType="Drop" dropStyle="combo" dx="16" fmlaLink="_Output!$D$609" fmlaRange="_Input!$C$3:$C$4" noThreeD="1" sel="1" val="0"/>
</file>

<file path=xl/ctrlProps/ctrlProp662.xml><?xml version="1.0" encoding="utf-8"?>
<formControlPr xmlns="http://schemas.microsoft.com/office/spreadsheetml/2009/9/main" objectType="Drop" dropStyle="combo" dx="16" fmlaLink="_Output!$D$610" fmlaRange="_Input!$C$3:$C$4" noThreeD="1" sel="1" val="0"/>
</file>

<file path=xl/ctrlProps/ctrlProp663.xml><?xml version="1.0" encoding="utf-8"?>
<formControlPr xmlns="http://schemas.microsoft.com/office/spreadsheetml/2009/9/main" objectType="Drop" dropStyle="combo" dx="16" fmlaLink="_Output!$D$611" fmlaRange="_Input!$C$3:$C$4" noThreeD="1" sel="1" val="0"/>
</file>

<file path=xl/ctrlProps/ctrlProp664.xml><?xml version="1.0" encoding="utf-8"?>
<formControlPr xmlns="http://schemas.microsoft.com/office/spreadsheetml/2009/9/main" objectType="Drop" dropStyle="combo" dx="16" fmlaLink="_Output!$D$612" fmlaRange="_Input!$C$3:$C$4" noThreeD="1" sel="1" val="0"/>
</file>

<file path=xl/ctrlProps/ctrlProp665.xml><?xml version="1.0" encoding="utf-8"?>
<formControlPr xmlns="http://schemas.microsoft.com/office/spreadsheetml/2009/9/main" objectType="Drop" dropStyle="combo" dx="16" fmlaLink="_Output!$D$613" fmlaRange="_Input!$C$3:$C$4" noThreeD="1" sel="1" val="0"/>
</file>

<file path=xl/ctrlProps/ctrlProp666.xml><?xml version="1.0" encoding="utf-8"?>
<formControlPr xmlns="http://schemas.microsoft.com/office/spreadsheetml/2009/9/main" objectType="Drop" dropStyle="combo" dx="16" fmlaLink="_Output!$D$614" fmlaRange="_Input!$C$3:$C$4" noThreeD="1" sel="1" val="0"/>
</file>

<file path=xl/ctrlProps/ctrlProp667.xml><?xml version="1.0" encoding="utf-8"?>
<formControlPr xmlns="http://schemas.microsoft.com/office/spreadsheetml/2009/9/main" objectType="Drop" dropStyle="combo" dx="16" fmlaLink="_Output!$D$615" fmlaRange="_Input!$C$3:$C$4" noThreeD="1" sel="1" val="0"/>
</file>

<file path=xl/ctrlProps/ctrlProp668.xml><?xml version="1.0" encoding="utf-8"?>
<formControlPr xmlns="http://schemas.microsoft.com/office/spreadsheetml/2009/9/main" objectType="Drop" dropStyle="combo" dx="16" fmlaLink="_Output!$D$616" fmlaRange="_Input!$C$3:$C$4" noThreeD="1" sel="1" val="0"/>
</file>

<file path=xl/ctrlProps/ctrlProp669.xml><?xml version="1.0" encoding="utf-8"?>
<formControlPr xmlns="http://schemas.microsoft.com/office/spreadsheetml/2009/9/main" objectType="Drop" dropStyle="combo" dx="16" fmlaLink="_Output!$D$617" fmlaRange="_Input!$C$3:$C$4" noThreeD="1" sel="1" val="0"/>
</file>

<file path=xl/ctrlProps/ctrlProp670.xml><?xml version="1.0" encoding="utf-8"?>
<formControlPr xmlns="http://schemas.microsoft.com/office/spreadsheetml/2009/9/main" objectType="Drop" dropStyle="combo" dx="16" fmlaLink="_Output!$D$618" fmlaRange="_Input!$C$3:$C$4" noThreeD="1" sel="1" val="0"/>
</file>

<file path=xl/ctrlProps/ctrlProp671.xml><?xml version="1.0" encoding="utf-8"?>
<formControlPr xmlns="http://schemas.microsoft.com/office/spreadsheetml/2009/9/main" objectType="Drop" dropStyle="combo" dx="16" fmlaLink="_Output!$D$619" fmlaRange="_Input!$C$13:$C$17" noThreeD="1" sel="0" val="0"/>
</file>

<file path=xl/ctrlProps/ctrlProp672.xml><?xml version="1.0" encoding="utf-8"?>
<formControlPr xmlns="http://schemas.microsoft.com/office/spreadsheetml/2009/9/main" objectType="Drop" dropStyle="combo" dx="16" fmlaLink="_Output!$D$620" fmlaRange="_Input!$C$13:$C$17" noThreeD="1" sel="0" val="0"/>
</file>

<file path=xl/ctrlProps/ctrlProp673.xml><?xml version="1.0" encoding="utf-8"?>
<formControlPr xmlns="http://schemas.microsoft.com/office/spreadsheetml/2009/9/main" objectType="Drop" dropStyle="combo" dx="16" fmlaLink="_Output!$D$621" fmlaRange="_Input!$C$13:$C$17" noThreeD="1" sel="0" val="0"/>
</file>

<file path=xl/ctrlProps/ctrlProp674.xml><?xml version="1.0" encoding="utf-8"?>
<formControlPr xmlns="http://schemas.microsoft.com/office/spreadsheetml/2009/9/main" objectType="Drop" dropStyle="combo" dx="16" fmlaLink="_Output!$D$625" fmlaRange="_Input!$C$13:$C$17" noThreeD="1" sel="0" val="0"/>
</file>

<file path=xl/ctrlProps/ctrlProp675.xml><?xml version="1.0" encoding="utf-8"?>
<formControlPr xmlns="http://schemas.microsoft.com/office/spreadsheetml/2009/9/main" objectType="Drop" dropStyle="combo" dx="16" fmlaLink="_Output!$D$626" fmlaRange="_Input!$C$13:$C$17" noThreeD="1" sel="0" val="0"/>
</file>

<file path=xl/ctrlProps/ctrlProp676.xml><?xml version="1.0" encoding="utf-8"?>
<formControlPr xmlns="http://schemas.microsoft.com/office/spreadsheetml/2009/9/main" objectType="Drop" dropStyle="combo" dx="16" fmlaLink="_Output!$D$627" fmlaRange="_Input!$C$13:$C$17" noThreeD="1" sel="0" val="0"/>
</file>

<file path=xl/ctrlProps/ctrlProp677.xml><?xml version="1.0" encoding="utf-8"?>
<formControlPr xmlns="http://schemas.microsoft.com/office/spreadsheetml/2009/9/main" objectType="Drop" dropStyle="combo" dx="16" fmlaLink="_Output!$D$628" fmlaRange="_Input!$C$13:$C$17" noThreeD="1" sel="0" val="0"/>
</file>

<file path=xl/ctrlProps/ctrlProp678.xml><?xml version="1.0" encoding="utf-8"?>
<formControlPr xmlns="http://schemas.microsoft.com/office/spreadsheetml/2009/9/main" objectType="Drop" dropStyle="combo" dx="16" fmlaLink="_Output!$D$631" fmlaRange="_Input!$C$13:$C$17" noThreeD="1" sel="0" val="0"/>
</file>

<file path=xl/ctrlProps/ctrlProp679.xml><?xml version="1.0" encoding="utf-8"?>
<formControlPr xmlns="http://schemas.microsoft.com/office/spreadsheetml/2009/9/main" objectType="Drop" dropStyle="combo" dx="16" fmlaLink="_Output!$D$632" fmlaRange="_Input!$C$13:$C$17" noThreeD="1" sel="0" val="0"/>
</file>

<file path=xl/ctrlProps/ctrlProp680.xml><?xml version="1.0" encoding="utf-8"?>
<formControlPr xmlns="http://schemas.microsoft.com/office/spreadsheetml/2009/9/main" objectType="Drop" dropStyle="combo" dx="16" fmlaLink="_Output!$D$637" fmlaRange="_Input!$C$13:$C$18" noThreeD="1" sel="0" val="0"/>
</file>

<file path=xl/ctrlProps/ctrlProp681.xml><?xml version="1.0" encoding="utf-8"?>
<formControlPr xmlns="http://schemas.microsoft.com/office/spreadsheetml/2009/9/main" objectType="Drop" dropStyle="combo" dx="16" fmlaLink="_Output!$D$638" fmlaRange="_Input!$C$13:$C$18" noThreeD="1" sel="0" val="0"/>
</file>

<file path=xl/ctrlProps/ctrlProp682.xml><?xml version="1.0" encoding="utf-8"?>
<formControlPr xmlns="http://schemas.microsoft.com/office/spreadsheetml/2009/9/main" objectType="Drop" dropStyle="combo" dx="16" fmlaLink="_Output!$D$639" fmlaRange="_Input!$C$13:$C$18" noThreeD="1" sel="0" val="0"/>
</file>

<file path=xl/ctrlProps/ctrlProp683.xml><?xml version="1.0" encoding="utf-8"?>
<formControlPr xmlns="http://schemas.microsoft.com/office/spreadsheetml/2009/9/main" objectType="Drop" dropStyle="combo" dx="16" fmlaLink="_Output!$D$640" fmlaRange="_Input!$C$13:$C$18" noThreeD="1" sel="0" val="0"/>
</file>

<file path=xl/ctrlProps/ctrlProp684.xml><?xml version="1.0" encoding="utf-8"?>
<formControlPr xmlns="http://schemas.microsoft.com/office/spreadsheetml/2009/9/main" objectType="Drop" dropStyle="combo" dx="16" fmlaLink="_Output!$D$641" fmlaRange="_Input!$C$13:$C$18" noThreeD="1" sel="0" val="0"/>
</file>

<file path=xl/ctrlProps/ctrlProp685.xml><?xml version="1.0" encoding="utf-8"?>
<formControlPr xmlns="http://schemas.microsoft.com/office/spreadsheetml/2009/9/main" objectType="Drop" dropStyle="combo" dx="16" fmlaLink="_Output!$D$642" fmlaRange="_Input!$C$13:$C$18" noThreeD="1" sel="0" val="0"/>
</file>

<file path=xl/ctrlProps/ctrlProp686.xml><?xml version="1.0" encoding="utf-8"?>
<formControlPr xmlns="http://schemas.microsoft.com/office/spreadsheetml/2009/9/main" objectType="Drop" dropStyle="combo" dx="16" fmlaLink="_Output!$D$643" fmlaRange="_Input!$C$13:$C$18" noThreeD="1" sel="0" val="0"/>
</file>

<file path=xl/ctrlProps/ctrlProp687.xml><?xml version="1.0" encoding="utf-8"?>
<formControlPr xmlns="http://schemas.microsoft.com/office/spreadsheetml/2009/9/main" objectType="Drop" dropStyle="combo" dx="16" fmlaLink="_Output!$D$644" fmlaRange="_Input!$C$13:$C$18" noThreeD="1" sel="0" val="0"/>
</file>

<file path=xl/ctrlProps/ctrlProp688.xml><?xml version="1.0" encoding="utf-8"?>
<formControlPr xmlns="http://schemas.microsoft.com/office/spreadsheetml/2009/9/main" objectType="Drop" dropStyle="combo" dx="16" fmlaLink="_Output!$D$645" fmlaRange="_Input!$C$13:$C$18" noThreeD="1" sel="0" val="0"/>
</file>

<file path=xl/ctrlProps/ctrlProp689.xml><?xml version="1.0" encoding="utf-8"?>
<formControlPr xmlns="http://schemas.microsoft.com/office/spreadsheetml/2009/9/main" objectType="Drop" dropStyle="combo" dx="16" fmlaLink="_Output!$D$646" fmlaRange="_Input!$C$13:$C$18" noThreeD="1" sel="0" val="0"/>
</file>

<file path=xl/ctrlProps/ctrlProp690.xml><?xml version="1.0" encoding="utf-8"?>
<formControlPr xmlns="http://schemas.microsoft.com/office/spreadsheetml/2009/9/main" objectType="Drop" dropStyle="combo" dx="16" fmlaLink="_Output!$D$647" fmlaRange="_Input!$C$13:$C$18" noThreeD="1" sel="0" val="0"/>
</file>

<file path=xl/ctrlProps/ctrlProp691.xml><?xml version="1.0" encoding="utf-8"?>
<formControlPr xmlns="http://schemas.microsoft.com/office/spreadsheetml/2009/9/main" objectType="Drop" dropStyle="combo" dx="16" fmlaLink="_Output!$D$648" fmlaRange="_Input!$C$13:$C$18" noThreeD="1" sel="0" val="0"/>
</file>

<file path=xl/ctrlProps/ctrlProp692.xml><?xml version="1.0" encoding="utf-8"?>
<formControlPr xmlns="http://schemas.microsoft.com/office/spreadsheetml/2009/9/main" objectType="Drop" dropStyle="combo" dx="16" fmlaLink="_Output!$D$650" fmlaRange="_Input!$C$13:$C$18" noThreeD="1" sel="0" val="0"/>
</file>

<file path=xl/ctrlProps/ctrlProp693.xml><?xml version="1.0" encoding="utf-8"?>
<formControlPr xmlns="http://schemas.microsoft.com/office/spreadsheetml/2009/9/main" objectType="Drop" dropStyle="combo" dx="16" fmlaLink="_Output!$D$651" fmlaRange="_Input!$C$13:$C$18" noThreeD="1" sel="0" val="0"/>
</file>

<file path=xl/ctrlProps/ctrlProp694.xml><?xml version="1.0" encoding="utf-8"?>
<formControlPr xmlns="http://schemas.microsoft.com/office/spreadsheetml/2009/9/main" objectType="Drop" dropStyle="combo" dx="16" fmlaLink="_Output!$D$653" fmlaRange="_Input!$C$13:$C$18" noThreeD="1" sel="0" val="0"/>
</file>

<file path=xl/ctrlProps/ctrlProp695.xml><?xml version="1.0" encoding="utf-8"?>
<formControlPr xmlns="http://schemas.microsoft.com/office/spreadsheetml/2009/9/main" objectType="Drop" dropStyle="combo" dx="16" fmlaLink="_Output!$D$655" fmlaRange="_Input!$C$13:$C$18" noThreeD="1" sel="0" val="0"/>
</file>

<file path=xl/ctrlProps/ctrlProp696.xml><?xml version="1.0" encoding="utf-8"?>
<formControlPr xmlns="http://schemas.microsoft.com/office/spreadsheetml/2009/9/main" objectType="Drop" dropStyle="combo" dx="16" fmlaLink="_Output!$D$663" fmlaRange="_Input!$C$13:$C$18" noThreeD="1" sel="0" val="0"/>
</file>

<file path=xl/ctrlProps/ctrlProp697.xml><?xml version="1.0" encoding="utf-8"?>
<formControlPr xmlns="http://schemas.microsoft.com/office/spreadsheetml/2009/9/main" objectType="Drop" dropStyle="combo" dx="16" fmlaLink="_Output!$D$664" fmlaRange="_Input!$C$13:$C$18" noThreeD="1" sel="0" val="0"/>
</file>

<file path=xl/ctrlProps/ctrlProp698.xml><?xml version="1.0" encoding="utf-8"?>
<formControlPr xmlns="http://schemas.microsoft.com/office/spreadsheetml/2009/9/main" objectType="Drop" dropStyle="combo" dx="16" fmlaLink="_Output!$D$666" fmlaRange="_Input!$C$13:$C$18" noThreeD="1" sel="0" val="0"/>
</file>

<file path=xl/ctrlProps/ctrlProp699.xml><?xml version="1.0" encoding="utf-8"?>
<formControlPr xmlns="http://schemas.microsoft.com/office/spreadsheetml/2009/9/main" objectType="Drop" dropStyle="combo" dx="16" fmlaLink="_Output!$D$668" fmlaRange="_Input!$C$13:$C$18" noThreeD="1" sel="0" val="0"/>
</file>

<file path=xl/ctrlProps/ctrlProp700.xml><?xml version="1.0" encoding="utf-8"?>
<formControlPr xmlns="http://schemas.microsoft.com/office/spreadsheetml/2009/9/main" objectType="Drop" dropStyle="combo" dx="16" fmlaLink="_Output!$D$670" fmlaRange="_Input!$C$13:$C$18" noThreeD="1" sel="0" val="0"/>
</file>

<file path=xl/ctrlProps/ctrlProp701.xml><?xml version="1.0" encoding="utf-8"?>
<formControlPr xmlns="http://schemas.microsoft.com/office/spreadsheetml/2009/9/main" objectType="Drop" dropStyle="combo" dx="16" fmlaLink="_Output!$D$671" fmlaRange="_Input!$C$13:$C$18" noThreeD="1" sel="0" val="0"/>
</file>

<file path=xl/ctrlProps/ctrlProp702.xml><?xml version="1.0" encoding="utf-8"?>
<formControlPr xmlns="http://schemas.microsoft.com/office/spreadsheetml/2009/9/main" objectType="Drop" dropStyle="combo" dx="16" fmlaLink="_Output!$D$672" fmlaRange="_Input!$C$13:$C$18" noThreeD="1" sel="0" val="0"/>
</file>

<file path=xl/ctrlProps/ctrlProp703.xml><?xml version="1.0" encoding="utf-8"?>
<formControlPr xmlns="http://schemas.microsoft.com/office/spreadsheetml/2009/9/main" objectType="Drop" dropStyle="combo" dx="16" fmlaLink="_Output!$D$633" fmlaRange="_Input!$C$13:$C$17" noThreeD="1" sel="0" val="0"/>
</file>

<file path=xl/ctrlProps/ctrlProp704.xml><?xml version="1.0" encoding="utf-8"?>
<formControlPr xmlns="http://schemas.microsoft.com/office/spreadsheetml/2009/9/main" objectType="Drop" dropStyle="combo" dx="16" fmlaLink="_Output!$D$634" fmlaRange="_Input!$C$13:$C$17" noThreeD="1" sel="0" val="0"/>
</file>

<file path=xl/ctrlProps/ctrlProp705.xml><?xml version="1.0" encoding="utf-8"?>
<formControlPr xmlns="http://schemas.microsoft.com/office/spreadsheetml/2009/9/main" objectType="Drop" dropStyle="combo" dx="16" fmlaLink="_Output!$D$673" fmlaRange="_Input!$C$13:$C$18" noThreeD="1" sel="0" val="0"/>
</file>

<file path=xl/ctrlProps/ctrlProp706.xml><?xml version="1.0" encoding="utf-8"?>
<formControlPr xmlns="http://schemas.microsoft.com/office/spreadsheetml/2009/9/main" objectType="Drop" dropStyle="combo" dx="16" fmlaLink="_Output!$D$1067" fmlaRange="_Input!$C$13:$C$17" noThreeD="1" sel="0" val="0"/>
</file>

<file path=xl/ctrlProps/ctrlProp707.xml><?xml version="1.0" encoding="utf-8"?>
<formControlPr xmlns="http://schemas.microsoft.com/office/spreadsheetml/2009/9/main" objectType="Drop" dropStyle="combo" dx="16" fmlaLink="_Output!$D$980" fmlaRange="_Input!$C$13:$C$18" noThreeD="1" sel="0" val="0"/>
</file>

<file path=xl/ctrlProps/ctrlProp708.xml><?xml version="1.0" encoding="utf-8"?>
<formControlPr xmlns="http://schemas.microsoft.com/office/spreadsheetml/2009/9/main" objectType="Drop" dropStyle="combo" dx="16" fmlaLink="_Output!$D$661" fmlaRange="_Input!$C$13:$C$18" noThreeD="1" sel="0" val="0"/>
</file>

<file path=xl/ctrlProps/ctrlProp709.xml><?xml version="1.0" encoding="utf-8"?>
<formControlPr xmlns="http://schemas.microsoft.com/office/spreadsheetml/2009/9/main" objectType="Drop" dropStyle="combo" dx="16" fmlaLink="_Output!$D$662" fmlaRange="_Input!$C$13:$C$18" noThreeD="1" sel="0" val="0"/>
</file>

<file path=xl/ctrlProps/ctrlProp710.xml><?xml version="1.0" encoding="utf-8"?>
<formControlPr xmlns="http://schemas.microsoft.com/office/spreadsheetml/2009/9/main" objectType="Drop" dropStyle="combo" dx="16" fmlaLink="_Output!$D$1319" fmlaRange="_Input!$C$13:$C$18" noThreeD="1" sel="0" val="0"/>
</file>

<file path=xl/ctrlProps/ctrlProp711.xml><?xml version="1.0" encoding="utf-8"?>
<formControlPr xmlns="http://schemas.microsoft.com/office/spreadsheetml/2009/9/main" objectType="Drop" dropStyle="combo" dx="16" fmlaLink="_Output!$D$656" fmlaRange="_Input!$C$13:$C$18" noThreeD="1" sel="0" val="0"/>
</file>

<file path=xl/ctrlProps/ctrlProp712.xml><?xml version="1.0" encoding="utf-8"?>
<formControlPr xmlns="http://schemas.microsoft.com/office/spreadsheetml/2009/9/main" objectType="Drop" dropStyle="combo" dx="16" fmlaLink="_Output!$D$657" fmlaRange="_Input!$C$13:$C$18" noThreeD="1" sel="0" val="0"/>
</file>

<file path=xl/ctrlProps/ctrlProp713.xml><?xml version="1.0" encoding="utf-8"?>
<formControlPr xmlns="http://schemas.microsoft.com/office/spreadsheetml/2009/9/main" objectType="Drop" dropStyle="combo" dx="16" fmlaLink="_Output!$D$658" fmlaRange="_Input!$C$13:$C$18" noThreeD="1" sel="0" val="0"/>
</file>

<file path=xl/ctrlProps/ctrlProp714.xml><?xml version="1.0" encoding="utf-8"?>
<formControlPr xmlns="http://schemas.microsoft.com/office/spreadsheetml/2009/9/main" objectType="Drop" dropStyle="combo" dx="16" fmlaLink="_Output!$D$659" fmlaRange="_Input!$C$13:$C$18" noThreeD="1" sel="0" val="0"/>
</file>

<file path=xl/ctrlProps/ctrlProp715.xml><?xml version="1.0" encoding="utf-8"?>
<formControlPr xmlns="http://schemas.microsoft.com/office/spreadsheetml/2009/9/main" objectType="Drop" dropStyle="combo" dx="16" fmlaLink="_Output!$D$660" fmlaRange="_Input!$C$13:$C$18" noThreeD="1" sel="0" val="0"/>
</file>

<file path=xl/ctrlProps/ctrlProp716.xml><?xml version="1.0" encoding="utf-8"?>
<formControlPr xmlns="http://schemas.microsoft.com/office/spreadsheetml/2009/9/main" objectType="Drop" dropStyle="combo" dx="16" fmlaLink="_Output!$D$649" fmlaRange="_Input!$C$13:$C$18" noThreeD="1" sel="0" val="0"/>
</file>

<file path=xl/ctrlProps/ctrlProp717.xml><?xml version="1.0" encoding="utf-8"?>
<formControlPr xmlns="http://schemas.microsoft.com/office/spreadsheetml/2009/9/main" objectType="Drop" dropStyle="combo" dx="16" fmlaLink="_Output!$D$978" fmlaRange="_Input!$C$13:$C$18" noThreeD="1" sel="0" val="0"/>
</file>

<file path=xl/ctrlProps/ctrlProp718.xml><?xml version="1.0" encoding="utf-8"?>
<formControlPr xmlns="http://schemas.microsoft.com/office/spreadsheetml/2009/9/main" objectType="Drop" dropStyle="combo" dx="16" fmlaLink="_Output!$D$977" fmlaRange="_Input!$C$13:$C$18" noThreeD="1" sel="0" val="0"/>
</file>

<file path=xl/ctrlProps/ctrlProp719.xml><?xml version="1.0" encoding="utf-8"?>
<formControlPr xmlns="http://schemas.microsoft.com/office/spreadsheetml/2009/9/main" objectType="Drop" dropStyle="combo" dx="16" fmlaLink="_Output!$D$1473" fmlaRange="_Input!$C$13:$C$18" noThreeD="1" sel="0" val="0"/>
</file>

<file path=xl/ctrlProps/ctrlProp720.xml><?xml version="1.0" encoding="utf-8"?>
<formControlPr xmlns="http://schemas.microsoft.com/office/spreadsheetml/2009/9/main" objectType="Drop" dropStyle="combo" dx="16" fmlaLink="_Output!$D$1474" fmlaRange="_Input!$C$13:$C$18" noThreeD="1" sel="0" val="0"/>
</file>

<file path=xl/ctrlProps/ctrlProp721.xml><?xml version="1.0" encoding="utf-8"?>
<formControlPr xmlns="http://schemas.microsoft.com/office/spreadsheetml/2009/9/main" objectType="Drop" dropStyle="combo" dx="16" fmlaLink="_Output!$D$681" fmlaRange="_Input!$C$13:$C$17" noThreeD="1" sel="0" val="0"/>
</file>

<file path=xl/ctrlProps/ctrlProp722.xml><?xml version="1.0" encoding="utf-8"?>
<formControlPr xmlns="http://schemas.microsoft.com/office/spreadsheetml/2009/9/main" objectType="Drop" dropStyle="combo" dx="16" fmlaLink="_Output!$D$686" fmlaRange="_Input!$C$3:$C$4" noThreeD="1" sel="1" val="0"/>
</file>

<file path=xl/ctrlProps/ctrlProp723.xml><?xml version="1.0" encoding="utf-8"?>
<formControlPr xmlns="http://schemas.microsoft.com/office/spreadsheetml/2009/9/main" objectType="Drop" dropStyle="combo" dx="16" fmlaLink="_Output!$D$687" fmlaRange="_Input!$C$3:$C$4" noThreeD="1" sel="1" val="0"/>
</file>

<file path=xl/ctrlProps/ctrlProp724.xml><?xml version="1.0" encoding="utf-8"?>
<formControlPr xmlns="http://schemas.microsoft.com/office/spreadsheetml/2009/9/main" objectType="Drop" dropStyle="combo" dx="16" fmlaLink="_Output!$D$688" fmlaRange="_Input!$C$3:$C$4" noThreeD="1" sel="1" val="0"/>
</file>

<file path=xl/ctrlProps/ctrlProp725.xml><?xml version="1.0" encoding="utf-8"?>
<formControlPr xmlns="http://schemas.microsoft.com/office/spreadsheetml/2009/9/main" objectType="Drop" dropStyle="combo" dx="16" fmlaLink="_Output!$D$689" fmlaRange="_Input!$C$3:$C$4" noThreeD="1" sel="1" val="0"/>
</file>

<file path=xl/ctrlProps/ctrlProp726.xml><?xml version="1.0" encoding="utf-8"?>
<formControlPr xmlns="http://schemas.microsoft.com/office/spreadsheetml/2009/9/main" objectType="Drop" dropStyle="combo" dx="16" fmlaLink="_Output!$D$690" fmlaRange="_Input!$C$3:$C$4" noThreeD="1" sel="1" val="0"/>
</file>

<file path=xl/ctrlProps/ctrlProp727.xml><?xml version="1.0" encoding="utf-8"?>
<formControlPr xmlns="http://schemas.microsoft.com/office/spreadsheetml/2009/9/main" objectType="Drop" dropStyle="combo" dx="16" fmlaLink="_Output!$D$691" fmlaRange="_Input!$C$3:$C$4" noThreeD="1" sel="1" val="0"/>
</file>

<file path=xl/ctrlProps/ctrlProp728.xml><?xml version="1.0" encoding="utf-8"?>
<formControlPr xmlns="http://schemas.microsoft.com/office/spreadsheetml/2009/9/main" objectType="Drop" dropStyle="combo" dx="16" fmlaLink="_Output!$D$692" fmlaRange="_Input!$C$3:$C$4" noThreeD="1" sel="1" val="0"/>
</file>

<file path=xl/ctrlProps/ctrlProp729.xml><?xml version="1.0" encoding="utf-8"?>
<formControlPr xmlns="http://schemas.microsoft.com/office/spreadsheetml/2009/9/main" objectType="Drop" dropStyle="combo" dx="16" fmlaLink="_Output!$D$693" fmlaRange="_Input!$C$3:$C$4" noThreeD="1" sel="1" val="0"/>
</file>

<file path=xl/ctrlProps/ctrlProp730.xml><?xml version="1.0" encoding="utf-8"?>
<formControlPr xmlns="http://schemas.microsoft.com/office/spreadsheetml/2009/9/main" objectType="Drop" dropStyle="combo" dx="16" fmlaLink="_Output!$D$694" fmlaRange="_Input!$C$3:$C$4" noThreeD="1" sel="1" val="0"/>
</file>

<file path=xl/ctrlProps/ctrlProp731.xml><?xml version="1.0" encoding="utf-8"?>
<formControlPr xmlns="http://schemas.microsoft.com/office/spreadsheetml/2009/9/main" objectType="Drop" dropStyle="combo" dx="16" fmlaLink="_Output!$D$695" fmlaRange="_Input!$C$3:$C$4" noThreeD="1" sel="1" val="0"/>
</file>

<file path=xl/ctrlProps/ctrlProp732.xml><?xml version="1.0" encoding="utf-8"?>
<formControlPr xmlns="http://schemas.microsoft.com/office/spreadsheetml/2009/9/main" objectType="Drop" dropStyle="combo" dx="16" fmlaLink="_Output!$D$696" fmlaRange="_Input!$C$3:$C$4" noThreeD="1" sel="1" val="0"/>
</file>

<file path=xl/ctrlProps/ctrlProp733.xml><?xml version="1.0" encoding="utf-8"?>
<formControlPr xmlns="http://schemas.microsoft.com/office/spreadsheetml/2009/9/main" objectType="Drop" dropStyle="combo" dx="16" fmlaLink="_Output!$D$697" fmlaRange="_Input!$C$13:$C$17" noThreeD="1" sel="0" val="0"/>
</file>

<file path=xl/ctrlProps/ctrlProp734.xml><?xml version="1.0" encoding="utf-8"?>
<formControlPr xmlns="http://schemas.microsoft.com/office/spreadsheetml/2009/9/main" objectType="Drop" dropStyle="combo" dx="16" fmlaLink="_Output!$D$698" fmlaRange="_Input!$C$13:$C$17" noThreeD="1" sel="0" val="0"/>
</file>

<file path=xl/ctrlProps/ctrlProp735.xml><?xml version="1.0" encoding="utf-8"?>
<formControlPr xmlns="http://schemas.microsoft.com/office/spreadsheetml/2009/9/main" objectType="Drop" dropStyle="combo" dx="16" fmlaLink="_Output!$D$699" fmlaRange="_Input!$C$13:$C$17" noThreeD="1" sel="0" val="0"/>
</file>

<file path=xl/ctrlProps/ctrlProp736.xml><?xml version="1.0" encoding="utf-8"?>
<formControlPr xmlns="http://schemas.microsoft.com/office/spreadsheetml/2009/9/main" objectType="Drop" dropStyle="combo" dx="16" fmlaLink="_Output!$D$700" fmlaRange="_Input!$C$13:$C$17" noThreeD="1" sel="0" val="0"/>
</file>

<file path=xl/ctrlProps/ctrlProp737.xml><?xml version="1.0" encoding="utf-8"?>
<formControlPr xmlns="http://schemas.microsoft.com/office/spreadsheetml/2009/9/main" objectType="Drop" dropStyle="combo" dx="16" fmlaLink="_Output!$D$701" fmlaRange="_Input!$C$13:$C$17" noThreeD="1" sel="0" val="0"/>
</file>

<file path=xl/ctrlProps/ctrlProp738.xml><?xml version="1.0" encoding="utf-8"?>
<formControlPr xmlns="http://schemas.microsoft.com/office/spreadsheetml/2009/9/main" objectType="Drop" dropStyle="combo" dx="16" fmlaLink="_Output!$D$702" fmlaRange="_Input!$C$13:$C$17" noThreeD="1" sel="0" val="0"/>
</file>

<file path=xl/ctrlProps/ctrlProp739.xml><?xml version="1.0" encoding="utf-8"?>
<formControlPr xmlns="http://schemas.microsoft.com/office/spreadsheetml/2009/9/main" objectType="Drop" dropStyle="combo" dx="16" fmlaLink="_Output!$D$703" fmlaRange="_Input!$C$13:$C$17" noThreeD="1" sel="0" val="0"/>
</file>

<file path=xl/ctrlProps/ctrlProp740.xml><?xml version="1.0" encoding="utf-8"?>
<formControlPr xmlns="http://schemas.microsoft.com/office/spreadsheetml/2009/9/main" objectType="Drop" dropStyle="combo" dx="16" fmlaLink="_Output!$D$705" fmlaRange="_Input!$C$13:$C$17" noThreeD="1" sel="0" val="0"/>
</file>

<file path=xl/ctrlProps/ctrlProp741.xml><?xml version="1.0" encoding="utf-8"?>
<formControlPr xmlns="http://schemas.microsoft.com/office/spreadsheetml/2009/9/main" objectType="Drop" dropStyle="combo" dx="16" fmlaLink="_Output!$D$706" fmlaRange="_Input!$C$13:$C$17" noThreeD="1" sel="0" val="0"/>
</file>

<file path=xl/ctrlProps/ctrlProp742.xml><?xml version="1.0" encoding="utf-8"?>
<formControlPr xmlns="http://schemas.microsoft.com/office/spreadsheetml/2009/9/main" objectType="Drop" dropStyle="combo" dx="16" fmlaLink="_Output!$D$707" fmlaRange="_Input!$C$13:$C$17" noThreeD="1" sel="0" val="0"/>
</file>

<file path=xl/ctrlProps/ctrlProp743.xml><?xml version="1.0" encoding="utf-8"?>
<formControlPr xmlns="http://schemas.microsoft.com/office/spreadsheetml/2009/9/main" objectType="Drop" dropStyle="combo" dx="16" fmlaLink="_Output!$D$711" fmlaRange="_Input!$C$13:$C$17" noThreeD="1" sel="0" val="0"/>
</file>

<file path=xl/ctrlProps/ctrlProp744.xml><?xml version="1.0" encoding="utf-8"?>
<formControlPr xmlns="http://schemas.microsoft.com/office/spreadsheetml/2009/9/main" objectType="Drop" dropStyle="combo" dx="16" fmlaLink="_Output!$D$712" fmlaRange="_Input!$C$13:$C$17" noThreeD="1" sel="0" val="0"/>
</file>

<file path=xl/ctrlProps/ctrlProp745.xml><?xml version="1.0" encoding="utf-8"?>
<formControlPr xmlns="http://schemas.microsoft.com/office/spreadsheetml/2009/9/main" objectType="Drop" dropStyle="combo" dx="16" fmlaLink="_Output!$D$714" fmlaRange="_Input!$C$13:$C$18" noThreeD="1" sel="0" val="0"/>
</file>

<file path=xl/ctrlProps/ctrlProp746.xml><?xml version="1.0" encoding="utf-8"?>
<formControlPr xmlns="http://schemas.microsoft.com/office/spreadsheetml/2009/9/main" objectType="Drop" dropStyle="combo" dx="16" fmlaLink="_Output!$D$716" fmlaRange="_Input!$C$13:$C$18" noThreeD="1" sel="0" val="0"/>
</file>

<file path=xl/ctrlProps/ctrlProp747.xml><?xml version="1.0" encoding="utf-8"?>
<formControlPr xmlns="http://schemas.microsoft.com/office/spreadsheetml/2009/9/main" objectType="Drop" dropStyle="combo" dx="16" fmlaLink="_Output!$D$717" fmlaRange="_Input!$C$13:$C$18" noThreeD="1" sel="0" val="0"/>
</file>

<file path=xl/ctrlProps/ctrlProp748.xml><?xml version="1.0" encoding="utf-8"?>
<formControlPr xmlns="http://schemas.microsoft.com/office/spreadsheetml/2009/9/main" objectType="Drop" dropStyle="combo" dx="16" fmlaLink="_Output!$D$718" fmlaRange="_Input!$C$13:$C$18" noThreeD="1" sel="0" val="0"/>
</file>

<file path=xl/ctrlProps/ctrlProp749.xml><?xml version="1.0" encoding="utf-8"?>
<formControlPr xmlns="http://schemas.microsoft.com/office/spreadsheetml/2009/9/main" objectType="Drop" dropStyle="combo" dx="16" fmlaLink="_Output!$D$719" fmlaRange="_Input!$C$13:$C$18" noThreeD="1" sel="0" val="0"/>
</file>

<file path=xl/ctrlProps/ctrlProp750.xml><?xml version="1.0" encoding="utf-8"?>
<formControlPr xmlns="http://schemas.microsoft.com/office/spreadsheetml/2009/9/main" objectType="Drop" dropStyle="combo" dx="16" fmlaLink="_Output!$D$720" fmlaRange="_Input!$C$13:$C$18" noThreeD="1" sel="0" val="0"/>
</file>

<file path=xl/ctrlProps/ctrlProp751.xml><?xml version="1.0" encoding="utf-8"?>
<formControlPr xmlns="http://schemas.microsoft.com/office/spreadsheetml/2009/9/main" objectType="Drop" dropStyle="combo" dx="16" fmlaLink="_Output!$D$721" fmlaRange="_Input!$C$13:$C$18" noThreeD="1" sel="0" val="0"/>
</file>

<file path=xl/ctrlProps/ctrlProp752.xml><?xml version="1.0" encoding="utf-8"?>
<formControlPr xmlns="http://schemas.microsoft.com/office/spreadsheetml/2009/9/main" objectType="Drop" dropStyle="combo" dx="16" fmlaLink="_Output!$D$722" fmlaRange="_Input!$C$13:$C$18" noThreeD="1" sel="0" val="0"/>
</file>

<file path=xl/ctrlProps/ctrlProp753.xml><?xml version="1.0" encoding="utf-8"?>
<formControlPr xmlns="http://schemas.microsoft.com/office/spreadsheetml/2009/9/main" objectType="Drop" dropStyle="combo" dx="16" fmlaLink="_Output!$D$723" fmlaRange="_Input!$C$13:$C$18" noThreeD="1" sel="0" val="0"/>
</file>

<file path=xl/ctrlProps/ctrlProp754.xml><?xml version="1.0" encoding="utf-8"?>
<formControlPr xmlns="http://schemas.microsoft.com/office/spreadsheetml/2009/9/main" objectType="Drop" dropStyle="combo" dx="16" fmlaLink="_Output!$D$725" fmlaRange="_Input!$C$13:$C$18" noThreeD="1" sel="0" val="0"/>
</file>

<file path=xl/ctrlProps/ctrlProp755.xml><?xml version="1.0" encoding="utf-8"?>
<formControlPr xmlns="http://schemas.microsoft.com/office/spreadsheetml/2009/9/main" objectType="Drop" dropStyle="combo" dx="16" fmlaLink="_Output!$D$726" fmlaRange="_Input!$C$13:$C$18" noThreeD="1" sel="0" val="0"/>
</file>

<file path=xl/ctrlProps/ctrlProp756.xml><?xml version="1.0" encoding="utf-8"?>
<formControlPr xmlns="http://schemas.microsoft.com/office/spreadsheetml/2009/9/main" objectType="Drop" dropStyle="combo" dx="16" fmlaLink="_Output!$D$727" fmlaRange="_Input!$C$13:$C$18" noThreeD="1" sel="0" val="0"/>
</file>

<file path=xl/ctrlProps/ctrlProp757.xml><?xml version="1.0" encoding="utf-8"?>
<formControlPr xmlns="http://schemas.microsoft.com/office/spreadsheetml/2009/9/main" objectType="Drop" dropStyle="combo" dx="16" fmlaLink="_Output!$D$728" fmlaRange="_Input!$C$13:$C$18" noThreeD="1" sel="0" val="0"/>
</file>

<file path=xl/ctrlProps/ctrlProp758.xml><?xml version="1.0" encoding="utf-8"?>
<formControlPr xmlns="http://schemas.microsoft.com/office/spreadsheetml/2009/9/main" objectType="Drop" dropStyle="combo" dx="16" fmlaLink="_Output!$D$731" fmlaRange="_Input!$C$13:$C$18" noThreeD="1" sel="0" val="0"/>
</file>

<file path=xl/ctrlProps/ctrlProp759.xml><?xml version="1.0" encoding="utf-8"?>
<formControlPr xmlns="http://schemas.microsoft.com/office/spreadsheetml/2009/9/main" objectType="Drop" dropStyle="combo" dx="16" fmlaLink="_Output!$D$732" fmlaRange="_Input!$C$13:$C$18" noThreeD="1" sel="0" val="0"/>
</file>

<file path=xl/ctrlProps/ctrlProp760.xml><?xml version="1.0" encoding="utf-8"?>
<formControlPr xmlns="http://schemas.microsoft.com/office/spreadsheetml/2009/9/main" objectType="Drop" dropStyle="combo" dx="16" fmlaLink="_Output!$D$733" fmlaRange="_Input!$C$13:$C$18" noThreeD="1" sel="0" val="0"/>
</file>

<file path=xl/ctrlProps/ctrlProp761.xml><?xml version="1.0" encoding="utf-8"?>
<formControlPr xmlns="http://schemas.microsoft.com/office/spreadsheetml/2009/9/main" objectType="Drop" dropStyle="combo" dx="16" fmlaLink="_Output!$D$737" fmlaRange="_Input!$C$13:$C$18" noThreeD="1" sel="0" val="0"/>
</file>

<file path=xl/ctrlProps/ctrlProp762.xml><?xml version="1.0" encoding="utf-8"?>
<formControlPr xmlns="http://schemas.microsoft.com/office/spreadsheetml/2009/9/main" objectType="Drop" dropStyle="combo" dx="16" fmlaLink="_Output!$D$715" fmlaRange="_Input!$C$13:$C$18" noThreeD="1" sel="0" val="0"/>
</file>

<file path=xl/ctrlProps/ctrlProp763.xml><?xml version="1.0" encoding="utf-8"?>
<formControlPr xmlns="http://schemas.microsoft.com/office/spreadsheetml/2009/9/main" objectType="Drop" dropStyle="combo" dx="16" fmlaLink="_Output!$D$729" fmlaRange="_Input!$C$13:$C$18" noThreeD="1" sel="0" val="0"/>
</file>

<file path=xl/ctrlProps/ctrlProp764.xml><?xml version="1.0" encoding="utf-8"?>
<formControlPr xmlns="http://schemas.microsoft.com/office/spreadsheetml/2009/9/main" objectType="Drop" dropStyle="combo" dx="16" fmlaLink="_Output!$D$730" fmlaRange="_Input!$C$13:$C$18" noThreeD="1" sel="0" val="0"/>
</file>

<file path=xl/ctrlProps/ctrlProp765.xml><?xml version="1.0" encoding="utf-8"?>
<formControlPr xmlns="http://schemas.microsoft.com/office/spreadsheetml/2009/9/main" objectType="Drop" dropStyle="combo" dx="16" fmlaLink="_Output!$D$734" fmlaRange="_Input!$C$13:$C$18" noThreeD="1" sel="0" val="0"/>
</file>

<file path=xl/ctrlProps/ctrlProp766.xml><?xml version="1.0" encoding="utf-8"?>
<formControlPr xmlns="http://schemas.microsoft.com/office/spreadsheetml/2009/9/main" objectType="Drop" dropStyle="combo" dx="16" fmlaLink="_Output!$D$735" fmlaRange="_Input!$C$13:$C$18" noThreeD="1" sel="0" val="0"/>
</file>

<file path=xl/ctrlProps/ctrlProp767.xml><?xml version="1.0" encoding="utf-8"?>
<formControlPr xmlns="http://schemas.microsoft.com/office/spreadsheetml/2009/9/main" objectType="Drop" dropStyle="combo" dx="16" fmlaLink="_Output!$D$736" fmlaRange="_Input!$C$13:$C$18" noThreeD="1" sel="0" val="0"/>
</file>

<file path=xl/ctrlProps/ctrlProp768.xml><?xml version="1.0" encoding="utf-8"?>
<formControlPr xmlns="http://schemas.microsoft.com/office/spreadsheetml/2009/9/main" objectType="Drop" dropStyle="combo" dx="16" fmlaLink="_Output!$D$724" fmlaRange="_Input!$C$13:$C$18" noThreeD="1" sel="0" val="0"/>
</file>

<file path=xl/ctrlProps/ctrlProp769.xml><?xml version="1.0" encoding="utf-8"?>
<formControlPr xmlns="http://schemas.microsoft.com/office/spreadsheetml/2009/9/main" objectType="Drop" dropStyle="combo" dx="16" fmlaLink="_Output!$D$1068" fmlaRange="_Input!$C$13:$C$17" noThreeD="1" sel="0" val="0"/>
</file>

<file path=xl/ctrlProps/ctrlProp770.xml><?xml version="1.0" encoding="utf-8"?>
<formControlPr xmlns="http://schemas.microsoft.com/office/spreadsheetml/2009/9/main" objectType="Drop" dropStyle="combo" dx="16" fmlaLink="_Output!$D$744" fmlaRange="_Input!$C$13:$C$17" noThreeD="1" sel="0" val="0"/>
</file>

<file path=xl/ctrlProps/ctrlProp771.xml><?xml version="1.0" encoding="utf-8"?>
<formControlPr xmlns="http://schemas.microsoft.com/office/spreadsheetml/2009/9/main" objectType="Drop" dropStyle="combo" dx="16" fmlaLink="_Output!$D$746" fmlaRange="_Input!$C$3:$C$4" noThreeD="1" sel="1" val="0"/>
</file>

<file path=xl/ctrlProps/ctrlProp772.xml><?xml version="1.0" encoding="utf-8"?>
<formControlPr xmlns="http://schemas.microsoft.com/office/spreadsheetml/2009/9/main" objectType="Drop" dropStyle="combo" dx="16" fmlaLink="_Output!$D$747" fmlaRange="_Input!$C$3:$C$4" noThreeD="1" sel="1" val="0"/>
</file>

<file path=xl/ctrlProps/ctrlProp773.xml><?xml version="1.0" encoding="utf-8"?>
<formControlPr xmlns="http://schemas.microsoft.com/office/spreadsheetml/2009/9/main" objectType="Drop" dropStyle="combo" dx="16" fmlaLink="_Output!$D$748" fmlaRange="_Input!$C$3:$C$4" noThreeD="1" sel="1" val="0"/>
</file>

<file path=xl/ctrlProps/ctrlProp774.xml><?xml version="1.0" encoding="utf-8"?>
<formControlPr xmlns="http://schemas.microsoft.com/office/spreadsheetml/2009/9/main" objectType="Drop" dropStyle="combo" dx="16" fmlaLink="_Output!$D$749" fmlaRange="_Input!$C$3:$C$4" noThreeD="1" sel="1" val="0"/>
</file>

<file path=xl/ctrlProps/ctrlProp775.xml><?xml version="1.0" encoding="utf-8"?>
<formControlPr xmlns="http://schemas.microsoft.com/office/spreadsheetml/2009/9/main" objectType="Drop" dropStyle="combo" dx="16" fmlaLink="_Output!$D$750" fmlaRange="_Input!$C$3:$C$4" noThreeD="1" sel="1" val="0"/>
</file>

<file path=xl/ctrlProps/ctrlProp776.xml><?xml version="1.0" encoding="utf-8"?>
<formControlPr xmlns="http://schemas.microsoft.com/office/spreadsheetml/2009/9/main" objectType="Drop" dropStyle="combo" dx="16" fmlaLink="_Output!$D$751" fmlaRange="_Input!$C$3:$C$4" noThreeD="1" sel="1" val="0"/>
</file>

<file path=xl/ctrlProps/ctrlProp777.xml><?xml version="1.0" encoding="utf-8"?>
<formControlPr xmlns="http://schemas.microsoft.com/office/spreadsheetml/2009/9/main" objectType="Drop" dropStyle="combo" dx="16" fmlaLink="_Output!$D$752" fmlaRange="_Input!$C$3:$C$4" noThreeD="1" sel="1" val="0"/>
</file>

<file path=xl/ctrlProps/ctrlProp778.xml><?xml version="1.0" encoding="utf-8"?>
<formControlPr xmlns="http://schemas.microsoft.com/office/spreadsheetml/2009/9/main" objectType="Drop" dropStyle="combo" dx="16" fmlaLink="_Output!$D$753" fmlaRange="_Input!$C$3:$C$4" noThreeD="1" sel="1" val="0"/>
</file>

<file path=xl/ctrlProps/ctrlProp779.xml><?xml version="1.0" encoding="utf-8"?>
<formControlPr xmlns="http://schemas.microsoft.com/office/spreadsheetml/2009/9/main" objectType="Drop" dropStyle="combo" dx="16" fmlaLink="_Output!$D$754" fmlaRange="_Input!$C$3:$C$4" noThreeD="1" sel="1" val="0"/>
</file>

<file path=xl/ctrlProps/ctrlProp780.xml><?xml version="1.0" encoding="utf-8"?>
<formControlPr xmlns="http://schemas.microsoft.com/office/spreadsheetml/2009/9/main" objectType="Drop" dropStyle="combo" dx="16" fmlaLink="_Output!$D$755" fmlaRange="_Input!$C$3:$C$4" noThreeD="1" sel="1" val="0"/>
</file>

<file path=xl/ctrlProps/ctrlProp781.xml><?xml version="1.0" encoding="utf-8"?>
<formControlPr xmlns="http://schemas.microsoft.com/office/spreadsheetml/2009/9/main" objectType="Drop" dropStyle="combo" dx="16" fmlaLink="_Output!$D$756" fmlaRange="_Input!$C$3:$C$4" noThreeD="1" sel="1" val="0"/>
</file>

<file path=xl/ctrlProps/ctrlProp782.xml><?xml version="1.0" encoding="utf-8"?>
<formControlPr xmlns="http://schemas.microsoft.com/office/spreadsheetml/2009/9/main" objectType="Drop" dropStyle="combo" dx="16" fmlaLink="_Output!$D$757" fmlaRange="_Input!$C$13:$C$17" noThreeD="1" sel="0" val="0"/>
</file>

<file path=xl/ctrlProps/ctrlProp783.xml><?xml version="1.0" encoding="utf-8"?>
<formControlPr xmlns="http://schemas.microsoft.com/office/spreadsheetml/2009/9/main" objectType="Drop" dropStyle="combo" dx="16" fmlaLink="_Output!$D$758" fmlaRange="_Input!$C$13:$C$17" noThreeD="1" sel="0" val="0"/>
</file>

<file path=xl/ctrlProps/ctrlProp784.xml><?xml version="1.0" encoding="utf-8"?>
<formControlPr xmlns="http://schemas.microsoft.com/office/spreadsheetml/2009/9/main" objectType="Drop" dropStyle="combo" dx="16" fmlaLink="_Output!$D$759" fmlaRange="_Input!$C$13:$C$17" noThreeD="1" sel="0" val="0"/>
</file>

<file path=xl/ctrlProps/ctrlProp785.xml><?xml version="1.0" encoding="utf-8"?>
<formControlPr xmlns="http://schemas.microsoft.com/office/spreadsheetml/2009/9/main" objectType="Drop" dropStyle="combo" dx="16" fmlaLink="_Output!$D$760" fmlaRange="_Input!$C$13:$C$17" noThreeD="1" sel="0" val="0"/>
</file>

<file path=xl/ctrlProps/ctrlProp786.xml><?xml version="1.0" encoding="utf-8"?>
<formControlPr xmlns="http://schemas.microsoft.com/office/spreadsheetml/2009/9/main" objectType="Drop" dropStyle="combo" dx="16" fmlaLink="_Output!$D$761" fmlaRange="_Input!$C$13:$C$17" noThreeD="1" sel="0" val="0"/>
</file>

<file path=xl/ctrlProps/ctrlProp787.xml><?xml version="1.0" encoding="utf-8"?>
<formControlPr xmlns="http://schemas.microsoft.com/office/spreadsheetml/2009/9/main" objectType="Drop" dropStyle="combo" dx="16" fmlaLink="_Output!$D$762" fmlaRange="_Input!$C$13:$C$17" noThreeD="1" sel="0" val="0"/>
</file>

<file path=xl/ctrlProps/ctrlProp788.xml><?xml version="1.0" encoding="utf-8"?>
<formControlPr xmlns="http://schemas.microsoft.com/office/spreadsheetml/2009/9/main" objectType="Drop" dropStyle="combo" dx="16" fmlaLink="_Output!$D$763" fmlaRange="_Input!$C$13:$C$17" noThreeD="1" sel="0" val="0"/>
</file>

<file path=xl/ctrlProps/ctrlProp789.xml><?xml version="1.0" encoding="utf-8"?>
<formControlPr xmlns="http://schemas.microsoft.com/office/spreadsheetml/2009/9/main" objectType="Drop" dropStyle="combo" dx="16" fmlaLink="_Output!$D$765" fmlaRange="_Input!$C$13:$C$17" noThreeD="1" sel="0" val="0"/>
</file>

<file path=xl/ctrlProps/ctrlProp790.xml><?xml version="1.0" encoding="utf-8"?>
<formControlPr xmlns="http://schemas.microsoft.com/office/spreadsheetml/2009/9/main" objectType="Drop" dropStyle="combo" dx="16" fmlaLink="_Output!$D$766" fmlaRange="_Input!$C$13:$C$17" noThreeD="1" sel="0" val="0"/>
</file>

<file path=xl/ctrlProps/ctrlProp791.xml><?xml version="1.0" encoding="utf-8"?>
<formControlPr xmlns="http://schemas.microsoft.com/office/spreadsheetml/2009/9/main" objectType="Drop" dropStyle="combo" dx="16" fmlaLink="_Output!$D$767" fmlaRange="_Input!$C$13:$C$17" noThreeD="1" sel="0" val="0"/>
</file>

<file path=xl/ctrlProps/ctrlProp792.xml><?xml version="1.0" encoding="utf-8"?>
<formControlPr xmlns="http://schemas.microsoft.com/office/spreadsheetml/2009/9/main" objectType="Drop" dropStyle="combo" dx="16" fmlaLink="_Output!$D$768" fmlaRange="_Input!$C$13:$C$17" noThreeD="1" sel="0" val="0"/>
</file>

<file path=xl/ctrlProps/ctrlProp793.xml><?xml version="1.0" encoding="utf-8"?>
<formControlPr xmlns="http://schemas.microsoft.com/office/spreadsheetml/2009/9/main" objectType="Drop" dropStyle="combo" dx="16" fmlaLink="_Output!$D$770" fmlaRange="_Input!$C$13:$C$18" noThreeD="1" sel="0" val="0"/>
</file>

<file path=xl/ctrlProps/ctrlProp794.xml><?xml version="1.0" encoding="utf-8"?>
<formControlPr xmlns="http://schemas.microsoft.com/office/spreadsheetml/2009/9/main" objectType="Drop" dropStyle="combo" dx="16" fmlaLink="_Output!$D$771" fmlaRange="_Input!$C$13:$C$18" noThreeD="1" sel="0" val="0"/>
</file>

<file path=xl/ctrlProps/ctrlProp795.xml><?xml version="1.0" encoding="utf-8"?>
<formControlPr xmlns="http://schemas.microsoft.com/office/spreadsheetml/2009/9/main" objectType="Drop" dropStyle="combo" dx="16" fmlaLink="_Output!$D$772" fmlaRange="_Input!$C$13:$C$18" noThreeD="1" sel="0" val="0"/>
</file>

<file path=xl/ctrlProps/ctrlProp796.xml><?xml version="1.0" encoding="utf-8"?>
<formControlPr xmlns="http://schemas.microsoft.com/office/spreadsheetml/2009/9/main" objectType="Drop" dropStyle="combo" dx="16" fmlaLink="_Output!$D$773" fmlaRange="_Input!$C$13:$C$18" noThreeD="1" sel="0" val="0"/>
</file>

<file path=xl/ctrlProps/ctrlProp797.xml><?xml version="1.0" encoding="utf-8"?>
<formControlPr xmlns="http://schemas.microsoft.com/office/spreadsheetml/2009/9/main" objectType="Drop" dropStyle="combo" dx="16" fmlaLink="_Output!$D$775" fmlaRange="_Input!$C$13:$C$18" noThreeD="1" sel="0" val="0"/>
</file>

<file path=xl/ctrlProps/ctrlProp798.xml><?xml version="1.0" encoding="utf-8"?>
<formControlPr xmlns="http://schemas.microsoft.com/office/spreadsheetml/2009/9/main" objectType="Drop" dropStyle="combo" dx="16" fmlaLink="_Output!$D$776" fmlaRange="_Input!$C$13:$C$18" noThreeD="1" sel="0" val="0"/>
</file>

<file path=xl/ctrlProps/ctrlProp799.xml><?xml version="1.0" encoding="utf-8"?>
<formControlPr xmlns="http://schemas.microsoft.com/office/spreadsheetml/2009/9/main" objectType="Drop" dropStyle="combo" dx="16" fmlaLink="_Output!$D$777" fmlaRange="_Input!$C$13:$C$18" noThreeD="1" sel="0" val="0"/>
</file>

<file path=xl/ctrlProps/ctrlProp800.xml><?xml version="1.0" encoding="utf-8"?>
<formControlPr xmlns="http://schemas.microsoft.com/office/spreadsheetml/2009/9/main" objectType="Drop" dropStyle="combo" dx="16" fmlaLink="_Output!$D$778" fmlaRange="_Input!$C$13:$C$18" noThreeD="1" sel="0" val="0"/>
</file>

<file path=xl/ctrlProps/ctrlProp801.xml><?xml version="1.0" encoding="utf-8"?>
<formControlPr xmlns="http://schemas.microsoft.com/office/spreadsheetml/2009/9/main" objectType="Drop" dropStyle="combo" dx="16" fmlaLink="_Output!$D$779" fmlaRange="_Input!$C$13:$C$18" noThreeD="1" sel="0" val="0"/>
</file>

<file path=xl/ctrlProps/ctrlProp802.xml><?xml version="1.0" encoding="utf-8"?>
<formControlPr xmlns="http://schemas.microsoft.com/office/spreadsheetml/2009/9/main" objectType="Drop" dropStyle="combo" dx="16" fmlaLink="_Output!$D$780" fmlaRange="_Input!$C$13:$C$18" noThreeD="1" sel="0" val="0"/>
</file>

<file path=xl/ctrlProps/ctrlProp803.xml><?xml version="1.0" encoding="utf-8"?>
<formControlPr xmlns="http://schemas.microsoft.com/office/spreadsheetml/2009/9/main" objectType="Drop" dropStyle="combo" dx="16" fmlaLink="_Output!$D$781" fmlaRange="_Input!$C$13:$C$18" noThreeD="1" sel="0" val="0"/>
</file>

<file path=xl/ctrlProps/ctrlProp804.xml><?xml version="1.0" encoding="utf-8"?>
<formControlPr xmlns="http://schemas.microsoft.com/office/spreadsheetml/2009/9/main" objectType="Drop" dropStyle="combo" dx="16" fmlaLink="_Output!$D$782" fmlaRange="_Input!$C$13:$C$18" noThreeD="1" sel="0" val="0"/>
</file>

<file path=xl/ctrlProps/ctrlProp805.xml><?xml version="1.0" encoding="utf-8"?>
<formControlPr xmlns="http://schemas.microsoft.com/office/spreadsheetml/2009/9/main" objectType="Drop" dropStyle="combo" dx="16" fmlaLink="_Output!$D$783" fmlaRange="_Input!$C$13:$C$18" noThreeD="1" sel="0" val="0"/>
</file>

<file path=xl/ctrlProps/ctrlProp806.xml><?xml version="1.0" encoding="utf-8"?>
<formControlPr xmlns="http://schemas.microsoft.com/office/spreadsheetml/2009/9/main" objectType="Drop" dropStyle="combo" dx="16" fmlaLink="_Output!$D$784" fmlaRange="_Input!$C$13:$C$18" noThreeD="1" sel="0" val="0"/>
</file>

<file path=xl/ctrlProps/ctrlProp807.xml><?xml version="1.0" encoding="utf-8"?>
<formControlPr xmlns="http://schemas.microsoft.com/office/spreadsheetml/2009/9/main" objectType="Drop" dropStyle="combo" dx="16" fmlaLink="_Output!$D$786" fmlaRange="_Input!$C$13:$C$18" noThreeD="1" sel="0" val="0"/>
</file>

<file path=xl/ctrlProps/ctrlProp808.xml><?xml version="1.0" encoding="utf-8"?>
<formControlPr xmlns="http://schemas.microsoft.com/office/spreadsheetml/2009/9/main" objectType="Drop" dropStyle="combo" dx="16" fmlaLink="_Output!$D$787" fmlaRange="_Input!$C$13:$C$18" noThreeD="1" sel="0" val="0"/>
</file>

<file path=xl/ctrlProps/ctrlProp809.xml><?xml version="1.0" encoding="utf-8"?>
<formControlPr xmlns="http://schemas.microsoft.com/office/spreadsheetml/2009/9/main" objectType="Drop" dropStyle="combo" dx="16" fmlaLink="_Output!$D$791" fmlaRange="_Input!$C$13:$C$18" noThreeD="1" sel="0" val="0"/>
</file>

<file path=xl/ctrlProps/ctrlProp810.xml><?xml version="1.0" encoding="utf-8"?>
<formControlPr xmlns="http://schemas.microsoft.com/office/spreadsheetml/2009/9/main" objectType="Drop" dropStyle="combo" dx="16" fmlaLink="_Output!$D$793" fmlaRange="_Input!$C$13:$C$18" noThreeD="1" sel="0" val="0"/>
</file>

<file path=xl/ctrlProps/ctrlProp811.xml><?xml version="1.0" encoding="utf-8"?>
<formControlPr xmlns="http://schemas.microsoft.com/office/spreadsheetml/2009/9/main" objectType="Drop" dropStyle="combo" dx="16" fmlaLink="_Output!$D$794" fmlaRange="_Input!$C$13:$C$18" noThreeD="1" sel="0" val="0"/>
</file>

<file path=xl/ctrlProps/ctrlProp812.xml><?xml version="1.0" encoding="utf-8"?>
<formControlPr xmlns="http://schemas.microsoft.com/office/spreadsheetml/2009/9/main" objectType="Drop" dropStyle="combo" dx="16" fmlaLink="_Output!$D$795" fmlaRange="_Input!$C$13:$C$18" noThreeD="1" sel="0" val="0"/>
</file>

<file path=xl/ctrlProps/ctrlProp813.xml><?xml version="1.0" encoding="utf-8"?>
<formControlPr xmlns="http://schemas.microsoft.com/office/spreadsheetml/2009/9/main" objectType="Drop" dropStyle="combo" dx="16" fmlaLink="_Output!$D$796" fmlaRange="_Input!$C$13:$C$18" noThreeD="1" sel="0" val="0"/>
</file>

<file path=xl/ctrlProps/ctrlProp814.xml><?xml version="1.0" encoding="utf-8"?>
<formControlPr xmlns="http://schemas.microsoft.com/office/spreadsheetml/2009/9/main" objectType="Drop" dropStyle="combo" dx="16" fmlaLink="_Output!$D$797" fmlaRange="_Input!$C$13:$C$18" noThreeD="1" sel="0" val="0"/>
</file>

<file path=xl/ctrlProps/ctrlProp815.xml><?xml version="1.0" encoding="utf-8"?>
<formControlPr xmlns="http://schemas.microsoft.com/office/spreadsheetml/2009/9/main" objectType="Drop" dropStyle="combo" dx="16" fmlaLink="_Output!$D$774" fmlaRange="_Input!$C$13:$C$18" noThreeD="1" sel="0" val="0"/>
</file>

<file path=xl/ctrlProps/ctrlProp816.xml><?xml version="1.0" encoding="utf-8"?>
<formControlPr xmlns="http://schemas.microsoft.com/office/spreadsheetml/2009/9/main" objectType="Drop" dropStyle="combo" dx="16" fmlaLink="_Output!$D$785" fmlaRange="_Input!$C$13:$C$18" noThreeD="1" sel="0" val="0"/>
</file>

<file path=xl/ctrlProps/ctrlProp817.xml><?xml version="1.0" encoding="utf-8"?>
<formControlPr xmlns="http://schemas.microsoft.com/office/spreadsheetml/2009/9/main" objectType="Drop" dropStyle="combo" dx="16" fmlaLink="_Output!$D$792" fmlaRange="_Input!$C$13:$C$18" noThreeD="1" sel="0" val="0"/>
</file>

<file path=xl/ctrlProps/ctrlProp818.xml><?xml version="1.0" encoding="utf-8"?>
<formControlPr xmlns="http://schemas.microsoft.com/office/spreadsheetml/2009/9/main" objectType="Drop" dropStyle="combo" dx="16" fmlaLink="_Output!$D$798" fmlaRange="_Input!$C$13:$C$18" noThreeD="1" sel="0" val="0"/>
</file>

<file path=xl/ctrlProps/ctrlProp819.xml><?xml version="1.0" encoding="utf-8"?>
<formControlPr xmlns="http://schemas.microsoft.com/office/spreadsheetml/2009/9/main" objectType="Drop" dropStyle="combo" dx="16" fmlaLink="_Output!$D$1073" fmlaRange="_Input!$C$13:$C$18" noThreeD="1" sel="0" val="0"/>
</file>

<file path=xl/ctrlProps/ctrlProp820.xml><?xml version="1.0" encoding="utf-8"?>
<formControlPr xmlns="http://schemas.microsoft.com/office/spreadsheetml/2009/9/main" objectType="Drop" dropStyle="combo" dx="16" fmlaLink="_Output!$D$1069" fmlaRange="_Input!$C$13:$C$17" noThreeD="1" sel="0" val="0"/>
</file>

<file path=xl/ctrlProps/ctrlProp821.xml><?xml version="1.0" encoding="utf-8"?>
<formControlPr xmlns="http://schemas.microsoft.com/office/spreadsheetml/2009/9/main" objectType="Drop" dropStyle="combo" dx="16" fmlaLink="_Output!$D$788" fmlaRange="_Input!$C$13:$C$18" noThreeD="1" sel="0" val="0"/>
</file>

<file path=xl/ctrlProps/ctrlProp822.xml><?xml version="1.0" encoding="utf-8"?>
<formControlPr xmlns="http://schemas.microsoft.com/office/spreadsheetml/2009/9/main" objectType="Drop" dropStyle="combo" dx="16" fmlaLink="_Output!$D$789" fmlaRange="_Input!$C$13:$C$18" noThreeD="1" sel="0" val="0"/>
</file>

<file path=xl/ctrlProps/ctrlProp823.xml><?xml version="1.0" encoding="utf-8"?>
<formControlPr xmlns="http://schemas.microsoft.com/office/spreadsheetml/2009/9/main" objectType="Drop" dropStyle="combo" dx="16" fmlaLink="_Output!$D$790" fmlaRange="_Input!$C$13:$C$18" noThreeD="1" sel="0" val="0"/>
</file>

<file path=xl/ctrlProps/ctrlProp824.xml><?xml version="1.0" encoding="utf-8"?>
<formControlPr xmlns="http://schemas.microsoft.com/office/spreadsheetml/2009/9/main" objectType="Drop" dropStyle="combo" dx="16" fmlaLink="_Output!$D$1455" fmlaRange="_Input!$C$13:$C$18" noThreeD="1" sel="0" val="0"/>
</file>

<file path=xl/ctrlProps/ctrlProp825.xml><?xml version="1.0" encoding="utf-8"?>
<formControlPr xmlns="http://schemas.microsoft.com/office/spreadsheetml/2009/9/main" objectType="Drop" dropStyle="combo" dx="16" fmlaLink="_Output!$D$1456" fmlaRange="_Input!$C$13:$C$18" noThreeD="1" sel="0" val="0"/>
</file>

<file path=xl/ctrlProps/ctrlProp826.xml><?xml version="1.0" encoding="utf-8"?>
<formControlPr xmlns="http://schemas.microsoft.com/office/spreadsheetml/2009/9/main" objectType="Drop" dropStyle="combo" dx="16" fmlaLink="_Output!$D$1457" fmlaRange="_Input!$C$13:$C$18" noThreeD="1" sel="0" val="0"/>
</file>

<file path=xl/ctrlProps/ctrlProp827.xml><?xml version="1.0" encoding="utf-8"?>
<formControlPr xmlns="http://schemas.microsoft.com/office/spreadsheetml/2009/9/main" objectType="Drop" dropStyle="combo" dx="16" fmlaLink="_Output!$D$1458" fmlaRange="_Input!$C$13:$C$18" noThreeD="1" sel="0" val="0"/>
</file>

<file path=xl/ctrlProps/ctrlProp828.xml><?xml version="1.0" encoding="utf-8"?>
<formControlPr xmlns="http://schemas.microsoft.com/office/spreadsheetml/2009/9/main" objectType="Drop" dropStyle="combo" dx="16" fmlaLink="_Output!$D$1459" fmlaRange="_Input!$C$13:$C$18" noThreeD="1" sel="0" val="0"/>
</file>

<file path=xl/ctrlProps/ctrlProp829.xml><?xml version="1.0" encoding="utf-8"?>
<formControlPr xmlns="http://schemas.microsoft.com/office/spreadsheetml/2009/9/main" objectType="Drop" dropStyle="combo" dx="16" fmlaLink="_Output!$D$1460" fmlaRange="_Input!$C$13:$C$18" noThreeD="1" sel="0" val="0"/>
</file>

<file path=xl/ctrlProps/ctrlProp830.xml><?xml version="1.0" encoding="utf-8"?>
<formControlPr xmlns="http://schemas.microsoft.com/office/spreadsheetml/2009/9/main" objectType="Drop" dropStyle="combo" dx="16" fmlaLink="_Output!$D$1461" fmlaRange="_Input!$C$13:$C$18" noThreeD="1" sel="0" val="0"/>
</file>

<file path=xl/ctrlProps/ctrlProp831.xml><?xml version="1.0" encoding="utf-8"?>
<formControlPr xmlns="http://schemas.microsoft.com/office/spreadsheetml/2009/9/main" objectType="Drop" dropStyle="combo" dx="16" fmlaLink="_Output!$D$1462" fmlaRange="_Input!$C$13:$C$18" noThreeD="1" sel="0" val="0"/>
</file>

<file path=xl/ctrlProps/ctrlProp832.xml><?xml version="1.0" encoding="utf-8"?>
<formControlPr xmlns="http://schemas.microsoft.com/office/spreadsheetml/2009/9/main" objectType="Drop" dropStyle="combo" dx="16" fmlaLink="_Output!$D$1464" fmlaRange="_Input!$C$13:$C$18" noThreeD="1" sel="0" val="0"/>
</file>

<file path=xl/ctrlProps/ctrlProp833.xml><?xml version="1.0" encoding="utf-8"?>
<formControlPr xmlns="http://schemas.microsoft.com/office/spreadsheetml/2009/9/main" objectType="Drop" dropStyle="combo" dx="16" fmlaLink="_Output!$D$1465" fmlaRange="_Input!$C$13:$C$18" noThreeD="1" sel="0" val="0"/>
</file>

<file path=xl/ctrlProps/ctrlProp834.xml><?xml version="1.0" encoding="utf-8"?>
<formControlPr xmlns="http://schemas.microsoft.com/office/spreadsheetml/2009/9/main" objectType="Drop" dropStyle="combo" dx="16" fmlaLink="_Output!$D$1074" fmlaRange="_Input!$C$13:$C$18" noThreeD="1" sel="0" val="0"/>
</file>

<file path=xl/ctrlProps/ctrlProp835.xml><?xml version="1.0" encoding="utf-8"?>
<formControlPr xmlns="http://schemas.microsoft.com/office/spreadsheetml/2009/9/main" objectType="Drop" dropStyle="combo" dx="16" fmlaLink="_Output!$D$1463" fmlaRange="_Input!$C$13:$C$18" noThreeD="1" sel="0" val="0"/>
</file>

<file path=xl/ctrlProps/ctrlProp836.xml><?xml version="1.0" encoding="utf-8"?>
<formControlPr xmlns="http://schemas.microsoft.com/office/spreadsheetml/2009/9/main" objectType="Drop" dropStyle="combo" dx="16" fmlaLink="_Output!$D$808" fmlaRange="_Input!$C$3:$C$4" noThreeD="1" sel="1" val="0"/>
</file>

<file path=xl/ctrlProps/ctrlProp837.xml><?xml version="1.0" encoding="utf-8"?>
<formControlPr xmlns="http://schemas.microsoft.com/office/spreadsheetml/2009/9/main" objectType="Drop" dropStyle="combo" dx="16" fmlaLink="_Output!$D$809" fmlaRange="_Input!$C$3:$C$4" noThreeD="1" sel="1" val="0"/>
</file>

<file path=xl/ctrlProps/ctrlProp838.xml><?xml version="1.0" encoding="utf-8"?>
<formControlPr xmlns="http://schemas.microsoft.com/office/spreadsheetml/2009/9/main" objectType="Drop" dropStyle="combo" dx="16" fmlaLink="_Output!$D$810" fmlaRange="_Input!$C$3:$C$4" noThreeD="1" sel="1" val="0"/>
</file>

<file path=xl/ctrlProps/ctrlProp839.xml><?xml version="1.0" encoding="utf-8"?>
<formControlPr xmlns="http://schemas.microsoft.com/office/spreadsheetml/2009/9/main" objectType="Drop" dropStyle="combo" dx="16" fmlaLink="_Output!$D$811" fmlaRange="_Input!$C$3:$C$4" noThreeD="1" sel="1" val="0"/>
</file>

<file path=xl/ctrlProps/ctrlProp840.xml><?xml version="1.0" encoding="utf-8"?>
<formControlPr xmlns="http://schemas.microsoft.com/office/spreadsheetml/2009/9/main" objectType="Drop" dropStyle="combo" dx="16" fmlaLink="_Output!$D$812" fmlaRange="_Input!$C$3:$C$4" noThreeD="1" sel="1" val="0"/>
</file>

<file path=xl/ctrlProps/ctrlProp841.xml><?xml version="1.0" encoding="utf-8"?>
<formControlPr xmlns="http://schemas.microsoft.com/office/spreadsheetml/2009/9/main" objectType="Drop" dropStyle="combo" dx="16" fmlaLink="_Output!$D$813" fmlaRange="_Input!$C$3:$C$4" noThreeD="1" sel="1" val="0"/>
</file>

<file path=xl/ctrlProps/ctrlProp842.xml><?xml version="1.0" encoding="utf-8"?>
<formControlPr xmlns="http://schemas.microsoft.com/office/spreadsheetml/2009/9/main" objectType="Drop" dropStyle="combo" dx="16" fmlaLink="_Output!$D$814" fmlaRange="_Input!$C$3:$C$4" noThreeD="1" sel="1" val="0"/>
</file>

<file path=xl/ctrlProps/ctrlProp843.xml><?xml version="1.0" encoding="utf-8"?>
<formControlPr xmlns="http://schemas.microsoft.com/office/spreadsheetml/2009/9/main" objectType="Drop" dropStyle="combo" dx="16" fmlaLink="_Output!$D$815" fmlaRange="_Input!$C$3:$C$4" noThreeD="1" sel="1" val="0"/>
</file>

<file path=xl/ctrlProps/ctrlProp844.xml><?xml version="1.0" encoding="utf-8"?>
<formControlPr xmlns="http://schemas.microsoft.com/office/spreadsheetml/2009/9/main" objectType="Drop" dropStyle="combo" dx="16" fmlaLink="_Output!$D$816" fmlaRange="_Input!$C$3:$C$4" noThreeD="1" sel="1" val="0"/>
</file>

<file path=xl/ctrlProps/ctrlProp845.xml><?xml version="1.0" encoding="utf-8"?>
<formControlPr xmlns="http://schemas.microsoft.com/office/spreadsheetml/2009/9/main" objectType="Drop" dropStyle="combo" dx="16" fmlaLink="_Output!$D$817" fmlaRange="_Input!$C$3:$C$4" noThreeD="1" sel="1" val="0"/>
</file>

<file path=xl/ctrlProps/ctrlProp846.xml><?xml version="1.0" encoding="utf-8"?>
<formControlPr xmlns="http://schemas.microsoft.com/office/spreadsheetml/2009/9/main" objectType="Drop" dropStyle="combo" dx="16" fmlaLink="_Output!$D$818" fmlaRange="_Input!$C$3:$C$4" noThreeD="1" sel="1" val="0"/>
</file>

<file path=xl/ctrlProps/ctrlProp847.xml><?xml version="1.0" encoding="utf-8"?>
<formControlPr xmlns="http://schemas.microsoft.com/office/spreadsheetml/2009/9/main" objectType="Drop" dropStyle="combo" dx="16" fmlaLink="_Output!$D$806" fmlaRange="_Input!$C$13:$C$17" noThreeD="1" sel="0" val="0"/>
</file>

<file path=xl/ctrlProps/ctrlProp848.xml><?xml version="1.0" encoding="utf-8"?>
<formControlPr xmlns="http://schemas.microsoft.com/office/spreadsheetml/2009/9/main" objectType="Drop" dropStyle="combo" dx="16" fmlaLink="_Output!$D$819" fmlaRange="_Input!$C$13:$C$17" noThreeD="1" sel="0" val="0"/>
</file>

<file path=xl/ctrlProps/ctrlProp849.xml><?xml version="1.0" encoding="utf-8"?>
<formControlPr xmlns="http://schemas.microsoft.com/office/spreadsheetml/2009/9/main" objectType="Drop" dropStyle="combo" dx="16" fmlaLink="_Output!$D$820" fmlaRange="_Input!$C$13:$C$17" noThreeD="1" sel="0" val="0"/>
</file>

<file path=xl/ctrlProps/ctrlProp850.xml><?xml version="1.0" encoding="utf-8"?>
<formControlPr xmlns="http://schemas.microsoft.com/office/spreadsheetml/2009/9/main" objectType="Drop" dropStyle="combo" dx="16" fmlaLink="_Output!$D$821" fmlaRange="_Input!$C$13:$C$17" noThreeD="1" sel="0" val="0"/>
</file>

<file path=xl/ctrlProps/ctrlProp851.xml><?xml version="1.0" encoding="utf-8"?>
<formControlPr xmlns="http://schemas.microsoft.com/office/spreadsheetml/2009/9/main" objectType="Drop" dropStyle="combo" dx="16" fmlaLink="_Output!$D$822" fmlaRange="_Input!$C$13:$C$17" noThreeD="1" sel="0" val="0"/>
</file>

<file path=xl/ctrlProps/ctrlProp852.xml><?xml version="1.0" encoding="utf-8"?>
<formControlPr xmlns="http://schemas.microsoft.com/office/spreadsheetml/2009/9/main" objectType="Drop" dropStyle="combo" dx="16" fmlaLink="_Output!$D$823" fmlaRange="_Input!$C$13:$C$17" noThreeD="1" sel="0" val="0"/>
</file>

<file path=xl/ctrlProps/ctrlProp853.xml><?xml version="1.0" encoding="utf-8"?>
<formControlPr xmlns="http://schemas.microsoft.com/office/spreadsheetml/2009/9/main" objectType="Drop" dropStyle="combo" dx="16" fmlaLink="_Output!$D$824" fmlaRange="_Input!$C$13:$C$17" noThreeD="1" sel="0" val="0"/>
</file>

<file path=xl/ctrlProps/ctrlProp854.xml><?xml version="1.0" encoding="utf-8"?>
<formControlPr xmlns="http://schemas.microsoft.com/office/spreadsheetml/2009/9/main" objectType="Drop" dropStyle="combo" dx="16" fmlaLink="_Output!$D$825" fmlaRange="_Input!$C$13:$C$17" noThreeD="1" sel="0" val="0"/>
</file>

<file path=xl/ctrlProps/ctrlProp855.xml><?xml version="1.0" encoding="utf-8"?>
<formControlPr xmlns="http://schemas.microsoft.com/office/spreadsheetml/2009/9/main" objectType="Drop" dropStyle="combo" dx="16" fmlaLink="_Output!$D$827" fmlaRange="_Input!$C$13:$C$17" noThreeD="1" sel="0" val="0"/>
</file>

<file path=xl/ctrlProps/ctrlProp856.xml><?xml version="1.0" encoding="utf-8"?>
<formControlPr xmlns="http://schemas.microsoft.com/office/spreadsheetml/2009/9/main" objectType="Drop" dropStyle="combo" dx="16" fmlaLink="_Output!$D$828" fmlaRange="_Input!$C$13:$C$17" noThreeD="1" sel="0" val="0"/>
</file>

<file path=xl/ctrlProps/ctrlProp857.xml><?xml version="1.0" encoding="utf-8"?>
<formControlPr xmlns="http://schemas.microsoft.com/office/spreadsheetml/2009/9/main" objectType="Drop" dropStyle="combo" dx="16" fmlaLink="_Output!$D$829" fmlaRange="_Input!$C$13:$C$17" noThreeD="1" sel="0" val="0"/>
</file>

<file path=xl/ctrlProps/ctrlProp858.xml><?xml version="1.0" encoding="utf-8"?>
<formControlPr xmlns="http://schemas.microsoft.com/office/spreadsheetml/2009/9/main" objectType="Drop" dropStyle="combo" dx="16" fmlaLink="_Output!$D$830" fmlaRange="_Input!$C$13:$C$17" noThreeD="1" sel="0" val="0"/>
</file>

<file path=xl/ctrlProps/ctrlProp859.xml><?xml version="1.0" encoding="utf-8"?>
<formControlPr xmlns="http://schemas.microsoft.com/office/spreadsheetml/2009/9/main" objectType="Drop" dropStyle="combo" dx="16" fmlaLink="_Output!$D$832" fmlaRange="_Input!$C$13:$C$18" noThreeD="1" sel="0" val="0"/>
</file>

<file path=xl/ctrlProps/ctrlProp860.xml><?xml version="1.0" encoding="utf-8"?>
<formControlPr xmlns="http://schemas.microsoft.com/office/spreadsheetml/2009/9/main" objectType="Drop" dropStyle="combo" dx="16" fmlaLink="_Output!$D$833" fmlaRange="_Input!$C$13:$C$18" noThreeD="1" sel="0" val="0"/>
</file>

<file path=xl/ctrlProps/ctrlProp861.xml><?xml version="1.0" encoding="utf-8"?>
<formControlPr xmlns="http://schemas.microsoft.com/office/spreadsheetml/2009/9/main" objectType="Drop" dropStyle="combo" dx="16" fmlaLink="_Output!$D$834" fmlaRange="_Input!$C$13:$C$18" noThreeD="1" sel="0" val="0"/>
</file>

<file path=xl/ctrlProps/ctrlProp862.xml><?xml version="1.0" encoding="utf-8"?>
<formControlPr xmlns="http://schemas.microsoft.com/office/spreadsheetml/2009/9/main" objectType="Drop" dropStyle="combo" dx="16" fmlaLink="_Output!$D$835" fmlaRange="_Input!$C$13:$C$18" noThreeD="1" sel="0" val="0"/>
</file>

<file path=xl/ctrlProps/ctrlProp863.xml><?xml version="1.0" encoding="utf-8"?>
<formControlPr xmlns="http://schemas.microsoft.com/office/spreadsheetml/2009/9/main" objectType="Drop" dropStyle="combo" dx="16" fmlaLink="_Output!$D$836" fmlaRange="_Input!$C$13:$C$18" noThreeD="1" sel="0" val="0"/>
</file>

<file path=xl/ctrlProps/ctrlProp864.xml><?xml version="1.0" encoding="utf-8"?>
<formControlPr xmlns="http://schemas.microsoft.com/office/spreadsheetml/2009/9/main" objectType="Drop" dropStyle="combo" dx="16" fmlaLink="_Output!$D$837" fmlaRange="_Input!$C$13:$C$18" noThreeD="1" sel="0" val="0"/>
</file>

<file path=xl/ctrlProps/ctrlProp865.xml><?xml version="1.0" encoding="utf-8"?>
<formControlPr xmlns="http://schemas.microsoft.com/office/spreadsheetml/2009/9/main" objectType="Drop" dropStyle="combo" dx="16" fmlaLink="_Output!$D$838" fmlaRange="_Input!$C$13:$C$18" noThreeD="1" sel="0" val="0"/>
</file>

<file path=xl/ctrlProps/ctrlProp866.xml><?xml version="1.0" encoding="utf-8"?>
<formControlPr xmlns="http://schemas.microsoft.com/office/spreadsheetml/2009/9/main" objectType="Drop" dropStyle="combo" dx="16" fmlaLink="_Output!$D$839" fmlaRange="_Input!$C$13:$C$18" noThreeD="1" sel="0" val="0"/>
</file>

<file path=xl/ctrlProps/ctrlProp867.xml><?xml version="1.0" encoding="utf-8"?>
<formControlPr xmlns="http://schemas.microsoft.com/office/spreadsheetml/2009/9/main" objectType="Drop" dropStyle="combo" dx="16" fmlaLink="_Output!$D$840" fmlaRange="_Input!$C$13:$C$18" noThreeD="1" sel="0" val="0"/>
</file>

<file path=xl/ctrlProps/ctrlProp868.xml><?xml version="1.0" encoding="utf-8"?>
<formControlPr xmlns="http://schemas.microsoft.com/office/spreadsheetml/2009/9/main" objectType="Drop" dropStyle="combo" dx="16" fmlaLink="_Output!$D$841" fmlaRange="_Input!$C$13:$C$18" noThreeD="1" sel="0" val="0"/>
</file>

<file path=xl/ctrlProps/ctrlProp869.xml><?xml version="1.0" encoding="utf-8"?>
<formControlPr xmlns="http://schemas.microsoft.com/office/spreadsheetml/2009/9/main" objectType="Drop" dropStyle="combo" dx="16" fmlaLink="_Output!$D$843" fmlaRange="_Input!$C$13:$C$18" noThreeD="1" sel="0" val="0"/>
</file>

<file path=xl/ctrlProps/ctrlProp870.xml><?xml version="1.0" encoding="utf-8"?>
<formControlPr xmlns="http://schemas.microsoft.com/office/spreadsheetml/2009/9/main" objectType="Drop" dropStyle="combo" dx="16" fmlaLink="_Output!$D$844" fmlaRange="_Input!$C$13:$C$18" noThreeD="1" sel="0" val="0"/>
</file>

<file path=xl/ctrlProps/ctrlProp871.xml><?xml version="1.0" encoding="utf-8"?>
<formControlPr xmlns="http://schemas.microsoft.com/office/spreadsheetml/2009/9/main" objectType="Drop" dropStyle="combo" dx="16" fmlaLink="_Output!$D$845" fmlaRange="_Input!$C$13:$C$18" noThreeD="1" sel="0" val="0"/>
</file>

<file path=xl/ctrlProps/ctrlProp872.xml><?xml version="1.0" encoding="utf-8"?>
<formControlPr xmlns="http://schemas.microsoft.com/office/spreadsheetml/2009/9/main" objectType="Drop" dropStyle="combo" dx="16" fmlaLink="_Output!$D$846" fmlaRange="_Input!$C$13:$C$18" noThreeD="1" sel="0" val="0"/>
</file>

<file path=xl/ctrlProps/ctrlProp873.xml><?xml version="1.0" encoding="utf-8"?>
<formControlPr xmlns="http://schemas.microsoft.com/office/spreadsheetml/2009/9/main" objectType="Drop" dropStyle="combo" dx="16" fmlaLink="_Output!$D$847" fmlaRange="_Input!$C$13:$C$18" noThreeD="1" sel="0" val="0"/>
</file>

<file path=xl/ctrlProps/ctrlProp874.xml><?xml version="1.0" encoding="utf-8"?>
<formControlPr xmlns="http://schemas.microsoft.com/office/spreadsheetml/2009/9/main" objectType="Drop" dropStyle="combo" dx="16" fmlaLink="_Output!$D$848" fmlaRange="_Input!$C$13:$C$18" noThreeD="1" sel="0" val="0"/>
</file>

<file path=xl/ctrlProps/ctrlProp875.xml><?xml version="1.0" encoding="utf-8"?>
<formControlPr xmlns="http://schemas.microsoft.com/office/spreadsheetml/2009/9/main" objectType="Drop" dropStyle="combo" dx="16" fmlaLink="_Output!$D$849" fmlaRange="_Input!$C$13:$C$18" noThreeD="1" sel="0" val="0"/>
</file>

<file path=xl/ctrlProps/ctrlProp876.xml><?xml version="1.0" encoding="utf-8"?>
<formControlPr xmlns="http://schemas.microsoft.com/office/spreadsheetml/2009/9/main" objectType="Drop" dropStyle="combo" dx="16" fmlaLink="_Output!$D$850" fmlaRange="_Input!$C$13:$C$18" noThreeD="1" sel="0" val="0"/>
</file>

<file path=xl/ctrlProps/ctrlProp877.xml><?xml version="1.0" encoding="utf-8"?>
<formControlPr xmlns="http://schemas.microsoft.com/office/spreadsheetml/2009/9/main" objectType="Drop" dropStyle="combo" dx="16" fmlaLink="_Output!$D$851" fmlaRange="_Input!$C$13:$C$18" noThreeD="1" sel="0" val="0"/>
</file>

<file path=xl/ctrlProps/ctrlProp878.xml><?xml version="1.0" encoding="utf-8"?>
<formControlPr xmlns="http://schemas.microsoft.com/office/spreadsheetml/2009/9/main" objectType="Drop" dropStyle="combo" dx="16" fmlaLink="_Output!$D$852" fmlaRange="_Input!$C$13:$C$18" noThreeD="1" sel="0" val="0"/>
</file>

<file path=xl/ctrlProps/ctrlProp879.xml><?xml version="1.0" encoding="utf-8"?>
<formControlPr xmlns="http://schemas.microsoft.com/office/spreadsheetml/2009/9/main" objectType="Drop" dropStyle="combo" dx="16" fmlaLink="_Output!$D$805" fmlaRange="_Input!$C$13:$C$17" noThreeD="1" sel="0" val="0"/>
</file>

<file path=xl/ctrlProps/ctrlProp880.xml><?xml version="1.0" encoding="utf-8"?>
<formControlPr xmlns="http://schemas.microsoft.com/office/spreadsheetml/2009/9/main" objectType="Drop" dropStyle="combo" dx="16" fmlaLink="_Output!$D$842" fmlaRange="_Input!$C$13:$C$18" noThreeD="1" sel="0" val="0"/>
</file>

<file path=xl/ctrlProps/ctrlProp881.xml><?xml version="1.0" encoding="utf-8"?>
<formControlPr xmlns="http://schemas.microsoft.com/office/spreadsheetml/2009/9/main" objectType="Drop" dropStyle="combo" dx="16" fmlaLink="_Output!$D$1070" fmlaRange="_Input!$C$13:$C$17" noThreeD="1" sel="0" val="0"/>
</file>

<file path=xl/ctrlProps/ctrlProp882.xml><?xml version="1.0" encoding="utf-8"?>
<formControlPr xmlns="http://schemas.microsoft.com/office/spreadsheetml/2009/9/main" objectType="Drop" dropStyle="combo" dx="16" fmlaLink="_Output!$D$859" fmlaRange="_Input!$C$13:$C$17" noThreeD="1" sel="0" val="0"/>
</file>

<file path=xl/ctrlProps/ctrlProp883.xml><?xml version="1.0" encoding="utf-8"?>
<formControlPr xmlns="http://schemas.microsoft.com/office/spreadsheetml/2009/9/main" objectType="Drop" dropStyle="combo" dx="16" fmlaLink="_Output!$D$862" fmlaRange="_Input!$C$3:$C$4" noThreeD="1" sel="1" val="0"/>
</file>

<file path=xl/ctrlProps/ctrlProp884.xml><?xml version="1.0" encoding="utf-8"?>
<formControlPr xmlns="http://schemas.microsoft.com/office/spreadsheetml/2009/9/main" objectType="Drop" dropStyle="combo" dx="16" fmlaLink="_Output!$D$863" fmlaRange="_Input!$C$3:$C$4" noThreeD="1" sel="1" val="0"/>
</file>

<file path=xl/ctrlProps/ctrlProp885.xml><?xml version="1.0" encoding="utf-8"?>
<formControlPr xmlns="http://schemas.microsoft.com/office/spreadsheetml/2009/9/main" objectType="Drop" dropStyle="combo" dx="16" fmlaLink="_Output!$D$864" fmlaRange="_Input!$C$3:$C$4" noThreeD="1" sel="1" val="0"/>
</file>

<file path=xl/ctrlProps/ctrlProp886.xml><?xml version="1.0" encoding="utf-8"?>
<formControlPr xmlns="http://schemas.microsoft.com/office/spreadsheetml/2009/9/main" objectType="Drop" dropStyle="combo" dx="16" fmlaLink="_Output!$D$865" fmlaRange="_Input!$C$3:$C$4" noThreeD="1" sel="1" val="0"/>
</file>

<file path=xl/ctrlProps/ctrlProp887.xml><?xml version="1.0" encoding="utf-8"?>
<formControlPr xmlns="http://schemas.microsoft.com/office/spreadsheetml/2009/9/main" objectType="Drop" dropStyle="combo" dx="16" fmlaLink="_Output!$D$866" fmlaRange="_Input!$C$3:$C$4" noThreeD="1" sel="1" val="0"/>
</file>

<file path=xl/ctrlProps/ctrlProp888.xml><?xml version="1.0" encoding="utf-8"?>
<formControlPr xmlns="http://schemas.microsoft.com/office/spreadsheetml/2009/9/main" objectType="Drop" dropStyle="combo" dx="16" fmlaLink="_Output!$D$867" fmlaRange="_Input!$C$3:$C$4" noThreeD="1" sel="1" val="0"/>
</file>

<file path=xl/ctrlProps/ctrlProp889.xml><?xml version="1.0" encoding="utf-8"?>
<formControlPr xmlns="http://schemas.microsoft.com/office/spreadsheetml/2009/9/main" objectType="Drop" dropStyle="combo" dx="16" fmlaLink="_Output!$D$868" fmlaRange="_Input!$C$3:$C$4" noThreeD="1" sel="1" val="0"/>
</file>

<file path=xl/ctrlProps/ctrlProp890.xml><?xml version="1.0" encoding="utf-8"?>
<formControlPr xmlns="http://schemas.microsoft.com/office/spreadsheetml/2009/9/main" objectType="Drop" dropStyle="combo" dx="16" fmlaLink="_Output!$D$869" fmlaRange="_Input!$C$3:$C$4" noThreeD="1" sel="1" val="0"/>
</file>

<file path=xl/ctrlProps/ctrlProp891.xml><?xml version="1.0" encoding="utf-8"?>
<formControlPr xmlns="http://schemas.microsoft.com/office/spreadsheetml/2009/9/main" objectType="Drop" dropStyle="combo" dx="16" fmlaLink="_Output!$D$870" fmlaRange="_Input!$C$3:$C$4" noThreeD="1" sel="1" val="0"/>
</file>

<file path=xl/ctrlProps/ctrlProp892.xml><?xml version="1.0" encoding="utf-8"?>
<formControlPr xmlns="http://schemas.microsoft.com/office/spreadsheetml/2009/9/main" objectType="Drop" dropStyle="combo" dx="16" fmlaLink="_Output!$D$871" fmlaRange="_Input!$C$3:$C$4" noThreeD="1" sel="1" val="0"/>
</file>

<file path=xl/ctrlProps/ctrlProp893.xml><?xml version="1.0" encoding="utf-8"?>
<formControlPr xmlns="http://schemas.microsoft.com/office/spreadsheetml/2009/9/main" objectType="Drop" dropStyle="combo" dx="16" fmlaLink="_Output!$D$872" fmlaRange="_Input!$C$3:$C$4" noThreeD="1" sel="1" val="0"/>
</file>

<file path=xl/ctrlProps/ctrlProp894.xml><?xml version="1.0" encoding="utf-8"?>
<formControlPr xmlns="http://schemas.microsoft.com/office/spreadsheetml/2009/9/main" objectType="Drop" dropStyle="combo" dx="16" fmlaLink="_Output!$D$873" fmlaRange="_Input!$C$13:$C$17" noThreeD="1" sel="0" val="0"/>
</file>

<file path=xl/ctrlProps/ctrlProp895.xml><?xml version="1.0" encoding="utf-8"?>
<formControlPr xmlns="http://schemas.microsoft.com/office/spreadsheetml/2009/9/main" objectType="Drop" dropStyle="combo" dx="16" fmlaLink="_Output!$D$874" fmlaRange="_Input!$C$13:$C$17" noThreeD="1" sel="0" val="0"/>
</file>

<file path=xl/ctrlProps/ctrlProp896.xml><?xml version="1.0" encoding="utf-8"?>
<formControlPr xmlns="http://schemas.microsoft.com/office/spreadsheetml/2009/9/main" objectType="Drop" dropStyle="combo" dx="16" fmlaLink="_Output!$D$875" fmlaRange="_Input!$C$13:$C$17" noThreeD="1" sel="0" val="0"/>
</file>

<file path=xl/ctrlProps/ctrlProp897.xml><?xml version="1.0" encoding="utf-8"?>
<formControlPr xmlns="http://schemas.microsoft.com/office/spreadsheetml/2009/9/main" objectType="Drop" dropStyle="combo" dx="16" fmlaLink="_Output!$D$876" fmlaRange="_Input!$C$13:$C$17" noThreeD="1" sel="0" val="0"/>
</file>

<file path=xl/ctrlProps/ctrlProp898.xml><?xml version="1.0" encoding="utf-8"?>
<formControlPr xmlns="http://schemas.microsoft.com/office/spreadsheetml/2009/9/main" objectType="Drop" dropStyle="combo" dx="16" fmlaLink="_Output!$D$877" fmlaRange="_Input!$C$13:$C$17" noThreeD="1" sel="0" val="0"/>
</file>

<file path=xl/ctrlProps/ctrlProp899.xml><?xml version="1.0" encoding="utf-8"?>
<formControlPr xmlns="http://schemas.microsoft.com/office/spreadsheetml/2009/9/main" objectType="Drop" dropStyle="combo" dx="16" fmlaLink="_Output!$D$878" fmlaRange="_Input!$C$13:$C$17" noThreeD="1" sel="0" val="0"/>
</file>

<file path=xl/ctrlProps/ctrlProp900.xml><?xml version="1.0" encoding="utf-8"?>
<formControlPr xmlns="http://schemas.microsoft.com/office/spreadsheetml/2009/9/main" objectType="Drop" dropStyle="combo" dx="16" fmlaLink="_Output!$D$879" fmlaRange="_Input!$C$13:$C$17" noThreeD="1" sel="0" val="0"/>
</file>

<file path=xl/ctrlProps/ctrlProp901.xml><?xml version="1.0" encoding="utf-8"?>
<formControlPr xmlns="http://schemas.microsoft.com/office/spreadsheetml/2009/9/main" objectType="Drop" dropStyle="combo" dx="16" fmlaLink="_Output!$D$881" fmlaRange="_Input!$C$13:$C$17" noThreeD="1" sel="0" val="0"/>
</file>

<file path=xl/ctrlProps/ctrlProp902.xml><?xml version="1.0" encoding="utf-8"?>
<formControlPr xmlns="http://schemas.microsoft.com/office/spreadsheetml/2009/9/main" objectType="Drop" dropStyle="combo" dx="16" fmlaLink="_Output!$D$883" fmlaRange="_Input!$C$13:$C$17" noThreeD="1" sel="0" val="0"/>
</file>

<file path=xl/ctrlProps/ctrlProp903.xml><?xml version="1.0" encoding="utf-8"?>
<formControlPr xmlns="http://schemas.microsoft.com/office/spreadsheetml/2009/9/main" objectType="Drop" dropStyle="combo" dx="16" fmlaLink="_Output!$D$884" fmlaRange="_Input!$C$13:$C$17" noThreeD="1" sel="0" val="0"/>
</file>

<file path=xl/ctrlProps/ctrlProp904.xml><?xml version="1.0" encoding="utf-8"?>
<formControlPr xmlns="http://schemas.microsoft.com/office/spreadsheetml/2009/9/main" objectType="Drop" dropStyle="combo" dx="16" fmlaLink="_Output!$D$885" fmlaRange="_Input!$C$13:$C$17" noThreeD="1" sel="0" val="0"/>
</file>

<file path=xl/ctrlProps/ctrlProp905.xml><?xml version="1.0" encoding="utf-8"?>
<formControlPr xmlns="http://schemas.microsoft.com/office/spreadsheetml/2009/9/main" objectType="Drop" dropStyle="combo" dx="16" fmlaLink="_Output!$D$887" fmlaRange="_Input!$C$13:$C$18" noThreeD="1" sel="0" val="0"/>
</file>

<file path=xl/ctrlProps/ctrlProp906.xml><?xml version="1.0" encoding="utf-8"?>
<formControlPr xmlns="http://schemas.microsoft.com/office/spreadsheetml/2009/9/main" objectType="Drop" dropStyle="combo" dx="16" fmlaLink="_Output!$D$889" fmlaRange="_Input!$C$13:$C$18" noThreeD="1" sel="0" val="0"/>
</file>

<file path=xl/ctrlProps/ctrlProp907.xml><?xml version="1.0" encoding="utf-8"?>
<formControlPr xmlns="http://schemas.microsoft.com/office/spreadsheetml/2009/9/main" objectType="Drop" dropStyle="combo" dx="16" fmlaLink="_Output!$D$891" fmlaRange="_Input!$C$13:$C$18" noThreeD="1" sel="0" val="0"/>
</file>

<file path=xl/ctrlProps/ctrlProp908.xml><?xml version="1.0" encoding="utf-8"?>
<formControlPr xmlns="http://schemas.microsoft.com/office/spreadsheetml/2009/9/main" objectType="Drop" dropStyle="combo" dx="16" fmlaLink="_Output!$D$894" fmlaRange="_Input!$C$13:$C$18" noThreeD="1" sel="0" val="0"/>
</file>

<file path=xl/ctrlProps/ctrlProp909.xml><?xml version="1.0" encoding="utf-8"?>
<formControlPr xmlns="http://schemas.microsoft.com/office/spreadsheetml/2009/9/main" objectType="Drop" dropStyle="combo" dx="16" fmlaLink="_Output!$D$895" fmlaRange="_Input!$C$13:$C$18" noThreeD="1" sel="0" val="0"/>
</file>

<file path=xl/ctrlProps/ctrlProp910.xml><?xml version="1.0" encoding="utf-8"?>
<formControlPr xmlns="http://schemas.microsoft.com/office/spreadsheetml/2009/9/main" objectType="Drop" dropStyle="combo" dx="16" fmlaLink="_Output!$D$896" fmlaRange="_Input!$C$13:$C$18" noThreeD="1" sel="0" val="0"/>
</file>

<file path=xl/ctrlProps/ctrlProp911.xml><?xml version="1.0" encoding="utf-8"?>
<formControlPr xmlns="http://schemas.microsoft.com/office/spreadsheetml/2009/9/main" objectType="Drop" dropStyle="combo" dx="16" fmlaLink="_Output!$D$897" fmlaRange="_Input!$C$13:$C$18" noThreeD="1" sel="0" val="0"/>
</file>

<file path=xl/ctrlProps/ctrlProp912.xml><?xml version="1.0" encoding="utf-8"?>
<formControlPr xmlns="http://schemas.microsoft.com/office/spreadsheetml/2009/9/main" objectType="Drop" dropStyle="combo" dx="16" fmlaLink="_Output!$D$898" fmlaRange="_Input!$C$13:$C$18" noThreeD="1" sel="0" val="0"/>
</file>

<file path=xl/ctrlProps/ctrlProp913.xml><?xml version="1.0" encoding="utf-8"?>
<formControlPr xmlns="http://schemas.microsoft.com/office/spreadsheetml/2009/9/main" objectType="Drop" dropStyle="combo" dx="16" fmlaLink="_Output!$D$899" fmlaRange="_Input!$C$13:$C$18" noThreeD="1" sel="0" val="0"/>
</file>

<file path=xl/ctrlProps/ctrlProp914.xml><?xml version="1.0" encoding="utf-8"?>
<formControlPr xmlns="http://schemas.microsoft.com/office/spreadsheetml/2009/9/main" objectType="Drop" dropStyle="combo" dx="16" fmlaLink="_Output!$D$902" fmlaRange="_Input!$C$13:$C$18" noThreeD="1" sel="0" val="0"/>
</file>

<file path=xl/ctrlProps/ctrlProp915.xml><?xml version="1.0" encoding="utf-8"?>
<formControlPr xmlns="http://schemas.microsoft.com/office/spreadsheetml/2009/9/main" objectType="Drop" dropStyle="combo" dx="16" fmlaLink="_Output!$D$904" fmlaRange="_Input!$C$13:$C$18" noThreeD="1" sel="0" val="0"/>
</file>

<file path=xl/ctrlProps/ctrlProp916.xml><?xml version="1.0" encoding="utf-8"?>
<formControlPr xmlns="http://schemas.microsoft.com/office/spreadsheetml/2009/9/main" objectType="Drop" dropStyle="combo" dx="16" fmlaLink="_Output!$D$905" fmlaRange="_Input!$C$13:$C$18" noThreeD="1" sel="0" val="0"/>
</file>

<file path=xl/ctrlProps/ctrlProp917.xml><?xml version="1.0" encoding="utf-8"?>
<formControlPr xmlns="http://schemas.microsoft.com/office/spreadsheetml/2009/9/main" objectType="Drop" dropStyle="combo" dx="16" fmlaLink="_Output!$D$907" fmlaRange="_Input!$C$13:$C$18" noThreeD="1" sel="0" val="0"/>
</file>

<file path=xl/ctrlProps/ctrlProp918.xml><?xml version="1.0" encoding="utf-8"?>
<formControlPr xmlns="http://schemas.microsoft.com/office/spreadsheetml/2009/9/main" objectType="Drop" dropStyle="combo" dx="16" fmlaLink="_Output!$D$908" fmlaRange="_Input!$C$13:$C$18" noThreeD="1" sel="0" val="0"/>
</file>

<file path=xl/ctrlProps/ctrlProp919.xml><?xml version="1.0" encoding="utf-8"?>
<formControlPr xmlns="http://schemas.microsoft.com/office/spreadsheetml/2009/9/main" objectType="Drop" dropStyle="combo" dx="16" fmlaLink="_Output!$D$909" fmlaRange="_Input!$C$13:$C$18" noThreeD="1" sel="0" val="0"/>
</file>

<file path=xl/ctrlProps/ctrlProp920.xml><?xml version="1.0" encoding="utf-8"?>
<formControlPr xmlns="http://schemas.microsoft.com/office/spreadsheetml/2009/9/main" objectType="Drop" dropStyle="combo" dx="16" fmlaLink="_Output!$D$910" fmlaRange="_Input!$C$13:$C$18" noThreeD="1" sel="0" val="0"/>
</file>

<file path=xl/ctrlProps/ctrlProp921.xml><?xml version="1.0" encoding="utf-8"?>
<formControlPr xmlns="http://schemas.microsoft.com/office/spreadsheetml/2009/9/main" objectType="Drop" dropStyle="combo" dx="16" fmlaLink="_Output!$D$911" fmlaRange="_Input!$C$13:$C$18" noThreeD="1" sel="0" val="0"/>
</file>

<file path=xl/ctrlProps/ctrlProp922.xml><?xml version="1.0" encoding="utf-8"?>
<formControlPr xmlns="http://schemas.microsoft.com/office/spreadsheetml/2009/9/main" objectType="Drop" dropStyle="combo" dx="16" fmlaLink="_Output!$D$912" fmlaRange="_Input!$C$13:$C$18" noThreeD="1" sel="0" val="0"/>
</file>

<file path=xl/ctrlProps/ctrlProp923.xml><?xml version="1.0" encoding="utf-8"?>
<formControlPr xmlns="http://schemas.microsoft.com/office/spreadsheetml/2009/9/main" objectType="Drop" dropStyle="combo" dx="16" fmlaLink="_Output!$D$893" fmlaRange="_Input!$C$13:$C$18" noThreeD="1" sel="0" val="0"/>
</file>

<file path=xl/ctrlProps/ctrlProp924.xml><?xml version="1.0" encoding="utf-8"?>
<formControlPr xmlns="http://schemas.microsoft.com/office/spreadsheetml/2009/9/main" objectType="Drop" dropStyle="combo" dx="16" fmlaLink="_Output!$D$981" fmlaRange="_Input!$C$13:$C$18" noThreeD="1" sel="0" val="0"/>
</file>

<file path=xl/ctrlProps/ctrlProp925.xml><?xml version="1.0" encoding="utf-8"?>
<formControlPr xmlns="http://schemas.microsoft.com/office/spreadsheetml/2009/9/main" objectType="Drop" dropStyle="combo" dx="16" fmlaLink="_Output!$D$1071" fmlaRange="_Input!$C$13:$C$17" noThreeD="1" sel="0" val="0"/>
</file>

<file path=xl/drawings/_rels/drawing1.xml.rels><?xml version="1.0" encoding="UTF-8" standalone="yes"?>
<Relationships xmlns="http://schemas.openxmlformats.org/package/2006/relationships"><Relationship Id="rId3" Type="http://schemas.openxmlformats.org/officeDocument/2006/relationships/hyperlink" Target="#Index!A1"/><Relationship Id="rId2" Type="http://schemas.openxmlformats.org/officeDocument/2006/relationships/image" Target="../media/image1.png"/><Relationship Id="rId1" Type="http://schemas.openxmlformats.org/officeDocument/2006/relationships/hyperlink" Target="#'Introduction - INT'!A1"/><Relationship Id="rId6" Type="http://schemas.openxmlformats.org/officeDocument/2006/relationships/image" Target="../media/image3.png"/><Relationship Id="rId5" Type="http://schemas.openxmlformats.org/officeDocument/2006/relationships/hyperlink" Target="#'Results - OVR'!A1"/><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9.png"/><Relationship Id="rId3" Type="http://schemas.openxmlformats.org/officeDocument/2006/relationships/image" Target="../media/image5.png"/><Relationship Id="rId7" Type="http://schemas.openxmlformats.org/officeDocument/2006/relationships/image" Target="../media/image6.png"/><Relationship Id="rId12" Type="http://schemas.openxmlformats.org/officeDocument/2006/relationships/hyperlink" Target="#'Results - OVR'!A1"/><Relationship Id="rId2" Type="http://schemas.openxmlformats.org/officeDocument/2006/relationships/hyperlink" Target="#'General - PRO'!A1"/><Relationship Id="rId16" Type="http://schemas.openxmlformats.org/officeDocument/2006/relationships/image" Target="../media/image12.png"/><Relationship Id="rId1" Type="http://schemas.openxmlformats.org/officeDocument/2006/relationships/image" Target="../media/image4.png"/><Relationship Id="rId6" Type="http://schemas.openxmlformats.org/officeDocument/2006/relationships/hyperlink" Target="#'Introduction - USG'!A1"/><Relationship Id="rId11" Type="http://schemas.openxmlformats.org/officeDocument/2006/relationships/image" Target="../media/image3.png"/><Relationship Id="rId5" Type="http://schemas.openxmlformats.org/officeDocument/2006/relationships/image" Target="../media/image2.png"/><Relationship Id="rId15" Type="http://schemas.openxmlformats.org/officeDocument/2006/relationships/image" Target="../media/image11.png"/><Relationship Id="rId10" Type="http://schemas.openxmlformats.org/officeDocument/2006/relationships/image" Target="../media/image8.png"/><Relationship Id="rId4" Type="http://schemas.openxmlformats.org/officeDocument/2006/relationships/hyperlink" Target="#Index!A1"/><Relationship Id="rId9" Type="http://schemas.openxmlformats.org/officeDocument/2006/relationships/image" Target="../media/image1.png"/><Relationship Id="rId14" Type="http://schemas.openxmlformats.org/officeDocument/2006/relationships/image" Target="../media/image10.png"/></Relationships>
</file>

<file path=xl/drawings/_rels/drawing3.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hyperlink" Target="#'Results - OVR'!A1"/><Relationship Id="rId7" Type="http://schemas.openxmlformats.org/officeDocument/2006/relationships/hyperlink" Target="#Index!A1"/><Relationship Id="rId2" Type="http://schemas.openxmlformats.org/officeDocument/2006/relationships/image" Target="../media/image8.png"/><Relationship Id="rId1" Type="http://schemas.openxmlformats.org/officeDocument/2006/relationships/hyperlink" Target="#'Introduction - INT'!A1"/><Relationship Id="rId6" Type="http://schemas.openxmlformats.org/officeDocument/2006/relationships/image" Target="../media/image1.png"/><Relationship Id="rId11" Type="http://schemas.openxmlformats.org/officeDocument/2006/relationships/image" Target="../media/image6.png"/><Relationship Id="rId5" Type="http://schemas.openxmlformats.org/officeDocument/2006/relationships/hyperlink" Target="#'General - PRO'!A1"/><Relationship Id="rId10" Type="http://schemas.openxmlformats.org/officeDocument/2006/relationships/hyperlink" Target="#'Introduction - CHG'!A1"/><Relationship Id="rId4" Type="http://schemas.openxmlformats.org/officeDocument/2006/relationships/image" Target="../media/image3.png"/><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hyperlink" Target="#'Results - OVR'!A1"/><Relationship Id="rId7" Type="http://schemas.openxmlformats.org/officeDocument/2006/relationships/hyperlink" Target="#Index!A1"/><Relationship Id="rId2" Type="http://schemas.openxmlformats.org/officeDocument/2006/relationships/image" Target="../media/image8.png"/><Relationship Id="rId1" Type="http://schemas.openxmlformats.org/officeDocument/2006/relationships/hyperlink" Target="#'Introduction - USG'!A1"/><Relationship Id="rId6" Type="http://schemas.openxmlformats.org/officeDocument/2006/relationships/image" Target="../media/image1.png"/><Relationship Id="rId5" Type="http://schemas.openxmlformats.org/officeDocument/2006/relationships/hyperlink" Target="#'General - PRO'!A1"/><Relationship Id="rId4" Type="http://schemas.openxmlformats.org/officeDocument/2006/relationships/image" Target="../media/image3.png"/><Relationship Id="rId9" Type="http://schemas.openxmlformats.org/officeDocument/2006/relationships/image" Target="../media/image9.png"/></Relationships>
</file>

<file path=xl/drawings/_rels/drawing5.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hyperlink" Target="#'Business - BSD'!A1"/><Relationship Id="rId7" Type="http://schemas.openxmlformats.org/officeDocument/2006/relationships/hyperlink" Target="#'General - SCP'!A1"/><Relationship Id="rId2" Type="http://schemas.openxmlformats.org/officeDocument/2006/relationships/image" Target="../media/image9.png"/><Relationship Id="rId1" Type="http://schemas.openxmlformats.org/officeDocument/2006/relationships/hyperlink" Target="#'Introduction - INT'!A1"/><Relationship Id="rId6" Type="http://schemas.openxmlformats.org/officeDocument/2006/relationships/image" Target="../media/image2.png"/><Relationship Id="rId5" Type="http://schemas.openxmlformats.org/officeDocument/2006/relationships/hyperlink" Target="#Index!A1"/><Relationship Id="rId10" Type="http://schemas.openxmlformats.org/officeDocument/2006/relationships/image" Target="../media/image3.png"/><Relationship Id="rId4" Type="http://schemas.openxmlformats.org/officeDocument/2006/relationships/image" Target="../media/image1.png"/><Relationship Id="rId9" Type="http://schemas.openxmlformats.org/officeDocument/2006/relationships/hyperlink" Target="#'Results - OVR'!A1"/></Relationships>
</file>

<file path=xl/drawings/_rels/drawing6.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hyperlink" Target="#'Results - OVR'!A1"/><Relationship Id="rId7" Type="http://schemas.openxmlformats.org/officeDocument/2006/relationships/hyperlink" Target="#'Business - BSD'!A1"/><Relationship Id="rId2" Type="http://schemas.openxmlformats.org/officeDocument/2006/relationships/image" Target="../media/image8.png"/><Relationship Id="rId1" Type="http://schemas.openxmlformats.org/officeDocument/2006/relationships/hyperlink" Target="#'General - PRO'!A1"/><Relationship Id="rId6" Type="http://schemas.openxmlformats.org/officeDocument/2006/relationships/image" Target="../media/image9.png"/><Relationship Id="rId5" Type="http://schemas.openxmlformats.org/officeDocument/2006/relationships/hyperlink" Target="#'Introduction - INT'!A1"/><Relationship Id="rId10" Type="http://schemas.openxmlformats.org/officeDocument/2006/relationships/image" Target="../media/image2.png"/><Relationship Id="rId4" Type="http://schemas.openxmlformats.org/officeDocument/2006/relationships/image" Target="../media/image3.png"/><Relationship Id="rId9" Type="http://schemas.openxmlformats.org/officeDocument/2006/relationships/hyperlink" Target="#Index!A1"/></Relationships>
</file>

<file path=xl/drawings/_rels/drawing7.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hyperlink" Target="#'General - PRO'!A1"/><Relationship Id="rId7" Type="http://schemas.openxmlformats.org/officeDocument/2006/relationships/hyperlink" Target="#Index!A1"/><Relationship Id="rId2" Type="http://schemas.openxmlformats.org/officeDocument/2006/relationships/image" Target="../media/image6.png"/><Relationship Id="rId1" Type="http://schemas.openxmlformats.org/officeDocument/2006/relationships/hyperlink" Target="#'Business - CST'!A1"/><Relationship Id="rId6" Type="http://schemas.openxmlformats.org/officeDocument/2006/relationships/image" Target="../media/image13.png"/><Relationship Id="rId5" Type="http://schemas.openxmlformats.org/officeDocument/2006/relationships/hyperlink" Target="#'People - EMP'!A1"/><Relationship Id="rId10" Type="http://schemas.openxmlformats.org/officeDocument/2006/relationships/image" Target="../media/image3.png"/><Relationship Id="rId4" Type="http://schemas.openxmlformats.org/officeDocument/2006/relationships/image" Target="../media/image9.png"/><Relationship Id="rId9" Type="http://schemas.openxmlformats.org/officeDocument/2006/relationships/hyperlink" Target="#'Results - OVR'!A1"/></Relationships>
</file>

<file path=xl/drawings/_rels/drawing8.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hyperlink" Target="#'Business - BSD'!A1"/><Relationship Id="rId7" Type="http://schemas.openxmlformats.org/officeDocument/2006/relationships/hyperlink" Target="#'General - PRO'!A1"/><Relationship Id="rId12" Type="http://schemas.openxmlformats.org/officeDocument/2006/relationships/image" Target="../media/image2.png"/><Relationship Id="rId2" Type="http://schemas.openxmlformats.org/officeDocument/2006/relationships/image" Target="../media/image6.png"/><Relationship Id="rId1" Type="http://schemas.openxmlformats.org/officeDocument/2006/relationships/hyperlink" Target="#'Business - CHT'!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hyperlink" Target="#'People - EMP'!A1"/></Relationships>
</file>

<file path=xl/drawings/_rels/drawing9.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hyperlink" Target="#'Business - CST'!A1"/><Relationship Id="rId7" Type="http://schemas.openxmlformats.org/officeDocument/2006/relationships/hyperlink" Target="#'General - PRO'!A1"/><Relationship Id="rId12" Type="http://schemas.openxmlformats.org/officeDocument/2006/relationships/image" Target="../media/image2.png"/><Relationship Id="rId2" Type="http://schemas.openxmlformats.org/officeDocument/2006/relationships/image" Target="../media/image6.png"/><Relationship Id="rId1" Type="http://schemas.openxmlformats.org/officeDocument/2006/relationships/hyperlink" Target="#'Business - GOV'!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hyperlink" Target="#'People - EMP'!A1"/></Relationships>
</file>

<file path=xl/drawings/_rels/drawing10.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hyperlink" Target="#'Business - CHT'!A1"/><Relationship Id="rId7" Type="http://schemas.openxmlformats.org/officeDocument/2006/relationships/hyperlink" Target="#'General - PRO'!A1"/><Relationship Id="rId12" Type="http://schemas.openxmlformats.org/officeDocument/2006/relationships/image" Target="../media/image2.png"/><Relationship Id="rId2" Type="http://schemas.openxmlformats.org/officeDocument/2006/relationships/image" Target="../media/image6.png"/><Relationship Id="rId1" Type="http://schemas.openxmlformats.org/officeDocument/2006/relationships/hyperlink" Target="#'Business - PRV'!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hyperlink" Target="#'People - EMP'!A1"/></Relationships>
</file>

<file path=xl/drawings/_rels/drawing11.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hyperlink" Target="#'Results - OVR'!A1"/><Relationship Id="rId7" Type="http://schemas.openxmlformats.org/officeDocument/2006/relationships/hyperlink" Target="#'People - EMP'!A1"/><Relationship Id="rId2" Type="http://schemas.openxmlformats.org/officeDocument/2006/relationships/image" Target="../media/image8.png"/><Relationship Id="rId1" Type="http://schemas.openxmlformats.org/officeDocument/2006/relationships/hyperlink" Target="#'Business - GOV'!A1"/><Relationship Id="rId6" Type="http://schemas.openxmlformats.org/officeDocument/2006/relationships/image" Target="../media/image9.png"/><Relationship Id="rId5" Type="http://schemas.openxmlformats.org/officeDocument/2006/relationships/hyperlink" Target="#'General - PRO'!A1"/><Relationship Id="rId10" Type="http://schemas.openxmlformats.org/officeDocument/2006/relationships/image" Target="../media/image2.png"/><Relationship Id="rId4" Type="http://schemas.openxmlformats.org/officeDocument/2006/relationships/image" Target="../media/image3.png"/><Relationship Id="rId9" Type="http://schemas.openxmlformats.org/officeDocument/2006/relationships/hyperlink" Target="#Index!A1"/></Relationships>
</file>

<file path=xl/drawings/_rels/drawing12.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hyperlink" Target="#'Process - MGT'!A1"/><Relationship Id="rId7" Type="http://schemas.openxmlformats.org/officeDocument/2006/relationships/hyperlink" Target="#'People - R&amp;H'!A1"/><Relationship Id="rId2" Type="http://schemas.openxmlformats.org/officeDocument/2006/relationships/image" Target="../media/image9.png"/><Relationship Id="rId1" Type="http://schemas.openxmlformats.org/officeDocument/2006/relationships/hyperlink" Target="#'Business - BSD'!A1"/><Relationship Id="rId6" Type="http://schemas.openxmlformats.org/officeDocument/2006/relationships/image" Target="../media/image2.png"/><Relationship Id="rId5" Type="http://schemas.openxmlformats.org/officeDocument/2006/relationships/hyperlink" Target="#Index!A1"/><Relationship Id="rId10" Type="http://schemas.openxmlformats.org/officeDocument/2006/relationships/image" Target="../media/image3.png"/><Relationship Id="rId4" Type="http://schemas.openxmlformats.org/officeDocument/2006/relationships/image" Target="../media/image1.png"/><Relationship Id="rId9" Type="http://schemas.openxmlformats.org/officeDocument/2006/relationships/hyperlink" Target="#'Results - OVR'!A1"/></Relationships>
</file>

<file path=xl/drawings/_rels/drawing1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hyperlink" Target="#'People - EMP'!A1"/><Relationship Id="rId7" Type="http://schemas.openxmlformats.org/officeDocument/2006/relationships/hyperlink" Target="#'Business - BSD'!A1"/><Relationship Id="rId12" Type="http://schemas.openxmlformats.org/officeDocument/2006/relationships/image" Target="../media/image2.png"/><Relationship Id="rId2" Type="http://schemas.openxmlformats.org/officeDocument/2006/relationships/image" Target="../media/image6.png"/><Relationship Id="rId1" Type="http://schemas.openxmlformats.org/officeDocument/2006/relationships/hyperlink" Target="#'People - PEM'!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5.png"/><Relationship Id="rId4" Type="http://schemas.openxmlformats.org/officeDocument/2006/relationships/image" Target="../media/image8.png"/><Relationship Id="rId9" Type="http://schemas.openxmlformats.org/officeDocument/2006/relationships/hyperlink" Target="#'Process - MGT'!A1"/></Relationships>
</file>

<file path=xl/drawings/_rels/drawing14.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hyperlink" Target="#'People - R&amp;H'!A1"/><Relationship Id="rId7" Type="http://schemas.openxmlformats.org/officeDocument/2006/relationships/hyperlink" Target="#'Business - BSD'!A1"/><Relationship Id="rId12" Type="http://schemas.openxmlformats.org/officeDocument/2006/relationships/image" Target="../media/image2.png"/><Relationship Id="rId2" Type="http://schemas.openxmlformats.org/officeDocument/2006/relationships/image" Target="../media/image6.png"/><Relationship Id="rId1" Type="http://schemas.openxmlformats.org/officeDocument/2006/relationships/hyperlink" Target="#'People - KNM'!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5.png"/><Relationship Id="rId4" Type="http://schemas.openxmlformats.org/officeDocument/2006/relationships/image" Target="../media/image8.png"/><Relationship Id="rId9" Type="http://schemas.openxmlformats.org/officeDocument/2006/relationships/hyperlink" Target="#'Process - MGT'!A1"/></Relationships>
</file>

<file path=xl/drawings/_rels/drawing15.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hyperlink" Target="#'People - PEM'!A1"/><Relationship Id="rId7" Type="http://schemas.openxmlformats.org/officeDocument/2006/relationships/hyperlink" Target="#'Business - BSD'!A1"/><Relationship Id="rId12" Type="http://schemas.openxmlformats.org/officeDocument/2006/relationships/image" Target="../media/image2.png"/><Relationship Id="rId2" Type="http://schemas.openxmlformats.org/officeDocument/2006/relationships/image" Target="../media/image6.png"/><Relationship Id="rId1" Type="http://schemas.openxmlformats.org/officeDocument/2006/relationships/hyperlink" Target="#'People - T&amp;E'!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5.png"/><Relationship Id="rId4" Type="http://schemas.openxmlformats.org/officeDocument/2006/relationships/image" Target="../media/image8.png"/><Relationship Id="rId9" Type="http://schemas.openxmlformats.org/officeDocument/2006/relationships/hyperlink" Target="#'Process - MGT'!A1"/></Relationships>
</file>

<file path=xl/drawings/_rels/drawing16.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hyperlink" Target="#'Results - OVR'!A1"/><Relationship Id="rId7" Type="http://schemas.openxmlformats.org/officeDocument/2006/relationships/hyperlink" Target="#'Process - MGT'!A1"/><Relationship Id="rId2" Type="http://schemas.openxmlformats.org/officeDocument/2006/relationships/image" Target="../media/image8.png"/><Relationship Id="rId1" Type="http://schemas.openxmlformats.org/officeDocument/2006/relationships/hyperlink" Target="#'People - KNM'!A1"/><Relationship Id="rId6" Type="http://schemas.openxmlformats.org/officeDocument/2006/relationships/image" Target="../media/image9.png"/><Relationship Id="rId5" Type="http://schemas.openxmlformats.org/officeDocument/2006/relationships/hyperlink" Target="#'Business - BSD'!A1"/><Relationship Id="rId10" Type="http://schemas.openxmlformats.org/officeDocument/2006/relationships/image" Target="../media/image2.png"/><Relationship Id="rId4" Type="http://schemas.openxmlformats.org/officeDocument/2006/relationships/image" Target="../media/image3.png"/><Relationship Id="rId9" Type="http://schemas.openxmlformats.org/officeDocument/2006/relationships/hyperlink" Target="#Index!A1"/></Relationships>
</file>

<file path=xl/drawings/_rels/drawing17.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hyperlink" Target="#'Technology - LOG'!A1"/><Relationship Id="rId7" Type="http://schemas.openxmlformats.org/officeDocument/2006/relationships/hyperlink" Target="#'Process - O&amp;F'!A1"/><Relationship Id="rId2" Type="http://schemas.openxmlformats.org/officeDocument/2006/relationships/image" Target="../media/image9.png"/><Relationship Id="rId1" Type="http://schemas.openxmlformats.org/officeDocument/2006/relationships/hyperlink" Target="#'People - EMP'!A1"/><Relationship Id="rId6" Type="http://schemas.openxmlformats.org/officeDocument/2006/relationships/image" Target="../media/image2.png"/><Relationship Id="rId5" Type="http://schemas.openxmlformats.org/officeDocument/2006/relationships/hyperlink" Target="#Index!A1"/><Relationship Id="rId10" Type="http://schemas.openxmlformats.org/officeDocument/2006/relationships/image" Target="../media/image3.png"/><Relationship Id="rId4" Type="http://schemas.openxmlformats.org/officeDocument/2006/relationships/image" Target="../media/image13.png"/><Relationship Id="rId9" Type="http://schemas.openxmlformats.org/officeDocument/2006/relationships/hyperlink" Target="#'Results - OVR'!A1"/></Relationships>
</file>

<file path=xl/drawings/_rels/drawing18.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hyperlink" Target="#'Process - MGT'!A1"/><Relationship Id="rId7" Type="http://schemas.openxmlformats.org/officeDocument/2006/relationships/hyperlink" Target="#'People - EMP'!A1"/><Relationship Id="rId12" Type="http://schemas.openxmlformats.org/officeDocument/2006/relationships/image" Target="../media/image2.png"/><Relationship Id="rId2" Type="http://schemas.openxmlformats.org/officeDocument/2006/relationships/image" Target="../media/image6.png"/><Relationship Id="rId1" Type="http://schemas.openxmlformats.org/officeDocument/2006/relationships/hyperlink" Target="#'Process - RPT'!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hyperlink" Target="#'Technology - LOG'!A1"/></Relationships>
</file>

<file path=xl/drawings/_rels/drawing19.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hyperlink" Target="#'Process - O&amp;F'!A1"/><Relationship Id="rId7" Type="http://schemas.openxmlformats.org/officeDocument/2006/relationships/hyperlink" Target="#'People - EMP'!A1"/><Relationship Id="rId12" Type="http://schemas.openxmlformats.org/officeDocument/2006/relationships/image" Target="../media/image2.png"/><Relationship Id="rId2" Type="http://schemas.openxmlformats.org/officeDocument/2006/relationships/image" Target="../media/image6.png"/><Relationship Id="rId1" Type="http://schemas.openxmlformats.org/officeDocument/2006/relationships/hyperlink" Target="#'Process - UCM'!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hyperlink" Target="#'Technology - LOG'!A1"/></Relationships>
</file>

<file path=xl/drawings/_rels/drawing20.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hyperlink" Target="#'People - EMP'!A1"/><Relationship Id="rId7" Type="http://schemas.openxmlformats.org/officeDocument/2006/relationships/hyperlink" Target="#Index!A1"/><Relationship Id="rId12"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hyperlink" Target="#'Results - OVR'!A1"/><Relationship Id="rId6" Type="http://schemas.openxmlformats.org/officeDocument/2006/relationships/image" Target="../media/image14.png"/><Relationship Id="rId11" Type="http://schemas.openxmlformats.org/officeDocument/2006/relationships/hyperlink" Target="#'Process - RPT'!A1"/><Relationship Id="rId5" Type="http://schemas.openxmlformats.org/officeDocument/2006/relationships/hyperlink" Target="#'Technology - LOG'!A1"/><Relationship Id="rId10" Type="http://schemas.openxmlformats.org/officeDocument/2006/relationships/image" Target="../media/image6.png"/><Relationship Id="rId4" Type="http://schemas.openxmlformats.org/officeDocument/2006/relationships/image" Target="../media/image9.png"/><Relationship Id="rId9" Type="http://schemas.openxmlformats.org/officeDocument/2006/relationships/hyperlink" Target="#'Process - DTE'!A1"/></Relationships>
</file>

<file path=xl/drawings/_rels/drawing2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hyperlink" Target="#'People - EMP'!A1"/><Relationship Id="rId7" Type="http://schemas.openxmlformats.org/officeDocument/2006/relationships/hyperlink" Target="#Index!A1"/><Relationship Id="rId12"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hyperlink" Target="#'Results - OVR'!A1"/><Relationship Id="rId6" Type="http://schemas.openxmlformats.org/officeDocument/2006/relationships/image" Target="../media/image14.png"/><Relationship Id="rId11" Type="http://schemas.openxmlformats.org/officeDocument/2006/relationships/hyperlink" Target="#'Process - UCM'!A1"/><Relationship Id="rId5" Type="http://schemas.openxmlformats.org/officeDocument/2006/relationships/hyperlink" Target="#'Technology - LOG'!A1"/><Relationship Id="rId10" Type="http://schemas.openxmlformats.org/officeDocument/2006/relationships/image" Target="../media/image6.png"/><Relationship Id="rId4" Type="http://schemas.openxmlformats.org/officeDocument/2006/relationships/image" Target="../media/image9.png"/><Relationship Id="rId9" Type="http://schemas.openxmlformats.org/officeDocument/2006/relationships/hyperlink" Target="#'Process - ATE'!A1"/></Relationships>
</file>

<file path=xl/drawings/_rels/drawing2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hyperlink" Target="#'People - EMP'!A1"/><Relationship Id="rId7" Type="http://schemas.openxmlformats.org/officeDocument/2006/relationships/hyperlink" Target="#Index!A1"/><Relationship Id="rId12"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hyperlink" Target="#'Results - OVR'!A1"/><Relationship Id="rId6" Type="http://schemas.openxmlformats.org/officeDocument/2006/relationships/image" Target="../media/image14.png"/><Relationship Id="rId11" Type="http://schemas.openxmlformats.org/officeDocument/2006/relationships/hyperlink" Target="#'Process - DTE'!A1"/><Relationship Id="rId5" Type="http://schemas.openxmlformats.org/officeDocument/2006/relationships/hyperlink" Target="#'Technology - LOG'!A1"/><Relationship Id="rId10" Type="http://schemas.openxmlformats.org/officeDocument/2006/relationships/image" Target="../media/image6.png"/><Relationship Id="rId4" Type="http://schemas.openxmlformats.org/officeDocument/2006/relationships/image" Target="../media/image9.png"/><Relationship Id="rId9" Type="http://schemas.openxmlformats.org/officeDocument/2006/relationships/hyperlink" Target="#'Process - LOG'!A1"/></Relationships>
</file>

<file path=xl/drawings/_rels/drawing23.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hyperlink" Target="#'Technology - LOG'!A1"/><Relationship Id="rId7" Type="http://schemas.openxmlformats.org/officeDocument/2006/relationships/hyperlink" Target="#'Results - OVR'!A1"/><Relationship Id="rId2" Type="http://schemas.openxmlformats.org/officeDocument/2006/relationships/image" Target="../media/image9.png"/><Relationship Id="rId1" Type="http://schemas.openxmlformats.org/officeDocument/2006/relationships/hyperlink" Target="#'People - EMP'!A1"/><Relationship Id="rId6" Type="http://schemas.openxmlformats.org/officeDocument/2006/relationships/image" Target="../media/image2.png"/><Relationship Id="rId5" Type="http://schemas.openxmlformats.org/officeDocument/2006/relationships/hyperlink" Target="#Index!A1"/><Relationship Id="rId10" Type="http://schemas.openxmlformats.org/officeDocument/2006/relationships/image" Target="../media/image8.png"/><Relationship Id="rId4" Type="http://schemas.openxmlformats.org/officeDocument/2006/relationships/image" Target="../media/image13.png"/><Relationship Id="rId9" Type="http://schemas.openxmlformats.org/officeDocument/2006/relationships/hyperlink" Target="#'Process - ATE'!A1"/></Relationships>
</file>

<file path=xl/drawings/_rels/drawing24.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hyperlink" Target="#'Services - SCM'!A1"/><Relationship Id="rId7" Type="http://schemas.openxmlformats.org/officeDocument/2006/relationships/hyperlink" Target="#'Technology - NET'!A1"/><Relationship Id="rId2" Type="http://schemas.openxmlformats.org/officeDocument/2006/relationships/image" Target="../media/image9.png"/><Relationship Id="rId1" Type="http://schemas.openxmlformats.org/officeDocument/2006/relationships/hyperlink" Target="#'Process - MGT'!A1"/><Relationship Id="rId6" Type="http://schemas.openxmlformats.org/officeDocument/2006/relationships/image" Target="../media/image2.png"/><Relationship Id="rId5" Type="http://schemas.openxmlformats.org/officeDocument/2006/relationships/hyperlink" Target="#Index!A1"/><Relationship Id="rId10" Type="http://schemas.openxmlformats.org/officeDocument/2006/relationships/image" Target="../media/image3.png"/><Relationship Id="rId4" Type="http://schemas.openxmlformats.org/officeDocument/2006/relationships/image" Target="../media/image13.png"/><Relationship Id="rId9" Type="http://schemas.openxmlformats.org/officeDocument/2006/relationships/hyperlink" Target="#'Results - OVR'!A1"/></Relationships>
</file>

<file path=xl/drawings/_rels/drawing25.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hyperlink" Target="#'Technology - LOG'!A1"/><Relationship Id="rId7" Type="http://schemas.openxmlformats.org/officeDocument/2006/relationships/hyperlink" Target="#'Process - MGT'!A1"/><Relationship Id="rId12" Type="http://schemas.openxmlformats.org/officeDocument/2006/relationships/image" Target="../media/image2.png"/><Relationship Id="rId2" Type="http://schemas.openxmlformats.org/officeDocument/2006/relationships/image" Target="../media/image6.png"/><Relationship Id="rId1" Type="http://schemas.openxmlformats.org/officeDocument/2006/relationships/hyperlink" Target="#'Technology - END'!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hyperlink" Target="#'Services - SCM'!A1"/></Relationships>
</file>

<file path=xl/drawings/_rels/drawing26.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hyperlink" Target="#'Technology - NET'!A1"/><Relationship Id="rId7" Type="http://schemas.openxmlformats.org/officeDocument/2006/relationships/hyperlink" Target="#'Process - MGT'!A1"/><Relationship Id="rId12" Type="http://schemas.openxmlformats.org/officeDocument/2006/relationships/image" Target="../media/image2.png"/><Relationship Id="rId2" Type="http://schemas.openxmlformats.org/officeDocument/2006/relationships/image" Target="../media/image6.png"/><Relationship Id="rId1" Type="http://schemas.openxmlformats.org/officeDocument/2006/relationships/hyperlink" Target="#'Technology - AUT'!A1"/><Relationship Id="rId6" Type="http://schemas.openxmlformats.org/officeDocument/2006/relationships/image" Target="../media/image3.png"/><Relationship Id="rId11" Type="http://schemas.openxmlformats.org/officeDocument/2006/relationships/hyperlink" Target="#Index!A1"/><Relationship Id="rId5" Type="http://schemas.openxmlformats.org/officeDocument/2006/relationships/hyperlink" Target="#'Results - OVR'!A1"/><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hyperlink" Target="#'Services - SCM'!A1"/></Relationships>
</file>

<file path=xl/drawings/_rels/drawing27.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hyperlink" Target="#'Results - OVR'!A1"/><Relationship Id="rId7" Type="http://schemas.openxmlformats.org/officeDocument/2006/relationships/hyperlink" Target="#'Services - SCM'!A1"/><Relationship Id="rId2" Type="http://schemas.openxmlformats.org/officeDocument/2006/relationships/image" Target="../media/image8.png"/><Relationship Id="rId1" Type="http://schemas.openxmlformats.org/officeDocument/2006/relationships/hyperlink" Target="#'Technology - END'!A1"/><Relationship Id="rId6" Type="http://schemas.openxmlformats.org/officeDocument/2006/relationships/image" Target="../media/image9.png"/><Relationship Id="rId5" Type="http://schemas.openxmlformats.org/officeDocument/2006/relationships/hyperlink" Target="#'Process - MGT'!A1"/><Relationship Id="rId10" Type="http://schemas.openxmlformats.org/officeDocument/2006/relationships/image" Target="../media/image2.png"/><Relationship Id="rId4" Type="http://schemas.openxmlformats.org/officeDocument/2006/relationships/image" Target="../media/image3.png"/><Relationship Id="rId9" Type="http://schemas.openxmlformats.org/officeDocument/2006/relationships/hyperlink" Target="#Index!A1"/></Relationships>
</file>

<file path=xl/drawings/_rels/drawing28.xml.rels><?xml version="1.0" encoding="UTF-8" standalone="yes"?>
<Relationships xmlns="http://schemas.openxmlformats.org/package/2006/relationships"><Relationship Id="rId8" Type="http://schemas.openxmlformats.org/officeDocument/2006/relationships/hyperlink" Target="#'Services - SIM'!A1"/><Relationship Id="rId3" Type="http://schemas.openxmlformats.org/officeDocument/2006/relationships/hyperlink" Target="#'Results - OVR'!A1"/><Relationship Id="rId7" Type="http://schemas.openxmlformats.org/officeDocument/2006/relationships/image" Target="../media/image3.png"/><Relationship Id="rId2" Type="http://schemas.openxmlformats.org/officeDocument/2006/relationships/image" Target="../media/image9.png"/><Relationship Id="rId1" Type="http://schemas.openxmlformats.org/officeDocument/2006/relationships/hyperlink" Target="#'Technology - LOG'!A1"/><Relationship Id="rId6" Type="http://schemas.openxmlformats.org/officeDocument/2006/relationships/image" Target="../media/image2.png"/><Relationship Id="rId5" Type="http://schemas.openxmlformats.org/officeDocument/2006/relationships/hyperlink" Target="#Index!A1"/><Relationship Id="rId4" Type="http://schemas.openxmlformats.org/officeDocument/2006/relationships/image" Target="../media/image1.png"/><Relationship Id="rId9" Type="http://schemas.openxmlformats.org/officeDocument/2006/relationships/image" Target="../media/image6.png"/></Relationships>
</file>

<file path=xl/drawings/_rels/drawing29.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hyperlink" Target="#'Services - A&amp;F'!A1"/><Relationship Id="rId7" Type="http://schemas.openxmlformats.org/officeDocument/2006/relationships/hyperlink" Target="#'Technology - LOG'!A1"/><Relationship Id="rId2" Type="http://schemas.openxmlformats.org/officeDocument/2006/relationships/image" Target="../media/image3.png"/><Relationship Id="rId1" Type="http://schemas.openxmlformats.org/officeDocument/2006/relationships/hyperlink" Target="#'Results - OVR'!A1"/><Relationship Id="rId6" Type="http://schemas.openxmlformats.org/officeDocument/2006/relationships/image" Target="../media/image8.png"/><Relationship Id="rId11" Type="http://schemas.openxmlformats.org/officeDocument/2006/relationships/image" Target="../media/image2.png"/><Relationship Id="rId5" Type="http://schemas.openxmlformats.org/officeDocument/2006/relationships/hyperlink" Target="#'Services - SCM'!A1"/><Relationship Id="rId10" Type="http://schemas.openxmlformats.org/officeDocument/2006/relationships/hyperlink" Target="#Index!A1"/><Relationship Id="rId4" Type="http://schemas.openxmlformats.org/officeDocument/2006/relationships/image" Target="../media/image6.png"/><Relationship Id="rId9" Type="http://schemas.openxmlformats.org/officeDocument/2006/relationships/image" Target="../media/image5.png"/></Relationships>
</file>

<file path=xl/drawings/_rels/drawing30.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hyperlink" Target="#'Services - THR'!A1"/><Relationship Id="rId7" Type="http://schemas.openxmlformats.org/officeDocument/2006/relationships/hyperlink" Target="#'Technology - LOG'!A1"/><Relationship Id="rId2" Type="http://schemas.openxmlformats.org/officeDocument/2006/relationships/image" Target="../media/image3.png"/><Relationship Id="rId1" Type="http://schemas.openxmlformats.org/officeDocument/2006/relationships/hyperlink" Target="#'Results - OVR'!A1"/><Relationship Id="rId6" Type="http://schemas.openxmlformats.org/officeDocument/2006/relationships/image" Target="../media/image8.png"/><Relationship Id="rId11" Type="http://schemas.openxmlformats.org/officeDocument/2006/relationships/image" Target="../media/image2.png"/><Relationship Id="rId5" Type="http://schemas.openxmlformats.org/officeDocument/2006/relationships/hyperlink" Target="#'Services - SIM'!A1"/><Relationship Id="rId10" Type="http://schemas.openxmlformats.org/officeDocument/2006/relationships/hyperlink" Target="#Index!A1"/><Relationship Id="rId4" Type="http://schemas.openxmlformats.org/officeDocument/2006/relationships/image" Target="../media/image6.png"/><Relationship Id="rId9" Type="http://schemas.openxmlformats.org/officeDocument/2006/relationships/image" Target="../media/image5.png"/></Relationships>
</file>

<file path=xl/drawings/_rels/drawing31.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hyperlink" Target="#'Services - HNT'!A1"/><Relationship Id="rId7" Type="http://schemas.openxmlformats.org/officeDocument/2006/relationships/hyperlink" Target="#'Technology - LOG'!A1"/><Relationship Id="rId2" Type="http://schemas.openxmlformats.org/officeDocument/2006/relationships/image" Target="../media/image3.png"/><Relationship Id="rId1" Type="http://schemas.openxmlformats.org/officeDocument/2006/relationships/hyperlink" Target="#'Results - OVR'!A1"/><Relationship Id="rId6" Type="http://schemas.openxmlformats.org/officeDocument/2006/relationships/image" Target="../media/image8.png"/><Relationship Id="rId11" Type="http://schemas.openxmlformats.org/officeDocument/2006/relationships/image" Target="../media/image2.png"/><Relationship Id="rId5" Type="http://schemas.openxmlformats.org/officeDocument/2006/relationships/hyperlink" Target="#'Services - A&amp;F'!A1"/><Relationship Id="rId10" Type="http://schemas.openxmlformats.org/officeDocument/2006/relationships/hyperlink" Target="#Index!A1"/><Relationship Id="rId4" Type="http://schemas.openxmlformats.org/officeDocument/2006/relationships/image" Target="../media/image6.png"/><Relationship Id="rId9" Type="http://schemas.openxmlformats.org/officeDocument/2006/relationships/image" Target="../media/image5.png"/></Relationships>
</file>

<file path=xl/drawings/_rels/drawing3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hyperlink" Target="#'Services - VUL'!A1"/><Relationship Id="rId7" Type="http://schemas.openxmlformats.org/officeDocument/2006/relationships/hyperlink" Target="#'Technology - LOG'!A1"/><Relationship Id="rId2" Type="http://schemas.openxmlformats.org/officeDocument/2006/relationships/image" Target="../media/image3.png"/><Relationship Id="rId1" Type="http://schemas.openxmlformats.org/officeDocument/2006/relationships/hyperlink" Target="#'Results - OVR'!A1"/><Relationship Id="rId6" Type="http://schemas.openxmlformats.org/officeDocument/2006/relationships/image" Target="../media/image8.png"/><Relationship Id="rId11" Type="http://schemas.openxmlformats.org/officeDocument/2006/relationships/image" Target="../media/image2.png"/><Relationship Id="rId5" Type="http://schemas.openxmlformats.org/officeDocument/2006/relationships/hyperlink" Target="#'Services - THR'!A1"/><Relationship Id="rId10" Type="http://schemas.openxmlformats.org/officeDocument/2006/relationships/hyperlink" Target="#Index!A1"/><Relationship Id="rId4" Type="http://schemas.openxmlformats.org/officeDocument/2006/relationships/image" Target="../media/image6.png"/><Relationship Id="rId9" Type="http://schemas.openxmlformats.org/officeDocument/2006/relationships/image" Target="../media/image5.png"/></Relationships>
</file>

<file path=xl/drawings/_rels/drawing33.xml.rels><?xml version="1.0" encoding="UTF-8" standalone="yes"?>
<Relationships xmlns="http://schemas.openxmlformats.org/package/2006/relationships"><Relationship Id="rId8" Type="http://schemas.openxmlformats.org/officeDocument/2006/relationships/hyperlink" Target="#Index!A1"/><Relationship Id="rId3" Type="http://schemas.openxmlformats.org/officeDocument/2006/relationships/hyperlink" Target="#'Services - HNT'!A1"/><Relationship Id="rId7" Type="http://schemas.openxmlformats.org/officeDocument/2006/relationships/image" Target="../media/image5.png"/><Relationship Id="rId2" Type="http://schemas.openxmlformats.org/officeDocument/2006/relationships/image" Target="../media/image3.png"/><Relationship Id="rId1" Type="http://schemas.openxmlformats.org/officeDocument/2006/relationships/hyperlink" Target="#'Results - OVR'!A1"/><Relationship Id="rId6" Type="http://schemas.openxmlformats.org/officeDocument/2006/relationships/image" Target="../media/image9.png"/><Relationship Id="rId5" Type="http://schemas.openxmlformats.org/officeDocument/2006/relationships/hyperlink" Target="#'Technology - LOG'!A1"/><Relationship Id="rId4" Type="http://schemas.openxmlformats.org/officeDocument/2006/relationships/image" Target="../media/image8.png"/><Relationship Id="rId9" Type="http://schemas.openxmlformats.org/officeDocument/2006/relationships/image" Target="../media/image2.png"/></Relationships>
</file>

<file path=xl/drawings/_rels/drawing34.xml.rels><?xml version="1.0" encoding="UTF-8" standalone="yes"?>
<Relationships xmlns="http://schemas.openxmlformats.org/package/2006/relationships"><Relationship Id="rId8" Type="http://schemas.openxmlformats.org/officeDocument/2006/relationships/hyperlink" Target="#Index!A1"/><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Next Steps'!A1"/><Relationship Id="rId11" Type="http://schemas.openxmlformats.org/officeDocument/2006/relationships/image" Target="../media/image6.png"/><Relationship Id="rId5" Type="http://schemas.openxmlformats.org/officeDocument/2006/relationships/image" Target="../media/image9.png"/><Relationship Id="rId10" Type="http://schemas.openxmlformats.org/officeDocument/2006/relationships/hyperlink" Target="#'Results - CSF2'!A1"/><Relationship Id="rId4" Type="http://schemas.openxmlformats.org/officeDocument/2006/relationships/hyperlink" Target="#'Services - SCM'!A1"/><Relationship Id="rId9" Type="http://schemas.openxmlformats.org/officeDocument/2006/relationships/image" Target="../media/image2.png"/></Relationships>
</file>

<file path=xl/drawings/_rels/drawing36.xml.rels><?xml version="1.0" encoding="UTF-8" standalone="yes"?>
<Relationships xmlns="http://schemas.openxmlformats.org/package/2006/relationships"><Relationship Id="rId8" Type="http://schemas.openxmlformats.org/officeDocument/2006/relationships/hyperlink" Target="#Index!A1"/><Relationship Id="rId13" Type="http://schemas.openxmlformats.org/officeDocument/2006/relationships/image" Target="../media/image6.png"/><Relationship Id="rId3" Type="http://schemas.openxmlformats.org/officeDocument/2006/relationships/chart" Target="../charts/chart6.xml"/><Relationship Id="rId7" Type="http://schemas.openxmlformats.org/officeDocument/2006/relationships/image" Target="../media/image1.png"/><Relationship Id="rId12" Type="http://schemas.openxmlformats.org/officeDocument/2006/relationships/hyperlink" Target="#'Results - SHR'!A1"/><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hyperlink" Target="#'Next Steps'!A1"/><Relationship Id="rId11" Type="http://schemas.openxmlformats.org/officeDocument/2006/relationships/image" Target="../media/image8.png"/><Relationship Id="rId5" Type="http://schemas.openxmlformats.org/officeDocument/2006/relationships/image" Target="../media/image9.png"/><Relationship Id="rId10" Type="http://schemas.openxmlformats.org/officeDocument/2006/relationships/hyperlink" Target="#'Results - OVR'!A1"/><Relationship Id="rId4" Type="http://schemas.openxmlformats.org/officeDocument/2006/relationships/hyperlink" Target="#'Services - SCM'!A1"/><Relationship Id="rId9" Type="http://schemas.openxmlformats.org/officeDocument/2006/relationships/image" Target="../media/image2.png"/></Relationships>
</file>

<file path=xl/drawings/_rels/drawing38.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hyperlink" Target="#'Next Steps'!A1"/><Relationship Id="rId7" Type="http://schemas.openxmlformats.org/officeDocument/2006/relationships/hyperlink" Target="#'Results - CSF2'!A1"/><Relationship Id="rId2" Type="http://schemas.openxmlformats.org/officeDocument/2006/relationships/image" Target="../media/image9.png"/><Relationship Id="rId1" Type="http://schemas.openxmlformats.org/officeDocument/2006/relationships/hyperlink" Target="#'Services - SCM'!A1"/><Relationship Id="rId6" Type="http://schemas.openxmlformats.org/officeDocument/2006/relationships/image" Target="../media/image2.png"/><Relationship Id="rId5" Type="http://schemas.openxmlformats.org/officeDocument/2006/relationships/hyperlink" Target="#Index!A1"/><Relationship Id="rId4" Type="http://schemas.openxmlformats.org/officeDocument/2006/relationships/image" Target="../media/image1.png"/></Relationships>
</file>

<file path=xl/drawings/_rels/drawing39.xml.rels><?xml version="1.0" encoding="UTF-8" standalone="yes"?>
<Relationships xmlns="http://schemas.openxmlformats.org/package/2006/relationships"><Relationship Id="rId3" Type="http://schemas.openxmlformats.org/officeDocument/2006/relationships/hyperlink" Target="#Index!A1"/><Relationship Id="rId2" Type="http://schemas.openxmlformats.org/officeDocument/2006/relationships/image" Target="../media/image9.png"/><Relationship Id="rId1" Type="http://schemas.openxmlformats.org/officeDocument/2006/relationships/hyperlink" Target="#'Results - OVR'!A1"/><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11</xdr:col>
      <xdr:colOff>982902</xdr:colOff>
      <xdr:row>0</xdr:row>
      <xdr:rowOff>1</xdr:rowOff>
    </xdr:from>
    <xdr:to>
      <xdr:col>12</xdr:col>
      <xdr:colOff>114300</xdr:colOff>
      <xdr:row>2</xdr:row>
      <xdr:rowOff>11487</xdr:rowOff>
    </xdr:to>
    <xdr:pic>
      <xdr:nvPicPr>
        <xdr:cNvPr id="3" name="Afbeelding 2">
          <a:hlinkClick xmlns:r="http://schemas.openxmlformats.org/officeDocument/2006/relationships" r:id="rId1" tooltip="Next domain"/>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64702" y="1"/>
          <a:ext cx="53157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4" name="Afbeelding 3">
          <a:hlinkClick xmlns:r="http://schemas.openxmlformats.org/officeDocument/2006/relationships" r:id="rId3" tooltip="Back to index"/>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943535" y="9719"/>
          <a:ext cx="503683" cy="503611"/>
        </a:xfrm>
        <a:prstGeom prst="rect">
          <a:avLst/>
        </a:prstGeom>
      </xdr:spPr>
    </xdr:pic>
    <xdr:clientData/>
  </xdr:twoCellAnchor>
  <xdr:twoCellAnchor editAs="oneCell">
    <xdr:from>
      <xdr:col>13</xdr:col>
      <xdr:colOff>171450</xdr:colOff>
      <xdr:row>0</xdr:row>
      <xdr:rowOff>9525</xdr:rowOff>
    </xdr:from>
    <xdr:to>
      <xdr:col>13</xdr:col>
      <xdr:colOff>675450</xdr:colOff>
      <xdr:row>2</xdr:row>
      <xdr:rowOff>18225</xdr:rowOff>
    </xdr:to>
    <xdr:pic>
      <xdr:nvPicPr>
        <xdr:cNvPr id="6" name="Afbeelding 5">
          <a:hlinkClick xmlns:r="http://schemas.openxmlformats.org/officeDocument/2006/relationships" r:id="rId5" tooltip="Skip to results"/>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334424</xdr:colOff>
      <xdr:row>55</xdr:row>
      <xdr:rowOff>118496</xdr:rowOff>
    </xdr:from>
    <xdr:to>
      <xdr:col>14</xdr:col>
      <xdr:colOff>89296</xdr:colOff>
      <xdr:row>83</xdr:row>
      <xdr:rowOff>105433</xdr:rowOff>
    </xdr:to>
    <xdr:pic>
      <xdr:nvPicPr>
        <xdr:cNvPr id="11" name="Afbeelding 10">
          <a:extLst>
            <a:ext uri="{FF2B5EF4-FFF2-40B4-BE49-F238E27FC236}">
              <a16:creationId xmlns:a16="http://schemas.microsoft.com/office/drawing/2014/main" id="{AF8FBE49-8987-36E5-A39B-C91FB2920A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424" y="14004643"/>
          <a:ext cx="9436755" cy="70562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982901</xdr:colOff>
      <xdr:row>0</xdr:row>
      <xdr:rowOff>1</xdr:rowOff>
    </xdr:from>
    <xdr:to>
      <xdr:col>12</xdr:col>
      <xdr:colOff>114300</xdr:colOff>
      <xdr:row>2</xdr:row>
      <xdr:rowOff>8312</xdr:rowOff>
    </xdr:to>
    <xdr:pic>
      <xdr:nvPicPr>
        <xdr:cNvPr id="3" name="Afbeelding 2">
          <a:hlinkClick xmlns:r="http://schemas.openxmlformats.org/officeDocument/2006/relationships" r:id="rId2" tooltip="Next domain"/>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64701" y="1"/>
          <a:ext cx="531574"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4" name="Afbeelding 3">
          <a:hlinkClick xmlns:r="http://schemas.openxmlformats.org/officeDocument/2006/relationships" r:id="rId4" tooltip="Back to index"/>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943535" y="9719"/>
          <a:ext cx="503683" cy="503611"/>
        </a:xfrm>
        <a:prstGeom prst="rect">
          <a:avLst/>
        </a:prstGeom>
      </xdr:spPr>
    </xdr:pic>
    <xdr:clientData/>
  </xdr:twoCellAnchor>
  <xdr:twoCellAnchor editAs="oneCell">
    <xdr:from>
      <xdr:col>11</xdr:col>
      <xdr:colOff>896359</xdr:colOff>
      <xdr:row>2</xdr:row>
      <xdr:rowOff>104994</xdr:rowOff>
    </xdr:from>
    <xdr:to>
      <xdr:col>12</xdr:col>
      <xdr:colOff>104060</xdr:colOff>
      <xdr:row>3</xdr:row>
      <xdr:rowOff>219399</xdr:rowOff>
    </xdr:to>
    <xdr:pic>
      <xdr:nvPicPr>
        <xdr:cNvPr id="5" name="Afbeelding 4">
          <a:hlinkClick xmlns:r="http://schemas.openxmlformats.org/officeDocument/2006/relationships" r:id="rId6" tooltip="Next section"/>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xdr:col>
      <xdr:colOff>57150</xdr:colOff>
      <xdr:row>47</xdr:row>
      <xdr:rowOff>152400</xdr:rowOff>
    </xdr:from>
    <xdr:to>
      <xdr:col>1</xdr:col>
      <xdr:colOff>560939</xdr:colOff>
      <xdr:row>49</xdr:row>
      <xdr:rowOff>158750</xdr:rowOff>
    </xdr:to>
    <xdr:pic>
      <xdr:nvPicPr>
        <xdr:cNvPr id="6" name="Afbeelding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38150" y="9067800"/>
          <a:ext cx="506964" cy="504825"/>
        </a:xfrm>
        <a:prstGeom prst="rect">
          <a:avLst/>
        </a:prstGeom>
      </xdr:spPr>
    </xdr:pic>
    <xdr:clientData/>
  </xdr:twoCellAnchor>
  <xdr:twoCellAnchor editAs="oneCell">
    <xdr:from>
      <xdr:col>1</xdr:col>
      <xdr:colOff>57151</xdr:colOff>
      <xdr:row>49</xdr:row>
      <xdr:rowOff>140494</xdr:rowOff>
    </xdr:from>
    <xdr:to>
      <xdr:col>1</xdr:col>
      <xdr:colOff>564009</xdr:colOff>
      <xdr:row>51</xdr:row>
      <xdr:rowOff>145629</xdr:rowOff>
    </xdr:to>
    <xdr:pic>
      <xdr:nvPicPr>
        <xdr:cNvPr id="7" name="Afbeelding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38151" y="9551194"/>
          <a:ext cx="503683" cy="503611"/>
        </a:xfrm>
        <a:prstGeom prst="rect">
          <a:avLst/>
        </a:prstGeom>
      </xdr:spPr>
    </xdr:pic>
    <xdr:clientData/>
  </xdr:twoCellAnchor>
  <xdr:twoCellAnchor editAs="oneCell">
    <xdr:from>
      <xdr:col>1</xdr:col>
      <xdr:colOff>57152</xdr:colOff>
      <xdr:row>51</xdr:row>
      <xdr:rowOff>123825</xdr:rowOff>
    </xdr:from>
    <xdr:to>
      <xdr:col>1</xdr:col>
      <xdr:colOff>561289</xdr:colOff>
      <xdr:row>53</xdr:row>
      <xdr:rowOff>132137</xdr:rowOff>
    </xdr:to>
    <xdr:pic>
      <xdr:nvPicPr>
        <xdr:cNvPr id="8" name="Afbeelding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38152" y="10029825"/>
          <a:ext cx="507312" cy="503611"/>
        </a:xfrm>
        <a:prstGeom prst="rect">
          <a:avLst/>
        </a:prstGeom>
      </xdr:spPr>
    </xdr:pic>
    <xdr:clientData/>
  </xdr:twoCellAnchor>
  <xdr:twoCellAnchor editAs="oneCell">
    <xdr:from>
      <xdr:col>6</xdr:col>
      <xdr:colOff>28575</xdr:colOff>
      <xdr:row>49</xdr:row>
      <xdr:rowOff>180975</xdr:rowOff>
    </xdr:from>
    <xdr:to>
      <xdr:col>6</xdr:col>
      <xdr:colOff>563426</xdr:colOff>
      <xdr:row>51</xdr:row>
      <xdr:rowOff>47729</xdr:rowOff>
    </xdr:to>
    <xdr:pic>
      <xdr:nvPicPr>
        <xdr:cNvPr id="9" name="Afbeelding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457575" y="9591675"/>
          <a:ext cx="538026" cy="358880"/>
        </a:xfrm>
        <a:prstGeom prst="rect">
          <a:avLst/>
        </a:prstGeom>
      </xdr:spPr>
    </xdr:pic>
    <xdr:clientData/>
  </xdr:twoCellAnchor>
  <xdr:twoCellAnchor editAs="oneCell">
    <xdr:from>
      <xdr:col>6</xdr:col>
      <xdr:colOff>4763</xdr:colOff>
      <xdr:row>47</xdr:row>
      <xdr:rowOff>171450</xdr:rowOff>
    </xdr:from>
    <xdr:to>
      <xdr:col>6</xdr:col>
      <xdr:colOff>540610</xdr:colOff>
      <xdr:row>49</xdr:row>
      <xdr:rowOff>29861</xdr:rowOff>
    </xdr:to>
    <xdr:pic>
      <xdr:nvPicPr>
        <xdr:cNvPr id="10" name="Afbeelding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3433763" y="9086850"/>
          <a:ext cx="532672" cy="356886"/>
        </a:xfrm>
        <a:prstGeom prst="rect">
          <a:avLst/>
        </a:prstGeom>
      </xdr:spPr>
    </xdr:pic>
    <xdr:clientData/>
  </xdr:twoCellAnchor>
  <xdr:twoCellAnchor editAs="oneCell">
    <xdr:from>
      <xdr:col>6</xdr:col>
      <xdr:colOff>38100</xdr:colOff>
      <xdr:row>51</xdr:row>
      <xdr:rowOff>123825</xdr:rowOff>
    </xdr:from>
    <xdr:to>
      <xdr:col>6</xdr:col>
      <xdr:colOff>545275</xdr:colOff>
      <xdr:row>53</xdr:row>
      <xdr:rowOff>132526</xdr:rowOff>
    </xdr:to>
    <xdr:pic>
      <xdr:nvPicPr>
        <xdr:cNvPr id="14" name="Afbeelding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467100" y="9534525"/>
          <a:ext cx="504000" cy="504000"/>
        </a:xfrm>
        <a:prstGeom prst="rect">
          <a:avLst/>
        </a:prstGeom>
      </xdr:spPr>
    </xdr:pic>
    <xdr:clientData/>
  </xdr:twoCellAnchor>
  <xdr:twoCellAnchor editAs="oneCell">
    <xdr:from>
      <xdr:col>13</xdr:col>
      <xdr:colOff>171450</xdr:colOff>
      <xdr:row>0</xdr:row>
      <xdr:rowOff>9525</xdr:rowOff>
    </xdr:from>
    <xdr:to>
      <xdr:col>13</xdr:col>
      <xdr:colOff>678625</xdr:colOff>
      <xdr:row>2</xdr:row>
      <xdr:rowOff>18225</xdr:rowOff>
    </xdr:to>
    <xdr:pic>
      <xdr:nvPicPr>
        <xdr:cNvPr id="15" name="Afbeelding 14">
          <a:hlinkClick xmlns:r="http://schemas.openxmlformats.org/officeDocument/2006/relationships" r:id="rId12" tooltip="Skip to results"/>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21" name="Afbeelding 20">
          <a:hlinkClick xmlns:r="http://schemas.openxmlformats.org/officeDocument/2006/relationships" r:id="rId4" tooltip="Previous domain"/>
          <a:extLst>
            <a:ext uri="{FF2B5EF4-FFF2-40B4-BE49-F238E27FC236}">
              <a16:creationId xmlns:a16="http://schemas.microsoft.com/office/drawing/2014/main" id="{00000000-0008-0000-0100-000015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6435981" y="0"/>
          <a:ext cx="506964" cy="504825"/>
        </a:xfrm>
        <a:prstGeom prst="rect">
          <a:avLst/>
        </a:prstGeom>
      </xdr:spPr>
    </xdr:pic>
    <xdr:clientData/>
  </xdr:twoCellAnchor>
  <xdr:twoCellAnchor editAs="oneCell">
    <xdr:from>
      <xdr:col>0</xdr:col>
      <xdr:colOff>0</xdr:colOff>
      <xdr:row>6</xdr:row>
      <xdr:rowOff>145996</xdr:rowOff>
    </xdr:from>
    <xdr:to>
      <xdr:col>13</xdr:col>
      <xdr:colOff>855055</xdr:colOff>
      <xdr:row>18</xdr:row>
      <xdr:rowOff>151383</xdr:rowOff>
    </xdr:to>
    <xdr:pic>
      <xdr:nvPicPr>
        <xdr:cNvPr id="2" name="Afbeelding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4"/>
        <a:stretch>
          <a:fillRect/>
        </a:stretch>
      </xdr:blipFill>
      <xdr:spPr>
        <a:xfrm>
          <a:off x="0" y="1667435"/>
          <a:ext cx="9169179" cy="3048264"/>
        </a:xfrm>
        <a:prstGeom prst="rect">
          <a:avLst/>
        </a:prstGeom>
      </xdr:spPr>
    </xdr:pic>
    <xdr:clientData/>
  </xdr:twoCellAnchor>
  <xdr:twoCellAnchor editAs="oneCell">
    <xdr:from>
      <xdr:col>13</xdr:col>
      <xdr:colOff>906717</xdr:colOff>
      <xdr:row>78</xdr:row>
      <xdr:rowOff>50223</xdr:rowOff>
    </xdr:from>
    <xdr:to>
      <xdr:col>15</xdr:col>
      <xdr:colOff>2812356</xdr:colOff>
      <xdr:row>86</xdr:row>
      <xdr:rowOff>211033</xdr:rowOff>
    </xdr:to>
    <xdr:pic>
      <xdr:nvPicPr>
        <xdr:cNvPr id="19" name="Afbeelding 18">
          <a:extLst>
            <a:ext uri="{FF2B5EF4-FFF2-40B4-BE49-F238E27FC236}">
              <a16:creationId xmlns:a16="http://schemas.microsoft.com/office/drawing/2014/main" id="{A77B293A-5AC6-DBF3-3D9D-DBDF7387B9D8}"/>
            </a:ext>
          </a:extLst>
        </xdr:cNvPr>
        <xdr:cNvPicPr>
          <a:picLocks noChangeAspect="1"/>
        </xdr:cNvPicPr>
      </xdr:nvPicPr>
      <xdr:blipFill>
        <a:blip xmlns:r="http://schemas.openxmlformats.org/officeDocument/2006/relationships" r:embed="rId15"/>
        <a:stretch>
          <a:fillRect/>
        </a:stretch>
      </xdr:blipFill>
      <xdr:spPr>
        <a:xfrm>
          <a:off x="9220841" y="19321779"/>
          <a:ext cx="3442446" cy="2189395"/>
        </a:xfrm>
        <a:prstGeom prst="rect">
          <a:avLst/>
        </a:prstGeom>
      </xdr:spPr>
    </xdr:pic>
    <xdr:clientData/>
  </xdr:twoCellAnchor>
  <xdr:twoCellAnchor editAs="oneCell">
    <xdr:from>
      <xdr:col>13</xdr:col>
      <xdr:colOff>922085</xdr:colOff>
      <xdr:row>89</xdr:row>
      <xdr:rowOff>162716</xdr:rowOff>
    </xdr:from>
    <xdr:to>
      <xdr:col>15</xdr:col>
      <xdr:colOff>2197634</xdr:colOff>
      <xdr:row>95</xdr:row>
      <xdr:rowOff>165575</xdr:rowOff>
    </xdr:to>
    <xdr:pic>
      <xdr:nvPicPr>
        <xdr:cNvPr id="22" name="Afbeelding 21">
          <a:extLst>
            <a:ext uri="{FF2B5EF4-FFF2-40B4-BE49-F238E27FC236}">
              <a16:creationId xmlns:a16="http://schemas.microsoft.com/office/drawing/2014/main" id="{5156616A-1D93-BF38-DDC4-58F4DD7CF77D}"/>
            </a:ext>
          </a:extLst>
        </xdr:cNvPr>
        <xdr:cNvPicPr>
          <a:picLocks noChangeAspect="1"/>
        </xdr:cNvPicPr>
      </xdr:nvPicPr>
      <xdr:blipFill>
        <a:blip xmlns:r="http://schemas.openxmlformats.org/officeDocument/2006/relationships" r:embed="rId16"/>
        <a:stretch>
          <a:fillRect/>
        </a:stretch>
      </xdr:blipFill>
      <xdr:spPr>
        <a:xfrm>
          <a:off x="9236209" y="22223577"/>
          <a:ext cx="2812356" cy="15242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27521</xdr:colOff>
      <xdr:row>2</xdr:row>
      <xdr:rowOff>105834</xdr:rowOff>
    </xdr:from>
    <xdr:to>
      <xdr:col>11</xdr:col>
      <xdr:colOff>563368</xdr:colOff>
      <xdr:row>3</xdr:row>
      <xdr:rowOff>218245</xdr:rowOff>
    </xdr:to>
    <xdr:pic>
      <xdr:nvPicPr>
        <xdr:cNvPr id="14" name="Afbeelding 13">
          <a:hlinkClick xmlns:r="http://schemas.openxmlformats.org/officeDocument/2006/relationships" r:id="rId1" tooltip="Previous section"/>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171450</xdr:colOff>
      <xdr:row>0</xdr:row>
      <xdr:rowOff>9525</xdr:rowOff>
    </xdr:from>
    <xdr:to>
      <xdr:col>13</xdr:col>
      <xdr:colOff>678625</xdr:colOff>
      <xdr:row>2</xdr:row>
      <xdr:rowOff>18225</xdr:rowOff>
    </xdr:to>
    <xdr:pic>
      <xdr:nvPicPr>
        <xdr:cNvPr id="6" name="Afbeelding 5">
          <a:hlinkClick xmlns:r="http://schemas.openxmlformats.org/officeDocument/2006/relationships" r:id="rId3" tooltip="Skip to results"/>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11</xdr:col>
      <xdr:colOff>982901</xdr:colOff>
      <xdr:row>0</xdr:row>
      <xdr:rowOff>1</xdr:rowOff>
    </xdr:from>
    <xdr:to>
      <xdr:col>12</xdr:col>
      <xdr:colOff>114300</xdr:colOff>
      <xdr:row>2</xdr:row>
      <xdr:rowOff>11487</xdr:rowOff>
    </xdr:to>
    <xdr:pic>
      <xdr:nvPicPr>
        <xdr:cNvPr id="7" name="Afbeelding 6">
          <a:hlinkClick xmlns:r="http://schemas.openxmlformats.org/officeDocument/2006/relationships" r:id="rId5" tooltip="Next domain"/>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761526" y="1"/>
          <a:ext cx="534749"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8" name="Afbeelding 7">
          <a:hlinkClick xmlns:r="http://schemas.openxmlformats.org/officeDocument/2006/relationships" r:id="rId7" tooltip="Back to index"/>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xdr:twoCellAnchor editAs="oneCell">
    <xdr:from>
      <xdr:col>10</xdr:col>
      <xdr:colOff>568581</xdr:colOff>
      <xdr:row>0</xdr:row>
      <xdr:rowOff>0</xdr:rowOff>
    </xdr:from>
    <xdr:to>
      <xdr:col>11</xdr:col>
      <xdr:colOff>465945</xdr:colOff>
      <xdr:row>2</xdr:row>
      <xdr:rowOff>9525</xdr:rowOff>
    </xdr:to>
    <xdr:pic>
      <xdr:nvPicPr>
        <xdr:cNvPr id="10" name="Afbeelding 9">
          <a:hlinkClick xmlns:r="http://schemas.openxmlformats.org/officeDocument/2006/relationships" r:id="rId7" tooltip="Previous domain"/>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712206" y="0"/>
          <a:ext cx="535539" cy="523875"/>
        </a:xfrm>
        <a:prstGeom prst="rect">
          <a:avLst/>
        </a:prstGeom>
      </xdr:spPr>
    </xdr:pic>
    <xdr:clientData/>
  </xdr:twoCellAnchor>
  <xdr:twoCellAnchor editAs="oneCell">
    <xdr:from>
      <xdr:col>11</xdr:col>
      <xdr:colOff>896359</xdr:colOff>
      <xdr:row>2</xdr:row>
      <xdr:rowOff>104994</xdr:rowOff>
    </xdr:from>
    <xdr:to>
      <xdr:col>12</xdr:col>
      <xdr:colOff>104060</xdr:colOff>
      <xdr:row>3</xdr:row>
      <xdr:rowOff>219399</xdr:rowOff>
    </xdr:to>
    <xdr:pic>
      <xdr:nvPicPr>
        <xdr:cNvPr id="2" name="Afbeelding 1">
          <a:hlinkClick xmlns:r="http://schemas.openxmlformats.org/officeDocument/2006/relationships" r:id="rId10" tooltip="Next section"/>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7673677" y="612140"/>
          <a:ext cx="590827" cy="36797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27521</xdr:colOff>
      <xdr:row>2</xdr:row>
      <xdr:rowOff>105834</xdr:rowOff>
    </xdr:from>
    <xdr:to>
      <xdr:col>11</xdr:col>
      <xdr:colOff>563368</xdr:colOff>
      <xdr:row>3</xdr:row>
      <xdr:rowOff>218245</xdr:rowOff>
    </xdr:to>
    <xdr:pic>
      <xdr:nvPicPr>
        <xdr:cNvPr id="2" name="Afbeelding 1">
          <a:hlinkClick xmlns:r="http://schemas.openxmlformats.org/officeDocument/2006/relationships" r:id="rId1" tooltip="Previous section"/>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04839" y="612980"/>
          <a:ext cx="535847" cy="365984"/>
        </a:xfrm>
        <a:prstGeom prst="rect">
          <a:avLst/>
        </a:prstGeom>
      </xdr:spPr>
    </xdr:pic>
    <xdr:clientData/>
  </xdr:twoCellAnchor>
  <xdr:twoCellAnchor editAs="oneCell">
    <xdr:from>
      <xdr:col>13</xdr:col>
      <xdr:colOff>171450</xdr:colOff>
      <xdr:row>0</xdr:row>
      <xdr:rowOff>9525</xdr:rowOff>
    </xdr:from>
    <xdr:to>
      <xdr:col>13</xdr:col>
      <xdr:colOff>678625</xdr:colOff>
      <xdr:row>2</xdr:row>
      <xdr:rowOff>18225</xdr:rowOff>
    </xdr:to>
    <xdr:pic>
      <xdr:nvPicPr>
        <xdr:cNvPr id="3" name="Afbeelding 2">
          <a:hlinkClick xmlns:r="http://schemas.openxmlformats.org/officeDocument/2006/relationships" r:id="rId3" tooltip="Skip to results"/>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485574" y="9525"/>
          <a:ext cx="507175" cy="515846"/>
        </a:xfrm>
        <a:prstGeom prst="rect">
          <a:avLst/>
        </a:prstGeom>
      </xdr:spPr>
    </xdr:pic>
    <xdr:clientData/>
  </xdr:twoCellAnchor>
  <xdr:twoCellAnchor editAs="oneCell">
    <xdr:from>
      <xdr:col>11</xdr:col>
      <xdr:colOff>982901</xdr:colOff>
      <xdr:row>0</xdr:row>
      <xdr:rowOff>1</xdr:rowOff>
    </xdr:from>
    <xdr:to>
      <xdr:col>12</xdr:col>
      <xdr:colOff>114300</xdr:colOff>
      <xdr:row>2</xdr:row>
      <xdr:rowOff>11487</xdr:rowOff>
    </xdr:to>
    <xdr:pic>
      <xdr:nvPicPr>
        <xdr:cNvPr id="4" name="Afbeelding 3">
          <a:hlinkClick xmlns:r="http://schemas.openxmlformats.org/officeDocument/2006/relationships" r:id="rId5" tooltip="Next domain"/>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760219" y="1"/>
          <a:ext cx="514525" cy="518632"/>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5" name="Afbeelding 4">
          <a:hlinkClick xmlns:r="http://schemas.openxmlformats.org/officeDocument/2006/relationships" r:id="rId7" tooltip="Back to index"/>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43853" y="9719"/>
          <a:ext cx="503683" cy="515457"/>
        </a:xfrm>
        <a:prstGeom prst="rect">
          <a:avLst/>
        </a:prstGeom>
      </xdr:spPr>
    </xdr:pic>
    <xdr:clientData/>
  </xdr:twoCellAnchor>
  <xdr:twoCellAnchor editAs="oneCell">
    <xdr:from>
      <xdr:col>10</xdr:col>
      <xdr:colOff>568581</xdr:colOff>
      <xdr:row>0</xdr:row>
      <xdr:rowOff>0</xdr:rowOff>
    </xdr:from>
    <xdr:to>
      <xdr:col>11</xdr:col>
      <xdr:colOff>465945</xdr:colOff>
      <xdr:row>2</xdr:row>
      <xdr:rowOff>9525</xdr:rowOff>
    </xdr:to>
    <xdr:pic>
      <xdr:nvPicPr>
        <xdr:cNvPr id="6" name="Afbeelding 5">
          <a:hlinkClick xmlns:r="http://schemas.openxmlformats.org/officeDocument/2006/relationships" r:id="rId7" tooltip="Previous domain"/>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708124" y="0"/>
          <a:ext cx="535139" cy="51667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568581</xdr:colOff>
      <xdr:row>0</xdr:row>
      <xdr:rowOff>0</xdr:rowOff>
    </xdr:from>
    <xdr:to>
      <xdr:col>11</xdr:col>
      <xdr:colOff>465945</xdr:colOff>
      <xdr:row>2</xdr:row>
      <xdr:rowOff>9525</xdr:rowOff>
    </xdr:to>
    <xdr:pic>
      <xdr:nvPicPr>
        <xdr:cNvPr id="2" name="Afbeelding 1">
          <a:hlinkClick xmlns:r="http://schemas.openxmlformats.org/officeDocument/2006/relationships" r:id="rId1" tooltip="Previous domain"/>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35981" y="0"/>
          <a:ext cx="506964" cy="504825"/>
        </a:xfrm>
        <a:prstGeom prst="rect">
          <a:avLst/>
        </a:prstGeom>
      </xdr:spPr>
    </xdr:pic>
    <xdr:clientData/>
  </xdr:twoCellAnchor>
  <xdr:twoCellAnchor editAs="oneCell">
    <xdr:from>
      <xdr:col>11</xdr:col>
      <xdr:colOff>982902</xdr:colOff>
      <xdr:row>0</xdr:row>
      <xdr:rowOff>1</xdr:rowOff>
    </xdr:from>
    <xdr:to>
      <xdr:col>12</xdr:col>
      <xdr:colOff>114300</xdr:colOff>
      <xdr:row>2</xdr:row>
      <xdr:rowOff>11487</xdr:rowOff>
    </xdr:to>
    <xdr:pic>
      <xdr:nvPicPr>
        <xdr:cNvPr id="3" name="Afbeelding 2">
          <a:hlinkClick xmlns:r="http://schemas.openxmlformats.org/officeDocument/2006/relationships" r:id="rId3" tooltip="Next domain"/>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64702" y="1"/>
          <a:ext cx="53157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4" name="Afbeelding 3">
          <a:hlinkClick xmlns:r="http://schemas.openxmlformats.org/officeDocument/2006/relationships" r:id="rId5" tooltip="Back to index"/>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943535" y="9719"/>
          <a:ext cx="503683" cy="503611"/>
        </a:xfrm>
        <a:prstGeom prst="rect">
          <a:avLst/>
        </a:prstGeom>
      </xdr:spPr>
    </xdr:pic>
    <xdr:clientData/>
  </xdr:twoCellAnchor>
  <xdr:twoCellAnchor editAs="oneCell">
    <xdr:from>
      <xdr:col>11</xdr:col>
      <xdr:colOff>896359</xdr:colOff>
      <xdr:row>2</xdr:row>
      <xdr:rowOff>104994</xdr:rowOff>
    </xdr:from>
    <xdr:to>
      <xdr:col>12</xdr:col>
      <xdr:colOff>107235</xdr:colOff>
      <xdr:row>3</xdr:row>
      <xdr:rowOff>216224</xdr:rowOff>
    </xdr:to>
    <xdr:pic>
      <xdr:nvPicPr>
        <xdr:cNvPr id="16" name="Afbeelding 15">
          <a:hlinkClick xmlns:r="http://schemas.openxmlformats.org/officeDocument/2006/relationships" r:id="rId7" tooltip="Next section"/>
          <a:extLst>
            <a:ext uri="{FF2B5EF4-FFF2-40B4-BE49-F238E27FC236}">
              <a16:creationId xmlns:a16="http://schemas.microsoft.com/office/drawing/2014/main" id="{00000000-0008-0000-0400-000010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13</xdr:col>
      <xdr:colOff>171450</xdr:colOff>
      <xdr:row>0</xdr:row>
      <xdr:rowOff>9525</xdr:rowOff>
    </xdr:from>
    <xdr:to>
      <xdr:col>13</xdr:col>
      <xdr:colOff>675450</xdr:colOff>
      <xdr:row>2</xdr:row>
      <xdr:rowOff>18225</xdr:rowOff>
    </xdr:to>
    <xdr:pic>
      <xdr:nvPicPr>
        <xdr:cNvPr id="6" name="Afbeelding 5">
          <a:hlinkClick xmlns:r="http://schemas.openxmlformats.org/officeDocument/2006/relationships" r:id="rId9" tooltip="Skip to results"/>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445674</xdr:colOff>
          <xdr:row>13</xdr:row>
          <xdr:rowOff>15368</xdr:rowOff>
        </xdr:from>
        <xdr:to>
          <xdr:col>8</xdr:col>
          <xdr:colOff>560934</xdr:colOff>
          <xdr:row>13</xdr:row>
          <xdr:rowOff>230521</xdr:rowOff>
        </xdr:to>
        <xdr:sp macro="" textlink="">
          <xdr:nvSpPr>
            <xdr:cNvPr id="77829" name="Drop Down 5" hidden="1">
              <a:extLst>
                <a:ext uri="{63B3BB69-23CF-44E3-9099-C40C66FF867C}">
                  <a14:compatExt spid="_x0000_s77829"/>
                </a:ext>
                <a:ext uri="{FF2B5EF4-FFF2-40B4-BE49-F238E27FC236}">
                  <a16:creationId xmlns:a16="http://schemas.microsoft.com/office/drawing/2014/main" id="{00000000-0008-0000-0500-000005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12</xdr:row>
          <xdr:rowOff>15368</xdr:rowOff>
        </xdr:from>
        <xdr:to>
          <xdr:col>8</xdr:col>
          <xdr:colOff>560934</xdr:colOff>
          <xdr:row>12</xdr:row>
          <xdr:rowOff>230521</xdr:rowOff>
        </xdr:to>
        <xdr:sp macro="" textlink="">
          <xdr:nvSpPr>
            <xdr:cNvPr id="77830" name="Drop Down 6" hidden="1">
              <a:extLst>
                <a:ext uri="{63B3BB69-23CF-44E3-9099-C40C66FF867C}">
                  <a14:compatExt spid="_x0000_s77830"/>
                </a:ext>
                <a:ext uri="{FF2B5EF4-FFF2-40B4-BE49-F238E27FC236}">
                  <a16:creationId xmlns:a16="http://schemas.microsoft.com/office/drawing/2014/main" id="{00000000-0008-0000-0500-000006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11</xdr:row>
          <xdr:rowOff>15368</xdr:rowOff>
        </xdr:from>
        <xdr:to>
          <xdr:col>8</xdr:col>
          <xdr:colOff>560934</xdr:colOff>
          <xdr:row>11</xdr:row>
          <xdr:rowOff>230521</xdr:rowOff>
        </xdr:to>
        <xdr:sp macro="" textlink="">
          <xdr:nvSpPr>
            <xdr:cNvPr id="77831" name="Drop Down 7" hidden="1">
              <a:extLst>
                <a:ext uri="{63B3BB69-23CF-44E3-9099-C40C66FF867C}">
                  <a14:compatExt spid="_x0000_s77831"/>
                </a:ext>
                <a:ext uri="{FF2B5EF4-FFF2-40B4-BE49-F238E27FC236}">
                  <a16:creationId xmlns:a16="http://schemas.microsoft.com/office/drawing/2014/main" id="{00000000-0008-0000-0500-000007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10</xdr:row>
          <xdr:rowOff>15368</xdr:rowOff>
        </xdr:from>
        <xdr:to>
          <xdr:col>8</xdr:col>
          <xdr:colOff>560934</xdr:colOff>
          <xdr:row>10</xdr:row>
          <xdr:rowOff>230521</xdr:rowOff>
        </xdr:to>
        <xdr:sp macro="" textlink="">
          <xdr:nvSpPr>
            <xdr:cNvPr id="77832" name="Drop Down 8" hidden="1">
              <a:extLst>
                <a:ext uri="{63B3BB69-23CF-44E3-9099-C40C66FF867C}">
                  <a14:compatExt spid="_x0000_s77832"/>
                </a:ext>
                <a:ext uri="{FF2B5EF4-FFF2-40B4-BE49-F238E27FC236}">
                  <a16:creationId xmlns:a16="http://schemas.microsoft.com/office/drawing/2014/main" id="{00000000-0008-0000-0500-000008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16</xdr:row>
          <xdr:rowOff>15368</xdr:rowOff>
        </xdr:from>
        <xdr:to>
          <xdr:col>8</xdr:col>
          <xdr:colOff>560934</xdr:colOff>
          <xdr:row>16</xdr:row>
          <xdr:rowOff>230521</xdr:rowOff>
        </xdr:to>
        <xdr:sp macro="" textlink="">
          <xdr:nvSpPr>
            <xdr:cNvPr id="77833" name="Drop Down 9" hidden="1">
              <a:extLst>
                <a:ext uri="{63B3BB69-23CF-44E3-9099-C40C66FF867C}">
                  <a14:compatExt spid="_x0000_s77833"/>
                </a:ext>
                <a:ext uri="{FF2B5EF4-FFF2-40B4-BE49-F238E27FC236}">
                  <a16:creationId xmlns:a16="http://schemas.microsoft.com/office/drawing/2014/main" id="{00000000-0008-0000-0500-000009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21</xdr:row>
          <xdr:rowOff>15368</xdr:rowOff>
        </xdr:from>
        <xdr:to>
          <xdr:col>8</xdr:col>
          <xdr:colOff>560934</xdr:colOff>
          <xdr:row>21</xdr:row>
          <xdr:rowOff>230521</xdr:rowOff>
        </xdr:to>
        <xdr:sp macro="" textlink="">
          <xdr:nvSpPr>
            <xdr:cNvPr id="77839" name="Drop Down 15" hidden="1">
              <a:extLst>
                <a:ext uri="{63B3BB69-23CF-44E3-9099-C40C66FF867C}">
                  <a14:compatExt spid="_x0000_s77839"/>
                </a:ext>
                <a:ext uri="{FF2B5EF4-FFF2-40B4-BE49-F238E27FC236}">
                  <a16:creationId xmlns:a16="http://schemas.microsoft.com/office/drawing/2014/main" id="{00000000-0008-0000-0500-00000F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20</xdr:row>
          <xdr:rowOff>15368</xdr:rowOff>
        </xdr:from>
        <xdr:to>
          <xdr:col>8</xdr:col>
          <xdr:colOff>560934</xdr:colOff>
          <xdr:row>20</xdr:row>
          <xdr:rowOff>230521</xdr:rowOff>
        </xdr:to>
        <xdr:sp macro="" textlink="">
          <xdr:nvSpPr>
            <xdr:cNvPr id="77840" name="Drop Down 16" hidden="1">
              <a:extLst>
                <a:ext uri="{63B3BB69-23CF-44E3-9099-C40C66FF867C}">
                  <a14:compatExt spid="_x0000_s77840"/>
                </a:ext>
                <a:ext uri="{FF2B5EF4-FFF2-40B4-BE49-F238E27FC236}">
                  <a16:creationId xmlns:a16="http://schemas.microsoft.com/office/drawing/2014/main" id="{00000000-0008-0000-0500-000010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19</xdr:row>
          <xdr:rowOff>15368</xdr:rowOff>
        </xdr:from>
        <xdr:to>
          <xdr:col>8</xdr:col>
          <xdr:colOff>560934</xdr:colOff>
          <xdr:row>19</xdr:row>
          <xdr:rowOff>230521</xdr:rowOff>
        </xdr:to>
        <xdr:sp macro="" textlink="">
          <xdr:nvSpPr>
            <xdr:cNvPr id="77841" name="Drop Down 17" hidden="1">
              <a:extLst>
                <a:ext uri="{63B3BB69-23CF-44E3-9099-C40C66FF867C}">
                  <a14:compatExt spid="_x0000_s77841"/>
                </a:ext>
                <a:ext uri="{FF2B5EF4-FFF2-40B4-BE49-F238E27FC236}">
                  <a16:creationId xmlns:a16="http://schemas.microsoft.com/office/drawing/2014/main" id="{00000000-0008-0000-0500-000011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18</xdr:row>
          <xdr:rowOff>15368</xdr:rowOff>
        </xdr:from>
        <xdr:to>
          <xdr:col>8</xdr:col>
          <xdr:colOff>560934</xdr:colOff>
          <xdr:row>18</xdr:row>
          <xdr:rowOff>230521</xdr:rowOff>
        </xdr:to>
        <xdr:sp macro="" textlink="">
          <xdr:nvSpPr>
            <xdr:cNvPr id="77842" name="Drop Down 18" hidden="1">
              <a:extLst>
                <a:ext uri="{63B3BB69-23CF-44E3-9099-C40C66FF867C}">
                  <a14:compatExt spid="_x0000_s77842"/>
                </a:ext>
                <a:ext uri="{FF2B5EF4-FFF2-40B4-BE49-F238E27FC236}">
                  <a16:creationId xmlns:a16="http://schemas.microsoft.com/office/drawing/2014/main" id="{00000000-0008-0000-0500-000012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445674</xdr:colOff>
          <xdr:row>17</xdr:row>
          <xdr:rowOff>15368</xdr:rowOff>
        </xdr:from>
        <xdr:to>
          <xdr:col>8</xdr:col>
          <xdr:colOff>560934</xdr:colOff>
          <xdr:row>17</xdr:row>
          <xdr:rowOff>230521</xdr:rowOff>
        </xdr:to>
        <xdr:sp macro="" textlink="">
          <xdr:nvSpPr>
            <xdr:cNvPr id="77844" name="Drop Down 20" hidden="1">
              <a:extLst>
                <a:ext uri="{63B3BB69-23CF-44E3-9099-C40C66FF867C}">
                  <a14:compatExt spid="_x0000_s77844"/>
                </a:ext>
                <a:ext uri="{FF2B5EF4-FFF2-40B4-BE49-F238E27FC236}">
                  <a16:creationId xmlns:a16="http://schemas.microsoft.com/office/drawing/2014/main" id="{00000000-0008-0000-0500-0000143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27521</xdr:colOff>
      <xdr:row>2</xdr:row>
      <xdr:rowOff>105834</xdr:rowOff>
    </xdr:from>
    <xdr:to>
      <xdr:col>11</xdr:col>
      <xdr:colOff>563368</xdr:colOff>
      <xdr:row>3</xdr:row>
      <xdr:rowOff>218245</xdr:rowOff>
    </xdr:to>
    <xdr:pic>
      <xdr:nvPicPr>
        <xdr:cNvPr id="27" name="Afbeelding 26">
          <a:hlinkClick xmlns:r="http://schemas.openxmlformats.org/officeDocument/2006/relationships" r:id="rId1" tooltip="Previous section"/>
          <a:extLst>
            <a:ext uri="{FF2B5EF4-FFF2-40B4-BE49-F238E27FC236}">
              <a16:creationId xmlns:a16="http://schemas.microsoft.com/office/drawing/2014/main" id="{00000000-0008-0000-0500-00001B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171450</xdr:colOff>
      <xdr:row>0</xdr:row>
      <xdr:rowOff>9525</xdr:rowOff>
    </xdr:from>
    <xdr:to>
      <xdr:col>13</xdr:col>
      <xdr:colOff>678625</xdr:colOff>
      <xdr:row>2</xdr:row>
      <xdr:rowOff>18225</xdr:rowOff>
    </xdr:to>
    <xdr:pic>
      <xdr:nvPicPr>
        <xdr:cNvPr id="17" name="Afbeelding 16">
          <a:hlinkClick xmlns:r="http://schemas.openxmlformats.org/officeDocument/2006/relationships" r:id="rId3" tooltip="Skip to results"/>
          <a:extLst>
            <a:ext uri="{FF2B5EF4-FFF2-40B4-BE49-F238E27FC236}">
              <a16:creationId xmlns:a16="http://schemas.microsoft.com/office/drawing/2014/main" id="{00000000-0008-0000-0500-000011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18" name="Afbeelding 17">
          <a:hlinkClick xmlns:r="http://schemas.openxmlformats.org/officeDocument/2006/relationships" r:id="rId5" tooltip="Previous domain"/>
          <a:extLst>
            <a:ext uri="{FF2B5EF4-FFF2-40B4-BE49-F238E27FC236}">
              <a16:creationId xmlns:a16="http://schemas.microsoft.com/office/drawing/2014/main" id="{00000000-0008-0000-0500-000012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982902</xdr:colOff>
      <xdr:row>0</xdr:row>
      <xdr:rowOff>1</xdr:rowOff>
    </xdr:from>
    <xdr:to>
      <xdr:col>12</xdr:col>
      <xdr:colOff>114300</xdr:colOff>
      <xdr:row>2</xdr:row>
      <xdr:rowOff>8312</xdr:rowOff>
    </xdr:to>
    <xdr:pic>
      <xdr:nvPicPr>
        <xdr:cNvPr id="19" name="Afbeelding 18">
          <a:hlinkClick xmlns:r="http://schemas.openxmlformats.org/officeDocument/2006/relationships" r:id="rId7" tooltip="Next domain"/>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761527" y="1"/>
          <a:ext cx="534748"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20" name="Afbeelding 19">
          <a:hlinkClick xmlns:r="http://schemas.openxmlformats.org/officeDocument/2006/relationships" r:id="rId9" tooltip="Back to index"/>
          <a:extLst>
            <a:ext uri="{FF2B5EF4-FFF2-40B4-BE49-F238E27FC236}">
              <a16:creationId xmlns:a16="http://schemas.microsoft.com/office/drawing/2014/main" id="{00000000-0008-0000-0500-000014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896359</xdr:colOff>
      <xdr:row>2</xdr:row>
      <xdr:rowOff>104994</xdr:rowOff>
    </xdr:from>
    <xdr:to>
      <xdr:col>12</xdr:col>
      <xdr:colOff>100885</xdr:colOff>
      <xdr:row>3</xdr:row>
      <xdr:rowOff>216224</xdr:rowOff>
    </xdr:to>
    <xdr:pic>
      <xdr:nvPicPr>
        <xdr:cNvPr id="2" name="Afbeelding 1">
          <a:hlinkClick xmlns:r="http://schemas.openxmlformats.org/officeDocument/2006/relationships" r:id="rId1" tooltip="Next section"/>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10</xdr:col>
      <xdr:colOff>568581</xdr:colOff>
      <xdr:row>0</xdr:row>
      <xdr:rowOff>0</xdr:rowOff>
    </xdr:from>
    <xdr:to>
      <xdr:col>11</xdr:col>
      <xdr:colOff>465945</xdr:colOff>
      <xdr:row>2</xdr:row>
      <xdr:rowOff>9525</xdr:rowOff>
    </xdr:to>
    <xdr:pic>
      <xdr:nvPicPr>
        <xdr:cNvPr id="4" name="Afbeelding 3">
          <a:hlinkClick xmlns:r="http://schemas.openxmlformats.org/officeDocument/2006/relationships" r:id="rId3" tooltip="Previous domain"/>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435981" y="0"/>
          <a:ext cx="506964" cy="504825"/>
        </a:xfrm>
        <a:prstGeom prst="rect">
          <a:avLst/>
        </a:prstGeom>
      </xdr:spPr>
    </xdr:pic>
    <xdr:clientData/>
  </xdr:twoCellAnchor>
  <xdr:twoCellAnchor editAs="oneCell">
    <xdr:from>
      <xdr:col>11</xdr:col>
      <xdr:colOff>979727</xdr:colOff>
      <xdr:row>0</xdr:row>
      <xdr:rowOff>1</xdr:rowOff>
    </xdr:from>
    <xdr:to>
      <xdr:col>12</xdr:col>
      <xdr:colOff>123825</xdr:colOff>
      <xdr:row>2</xdr:row>
      <xdr:rowOff>8312</xdr:rowOff>
    </xdr:to>
    <xdr:pic>
      <xdr:nvPicPr>
        <xdr:cNvPr id="5" name="Afbeelding 4">
          <a:hlinkClick xmlns:r="http://schemas.openxmlformats.org/officeDocument/2006/relationships" r:id="rId5" tooltip="Next domain"/>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761527" y="1"/>
          <a:ext cx="544273"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6" name="Afbeelding 5">
          <a:hlinkClick xmlns:r="http://schemas.openxmlformats.org/officeDocument/2006/relationships" r:id="rId7" tooltip="Back to index"/>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943535" y="9719"/>
          <a:ext cx="503683" cy="50361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109588" name="Drop Down 20" hidden="1">
              <a:extLst>
                <a:ext uri="{63B3BB69-23CF-44E3-9099-C40C66FF867C}">
                  <a14:compatExt spid="_x0000_s109588"/>
                </a:ext>
                <a:ext uri="{FF2B5EF4-FFF2-40B4-BE49-F238E27FC236}">
                  <a16:creationId xmlns:a16="http://schemas.microsoft.com/office/drawing/2014/main" id="{00000000-0008-0000-0600-000014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109589" name="Drop Down 21" hidden="1">
              <a:extLst>
                <a:ext uri="{63B3BB69-23CF-44E3-9099-C40C66FF867C}">
                  <a14:compatExt spid="_x0000_s109589"/>
                </a:ext>
                <a:ext uri="{FF2B5EF4-FFF2-40B4-BE49-F238E27FC236}">
                  <a16:creationId xmlns:a16="http://schemas.microsoft.com/office/drawing/2014/main" id="{00000000-0008-0000-0600-000015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11</xdr:row>
          <xdr:rowOff>23052</xdr:rowOff>
        </xdr:from>
        <xdr:to>
          <xdr:col>12</xdr:col>
          <xdr:colOff>15368</xdr:colOff>
          <xdr:row>11</xdr:row>
          <xdr:rowOff>230521</xdr:rowOff>
        </xdr:to>
        <xdr:sp macro="" textlink="">
          <xdr:nvSpPr>
            <xdr:cNvPr id="109590" name="Drop Down 22" hidden="1">
              <a:extLst>
                <a:ext uri="{63B3BB69-23CF-44E3-9099-C40C66FF867C}">
                  <a14:compatExt spid="_x0000_s109590"/>
                </a:ext>
                <a:ext uri="{FF2B5EF4-FFF2-40B4-BE49-F238E27FC236}">
                  <a16:creationId xmlns:a16="http://schemas.microsoft.com/office/drawing/2014/main" id="{00000000-0008-0000-0600-000016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109591" name="Drop Down 23" hidden="1">
              <a:extLst>
                <a:ext uri="{63B3BB69-23CF-44E3-9099-C40C66FF867C}">
                  <a14:compatExt spid="_x0000_s109591"/>
                </a:ext>
                <a:ext uri="{FF2B5EF4-FFF2-40B4-BE49-F238E27FC236}">
                  <a16:creationId xmlns:a16="http://schemas.microsoft.com/office/drawing/2014/main" id="{00000000-0008-0000-0600-000017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109592" name="Drop Down 24" hidden="1">
              <a:extLst>
                <a:ext uri="{63B3BB69-23CF-44E3-9099-C40C66FF867C}">
                  <a14:compatExt spid="_x0000_s109592"/>
                </a:ext>
                <a:ext uri="{FF2B5EF4-FFF2-40B4-BE49-F238E27FC236}">
                  <a16:creationId xmlns:a16="http://schemas.microsoft.com/office/drawing/2014/main" id="{00000000-0008-0000-0600-000018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0</xdr:colOff>
      <xdr:row>0</xdr:row>
      <xdr:rowOff>9525</xdr:rowOff>
    </xdr:from>
    <xdr:to>
      <xdr:col>13</xdr:col>
      <xdr:colOff>504000</xdr:colOff>
      <xdr:row>2</xdr:row>
      <xdr:rowOff>18225</xdr:rowOff>
    </xdr:to>
    <xdr:pic>
      <xdr:nvPicPr>
        <xdr:cNvPr id="16" name="Afbeelding 15">
          <a:hlinkClick xmlns:r="http://schemas.openxmlformats.org/officeDocument/2006/relationships" r:id="rId9" tooltip="Skip to results"/>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896359</xdr:colOff>
      <xdr:row>2</xdr:row>
      <xdr:rowOff>104994</xdr:rowOff>
    </xdr:from>
    <xdr:to>
      <xdr:col>12</xdr:col>
      <xdr:colOff>104060</xdr:colOff>
      <xdr:row>3</xdr:row>
      <xdr:rowOff>219399</xdr:rowOff>
    </xdr:to>
    <xdr:pic>
      <xdr:nvPicPr>
        <xdr:cNvPr id="2" name="Afbeelding 1">
          <a:hlinkClick xmlns:r="http://schemas.openxmlformats.org/officeDocument/2006/relationships" r:id="rId1" tooltip="Next section"/>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3" name="Afbeelding 2">
          <a:hlinkClick xmlns:r="http://schemas.openxmlformats.org/officeDocument/2006/relationships" r:id="rId3" tooltip="Previous section"/>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67585" name="Drop Down 1" hidden="1">
              <a:extLst>
                <a:ext uri="{63B3BB69-23CF-44E3-9099-C40C66FF867C}">
                  <a14:compatExt spid="_x0000_s67585"/>
                </a:ext>
                <a:ext uri="{FF2B5EF4-FFF2-40B4-BE49-F238E27FC236}">
                  <a16:creationId xmlns:a16="http://schemas.microsoft.com/office/drawing/2014/main" id="{00000000-0008-0000-0700-000001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67587" name="Drop Down 3" hidden="1">
              <a:extLst>
                <a:ext uri="{63B3BB69-23CF-44E3-9099-C40C66FF867C}">
                  <a14:compatExt spid="_x0000_s67587"/>
                </a:ext>
                <a:ext uri="{FF2B5EF4-FFF2-40B4-BE49-F238E27FC236}">
                  <a16:creationId xmlns:a16="http://schemas.microsoft.com/office/drawing/2014/main" id="{00000000-0008-0000-0700-000003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67588" name="Drop Down 4" hidden="1">
              <a:extLst>
                <a:ext uri="{63B3BB69-23CF-44E3-9099-C40C66FF867C}">
                  <a14:compatExt spid="_x0000_s67588"/>
                </a:ext>
                <a:ext uri="{FF2B5EF4-FFF2-40B4-BE49-F238E27FC236}">
                  <a16:creationId xmlns:a16="http://schemas.microsoft.com/office/drawing/2014/main" id="{00000000-0008-0000-0700-000004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67589" name="Drop Down 5" hidden="1">
              <a:extLst>
                <a:ext uri="{63B3BB69-23CF-44E3-9099-C40C66FF867C}">
                  <a14:compatExt spid="_x0000_s67589"/>
                </a:ext>
                <a:ext uri="{FF2B5EF4-FFF2-40B4-BE49-F238E27FC236}">
                  <a16:creationId xmlns:a16="http://schemas.microsoft.com/office/drawing/2014/main" id="{00000000-0008-0000-0700-000005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23052</xdr:rowOff>
        </xdr:from>
        <xdr:to>
          <xdr:col>12</xdr:col>
          <xdr:colOff>15368</xdr:colOff>
          <xdr:row>22</xdr:row>
          <xdr:rowOff>230521</xdr:rowOff>
        </xdr:to>
        <xdr:sp macro="" textlink="">
          <xdr:nvSpPr>
            <xdr:cNvPr id="67590" name="Drop Down 6" hidden="1">
              <a:extLst>
                <a:ext uri="{63B3BB69-23CF-44E3-9099-C40C66FF867C}">
                  <a14:compatExt spid="_x0000_s67590"/>
                </a:ext>
                <a:ext uri="{FF2B5EF4-FFF2-40B4-BE49-F238E27FC236}">
                  <a16:creationId xmlns:a16="http://schemas.microsoft.com/office/drawing/2014/main" id="{00000000-0008-0000-0700-000006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67591" name="Drop Down 7" hidden="1">
              <a:extLst>
                <a:ext uri="{63B3BB69-23CF-44E3-9099-C40C66FF867C}">
                  <a14:compatExt spid="_x0000_s67591"/>
                </a:ext>
                <a:ext uri="{FF2B5EF4-FFF2-40B4-BE49-F238E27FC236}">
                  <a16:creationId xmlns:a16="http://schemas.microsoft.com/office/drawing/2014/main" id="{00000000-0008-0000-0700-000007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11</xdr:row>
          <xdr:rowOff>23052</xdr:rowOff>
        </xdr:from>
        <xdr:to>
          <xdr:col>12</xdr:col>
          <xdr:colOff>15368</xdr:colOff>
          <xdr:row>11</xdr:row>
          <xdr:rowOff>230521</xdr:rowOff>
        </xdr:to>
        <xdr:sp macro="" textlink="">
          <xdr:nvSpPr>
            <xdr:cNvPr id="67599" name="Drop Down 15" hidden="1">
              <a:extLst>
                <a:ext uri="{63B3BB69-23CF-44E3-9099-C40C66FF867C}">
                  <a14:compatExt spid="_x0000_s67599"/>
                </a:ext>
                <a:ext uri="{FF2B5EF4-FFF2-40B4-BE49-F238E27FC236}">
                  <a16:creationId xmlns:a16="http://schemas.microsoft.com/office/drawing/2014/main" id="{00000000-0008-0000-0700-00000F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67600" name="Drop Down 16" hidden="1">
              <a:extLst>
                <a:ext uri="{63B3BB69-23CF-44E3-9099-C40C66FF867C}">
                  <a14:compatExt spid="_x0000_s67600"/>
                </a:ext>
                <a:ext uri="{FF2B5EF4-FFF2-40B4-BE49-F238E27FC236}">
                  <a16:creationId xmlns:a16="http://schemas.microsoft.com/office/drawing/2014/main" id="{00000000-0008-0000-0700-000010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67601" name="Drop Down 17" hidden="1">
              <a:extLst>
                <a:ext uri="{63B3BB69-23CF-44E3-9099-C40C66FF867C}">
                  <a14:compatExt spid="_x0000_s67601"/>
                </a:ext>
                <a:ext uri="{FF2B5EF4-FFF2-40B4-BE49-F238E27FC236}">
                  <a16:creationId xmlns:a16="http://schemas.microsoft.com/office/drawing/2014/main" id="{00000000-0008-0000-0700-000011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67602" name="Drop Down 18" hidden="1">
              <a:extLst>
                <a:ext uri="{63B3BB69-23CF-44E3-9099-C40C66FF867C}">
                  <a14:compatExt spid="_x0000_s67602"/>
                </a:ext>
                <a:ext uri="{FF2B5EF4-FFF2-40B4-BE49-F238E27FC236}">
                  <a16:creationId xmlns:a16="http://schemas.microsoft.com/office/drawing/2014/main" id="{00000000-0008-0000-0700-000012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67603" name="Drop Down 19" hidden="1">
              <a:extLst>
                <a:ext uri="{63B3BB69-23CF-44E3-9099-C40C66FF867C}">
                  <a14:compatExt spid="_x0000_s67603"/>
                </a:ext>
                <a:ext uri="{FF2B5EF4-FFF2-40B4-BE49-F238E27FC236}">
                  <a16:creationId xmlns:a16="http://schemas.microsoft.com/office/drawing/2014/main" id="{00000000-0008-0000-0700-000013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67604" name="Drop Down 20" hidden="1">
              <a:extLst>
                <a:ext uri="{63B3BB69-23CF-44E3-9099-C40C66FF867C}">
                  <a14:compatExt spid="_x0000_s67604"/>
                </a:ext>
                <a:ext uri="{FF2B5EF4-FFF2-40B4-BE49-F238E27FC236}">
                  <a16:creationId xmlns:a16="http://schemas.microsoft.com/office/drawing/2014/main" id="{00000000-0008-0000-0700-000014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67605" name="Drop Down 21" hidden="1">
              <a:extLst>
                <a:ext uri="{63B3BB69-23CF-44E3-9099-C40C66FF867C}">
                  <a14:compatExt spid="_x0000_s67605"/>
                </a:ext>
                <a:ext uri="{FF2B5EF4-FFF2-40B4-BE49-F238E27FC236}">
                  <a16:creationId xmlns:a16="http://schemas.microsoft.com/office/drawing/2014/main" id="{00000000-0008-0000-0700-000015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0</xdr:colOff>
      <xdr:row>0</xdr:row>
      <xdr:rowOff>9525</xdr:rowOff>
    </xdr:from>
    <xdr:to>
      <xdr:col>13</xdr:col>
      <xdr:colOff>507175</xdr:colOff>
      <xdr:row>2</xdr:row>
      <xdr:rowOff>18225</xdr:rowOff>
    </xdr:to>
    <xdr:pic>
      <xdr:nvPicPr>
        <xdr:cNvPr id="26" name="Afbeelding 25">
          <a:hlinkClick xmlns:r="http://schemas.openxmlformats.org/officeDocument/2006/relationships" r:id="rId5" tooltip="Skip to results"/>
          <a:extLst>
            <a:ext uri="{FF2B5EF4-FFF2-40B4-BE49-F238E27FC236}">
              <a16:creationId xmlns:a16="http://schemas.microsoft.com/office/drawing/2014/main" id="{00000000-0008-0000-0700-00001A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27" name="Afbeelding 26">
          <a:hlinkClick xmlns:r="http://schemas.openxmlformats.org/officeDocument/2006/relationships" r:id="rId7" tooltip="Previous domain"/>
          <a:extLst>
            <a:ext uri="{FF2B5EF4-FFF2-40B4-BE49-F238E27FC236}">
              <a16:creationId xmlns:a16="http://schemas.microsoft.com/office/drawing/2014/main" id="{00000000-0008-0000-0700-00001B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979727</xdr:colOff>
      <xdr:row>0</xdr:row>
      <xdr:rowOff>1</xdr:rowOff>
    </xdr:from>
    <xdr:to>
      <xdr:col>12</xdr:col>
      <xdr:colOff>120650</xdr:colOff>
      <xdr:row>2</xdr:row>
      <xdr:rowOff>11487</xdr:rowOff>
    </xdr:to>
    <xdr:pic>
      <xdr:nvPicPr>
        <xdr:cNvPr id="28" name="Afbeelding 27">
          <a:hlinkClick xmlns:r="http://schemas.openxmlformats.org/officeDocument/2006/relationships" r:id="rId9" tooltip="Next domain"/>
          <a:extLst>
            <a:ext uri="{FF2B5EF4-FFF2-40B4-BE49-F238E27FC236}">
              <a16:creationId xmlns:a16="http://schemas.microsoft.com/office/drawing/2014/main" id="{00000000-0008-0000-0700-00001C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4702" y="1"/>
          <a:ext cx="53792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29" name="Afbeelding 28">
          <a:hlinkClick xmlns:r="http://schemas.openxmlformats.org/officeDocument/2006/relationships" r:id="rId11" tooltip="Back to index"/>
          <a:extLst>
            <a:ext uri="{FF2B5EF4-FFF2-40B4-BE49-F238E27FC236}">
              <a16:creationId xmlns:a16="http://schemas.microsoft.com/office/drawing/2014/main" id="{00000000-0008-0000-0700-00001D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896359</xdr:colOff>
      <xdr:row>2</xdr:row>
      <xdr:rowOff>104994</xdr:rowOff>
    </xdr:from>
    <xdr:to>
      <xdr:col>12</xdr:col>
      <xdr:colOff>104060</xdr:colOff>
      <xdr:row>3</xdr:row>
      <xdr:rowOff>219399</xdr:rowOff>
    </xdr:to>
    <xdr:pic>
      <xdr:nvPicPr>
        <xdr:cNvPr id="2" name="Afbeelding 1">
          <a:hlinkClick xmlns:r="http://schemas.openxmlformats.org/officeDocument/2006/relationships" r:id="rId1" tooltip="Next section"/>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3" name="Afbeelding 2">
          <a:hlinkClick xmlns:r="http://schemas.openxmlformats.org/officeDocument/2006/relationships" r:id="rId3" tooltip="Previous section"/>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68609" name="Drop Down 1" hidden="1">
              <a:extLst>
                <a:ext uri="{63B3BB69-23CF-44E3-9099-C40C66FF867C}">
                  <a14:compatExt spid="_x0000_s68609"/>
                </a:ext>
                <a:ext uri="{FF2B5EF4-FFF2-40B4-BE49-F238E27FC236}">
                  <a16:creationId xmlns:a16="http://schemas.microsoft.com/office/drawing/2014/main" id="{00000000-0008-0000-0800-000001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11</xdr:row>
          <xdr:rowOff>23052</xdr:rowOff>
        </xdr:from>
        <xdr:to>
          <xdr:col>12</xdr:col>
          <xdr:colOff>15368</xdr:colOff>
          <xdr:row>11</xdr:row>
          <xdr:rowOff>230521</xdr:rowOff>
        </xdr:to>
        <xdr:sp macro="" textlink="">
          <xdr:nvSpPr>
            <xdr:cNvPr id="68611" name="Drop Down 3" hidden="1">
              <a:extLst>
                <a:ext uri="{63B3BB69-23CF-44E3-9099-C40C66FF867C}">
                  <a14:compatExt spid="_x0000_s68611"/>
                </a:ext>
                <a:ext uri="{FF2B5EF4-FFF2-40B4-BE49-F238E27FC236}">
                  <a16:creationId xmlns:a16="http://schemas.microsoft.com/office/drawing/2014/main" id="{00000000-0008-0000-0800-000003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68612" name="Drop Down 4" hidden="1">
              <a:extLst>
                <a:ext uri="{63B3BB69-23CF-44E3-9099-C40C66FF867C}">
                  <a14:compatExt spid="_x0000_s68612"/>
                </a:ext>
                <a:ext uri="{FF2B5EF4-FFF2-40B4-BE49-F238E27FC236}">
                  <a16:creationId xmlns:a16="http://schemas.microsoft.com/office/drawing/2014/main" id="{00000000-0008-0000-0800-000004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68613" name="Drop Down 5" hidden="1">
              <a:extLst>
                <a:ext uri="{63B3BB69-23CF-44E3-9099-C40C66FF867C}">
                  <a14:compatExt spid="_x0000_s68613"/>
                </a:ext>
                <a:ext uri="{FF2B5EF4-FFF2-40B4-BE49-F238E27FC236}">
                  <a16:creationId xmlns:a16="http://schemas.microsoft.com/office/drawing/2014/main" id="{00000000-0008-0000-0800-000005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68614" name="Drop Down 6" hidden="1">
              <a:extLst>
                <a:ext uri="{63B3BB69-23CF-44E3-9099-C40C66FF867C}">
                  <a14:compatExt spid="_x0000_s68614"/>
                </a:ext>
                <a:ext uri="{FF2B5EF4-FFF2-40B4-BE49-F238E27FC236}">
                  <a16:creationId xmlns:a16="http://schemas.microsoft.com/office/drawing/2014/main" id="{00000000-0008-0000-0800-000006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68615" name="Drop Down 7" hidden="1">
              <a:extLst>
                <a:ext uri="{63B3BB69-23CF-44E3-9099-C40C66FF867C}">
                  <a14:compatExt spid="_x0000_s68615"/>
                </a:ext>
                <a:ext uri="{FF2B5EF4-FFF2-40B4-BE49-F238E27FC236}">
                  <a16:creationId xmlns:a16="http://schemas.microsoft.com/office/drawing/2014/main" id="{00000000-0008-0000-0800-000007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68616" name="Drop Down 8" hidden="1">
              <a:extLst>
                <a:ext uri="{63B3BB69-23CF-44E3-9099-C40C66FF867C}">
                  <a14:compatExt spid="_x0000_s68616"/>
                </a:ext>
                <a:ext uri="{FF2B5EF4-FFF2-40B4-BE49-F238E27FC236}">
                  <a16:creationId xmlns:a16="http://schemas.microsoft.com/office/drawing/2014/main" id="{00000000-0008-0000-0800-000008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68617" name="Drop Down 9" hidden="1">
              <a:extLst>
                <a:ext uri="{63B3BB69-23CF-44E3-9099-C40C66FF867C}">
                  <a14:compatExt spid="_x0000_s68617"/>
                </a:ext>
                <a:ext uri="{FF2B5EF4-FFF2-40B4-BE49-F238E27FC236}">
                  <a16:creationId xmlns:a16="http://schemas.microsoft.com/office/drawing/2014/main" id="{00000000-0008-0000-0800-000009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68618" name="Drop Down 10" hidden="1">
              <a:extLst>
                <a:ext uri="{63B3BB69-23CF-44E3-9099-C40C66FF867C}">
                  <a14:compatExt spid="_x0000_s68618"/>
                </a:ext>
                <a:ext uri="{FF2B5EF4-FFF2-40B4-BE49-F238E27FC236}">
                  <a16:creationId xmlns:a16="http://schemas.microsoft.com/office/drawing/2014/main" id="{00000000-0008-0000-0800-00000A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68619" name="Drop Down 11" hidden="1">
              <a:extLst>
                <a:ext uri="{63B3BB69-23CF-44E3-9099-C40C66FF867C}">
                  <a14:compatExt spid="_x0000_s68619"/>
                </a:ext>
                <a:ext uri="{FF2B5EF4-FFF2-40B4-BE49-F238E27FC236}">
                  <a16:creationId xmlns:a16="http://schemas.microsoft.com/office/drawing/2014/main" id="{00000000-0008-0000-0800-00000B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68621" name="Drop Down 13" hidden="1">
              <a:extLst>
                <a:ext uri="{63B3BB69-23CF-44E3-9099-C40C66FF867C}">
                  <a14:compatExt spid="_x0000_s68621"/>
                </a:ext>
                <a:ext uri="{FF2B5EF4-FFF2-40B4-BE49-F238E27FC236}">
                  <a16:creationId xmlns:a16="http://schemas.microsoft.com/office/drawing/2014/main" id="{00000000-0008-0000-0800-00000D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68622" name="Drop Down 14" hidden="1">
              <a:extLst>
                <a:ext uri="{63B3BB69-23CF-44E3-9099-C40C66FF867C}">
                  <a14:compatExt spid="_x0000_s68622"/>
                </a:ext>
                <a:ext uri="{FF2B5EF4-FFF2-40B4-BE49-F238E27FC236}">
                  <a16:creationId xmlns:a16="http://schemas.microsoft.com/office/drawing/2014/main" id="{00000000-0008-0000-0800-00000E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68623" name="Drop Down 15" hidden="1">
              <a:extLst>
                <a:ext uri="{63B3BB69-23CF-44E3-9099-C40C66FF867C}">
                  <a14:compatExt spid="_x0000_s68623"/>
                </a:ext>
                <a:ext uri="{FF2B5EF4-FFF2-40B4-BE49-F238E27FC236}">
                  <a16:creationId xmlns:a16="http://schemas.microsoft.com/office/drawing/2014/main" id="{00000000-0008-0000-0800-00000F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0</xdr:colOff>
      <xdr:row>0</xdr:row>
      <xdr:rowOff>9525</xdr:rowOff>
    </xdr:from>
    <xdr:to>
      <xdr:col>13</xdr:col>
      <xdr:colOff>507175</xdr:colOff>
      <xdr:row>2</xdr:row>
      <xdr:rowOff>18225</xdr:rowOff>
    </xdr:to>
    <xdr:pic>
      <xdr:nvPicPr>
        <xdr:cNvPr id="25" name="Afbeelding 24">
          <a:hlinkClick xmlns:r="http://schemas.openxmlformats.org/officeDocument/2006/relationships" r:id="rId5" tooltip="Skip to results"/>
          <a:extLst>
            <a:ext uri="{FF2B5EF4-FFF2-40B4-BE49-F238E27FC236}">
              <a16:creationId xmlns:a16="http://schemas.microsoft.com/office/drawing/2014/main" id="{00000000-0008-0000-0800-000019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68627" name="Drop Down 19" hidden="1">
              <a:extLst>
                <a:ext uri="{63B3BB69-23CF-44E3-9099-C40C66FF867C}">
                  <a14:compatExt spid="_x0000_s68627"/>
                </a:ext>
                <a:ext uri="{FF2B5EF4-FFF2-40B4-BE49-F238E27FC236}">
                  <a16:creationId xmlns:a16="http://schemas.microsoft.com/office/drawing/2014/main" id="{00000000-0008-0000-0800-000013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68628" name="Drop Down 20" hidden="1">
              <a:extLst>
                <a:ext uri="{63B3BB69-23CF-44E3-9099-C40C66FF867C}">
                  <a14:compatExt spid="_x0000_s68628"/>
                </a:ext>
                <a:ext uri="{FF2B5EF4-FFF2-40B4-BE49-F238E27FC236}">
                  <a16:creationId xmlns:a16="http://schemas.microsoft.com/office/drawing/2014/main" id="{00000000-0008-0000-0800-000014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27" name="Afbeelding 26">
          <a:hlinkClick xmlns:r="http://schemas.openxmlformats.org/officeDocument/2006/relationships" r:id="rId7" tooltip="Previous domain"/>
          <a:extLst>
            <a:ext uri="{FF2B5EF4-FFF2-40B4-BE49-F238E27FC236}">
              <a16:creationId xmlns:a16="http://schemas.microsoft.com/office/drawing/2014/main" id="{00000000-0008-0000-0800-00001B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979727</xdr:colOff>
      <xdr:row>0</xdr:row>
      <xdr:rowOff>1</xdr:rowOff>
    </xdr:from>
    <xdr:to>
      <xdr:col>12</xdr:col>
      <xdr:colOff>120650</xdr:colOff>
      <xdr:row>2</xdr:row>
      <xdr:rowOff>11487</xdr:rowOff>
    </xdr:to>
    <xdr:pic>
      <xdr:nvPicPr>
        <xdr:cNvPr id="28" name="Afbeelding 27">
          <a:hlinkClick xmlns:r="http://schemas.openxmlformats.org/officeDocument/2006/relationships" r:id="rId9" tooltip="Next domain"/>
          <a:extLst>
            <a:ext uri="{FF2B5EF4-FFF2-40B4-BE49-F238E27FC236}">
              <a16:creationId xmlns:a16="http://schemas.microsoft.com/office/drawing/2014/main" id="{00000000-0008-0000-0800-00001C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4702" y="1"/>
          <a:ext cx="53792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29" name="Afbeelding 28">
          <a:hlinkClick xmlns:r="http://schemas.openxmlformats.org/officeDocument/2006/relationships" r:id="rId11" tooltip="Back to index"/>
          <a:extLst>
            <a:ext uri="{FF2B5EF4-FFF2-40B4-BE49-F238E27FC236}">
              <a16:creationId xmlns:a16="http://schemas.microsoft.com/office/drawing/2014/main" id="{00000000-0008-0000-0800-00001D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11</xdr:col>
      <xdr:colOff>896359</xdr:colOff>
      <xdr:row>2</xdr:row>
      <xdr:rowOff>104994</xdr:rowOff>
    </xdr:from>
    <xdr:to>
      <xdr:col>12</xdr:col>
      <xdr:colOff>104060</xdr:colOff>
      <xdr:row>3</xdr:row>
      <xdr:rowOff>219399</xdr:rowOff>
    </xdr:to>
    <xdr:pic>
      <xdr:nvPicPr>
        <xdr:cNvPr id="2" name="Afbeelding 1">
          <a:hlinkClick xmlns:r="http://schemas.openxmlformats.org/officeDocument/2006/relationships" r:id="rId1" tooltip="Next section"/>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3" name="Afbeelding 2">
          <a:hlinkClick xmlns:r="http://schemas.openxmlformats.org/officeDocument/2006/relationships" r:id="rId3" tooltip="Previous section"/>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69633" name="Drop Down 1" hidden="1">
              <a:extLst>
                <a:ext uri="{63B3BB69-23CF-44E3-9099-C40C66FF867C}">
                  <a14:compatExt spid="_x0000_s69633"/>
                </a:ext>
                <a:ext uri="{FF2B5EF4-FFF2-40B4-BE49-F238E27FC236}">
                  <a16:creationId xmlns:a16="http://schemas.microsoft.com/office/drawing/2014/main" id="{00000000-0008-0000-0900-00000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69634" name="Drop Down 2" hidden="1">
              <a:extLst>
                <a:ext uri="{63B3BB69-23CF-44E3-9099-C40C66FF867C}">
                  <a14:compatExt spid="_x0000_s69634"/>
                </a:ext>
                <a:ext uri="{FF2B5EF4-FFF2-40B4-BE49-F238E27FC236}">
                  <a16:creationId xmlns:a16="http://schemas.microsoft.com/office/drawing/2014/main" id="{00000000-0008-0000-0900-000002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69637" name="Drop Down 5" hidden="1">
              <a:extLst>
                <a:ext uri="{63B3BB69-23CF-44E3-9099-C40C66FF867C}">
                  <a14:compatExt spid="_x0000_s69637"/>
                </a:ext>
                <a:ext uri="{FF2B5EF4-FFF2-40B4-BE49-F238E27FC236}">
                  <a16:creationId xmlns:a16="http://schemas.microsoft.com/office/drawing/2014/main" id="{00000000-0008-0000-0900-000005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69638" name="Drop Down 6" hidden="1">
              <a:extLst>
                <a:ext uri="{63B3BB69-23CF-44E3-9099-C40C66FF867C}">
                  <a14:compatExt spid="_x0000_s69638"/>
                </a:ext>
                <a:ext uri="{FF2B5EF4-FFF2-40B4-BE49-F238E27FC236}">
                  <a16:creationId xmlns:a16="http://schemas.microsoft.com/office/drawing/2014/main" id="{00000000-0008-0000-0900-000006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69639" name="Drop Down 7" hidden="1">
              <a:extLst>
                <a:ext uri="{63B3BB69-23CF-44E3-9099-C40C66FF867C}">
                  <a14:compatExt spid="_x0000_s69639"/>
                </a:ext>
                <a:ext uri="{FF2B5EF4-FFF2-40B4-BE49-F238E27FC236}">
                  <a16:creationId xmlns:a16="http://schemas.microsoft.com/office/drawing/2014/main" id="{00000000-0008-0000-0900-000007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69640" name="Drop Down 8" hidden="1">
              <a:extLst>
                <a:ext uri="{63B3BB69-23CF-44E3-9099-C40C66FF867C}">
                  <a14:compatExt spid="_x0000_s69640"/>
                </a:ext>
                <a:ext uri="{FF2B5EF4-FFF2-40B4-BE49-F238E27FC236}">
                  <a16:creationId xmlns:a16="http://schemas.microsoft.com/office/drawing/2014/main" id="{00000000-0008-0000-0900-000008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69641" name="Drop Down 9" hidden="1">
              <a:extLst>
                <a:ext uri="{63B3BB69-23CF-44E3-9099-C40C66FF867C}">
                  <a14:compatExt spid="_x0000_s69641"/>
                </a:ext>
                <a:ext uri="{FF2B5EF4-FFF2-40B4-BE49-F238E27FC236}">
                  <a16:creationId xmlns:a16="http://schemas.microsoft.com/office/drawing/2014/main" id="{00000000-0008-0000-0900-000009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69642" name="Drop Down 10" hidden="1">
              <a:extLst>
                <a:ext uri="{63B3BB69-23CF-44E3-9099-C40C66FF867C}">
                  <a14:compatExt spid="_x0000_s69642"/>
                </a:ext>
                <a:ext uri="{FF2B5EF4-FFF2-40B4-BE49-F238E27FC236}">
                  <a16:creationId xmlns:a16="http://schemas.microsoft.com/office/drawing/2014/main" id="{00000000-0008-0000-0900-00000A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69643" name="Drop Down 11" hidden="1">
              <a:extLst>
                <a:ext uri="{63B3BB69-23CF-44E3-9099-C40C66FF867C}">
                  <a14:compatExt spid="_x0000_s69643"/>
                </a:ext>
                <a:ext uri="{FF2B5EF4-FFF2-40B4-BE49-F238E27FC236}">
                  <a16:creationId xmlns:a16="http://schemas.microsoft.com/office/drawing/2014/main" id="{00000000-0008-0000-0900-00000B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69644" name="Drop Down 12" hidden="1">
              <a:extLst>
                <a:ext uri="{63B3BB69-23CF-44E3-9099-C40C66FF867C}">
                  <a14:compatExt spid="_x0000_s69644"/>
                </a:ext>
                <a:ext uri="{FF2B5EF4-FFF2-40B4-BE49-F238E27FC236}">
                  <a16:creationId xmlns:a16="http://schemas.microsoft.com/office/drawing/2014/main" id="{00000000-0008-0000-0900-00000C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69645" name="Drop Down 13" hidden="1">
              <a:extLst>
                <a:ext uri="{63B3BB69-23CF-44E3-9099-C40C66FF867C}">
                  <a14:compatExt spid="_x0000_s69645"/>
                </a:ext>
                <a:ext uri="{FF2B5EF4-FFF2-40B4-BE49-F238E27FC236}">
                  <a16:creationId xmlns:a16="http://schemas.microsoft.com/office/drawing/2014/main" id="{00000000-0008-0000-0900-00000D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23052</xdr:rowOff>
        </xdr:from>
        <xdr:to>
          <xdr:col>12</xdr:col>
          <xdr:colOff>15368</xdr:colOff>
          <xdr:row>22</xdr:row>
          <xdr:rowOff>230521</xdr:rowOff>
        </xdr:to>
        <xdr:sp macro="" textlink="">
          <xdr:nvSpPr>
            <xdr:cNvPr id="69646" name="Drop Down 14" hidden="1">
              <a:extLst>
                <a:ext uri="{63B3BB69-23CF-44E3-9099-C40C66FF867C}">
                  <a14:compatExt spid="_x0000_s69646"/>
                </a:ext>
                <a:ext uri="{FF2B5EF4-FFF2-40B4-BE49-F238E27FC236}">
                  <a16:creationId xmlns:a16="http://schemas.microsoft.com/office/drawing/2014/main" id="{00000000-0008-0000-0900-00000E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69647" name="Drop Down 15" hidden="1">
              <a:extLst>
                <a:ext uri="{63B3BB69-23CF-44E3-9099-C40C66FF867C}">
                  <a14:compatExt spid="_x0000_s69647"/>
                </a:ext>
                <a:ext uri="{FF2B5EF4-FFF2-40B4-BE49-F238E27FC236}">
                  <a16:creationId xmlns:a16="http://schemas.microsoft.com/office/drawing/2014/main" id="{00000000-0008-0000-0900-00000F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69648" name="Drop Down 16" hidden="1">
              <a:extLst>
                <a:ext uri="{63B3BB69-23CF-44E3-9099-C40C66FF867C}">
                  <a14:compatExt spid="_x0000_s69648"/>
                </a:ext>
                <a:ext uri="{FF2B5EF4-FFF2-40B4-BE49-F238E27FC236}">
                  <a16:creationId xmlns:a16="http://schemas.microsoft.com/office/drawing/2014/main" id="{00000000-0008-0000-0900-000010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69649" name="Drop Down 17" hidden="1">
              <a:extLst>
                <a:ext uri="{63B3BB69-23CF-44E3-9099-C40C66FF867C}">
                  <a14:compatExt spid="_x0000_s69649"/>
                </a:ext>
                <a:ext uri="{FF2B5EF4-FFF2-40B4-BE49-F238E27FC236}">
                  <a16:creationId xmlns:a16="http://schemas.microsoft.com/office/drawing/2014/main" id="{00000000-0008-0000-0900-00001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38</xdr:row>
          <xdr:rowOff>23052</xdr:rowOff>
        </xdr:from>
        <xdr:to>
          <xdr:col>12</xdr:col>
          <xdr:colOff>15368</xdr:colOff>
          <xdr:row>38</xdr:row>
          <xdr:rowOff>230521</xdr:rowOff>
        </xdr:to>
        <xdr:sp macro="" textlink="">
          <xdr:nvSpPr>
            <xdr:cNvPr id="69651" name="Drop Down 19" hidden="1">
              <a:extLst>
                <a:ext uri="{63B3BB69-23CF-44E3-9099-C40C66FF867C}">
                  <a14:compatExt spid="_x0000_s69651"/>
                </a:ext>
                <a:ext uri="{FF2B5EF4-FFF2-40B4-BE49-F238E27FC236}">
                  <a16:creationId xmlns:a16="http://schemas.microsoft.com/office/drawing/2014/main" id="{00000000-0008-0000-0900-000013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23052</xdr:rowOff>
        </xdr:from>
        <xdr:to>
          <xdr:col>12</xdr:col>
          <xdr:colOff>15368</xdr:colOff>
          <xdr:row>40</xdr:row>
          <xdr:rowOff>230521</xdr:rowOff>
        </xdr:to>
        <xdr:sp macro="" textlink="">
          <xdr:nvSpPr>
            <xdr:cNvPr id="69652" name="Drop Down 20" hidden="1">
              <a:extLst>
                <a:ext uri="{63B3BB69-23CF-44E3-9099-C40C66FF867C}">
                  <a14:compatExt spid="_x0000_s69652"/>
                </a:ext>
                <a:ext uri="{FF2B5EF4-FFF2-40B4-BE49-F238E27FC236}">
                  <a16:creationId xmlns:a16="http://schemas.microsoft.com/office/drawing/2014/main" id="{00000000-0008-0000-0900-000014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41</xdr:row>
          <xdr:rowOff>23052</xdr:rowOff>
        </xdr:from>
        <xdr:to>
          <xdr:col>12</xdr:col>
          <xdr:colOff>15368</xdr:colOff>
          <xdr:row>41</xdr:row>
          <xdr:rowOff>230521</xdr:rowOff>
        </xdr:to>
        <xdr:sp macro="" textlink="">
          <xdr:nvSpPr>
            <xdr:cNvPr id="69653" name="Drop Down 21" hidden="1">
              <a:extLst>
                <a:ext uri="{63B3BB69-23CF-44E3-9099-C40C66FF867C}">
                  <a14:compatExt spid="_x0000_s69653"/>
                </a:ext>
                <a:ext uri="{FF2B5EF4-FFF2-40B4-BE49-F238E27FC236}">
                  <a16:creationId xmlns:a16="http://schemas.microsoft.com/office/drawing/2014/main" id="{00000000-0008-0000-0900-000015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23052</xdr:rowOff>
        </xdr:from>
        <xdr:to>
          <xdr:col>12</xdr:col>
          <xdr:colOff>15368</xdr:colOff>
          <xdr:row>42</xdr:row>
          <xdr:rowOff>230521</xdr:rowOff>
        </xdr:to>
        <xdr:sp macro="" textlink="">
          <xdr:nvSpPr>
            <xdr:cNvPr id="69654" name="Drop Down 22" hidden="1">
              <a:extLst>
                <a:ext uri="{63B3BB69-23CF-44E3-9099-C40C66FF867C}">
                  <a14:compatExt spid="_x0000_s69654"/>
                </a:ext>
                <a:ext uri="{FF2B5EF4-FFF2-40B4-BE49-F238E27FC236}">
                  <a16:creationId xmlns:a16="http://schemas.microsoft.com/office/drawing/2014/main" id="{00000000-0008-0000-0900-000016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0</xdr:colOff>
      <xdr:row>0</xdr:row>
      <xdr:rowOff>9525</xdr:rowOff>
    </xdr:from>
    <xdr:to>
      <xdr:col>13</xdr:col>
      <xdr:colOff>507175</xdr:colOff>
      <xdr:row>2</xdr:row>
      <xdr:rowOff>18225</xdr:rowOff>
    </xdr:to>
    <xdr:pic>
      <xdr:nvPicPr>
        <xdr:cNvPr id="33" name="Afbeelding 32">
          <a:hlinkClick xmlns:r="http://schemas.openxmlformats.org/officeDocument/2006/relationships" r:id="rId5" tooltip="Skip to results"/>
          <a:extLst>
            <a:ext uri="{FF2B5EF4-FFF2-40B4-BE49-F238E27FC236}">
              <a16:creationId xmlns:a16="http://schemas.microsoft.com/office/drawing/2014/main" id="{00000000-0008-0000-0900-000021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29</xdr:row>
          <xdr:rowOff>23052</xdr:rowOff>
        </xdr:from>
        <xdr:to>
          <xdr:col>12</xdr:col>
          <xdr:colOff>15368</xdr:colOff>
          <xdr:row>29</xdr:row>
          <xdr:rowOff>230521</xdr:rowOff>
        </xdr:to>
        <xdr:sp macro="" textlink="">
          <xdr:nvSpPr>
            <xdr:cNvPr id="69660" name="Drop Down 28" hidden="1">
              <a:extLst>
                <a:ext uri="{63B3BB69-23CF-44E3-9099-C40C66FF867C}">
                  <a14:compatExt spid="_x0000_s69660"/>
                </a:ext>
                <a:ext uri="{FF2B5EF4-FFF2-40B4-BE49-F238E27FC236}">
                  <a16:creationId xmlns:a16="http://schemas.microsoft.com/office/drawing/2014/main" id="{00000000-0008-0000-0900-00001C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23052</xdr:rowOff>
        </xdr:from>
        <xdr:to>
          <xdr:col>12</xdr:col>
          <xdr:colOff>15368</xdr:colOff>
          <xdr:row>30</xdr:row>
          <xdr:rowOff>230521</xdr:rowOff>
        </xdr:to>
        <xdr:sp macro="" textlink="">
          <xdr:nvSpPr>
            <xdr:cNvPr id="69661" name="Drop Down 29" hidden="1">
              <a:extLst>
                <a:ext uri="{63B3BB69-23CF-44E3-9099-C40C66FF867C}">
                  <a14:compatExt spid="_x0000_s69661"/>
                </a:ext>
                <a:ext uri="{FF2B5EF4-FFF2-40B4-BE49-F238E27FC236}">
                  <a16:creationId xmlns:a16="http://schemas.microsoft.com/office/drawing/2014/main" id="{00000000-0008-0000-0900-00001D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69662" name="Drop Down 30" hidden="1">
              <a:extLst>
                <a:ext uri="{63B3BB69-23CF-44E3-9099-C40C66FF867C}">
                  <a14:compatExt spid="_x0000_s69662"/>
                </a:ext>
                <a:ext uri="{FF2B5EF4-FFF2-40B4-BE49-F238E27FC236}">
                  <a16:creationId xmlns:a16="http://schemas.microsoft.com/office/drawing/2014/main" id="{00000000-0008-0000-0900-00001E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23052</xdr:rowOff>
        </xdr:from>
        <xdr:to>
          <xdr:col>12</xdr:col>
          <xdr:colOff>15368</xdr:colOff>
          <xdr:row>31</xdr:row>
          <xdr:rowOff>230521</xdr:rowOff>
        </xdr:to>
        <xdr:sp macro="" textlink="">
          <xdr:nvSpPr>
            <xdr:cNvPr id="69664" name="Drop Down 32" hidden="1">
              <a:extLst>
                <a:ext uri="{63B3BB69-23CF-44E3-9099-C40C66FF867C}">
                  <a14:compatExt spid="_x0000_s69664"/>
                </a:ext>
                <a:ext uri="{FF2B5EF4-FFF2-40B4-BE49-F238E27FC236}">
                  <a16:creationId xmlns:a16="http://schemas.microsoft.com/office/drawing/2014/main" id="{00000000-0008-0000-0900-000020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23052</xdr:rowOff>
        </xdr:from>
        <xdr:to>
          <xdr:col>12</xdr:col>
          <xdr:colOff>15368</xdr:colOff>
          <xdr:row>32</xdr:row>
          <xdr:rowOff>230521</xdr:rowOff>
        </xdr:to>
        <xdr:sp macro="" textlink="">
          <xdr:nvSpPr>
            <xdr:cNvPr id="69665" name="Drop Down 33" hidden="1">
              <a:extLst>
                <a:ext uri="{63B3BB69-23CF-44E3-9099-C40C66FF867C}">
                  <a14:compatExt spid="_x0000_s69665"/>
                </a:ext>
                <a:ext uri="{FF2B5EF4-FFF2-40B4-BE49-F238E27FC236}">
                  <a16:creationId xmlns:a16="http://schemas.microsoft.com/office/drawing/2014/main" id="{00000000-0008-0000-0900-00002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23052</xdr:rowOff>
        </xdr:from>
        <xdr:to>
          <xdr:col>12</xdr:col>
          <xdr:colOff>15368</xdr:colOff>
          <xdr:row>33</xdr:row>
          <xdr:rowOff>230521</xdr:rowOff>
        </xdr:to>
        <xdr:sp macro="" textlink="">
          <xdr:nvSpPr>
            <xdr:cNvPr id="69666" name="Drop Down 34" hidden="1">
              <a:extLst>
                <a:ext uri="{63B3BB69-23CF-44E3-9099-C40C66FF867C}">
                  <a14:compatExt spid="_x0000_s69666"/>
                </a:ext>
                <a:ext uri="{FF2B5EF4-FFF2-40B4-BE49-F238E27FC236}">
                  <a16:creationId xmlns:a16="http://schemas.microsoft.com/office/drawing/2014/main" id="{00000000-0008-0000-0900-000022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23052</xdr:rowOff>
        </xdr:from>
        <xdr:to>
          <xdr:col>12</xdr:col>
          <xdr:colOff>15368</xdr:colOff>
          <xdr:row>34</xdr:row>
          <xdr:rowOff>230521</xdr:rowOff>
        </xdr:to>
        <xdr:sp macro="" textlink="">
          <xdr:nvSpPr>
            <xdr:cNvPr id="69667" name="Drop Down 35" hidden="1">
              <a:extLst>
                <a:ext uri="{63B3BB69-23CF-44E3-9099-C40C66FF867C}">
                  <a14:compatExt spid="_x0000_s69667"/>
                </a:ext>
                <a:ext uri="{FF2B5EF4-FFF2-40B4-BE49-F238E27FC236}">
                  <a16:creationId xmlns:a16="http://schemas.microsoft.com/office/drawing/2014/main" id="{00000000-0008-0000-0900-000023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23052</xdr:rowOff>
        </xdr:from>
        <xdr:to>
          <xdr:col>12</xdr:col>
          <xdr:colOff>15368</xdr:colOff>
          <xdr:row>35</xdr:row>
          <xdr:rowOff>230521</xdr:rowOff>
        </xdr:to>
        <xdr:sp macro="" textlink="">
          <xdr:nvSpPr>
            <xdr:cNvPr id="69668" name="Drop Down 36" hidden="1">
              <a:extLst>
                <a:ext uri="{63B3BB69-23CF-44E3-9099-C40C66FF867C}">
                  <a14:compatExt spid="_x0000_s69668"/>
                </a:ext>
                <a:ext uri="{FF2B5EF4-FFF2-40B4-BE49-F238E27FC236}">
                  <a16:creationId xmlns:a16="http://schemas.microsoft.com/office/drawing/2014/main" id="{00000000-0008-0000-0900-000024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23052</xdr:rowOff>
        </xdr:from>
        <xdr:to>
          <xdr:col>12</xdr:col>
          <xdr:colOff>15368</xdr:colOff>
          <xdr:row>36</xdr:row>
          <xdr:rowOff>230521</xdr:rowOff>
        </xdr:to>
        <xdr:sp macro="" textlink="">
          <xdr:nvSpPr>
            <xdr:cNvPr id="69669" name="Drop Down 37" hidden="1">
              <a:extLst>
                <a:ext uri="{63B3BB69-23CF-44E3-9099-C40C66FF867C}">
                  <a14:compatExt spid="_x0000_s69669"/>
                </a:ext>
                <a:ext uri="{FF2B5EF4-FFF2-40B4-BE49-F238E27FC236}">
                  <a16:creationId xmlns:a16="http://schemas.microsoft.com/office/drawing/2014/main" id="{00000000-0008-0000-0900-000025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43" name="Afbeelding 42">
          <a:hlinkClick xmlns:r="http://schemas.openxmlformats.org/officeDocument/2006/relationships" r:id="rId7" tooltip="Previous domain"/>
          <a:extLst>
            <a:ext uri="{FF2B5EF4-FFF2-40B4-BE49-F238E27FC236}">
              <a16:creationId xmlns:a16="http://schemas.microsoft.com/office/drawing/2014/main" id="{00000000-0008-0000-0900-00002B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979727</xdr:colOff>
      <xdr:row>0</xdr:row>
      <xdr:rowOff>1</xdr:rowOff>
    </xdr:from>
    <xdr:to>
      <xdr:col>12</xdr:col>
      <xdr:colOff>120650</xdr:colOff>
      <xdr:row>2</xdr:row>
      <xdr:rowOff>11487</xdr:rowOff>
    </xdr:to>
    <xdr:pic>
      <xdr:nvPicPr>
        <xdr:cNvPr id="44" name="Afbeelding 43">
          <a:hlinkClick xmlns:r="http://schemas.openxmlformats.org/officeDocument/2006/relationships" r:id="rId9" tooltip="Next domain"/>
          <a:extLst>
            <a:ext uri="{FF2B5EF4-FFF2-40B4-BE49-F238E27FC236}">
              <a16:creationId xmlns:a16="http://schemas.microsoft.com/office/drawing/2014/main" id="{00000000-0008-0000-0900-00002C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4702" y="1"/>
          <a:ext cx="53792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45" name="Afbeelding 44">
          <a:hlinkClick xmlns:r="http://schemas.openxmlformats.org/officeDocument/2006/relationships" r:id="rId11" tooltip="Back to index"/>
          <a:extLst>
            <a:ext uri="{FF2B5EF4-FFF2-40B4-BE49-F238E27FC236}">
              <a16:creationId xmlns:a16="http://schemas.microsoft.com/office/drawing/2014/main" id="{00000000-0008-0000-0900-00002D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43</xdr:row>
          <xdr:rowOff>23052</xdr:rowOff>
        </xdr:from>
        <xdr:to>
          <xdr:col>12</xdr:col>
          <xdr:colOff>15368</xdr:colOff>
          <xdr:row>43</xdr:row>
          <xdr:rowOff>230521</xdr:rowOff>
        </xdr:to>
        <xdr:sp macro="" textlink="">
          <xdr:nvSpPr>
            <xdr:cNvPr id="69671" name="Drop Down 39" hidden="1">
              <a:extLst>
                <a:ext uri="{63B3BB69-23CF-44E3-9099-C40C66FF867C}">
                  <a14:compatExt spid="_x0000_s69671"/>
                </a:ext>
                <a:ext uri="{FF2B5EF4-FFF2-40B4-BE49-F238E27FC236}">
                  <a16:creationId xmlns:a16="http://schemas.microsoft.com/office/drawing/2014/main" id="{00000000-0008-0000-0900-000027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39</xdr:row>
          <xdr:rowOff>23052</xdr:rowOff>
        </xdr:from>
        <xdr:to>
          <xdr:col>12</xdr:col>
          <xdr:colOff>15368</xdr:colOff>
          <xdr:row>39</xdr:row>
          <xdr:rowOff>230521</xdr:rowOff>
        </xdr:to>
        <xdr:sp macro="" textlink="">
          <xdr:nvSpPr>
            <xdr:cNvPr id="69674" name="Drop Down 42" hidden="1">
              <a:extLst>
                <a:ext uri="{63B3BB69-23CF-44E3-9099-C40C66FF867C}">
                  <a14:compatExt spid="_x0000_s69674"/>
                </a:ext>
                <a:ext uri="{FF2B5EF4-FFF2-40B4-BE49-F238E27FC236}">
                  <a16:creationId xmlns:a16="http://schemas.microsoft.com/office/drawing/2014/main" id="{00000000-0008-0000-0900-00002A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69676" name="Drop Down 44" hidden="1">
              <a:extLst>
                <a:ext uri="{63B3BB69-23CF-44E3-9099-C40C66FF867C}">
                  <a14:compatExt spid="_x0000_s69676"/>
                </a:ext>
                <a:ext uri="{FF2B5EF4-FFF2-40B4-BE49-F238E27FC236}">
                  <a16:creationId xmlns:a16="http://schemas.microsoft.com/office/drawing/2014/main" id="{00000000-0008-0000-0900-00002C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xdr:twoCellAnchor editAs="oneCell">
    <xdr:from>
      <xdr:col>11</xdr:col>
      <xdr:colOff>27521</xdr:colOff>
      <xdr:row>2</xdr:row>
      <xdr:rowOff>105834</xdr:rowOff>
    </xdr:from>
    <xdr:to>
      <xdr:col>11</xdr:col>
      <xdr:colOff>563368</xdr:colOff>
      <xdr:row>3</xdr:row>
      <xdr:rowOff>218245</xdr:rowOff>
    </xdr:to>
    <xdr:pic>
      <xdr:nvPicPr>
        <xdr:cNvPr id="3" name="Afbeelding 2">
          <a:hlinkClick xmlns:r="http://schemas.openxmlformats.org/officeDocument/2006/relationships" r:id="rId1" tooltip="Previous section"/>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26</xdr:row>
          <xdr:rowOff>23052</xdr:rowOff>
        </xdr:from>
        <xdr:to>
          <xdr:col>12</xdr:col>
          <xdr:colOff>15368</xdr:colOff>
          <xdr:row>26</xdr:row>
          <xdr:rowOff>230521</xdr:rowOff>
        </xdr:to>
        <xdr:sp macro="" textlink="">
          <xdr:nvSpPr>
            <xdr:cNvPr id="70658" name="Drop Down 2" hidden="1">
              <a:extLst>
                <a:ext uri="{63B3BB69-23CF-44E3-9099-C40C66FF867C}">
                  <a14:compatExt spid="_x0000_s70658"/>
                </a:ext>
                <a:ext uri="{FF2B5EF4-FFF2-40B4-BE49-F238E27FC236}">
                  <a16:creationId xmlns:a16="http://schemas.microsoft.com/office/drawing/2014/main" id="{00000000-0008-0000-0A00-000002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70659" name="Drop Down 3" hidden="1">
              <a:extLst>
                <a:ext uri="{63B3BB69-23CF-44E3-9099-C40C66FF867C}">
                  <a14:compatExt spid="_x0000_s70659"/>
                </a:ext>
                <a:ext uri="{FF2B5EF4-FFF2-40B4-BE49-F238E27FC236}">
                  <a16:creationId xmlns:a16="http://schemas.microsoft.com/office/drawing/2014/main" id="{00000000-0008-0000-0A00-000003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23052</xdr:rowOff>
        </xdr:from>
        <xdr:to>
          <xdr:col>12</xdr:col>
          <xdr:colOff>15368</xdr:colOff>
          <xdr:row>28</xdr:row>
          <xdr:rowOff>230521</xdr:rowOff>
        </xdr:to>
        <xdr:sp macro="" textlink="">
          <xdr:nvSpPr>
            <xdr:cNvPr id="70660" name="Drop Down 4" hidden="1">
              <a:extLst>
                <a:ext uri="{63B3BB69-23CF-44E3-9099-C40C66FF867C}">
                  <a14:compatExt spid="_x0000_s70660"/>
                </a:ext>
                <a:ext uri="{FF2B5EF4-FFF2-40B4-BE49-F238E27FC236}">
                  <a16:creationId xmlns:a16="http://schemas.microsoft.com/office/drawing/2014/main" id="{00000000-0008-0000-0A00-000004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23052</xdr:rowOff>
        </xdr:from>
        <xdr:to>
          <xdr:col>12</xdr:col>
          <xdr:colOff>15368</xdr:colOff>
          <xdr:row>29</xdr:row>
          <xdr:rowOff>230521</xdr:rowOff>
        </xdr:to>
        <xdr:sp macro="" textlink="">
          <xdr:nvSpPr>
            <xdr:cNvPr id="70661" name="Drop Down 5" hidden="1">
              <a:extLst>
                <a:ext uri="{63B3BB69-23CF-44E3-9099-C40C66FF867C}">
                  <a14:compatExt spid="_x0000_s70661"/>
                </a:ext>
                <a:ext uri="{FF2B5EF4-FFF2-40B4-BE49-F238E27FC236}">
                  <a16:creationId xmlns:a16="http://schemas.microsoft.com/office/drawing/2014/main" id="{00000000-0008-0000-0A00-000005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23052</xdr:rowOff>
        </xdr:from>
        <xdr:to>
          <xdr:col>12</xdr:col>
          <xdr:colOff>15368</xdr:colOff>
          <xdr:row>30</xdr:row>
          <xdr:rowOff>230521</xdr:rowOff>
        </xdr:to>
        <xdr:sp macro="" textlink="">
          <xdr:nvSpPr>
            <xdr:cNvPr id="70662" name="Drop Down 6" hidden="1">
              <a:extLst>
                <a:ext uri="{63B3BB69-23CF-44E3-9099-C40C66FF867C}">
                  <a14:compatExt spid="_x0000_s70662"/>
                </a:ext>
                <a:ext uri="{FF2B5EF4-FFF2-40B4-BE49-F238E27FC236}">
                  <a16:creationId xmlns:a16="http://schemas.microsoft.com/office/drawing/2014/main" id="{00000000-0008-0000-0A00-000006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0</xdr:colOff>
      <xdr:row>0</xdr:row>
      <xdr:rowOff>9525</xdr:rowOff>
    </xdr:from>
    <xdr:to>
      <xdr:col>13</xdr:col>
      <xdr:colOff>507175</xdr:colOff>
      <xdr:row>2</xdr:row>
      <xdr:rowOff>18225</xdr:rowOff>
    </xdr:to>
    <xdr:pic>
      <xdr:nvPicPr>
        <xdr:cNvPr id="18" name="Afbeelding 17">
          <a:hlinkClick xmlns:r="http://schemas.openxmlformats.org/officeDocument/2006/relationships" r:id="rId3" tooltip="Skip to results"/>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19" name="Afbeelding 18">
          <a:hlinkClick xmlns:r="http://schemas.openxmlformats.org/officeDocument/2006/relationships" r:id="rId5" tooltip="Previous domain"/>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979727</xdr:colOff>
      <xdr:row>0</xdr:row>
      <xdr:rowOff>1</xdr:rowOff>
    </xdr:from>
    <xdr:to>
      <xdr:col>12</xdr:col>
      <xdr:colOff>120650</xdr:colOff>
      <xdr:row>2</xdr:row>
      <xdr:rowOff>11487</xdr:rowOff>
    </xdr:to>
    <xdr:pic>
      <xdr:nvPicPr>
        <xdr:cNvPr id="20" name="Afbeelding 19">
          <a:hlinkClick xmlns:r="http://schemas.openxmlformats.org/officeDocument/2006/relationships" r:id="rId7" tooltip="Next domain"/>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764702" y="1"/>
          <a:ext cx="53792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21" name="Afbeelding 20">
          <a:hlinkClick xmlns:r="http://schemas.openxmlformats.org/officeDocument/2006/relationships" r:id="rId9" tooltip="Back to index"/>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25</xdr:row>
          <xdr:rowOff>30736</xdr:rowOff>
        </xdr:from>
        <xdr:to>
          <xdr:col>12</xdr:col>
          <xdr:colOff>15368</xdr:colOff>
          <xdr:row>25</xdr:row>
          <xdr:rowOff>238205</xdr:rowOff>
        </xdr:to>
        <xdr:sp macro="" textlink="">
          <xdr:nvSpPr>
            <xdr:cNvPr id="70669" name="Drop Down 13" hidden="1">
              <a:extLst>
                <a:ext uri="{63B3BB69-23CF-44E3-9099-C40C66FF867C}">
                  <a14:compatExt spid="_x0000_s70669"/>
                </a:ext>
                <a:ext uri="{FF2B5EF4-FFF2-40B4-BE49-F238E27FC236}">
                  <a16:creationId xmlns:a16="http://schemas.microsoft.com/office/drawing/2014/main" id="{00000000-0008-0000-0A00-00000D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70671" name="Drop Down 15" hidden="1">
              <a:extLst>
                <a:ext uri="{63B3BB69-23CF-44E3-9099-C40C66FF867C}">
                  <a14:compatExt spid="_x0000_s70671"/>
                </a:ext>
                <a:ext uri="{FF2B5EF4-FFF2-40B4-BE49-F238E27FC236}">
                  <a16:creationId xmlns:a16="http://schemas.microsoft.com/office/drawing/2014/main" id="{00000000-0008-0000-0A00-00000F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70675" name="Drop Down 19" hidden="1">
              <a:extLst>
                <a:ext uri="{63B3BB69-23CF-44E3-9099-C40C66FF867C}">
                  <a14:compatExt spid="_x0000_s70675"/>
                </a:ext>
                <a:ext uri="{FF2B5EF4-FFF2-40B4-BE49-F238E27FC236}">
                  <a16:creationId xmlns:a16="http://schemas.microsoft.com/office/drawing/2014/main" id="{00000000-0008-0000-0A00-000013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70677" name="Drop Down 21" hidden="1">
              <a:extLst>
                <a:ext uri="{63B3BB69-23CF-44E3-9099-C40C66FF867C}">
                  <a14:compatExt spid="_x0000_s70677"/>
                </a:ext>
                <a:ext uri="{FF2B5EF4-FFF2-40B4-BE49-F238E27FC236}">
                  <a16:creationId xmlns:a16="http://schemas.microsoft.com/office/drawing/2014/main" id="{00000000-0008-0000-0A00-000015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70680" name="Drop Down 24" hidden="1">
              <a:extLst>
                <a:ext uri="{63B3BB69-23CF-44E3-9099-C40C66FF867C}">
                  <a14:compatExt spid="_x0000_s70680"/>
                </a:ext>
                <a:ext uri="{FF2B5EF4-FFF2-40B4-BE49-F238E27FC236}">
                  <a16:creationId xmlns:a16="http://schemas.microsoft.com/office/drawing/2014/main" id="{00000000-0008-0000-0A00-000018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70681" name="Drop Down 25" hidden="1">
              <a:extLst>
                <a:ext uri="{63B3BB69-23CF-44E3-9099-C40C66FF867C}">
                  <a14:compatExt spid="_x0000_s70681"/>
                </a:ext>
                <a:ext uri="{FF2B5EF4-FFF2-40B4-BE49-F238E27FC236}">
                  <a16:creationId xmlns:a16="http://schemas.microsoft.com/office/drawing/2014/main" id="{00000000-0008-0000-0A00-000019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70682" name="Drop Down 26" hidden="1">
              <a:extLst>
                <a:ext uri="{63B3BB69-23CF-44E3-9099-C40C66FF867C}">
                  <a14:compatExt spid="_x0000_s70682"/>
                </a:ext>
                <a:ext uri="{FF2B5EF4-FFF2-40B4-BE49-F238E27FC236}">
                  <a16:creationId xmlns:a16="http://schemas.microsoft.com/office/drawing/2014/main" id="{00000000-0008-0000-0A00-00001A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70683" name="Drop Down 27" hidden="1">
              <a:extLst>
                <a:ext uri="{63B3BB69-23CF-44E3-9099-C40C66FF867C}">
                  <a14:compatExt spid="_x0000_s70683"/>
                </a:ext>
                <a:ext uri="{FF2B5EF4-FFF2-40B4-BE49-F238E27FC236}">
                  <a16:creationId xmlns:a16="http://schemas.microsoft.com/office/drawing/2014/main" id="{00000000-0008-0000-0A00-00001B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70684" name="Drop Down 28" hidden="1">
              <a:extLst>
                <a:ext uri="{63B3BB69-23CF-44E3-9099-C40C66FF867C}">
                  <a14:compatExt spid="_x0000_s70684"/>
                </a:ext>
                <a:ext uri="{FF2B5EF4-FFF2-40B4-BE49-F238E27FC236}">
                  <a16:creationId xmlns:a16="http://schemas.microsoft.com/office/drawing/2014/main" id="{00000000-0008-0000-0A00-00001C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70685" name="Drop Down 29" hidden="1">
              <a:extLst>
                <a:ext uri="{63B3BB69-23CF-44E3-9099-C40C66FF867C}">
                  <a14:compatExt spid="_x0000_s70685"/>
                </a:ext>
                <a:ext uri="{FF2B5EF4-FFF2-40B4-BE49-F238E27FC236}">
                  <a16:creationId xmlns:a16="http://schemas.microsoft.com/office/drawing/2014/main" id="{00000000-0008-0000-0A00-00001D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70686" name="Drop Down 30" hidden="1">
              <a:extLst>
                <a:ext uri="{63B3BB69-23CF-44E3-9099-C40C66FF867C}">
                  <a14:compatExt spid="_x0000_s70686"/>
                </a:ext>
                <a:ext uri="{FF2B5EF4-FFF2-40B4-BE49-F238E27FC236}">
                  <a16:creationId xmlns:a16="http://schemas.microsoft.com/office/drawing/2014/main" id="{00000000-0008-0000-0A00-00001E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70687" name="Drop Down 31" hidden="1">
              <a:extLst>
                <a:ext uri="{63B3BB69-23CF-44E3-9099-C40C66FF867C}">
                  <a14:compatExt spid="_x0000_s70687"/>
                </a:ext>
                <a:ext uri="{FF2B5EF4-FFF2-40B4-BE49-F238E27FC236}">
                  <a16:creationId xmlns:a16="http://schemas.microsoft.com/office/drawing/2014/main" id="{00000000-0008-0000-0A00-00001F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70689" name="Drop Down 33" hidden="1">
              <a:extLst>
                <a:ext uri="{63B3BB69-23CF-44E3-9099-C40C66FF867C}">
                  <a14:compatExt spid="_x0000_s70689"/>
                </a:ext>
                <a:ext uri="{FF2B5EF4-FFF2-40B4-BE49-F238E27FC236}">
                  <a16:creationId xmlns:a16="http://schemas.microsoft.com/office/drawing/2014/main" id="{00000000-0008-0000-0A00-000021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70690" name="Drop Down 34" hidden="1">
              <a:extLst>
                <a:ext uri="{63B3BB69-23CF-44E3-9099-C40C66FF867C}">
                  <a14:compatExt spid="_x0000_s70690"/>
                </a:ext>
                <a:ext uri="{FF2B5EF4-FFF2-40B4-BE49-F238E27FC236}">
                  <a16:creationId xmlns:a16="http://schemas.microsoft.com/office/drawing/2014/main" id="{00000000-0008-0000-0A00-000022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70691" name="Drop Down 35" hidden="1">
              <a:extLst>
                <a:ext uri="{63B3BB69-23CF-44E3-9099-C40C66FF867C}">
                  <a14:compatExt spid="_x0000_s70691"/>
                </a:ext>
                <a:ext uri="{FF2B5EF4-FFF2-40B4-BE49-F238E27FC236}">
                  <a16:creationId xmlns:a16="http://schemas.microsoft.com/office/drawing/2014/main" id="{00000000-0008-0000-0A00-000023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62526" name="Drop Down 62" hidden="1">
              <a:extLst>
                <a:ext uri="{63B3BB69-23CF-44E3-9099-C40C66FF867C}">
                  <a14:compatExt spid="_x0000_s62526"/>
                </a:ext>
                <a:ext uri="{FF2B5EF4-FFF2-40B4-BE49-F238E27FC236}">
                  <a16:creationId xmlns:a16="http://schemas.microsoft.com/office/drawing/2014/main" id="{00000000-0008-0000-0B00-00003E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62527" name="Drop Down 63" hidden="1">
              <a:extLst>
                <a:ext uri="{63B3BB69-23CF-44E3-9099-C40C66FF867C}">
                  <a14:compatExt spid="_x0000_s62527"/>
                </a:ext>
                <a:ext uri="{FF2B5EF4-FFF2-40B4-BE49-F238E27FC236}">
                  <a16:creationId xmlns:a16="http://schemas.microsoft.com/office/drawing/2014/main" id="{00000000-0008-0000-0B00-00003F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62530" name="Drop Down 66" hidden="1">
              <a:extLst>
                <a:ext uri="{63B3BB69-23CF-44E3-9099-C40C66FF867C}">
                  <a14:compatExt spid="_x0000_s62530"/>
                </a:ext>
                <a:ext uri="{FF2B5EF4-FFF2-40B4-BE49-F238E27FC236}">
                  <a16:creationId xmlns:a16="http://schemas.microsoft.com/office/drawing/2014/main" id="{00000000-0008-0000-0B00-000042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62532" name="Drop Down 68" hidden="1">
              <a:extLst>
                <a:ext uri="{63B3BB69-23CF-44E3-9099-C40C66FF867C}">
                  <a14:compatExt spid="_x0000_s62532"/>
                </a:ext>
                <a:ext uri="{FF2B5EF4-FFF2-40B4-BE49-F238E27FC236}">
                  <a16:creationId xmlns:a16="http://schemas.microsoft.com/office/drawing/2014/main" id="{00000000-0008-0000-0B00-000044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62560" name="Drop Down 96" hidden="1">
              <a:extLst>
                <a:ext uri="{63B3BB69-23CF-44E3-9099-C40C66FF867C}">
                  <a14:compatExt spid="_x0000_s62560"/>
                </a:ext>
                <a:ext uri="{FF2B5EF4-FFF2-40B4-BE49-F238E27FC236}">
                  <a16:creationId xmlns:a16="http://schemas.microsoft.com/office/drawing/2014/main" id="{00000000-0008-0000-0B00-000060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62561" name="Drop Down 97" hidden="1">
              <a:extLst>
                <a:ext uri="{63B3BB69-23CF-44E3-9099-C40C66FF867C}">
                  <a14:compatExt spid="_x0000_s62561"/>
                </a:ext>
                <a:ext uri="{FF2B5EF4-FFF2-40B4-BE49-F238E27FC236}">
                  <a16:creationId xmlns:a16="http://schemas.microsoft.com/office/drawing/2014/main" id="{00000000-0008-0000-0B00-000061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465945</xdr:colOff>
      <xdr:row>2</xdr:row>
      <xdr:rowOff>9525</xdr:rowOff>
    </xdr:to>
    <xdr:pic>
      <xdr:nvPicPr>
        <xdr:cNvPr id="116" name="Afbeelding 115">
          <a:hlinkClick xmlns:r="http://schemas.openxmlformats.org/officeDocument/2006/relationships" r:id="rId1" tooltip="Previous domain"/>
          <a:extLst>
            <a:ext uri="{FF2B5EF4-FFF2-40B4-BE49-F238E27FC236}">
              <a16:creationId xmlns:a16="http://schemas.microsoft.com/office/drawing/2014/main" id="{00000000-0008-0000-0B00-00007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35981" y="0"/>
          <a:ext cx="506964" cy="504825"/>
        </a:xfrm>
        <a:prstGeom prst="rect">
          <a:avLst/>
        </a:prstGeom>
      </xdr:spPr>
    </xdr:pic>
    <xdr:clientData/>
  </xdr:twoCellAnchor>
  <xdr:twoCellAnchor editAs="oneCell">
    <xdr:from>
      <xdr:col>11</xdr:col>
      <xdr:colOff>982902</xdr:colOff>
      <xdr:row>0</xdr:row>
      <xdr:rowOff>1</xdr:rowOff>
    </xdr:from>
    <xdr:to>
      <xdr:col>12</xdr:col>
      <xdr:colOff>114300</xdr:colOff>
      <xdr:row>2</xdr:row>
      <xdr:rowOff>11487</xdr:rowOff>
    </xdr:to>
    <xdr:pic>
      <xdr:nvPicPr>
        <xdr:cNvPr id="117" name="Afbeelding 116">
          <a:hlinkClick xmlns:r="http://schemas.openxmlformats.org/officeDocument/2006/relationships" r:id="rId3" tooltip="Next domain"/>
          <a:extLst>
            <a:ext uri="{FF2B5EF4-FFF2-40B4-BE49-F238E27FC236}">
              <a16:creationId xmlns:a16="http://schemas.microsoft.com/office/drawing/2014/main" id="{00000000-0008-0000-0B00-00007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64702" y="1"/>
          <a:ext cx="53157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118" name="Afbeelding 117">
          <a:hlinkClick xmlns:r="http://schemas.openxmlformats.org/officeDocument/2006/relationships" r:id="rId5" tooltip="Back to index"/>
          <a:extLst>
            <a:ext uri="{FF2B5EF4-FFF2-40B4-BE49-F238E27FC236}">
              <a16:creationId xmlns:a16="http://schemas.microsoft.com/office/drawing/2014/main" id="{00000000-0008-0000-0B00-000076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943535" y="9719"/>
          <a:ext cx="503683" cy="503611"/>
        </a:xfrm>
        <a:prstGeom prst="rect">
          <a:avLst/>
        </a:prstGeom>
      </xdr:spPr>
    </xdr:pic>
    <xdr:clientData/>
  </xdr:twoCellAnchor>
  <xdr:twoCellAnchor editAs="oneCell">
    <xdr:from>
      <xdr:col>11</xdr:col>
      <xdr:colOff>896359</xdr:colOff>
      <xdr:row>2</xdr:row>
      <xdr:rowOff>104994</xdr:rowOff>
    </xdr:from>
    <xdr:to>
      <xdr:col>12</xdr:col>
      <xdr:colOff>100885</xdr:colOff>
      <xdr:row>3</xdr:row>
      <xdr:rowOff>216224</xdr:rowOff>
    </xdr:to>
    <xdr:pic>
      <xdr:nvPicPr>
        <xdr:cNvPr id="2" name="Afbeelding 1">
          <a:hlinkClick xmlns:r="http://schemas.openxmlformats.org/officeDocument/2006/relationships" r:id="rId7" tooltip="Next section"/>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13</xdr:col>
      <xdr:colOff>0</xdr:colOff>
      <xdr:row>0</xdr:row>
      <xdr:rowOff>9525</xdr:rowOff>
    </xdr:from>
    <xdr:to>
      <xdr:col>13</xdr:col>
      <xdr:colOff>504000</xdr:colOff>
      <xdr:row>2</xdr:row>
      <xdr:rowOff>18225</xdr:rowOff>
    </xdr:to>
    <xdr:pic>
      <xdr:nvPicPr>
        <xdr:cNvPr id="17" name="Afbeelding 16">
          <a:hlinkClick xmlns:r="http://schemas.openxmlformats.org/officeDocument/2006/relationships" r:id="rId9" tooltip="Skip to results"/>
          <a:extLst>
            <a:ext uri="{FF2B5EF4-FFF2-40B4-BE49-F238E27FC236}">
              <a16:creationId xmlns:a16="http://schemas.microsoft.com/office/drawing/2014/main" id="{00000000-0008-0000-0B00-000011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62564" name="Drop Down 100" hidden="1">
              <a:extLst>
                <a:ext uri="{63B3BB69-23CF-44E3-9099-C40C66FF867C}">
                  <a14:compatExt spid="_x0000_s62564"/>
                </a:ext>
                <a:ext uri="{FF2B5EF4-FFF2-40B4-BE49-F238E27FC236}">
                  <a16:creationId xmlns:a16="http://schemas.microsoft.com/office/drawing/2014/main" id="{00000000-0008-0000-0B00-000064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62566" name="Drop Down 102" hidden="1">
              <a:extLst>
                <a:ext uri="{63B3BB69-23CF-44E3-9099-C40C66FF867C}">
                  <a14:compatExt spid="_x0000_s62566"/>
                </a:ext>
                <a:ext uri="{FF2B5EF4-FFF2-40B4-BE49-F238E27FC236}">
                  <a16:creationId xmlns:a16="http://schemas.microsoft.com/office/drawing/2014/main" id="{00000000-0008-0000-0B00-000066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62568" name="Drop Down 104" hidden="1">
              <a:extLst>
                <a:ext uri="{63B3BB69-23CF-44E3-9099-C40C66FF867C}">
                  <a14:compatExt spid="_x0000_s62568"/>
                </a:ext>
                <a:ext uri="{FF2B5EF4-FFF2-40B4-BE49-F238E27FC236}">
                  <a16:creationId xmlns:a16="http://schemas.microsoft.com/office/drawing/2014/main" id="{00000000-0008-0000-0B00-000068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62570" name="Drop Down 106" hidden="1">
              <a:extLst>
                <a:ext uri="{63B3BB69-23CF-44E3-9099-C40C66FF867C}">
                  <a14:compatExt spid="_x0000_s62570"/>
                </a:ext>
                <a:ext uri="{FF2B5EF4-FFF2-40B4-BE49-F238E27FC236}">
                  <a16:creationId xmlns:a16="http://schemas.microsoft.com/office/drawing/2014/main" id="{00000000-0008-0000-0B00-00006A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11</xdr:row>
          <xdr:rowOff>38420</xdr:rowOff>
        </xdr:from>
        <xdr:to>
          <xdr:col>12</xdr:col>
          <xdr:colOff>15368</xdr:colOff>
          <xdr:row>11</xdr:row>
          <xdr:rowOff>238205</xdr:rowOff>
        </xdr:to>
        <xdr:sp macro="" textlink="">
          <xdr:nvSpPr>
            <xdr:cNvPr id="63489" name="Drop Down 1" hidden="1">
              <a:extLst>
                <a:ext uri="{63B3BB69-23CF-44E3-9099-C40C66FF867C}">
                  <a14:compatExt spid="_x0000_s63489"/>
                </a:ext>
                <a:ext uri="{FF2B5EF4-FFF2-40B4-BE49-F238E27FC236}">
                  <a16:creationId xmlns:a16="http://schemas.microsoft.com/office/drawing/2014/main" id="{00000000-0008-0000-0C00-000001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63490" name="Drop Down 2" hidden="1">
              <a:extLst>
                <a:ext uri="{63B3BB69-23CF-44E3-9099-C40C66FF867C}">
                  <a14:compatExt spid="_x0000_s63490"/>
                </a:ext>
                <a:ext uri="{FF2B5EF4-FFF2-40B4-BE49-F238E27FC236}">
                  <a16:creationId xmlns:a16="http://schemas.microsoft.com/office/drawing/2014/main" id="{00000000-0008-0000-0C00-000002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63491" name="Drop Down 3" hidden="1">
              <a:extLst>
                <a:ext uri="{63B3BB69-23CF-44E3-9099-C40C66FF867C}">
                  <a14:compatExt spid="_x0000_s63491"/>
                </a:ext>
                <a:ext uri="{FF2B5EF4-FFF2-40B4-BE49-F238E27FC236}">
                  <a16:creationId xmlns:a16="http://schemas.microsoft.com/office/drawing/2014/main" id="{00000000-0008-0000-0C00-000003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63492" name="Drop Down 4" hidden="1">
              <a:extLst>
                <a:ext uri="{63B3BB69-23CF-44E3-9099-C40C66FF867C}">
                  <a14:compatExt spid="_x0000_s63492"/>
                </a:ext>
                <a:ext uri="{FF2B5EF4-FFF2-40B4-BE49-F238E27FC236}">
                  <a16:creationId xmlns:a16="http://schemas.microsoft.com/office/drawing/2014/main" id="{00000000-0008-0000-0C00-000004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63493" name="Drop Down 5" hidden="1">
              <a:extLst>
                <a:ext uri="{63B3BB69-23CF-44E3-9099-C40C66FF867C}">
                  <a14:compatExt spid="_x0000_s63493"/>
                </a:ext>
                <a:ext uri="{FF2B5EF4-FFF2-40B4-BE49-F238E27FC236}">
                  <a16:creationId xmlns:a16="http://schemas.microsoft.com/office/drawing/2014/main" id="{00000000-0008-0000-0C00-000005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63494" name="Drop Down 6" hidden="1">
              <a:extLst>
                <a:ext uri="{63B3BB69-23CF-44E3-9099-C40C66FF867C}">
                  <a14:compatExt spid="_x0000_s63494"/>
                </a:ext>
                <a:ext uri="{FF2B5EF4-FFF2-40B4-BE49-F238E27FC236}">
                  <a16:creationId xmlns:a16="http://schemas.microsoft.com/office/drawing/2014/main" id="{00000000-0008-0000-0C00-000006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63495" name="Drop Down 7" hidden="1">
              <a:extLst>
                <a:ext uri="{63B3BB69-23CF-44E3-9099-C40C66FF867C}">
                  <a14:compatExt spid="_x0000_s63495"/>
                </a:ext>
                <a:ext uri="{FF2B5EF4-FFF2-40B4-BE49-F238E27FC236}">
                  <a16:creationId xmlns:a16="http://schemas.microsoft.com/office/drawing/2014/main" id="{00000000-0008-0000-0C00-000007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63496" name="Drop Down 8" hidden="1">
              <a:extLst>
                <a:ext uri="{63B3BB69-23CF-44E3-9099-C40C66FF867C}">
                  <a14:compatExt spid="_x0000_s63496"/>
                </a:ext>
                <a:ext uri="{FF2B5EF4-FFF2-40B4-BE49-F238E27FC236}">
                  <a16:creationId xmlns:a16="http://schemas.microsoft.com/office/drawing/2014/main" id="{00000000-0008-0000-0C00-000008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63497" name="Drop Down 9" hidden="1">
              <a:extLst>
                <a:ext uri="{63B3BB69-23CF-44E3-9099-C40C66FF867C}">
                  <a14:compatExt spid="_x0000_s63497"/>
                </a:ext>
                <a:ext uri="{FF2B5EF4-FFF2-40B4-BE49-F238E27FC236}">
                  <a16:creationId xmlns:a16="http://schemas.microsoft.com/office/drawing/2014/main" id="{00000000-0008-0000-0C00-000009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63498" name="Drop Down 10" hidden="1">
              <a:extLst>
                <a:ext uri="{63B3BB69-23CF-44E3-9099-C40C66FF867C}">
                  <a14:compatExt spid="_x0000_s63498"/>
                </a:ext>
                <a:ext uri="{FF2B5EF4-FFF2-40B4-BE49-F238E27FC236}">
                  <a16:creationId xmlns:a16="http://schemas.microsoft.com/office/drawing/2014/main" id="{00000000-0008-0000-0C00-00000A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63499" name="Drop Down 11" hidden="1">
              <a:extLst>
                <a:ext uri="{63B3BB69-23CF-44E3-9099-C40C66FF867C}">
                  <a14:compatExt spid="_x0000_s63499"/>
                </a:ext>
                <a:ext uri="{FF2B5EF4-FFF2-40B4-BE49-F238E27FC236}">
                  <a16:creationId xmlns:a16="http://schemas.microsoft.com/office/drawing/2014/main" id="{00000000-0008-0000-0C00-00000B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23052</xdr:rowOff>
        </xdr:from>
        <xdr:to>
          <xdr:col>12</xdr:col>
          <xdr:colOff>15368</xdr:colOff>
          <xdr:row>26</xdr:row>
          <xdr:rowOff>230521</xdr:rowOff>
        </xdr:to>
        <xdr:sp macro="" textlink="">
          <xdr:nvSpPr>
            <xdr:cNvPr id="63501" name="Drop Down 13" hidden="1">
              <a:extLst>
                <a:ext uri="{63B3BB69-23CF-44E3-9099-C40C66FF867C}">
                  <a14:compatExt spid="_x0000_s63501"/>
                </a:ext>
                <a:ext uri="{FF2B5EF4-FFF2-40B4-BE49-F238E27FC236}">
                  <a16:creationId xmlns:a16="http://schemas.microsoft.com/office/drawing/2014/main" id="{00000000-0008-0000-0C00-00000D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63503" name="Drop Down 15" hidden="1">
              <a:extLst>
                <a:ext uri="{63B3BB69-23CF-44E3-9099-C40C66FF867C}">
                  <a14:compatExt spid="_x0000_s63503"/>
                </a:ext>
                <a:ext uri="{FF2B5EF4-FFF2-40B4-BE49-F238E27FC236}">
                  <a16:creationId xmlns:a16="http://schemas.microsoft.com/office/drawing/2014/main" id="{00000000-0008-0000-0C00-00000F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23052</xdr:rowOff>
        </xdr:from>
        <xdr:to>
          <xdr:col>12</xdr:col>
          <xdr:colOff>15368</xdr:colOff>
          <xdr:row>30</xdr:row>
          <xdr:rowOff>230521</xdr:rowOff>
        </xdr:to>
        <xdr:sp macro="" textlink="">
          <xdr:nvSpPr>
            <xdr:cNvPr id="63506" name="Drop Down 18" hidden="1">
              <a:extLst>
                <a:ext uri="{63B3BB69-23CF-44E3-9099-C40C66FF867C}">
                  <a14:compatExt spid="_x0000_s63506"/>
                </a:ext>
                <a:ext uri="{FF2B5EF4-FFF2-40B4-BE49-F238E27FC236}">
                  <a16:creationId xmlns:a16="http://schemas.microsoft.com/office/drawing/2014/main" id="{00000000-0008-0000-0C00-000012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23052</xdr:rowOff>
        </xdr:from>
        <xdr:to>
          <xdr:col>12</xdr:col>
          <xdr:colOff>15368</xdr:colOff>
          <xdr:row>31</xdr:row>
          <xdr:rowOff>230521</xdr:rowOff>
        </xdr:to>
        <xdr:sp macro="" textlink="">
          <xdr:nvSpPr>
            <xdr:cNvPr id="63507" name="Drop Down 19" hidden="1">
              <a:extLst>
                <a:ext uri="{63B3BB69-23CF-44E3-9099-C40C66FF867C}">
                  <a14:compatExt spid="_x0000_s63507"/>
                </a:ext>
                <a:ext uri="{FF2B5EF4-FFF2-40B4-BE49-F238E27FC236}">
                  <a16:creationId xmlns:a16="http://schemas.microsoft.com/office/drawing/2014/main" id="{00000000-0008-0000-0C00-000013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23052</xdr:rowOff>
        </xdr:from>
        <xdr:to>
          <xdr:col>12</xdr:col>
          <xdr:colOff>15368</xdr:colOff>
          <xdr:row>32</xdr:row>
          <xdr:rowOff>230521</xdr:rowOff>
        </xdr:to>
        <xdr:sp macro="" textlink="">
          <xdr:nvSpPr>
            <xdr:cNvPr id="63508" name="Drop Down 20" hidden="1">
              <a:extLst>
                <a:ext uri="{63B3BB69-23CF-44E3-9099-C40C66FF867C}">
                  <a14:compatExt spid="_x0000_s63508"/>
                </a:ext>
                <a:ext uri="{FF2B5EF4-FFF2-40B4-BE49-F238E27FC236}">
                  <a16:creationId xmlns:a16="http://schemas.microsoft.com/office/drawing/2014/main" id="{00000000-0008-0000-0C00-000014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23052</xdr:rowOff>
        </xdr:from>
        <xdr:to>
          <xdr:col>12</xdr:col>
          <xdr:colOff>15368</xdr:colOff>
          <xdr:row>33</xdr:row>
          <xdr:rowOff>230521</xdr:rowOff>
        </xdr:to>
        <xdr:sp macro="" textlink="">
          <xdr:nvSpPr>
            <xdr:cNvPr id="63509" name="Drop Down 21" hidden="1">
              <a:extLst>
                <a:ext uri="{63B3BB69-23CF-44E3-9099-C40C66FF867C}">
                  <a14:compatExt spid="_x0000_s63509"/>
                </a:ext>
                <a:ext uri="{FF2B5EF4-FFF2-40B4-BE49-F238E27FC236}">
                  <a16:creationId xmlns:a16="http://schemas.microsoft.com/office/drawing/2014/main" id="{00000000-0008-0000-0C00-000015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23052</xdr:rowOff>
        </xdr:from>
        <xdr:to>
          <xdr:col>12</xdr:col>
          <xdr:colOff>15368</xdr:colOff>
          <xdr:row>34</xdr:row>
          <xdr:rowOff>230521</xdr:rowOff>
        </xdr:to>
        <xdr:sp macro="" textlink="">
          <xdr:nvSpPr>
            <xdr:cNvPr id="63510" name="Drop Down 22" hidden="1">
              <a:extLst>
                <a:ext uri="{63B3BB69-23CF-44E3-9099-C40C66FF867C}">
                  <a14:compatExt spid="_x0000_s63510"/>
                </a:ext>
                <a:ext uri="{FF2B5EF4-FFF2-40B4-BE49-F238E27FC236}">
                  <a16:creationId xmlns:a16="http://schemas.microsoft.com/office/drawing/2014/main" id="{00000000-0008-0000-0C00-000016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23052</xdr:rowOff>
        </xdr:from>
        <xdr:to>
          <xdr:col>12</xdr:col>
          <xdr:colOff>15368</xdr:colOff>
          <xdr:row>35</xdr:row>
          <xdr:rowOff>230521</xdr:rowOff>
        </xdr:to>
        <xdr:sp macro="" textlink="">
          <xdr:nvSpPr>
            <xdr:cNvPr id="63511" name="Drop Down 23" hidden="1">
              <a:extLst>
                <a:ext uri="{63B3BB69-23CF-44E3-9099-C40C66FF867C}">
                  <a14:compatExt spid="_x0000_s63511"/>
                </a:ext>
                <a:ext uri="{FF2B5EF4-FFF2-40B4-BE49-F238E27FC236}">
                  <a16:creationId xmlns:a16="http://schemas.microsoft.com/office/drawing/2014/main" id="{00000000-0008-0000-0C00-000017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23052</xdr:rowOff>
        </xdr:from>
        <xdr:to>
          <xdr:col>12</xdr:col>
          <xdr:colOff>15368</xdr:colOff>
          <xdr:row>36</xdr:row>
          <xdr:rowOff>230521</xdr:rowOff>
        </xdr:to>
        <xdr:sp macro="" textlink="">
          <xdr:nvSpPr>
            <xdr:cNvPr id="63512" name="Drop Down 24" hidden="1">
              <a:extLst>
                <a:ext uri="{63B3BB69-23CF-44E3-9099-C40C66FF867C}">
                  <a14:compatExt spid="_x0000_s63512"/>
                </a:ext>
                <a:ext uri="{FF2B5EF4-FFF2-40B4-BE49-F238E27FC236}">
                  <a16:creationId xmlns:a16="http://schemas.microsoft.com/office/drawing/2014/main" id="{00000000-0008-0000-0C00-000018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37</xdr:row>
          <xdr:rowOff>23052</xdr:rowOff>
        </xdr:from>
        <xdr:to>
          <xdr:col>12</xdr:col>
          <xdr:colOff>15368</xdr:colOff>
          <xdr:row>37</xdr:row>
          <xdr:rowOff>230521</xdr:rowOff>
        </xdr:to>
        <xdr:sp macro="" textlink="">
          <xdr:nvSpPr>
            <xdr:cNvPr id="63513" name="Drop Down 25" hidden="1">
              <a:extLst>
                <a:ext uri="{63B3BB69-23CF-44E3-9099-C40C66FF867C}">
                  <a14:compatExt spid="_x0000_s63513"/>
                </a:ext>
                <a:ext uri="{FF2B5EF4-FFF2-40B4-BE49-F238E27FC236}">
                  <a16:creationId xmlns:a16="http://schemas.microsoft.com/office/drawing/2014/main" id="{00000000-0008-0000-0C00-000019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23052</xdr:rowOff>
        </xdr:from>
        <xdr:to>
          <xdr:col>12</xdr:col>
          <xdr:colOff>15368</xdr:colOff>
          <xdr:row>28</xdr:row>
          <xdr:rowOff>230521</xdr:rowOff>
        </xdr:to>
        <xdr:sp macro="" textlink="">
          <xdr:nvSpPr>
            <xdr:cNvPr id="63514" name="Drop Down 26" hidden="1">
              <a:extLst>
                <a:ext uri="{63B3BB69-23CF-44E3-9099-C40C66FF867C}">
                  <a14:compatExt spid="_x0000_s63514"/>
                </a:ext>
                <a:ext uri="{FF2B5EF4-FFF2-40B4-BE49-F238E27FC236}">
                  <a16:creationId xmlns:a16="http://schemas.microsoft.com/office/drawing/2014/main" id="{00000000-0008-0000-0C00-00001A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41</xdr:row>
          <xdr:rowOff>23052</xdr:rowOff>
        </xdr:from>
        <xdr:to>
          <xdr:col>12</xdr:col>
          <xdr:colOff>15368</xdr:colOff>
          <xdr:row>41</xdr:row>
          <xdr:rowOff>230521</xdr:rowOff>
        </xdr:to>
        <xdr:sp macro="" textlink="">
          <xdr:nvSpPr>
            <xdr:cNvPr id="63516" name="Drop Down 28" hidden="1">
              <a:extLst>
                <a:ext uri="{63B3BB69-23CF-44E3-9099-C40C66FF867C}">
                  <a14:compatExt spid="_x0000_s63516"/>
                </a:ext>
                <a:ext uri="{FF2B5EF4-FFF2-40B4-BE49-F238E27FC236}">
                  <a16:creationId xmlns:a16="http://schemas.microsoft.com/office/drawing/2014/main" id="{00000000-0008-0000-0C00-00001C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63558" name="Drop Down 70" hidden="1">
              <a:extLst>
                <a:ext uri="{63B3BB69-23CF-44E3-9099-C40C66FF867C}">
                  <a14:compatExt spid="_x0000_s63558"/>
                </a:ext>
                <a:ext uri="{FF2B5EF4-FFF2-40B4-BE49-F238E27FC236}">
                  <a16:creationId xmlns:a16="http://schemas.microsoft.com/office/drawing/2014/main" id="{00000000-0008-0000-0C00-000046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63559" name="Drop Down 71" hidden="1">
              <a:extLst>
                <a:ext uri="{63B3BB69-23CF-44E3-9099-C40C66FF867C}">
                  <a14:compatExt spid="_x0000_s63559"/>
                </a:ext>
                <a:ext uri="{FF2B5EF4-FFF2-40B4-BE49-F238E27FC236}">
                  <a16:creationId xmlns:a16="http://schemas.microsoft.com/office/drawing/2014/main" id="{00000000-0008-0000-0C00-000047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23052</xdr:rowOff>
        </xdr:from>
        <xdr:to>
          <xdr:col>12</xdr:col>
          <xdr:colOff>15368</xdr:colOff>
          <xdr:row>40</xdr:row>
          <xdr:rowOff>230521</xdr:rowOff>
        </xdr:to>
        <xdr:sp macro="" textlink="">
          <xdr:nvSpPr>
            <xdr:cNvPr id="63592" name="Drop Down 104" hidden="1">
              <a:extLst>
                <a:ext uri="{63B3BB69-23CF-44E3-9099-C40C66FF867C}">
                  <a14:compatExt spid="_x0000_s63592"/>
                </a:ext>
                <a:ext uri="{FF2B5EF4-FFF2-40B4-BE49-F238E27FC236}">
                  <a16:creationId xmlns:a16="http://schemas.microsoft.com/office/drawing/2014/main" id="{00000000-0008-0000-0C00-000068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896359</xdr:colOff>
      <xdr:row>2</xdr:row>
      <xdr:rowOff>104994</xdr:rowOff>
    </xdr:from>
    <xdr:to>
      <xdr:col>12</xdr:col>
      <xdr:colOff>104060</xdr:colOff>
      <xdr:row>3</xdr:row>
      <xdr:rowOff>219399</xdr:rowOff>
    </xdr:to>
    <xdr:pic>
      <xdr:nvPicPr>
        <xdr:cNvPr id="122" name="Afbeelding 121">
          <a:hlinkClick xmlns:r="http://schemas.openxmlformats.org/officeDocument/2006/relationships" r:id="rId1" tooltip="Next section"/>
          <a:extLst>
            <a:ext uri="{FF2B5EF4-FFF2-40B4-BE49-F238E27FC236}">
              <a16:creationId xmlns:a16="http://schemas.microsoft.com/office/drawing/2014/main" id="{00000000-0008-0000-0C00-00007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591670</xdr:colOff>
      <xdr:row>3</xdr:row>
      <xdr:rowOff>218245</xdr:rowOff>
    </xdr:to>
    <xdr:pic>
      <xdr:nvPicPr>
        <xdr:cNvPr id="123" name="Afbeelding 122">
          <a:hlinkClick xmlns:r="http://schemas.openxmlformats.org/officeDocument/2006/relationships" r:id="rId3" tooltip="Previous section"/>
          <a:extLst>
            <a:ext uri="{FF2B5EF4-FFF2-40B4-BE49-F238E27FC236}">
              <a16:creationId xmlns:a16="http://schemas.microsoft.com/office/drawing/2014/main" id="{00000000-0008-0000-0C00-00007B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813114" y="614162"/>
          <a:ext cx="564149" cy="366575"/>
        </a:xfrm>
        <a:prstGeom prst="rect">
          <a:avLst/>
        </a:prstGeom>
      </xdr:spPr>
    </xdr:pic>
    <xdr:clientData/>
  </xdr:twoCellAnchor>
  <xdr:twoCellAnchor editAs="oneCell">
    <xdr:from>
      <xdr:col>13</xdr:col>
      <xdr:colOff>0</xdr:colOff>
      <xdr:row>0</xdr:row>
      <xdr:rowOff>9525</xdr:rowOff>
    </xdr:from>
    <xdr:to>
      <xdr:col>13</xdr:col>
      <xdr:colOff>507175</xdr:colOff>
      <xdr:row>2</xdr:row>
      <xdr:rowOff>18225</xdr:rowOff>
    </xdr:to>
    <xdr:pic>
      <xdr:nvPicPr>
        <xdr:cNvPr id="40" name="Afbeelding 39">
          <a:hlinkClick xmlns:r="http://schemas.openxmlformats.org/officeDocument/2006/relationships" r:id="rId5" tooltip="Skip to results"/>
          <a:extLst>
            <a:ext uri="{FF2B5EF4-FFF2-40B4-BE49-F238E27FC236}">
              <a16:creationId xmlns:a16="http://schemas.microsoft.com/office/drawing/2014/main" id="{00000000-0008-0000-0C00-000028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39</xdr:row>
          <xdr:rowOff>23052</xdr:rowOff>
        </xdr:from>
        <xdr:to>
          <xdr:col>12</xdr:col>
          <xdr:colOff>15368</xdr:colOff>
          <xdr:row>39</xdr:row>
          <xdr:rowOff>230521</xdr:rowOff>
        </xdr:to>
        <xdr:sp macro="" textlink="">
          <xdr:nvSpPr>
            <xdr:cNvPr id="63596" name="Drop Down 108" hidden="1">
              <a:extLst>
                <a:ext uri="{63B3BB69-23CF-44E3-9099-C40C66FF867C}">
                  <a14:compatExt spid="_x0000_s63596"/>
                </a:ext>
                <a:ext uri="{FF2B5EF4-FFF2-40B4-BE49-F238E27FC236}">
                  <a16:creationId xmlns:a16="http://schemas.microsoft.com/office/drawing/2014/main" id="{00000000-0008-0000-0C00-00006C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43" name="Afbeelding 42">
          <a:hlinkClick xmlns:r="http://schemas.openxmlformats.org/officeDocument/2006/relationships" r:id="rId7" tooltip="Previous domain"/>
          <a:extLst>
            <a:ext uri="{FF2B5EF4-FFF2-40B4-BE49-F238E27FC236}">
              <a16:creationId xmlns:a16="http://schemas.microsoft.com/office/drawing/2014/main" id="{00000000-0008-0000-0C00-00002B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982902</xdr:colOff>
      <xdr:row>0</xdr:row>
      <xdr:rowOff>1</xdr:rowOff>
    </xdr:from>
    <xdr:to>
      <xdr:col>12</xdr:col>
      <xdr:colOff>114300</xdr:colOff>
      <xdr:row>2</xdr:row>
      <xdr:rowOff>8312</xdr:rowOff>
    </xdr:to>
    <xdr:pic>
      <xdr:nvPicPr>
        <xdr:cNvPr id="44" name="Afbeelding 43">
          <a:hlinkClick xmlns:r="http://schemas.openxmlformats.org/officeDocument/2006/relationships" r:id="rId9" tooltip="Next domain"/>
          <a:extLst>
            <a:ext uri="{FF2B5EF4-FFF2-40B4-BE49-F238E27FC236}">
              <a16:creationId xmlns:a16="http://schemas.microsoft.com/office/drawing/2014/main" id="{00000000-0008-0000-0C00-00002C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1527" y="1"/>
          <a:ext cx="534748"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45" name="Afbeelding 44">
          <a:hlinkClick xmlns:r="http://schemas.openxmlformats.org/officeDocument/2006/relationships" r:id="rId11" tooltip="Back to index"/>
          <a:extLst>
            <a:ext uri="{FF2B5EF4-FFF2-40B4-BE49-F238E27FC236}">
              <a16:creationId xmlns:a16="http://schemas.microsoft.com/office/drawing/2014/main" id="{00000000-0008-0000-0C00-00002D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22</xdr:row>
          <xdr:rowOff>23052</xdr:rowOff>
        </xdr:from>
        <xdr:to>
          <xdr:col>12</xdr:col>
          <xdr:colOff>15368</xdr:colOff>
          <xdr:row>22</xdr:row>
          <xdr:rowOff>230521</xdr:rowOff>
        </xdr:to>
        <xdr:sp macro="" textlink="">
          <xdr:nvSpPr>
            <xdr:cNvPr id="63598" name="Drop Down 110" hidden="1">
              <a:extLst>
                <a:ext uri="{63B3BB69-23CF-44E3-9099-C40C66FF867C}">
                  <a14:compatExt spid="_x0000_s63598"/>
                </a:ext>
                <a:ext uri="{FF2B5EF4-FFF2-40B4-BE49-F238E27FC236}">
                  <a16:creationId xmlns:a16="http://schemas.microsoft.com/office/drawing/2014/main" id="{00000000-0008-0000-0C00-00006E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63599" name="Drop Down 111" hidden="1">
              <a:extLst>
                <a:ext uri="{63B3BB69-23CF-44E3-9099-C40C66FF867C}">
                  <a14:compatExt spid="_x0000_s63599"/>
                </a:ext>
                <a:ext uri="{FF2B5EF4-FFF2-40B4-BE49-F238E27FC236}">
                  <a16:creationId xmlns:a16="http://schemas.microsoft.com/office/drawing/2014/main" id="{00000000-0008-0000-0C00-00006F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64542" name="Drop Down 30" hidden="1">
              <a:extLst>
                <a:ext uri="{63B3BB69-23CF-44E3-9099-C40C66FF867C}">
                  <a14:compatExt spid="_x0000_s64542"/>
                </a:ext>
                <a:ext uri="{FF2B5EF4-FFF2-40B4-BE49-F238E27FC236}">
                  <a16:creationId xmlns:a16="http://schemas.microsoft.com/office/drawing/2014/main" id="{00000000-0008-0000-0D00-00001E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64543" name="Drop Down 31" hidden="1">
              <a:extLst>
                <a:ext uri="{63B3BB69-23CF-44E3-9099-C40C66FF867C}">
                  <a14:compatExt spid="_x0000_s64543"/>
                </a:ext>
                <a:ext uri="{FF2B5EF4-FFF2-40B4-BE49-F238E27FC236}">
                  <a16:creationId xmlns:a16="http://schemas.microsoft.com/office/drawing/2014/main" id="{00000000-0008-0000-0D00-00001F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64552" name="Drop Down 40" hidden="1">
              <a:extLst>
                <a:ext uri="{63B3BB69-23CF-44E3-9099-C40C66FF867C}">
                  <a14:compatExt spid="_x0000_s64552"/>
                </a:ext>
                <a:ext uri="{FF2B5EF4-FFF2-40B4-BE49-F238E27FC236}">
                  <a16:creationId xmlns:a16="http://schemas.microsoft.com/office/drawing/2014/main" id="{00000000-0008-0000-0D00-000028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64553" name="Drop Down 41" hidden="1">
              <a:extLst>
                <a:ext uri="{63B3BB69-23CF-44E3-9099-C40C66FF867C}">
                  <a14:compatExt spid="_x0000_s64553"/>
                </a:ext>
                <a:ext uri="{FF2B5EF4-FFF2-40B4-BE49-F238E27FC236}">
                  <a16:creationId xmlns:a16="http://schemas.microsoft.com/office/drawing/2014/main" id="{00000000-0008-0000-0D00-000029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64581" name="Drop Down 69" hidden="1">
              <a:extLst>
                <a:ext uri="{63B3BB69-23CF-44E3-9099-C40C66FF867C}">
                  <a14:compatExt spid="_x0000_s64581"/>
                </a:ext>
                <a:ext uri="{FF2B5EF4-FFF2-40B4-BE49-F238E27FC236}">
                  <a16:creationId xmlns:a16="http://schemas.microsoft.com/office/drawing/2014/main" id="{00000000-0008-0000-0D00-000045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64605" name="Drop Down 93" hidden="1">
              <a:extLst>
                <a:ext uri="{63B3BB69-23CF-44E3-9099-C40C66FF867C}">
                  <a14:compatExt spid="_x0000_s64605"/>
                </a:ext>
                <a:ext uri="{FF2B5EF4-FFF2-40B4-BE49-F238E27FC236}">
                  <a16:creationId xmlns:a16="http://schemas.microsoft.com/office/drawing/2014/main" id="{00000000-0008-0000-0D00-00005D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64606" name="Drop Down 94" hidden="1">
              <a:extLst>
                <a:ext uri="{63B3BB69-23CF-44E3-9099-C40C66FF867C}">
                  <a14:compatExt spid="_x0000_s64606"/>
                </a:ext>
                <a:ext uri="{FF2B5EF4-FFF2-40B4-BE49-F238E27FC236}">
                  <a16:creationId xmlns:a16="http://schemas.microsoft.com/office/drawing/2014/main" id="{00000000-0008-0000-0D00-00005E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64620" name="Drop Down 108" hidden="1">
              <a:extLst>
                <a:ext uri="{63B3BB69-23CF-44E3-9099-C40C66FF867C}">
                  <a14:compatExt spid="_x0000_s64620"/>
                </a:ext>
                <a:ext uri="{FF2B5EF4-FFF2-40B4-BE49-F238E27FC236}">
                  <a16:creationId xmlns:a16="http://schemas.microsoft.com/office/drawing/2014/main" id="{00000000-0008-0000-0D00-00006C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64622" name="Drop Down 110" hidden="1">
              <a:extLst>
                <a:ext uri="{63B3BB69-23CF-44E3-9099-C40C66FF867C}">
                  <a14:compatExt spid="_x0000_s64622"/>
                </a:ext>
                <a:ext uri="{FF2B5EF4-FFF2-40B4-BE49-F238E27FC236}">
                  <a16:creationId xmlns:a16="http://schemas.microsoft.com/office/drawing/2014/main" id="{00000000-0008-0000-0D00-00006E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896359</xdr:colOff>
      <xdr:row>2</xdr:row>
      <xdr:rowOff>104994</xdr:rowOff>
    </xdr:from>
    <xdr:to>
      <xdr:col>12</xdr:col>
      <xdr:colOff>104060</xdr:colOff>
      <xdr:row>3</xdr:row>
      <xdr:rowOff>219399</xdr:rowOff>
    </xdr:to>
    <xdr:pic>
      <xdr:nvPicPr>
        <xdr:cNvPr id="114" name="Afbeelding 113">
          <a:hlinkClick xmlns:r="http://schemas.openxmlformats.org/officeDocument/2006/relationships" r:id="rId1" tooltip="Next section"/>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115" name="Afbeelding 114">
          <a:hlinkClick xmlns:r="http://schemas.openxmlformats.org/officeDocument/2006/relationships" r:id="rId3" tooltip="Previous section"/>
          <a:extLst>
            <a:ext uri="{FF2B5EF4-FFF2-40B4-BE49-F238E27FC236}">
              <a16:creationId xmlns:a16="http://schemas.microsoft.com/office/drawing/2014/main" id="{00000000-0008-0000-0D00-000073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0</xdr:colOff>
      <xdr:row>0</xdr:row>
      <xdr:rowOff>9525</xdr:rowOff>
    </xdr:from>
    <xdr:to>
      <xdr:col>13</xdr:col>
      <xdr:colOff>507175</xdr:colOff>
      <xdr:row>2</xdr:row>
      <xdr:rowOff>18225</xdr:rowOff>
    </xdr:to>
    <xdr:pic>
      <xdr:nvPicPr>
        <xdr:cNvPr id="25" name="Afbeelding 24">
          <a:hlinkClick xmlns:r="http://schemas.openxmlformats.org/officeDocument/2006/relationships" r:id="rId5" tooltip="Skip to results"/>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11</xdr:row>
          <xdr:rowOff>23052</xdr:rowOff>
        </xdr:from>
        <xdr:to>
          <xdr:col>12</xdr:col>
          <xdr:colOff>15368</xdr:colOff>
          <xdr:row>11</xdr:row>
          <xdr:rowOff>230521</xdr:rowOff>
        </xdr:to>
        <xdr:sp macro="" textlink="">
          <xdr:nvSpPr>
            <xdr:cNvPr id="64624" name="Drop Down 112" hidden="1">
              <a:extLst>
                <a:ext uri="{63B3BB69-23CF-44E3-9099-C40C66FF867C}">
                  <a14:compatExt spid="_x0000_s64624"/>
                </a:ext>
                <a:ext uri="{FF2B5EF4-FFF2-40B4-BE49-F238E27FC236}">
                  <a16:creationId xmlns:a16="http://schemas.microsoft.com/office/drawing/2014/main" id="{00000000-0008-0000-0D00-000070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28" name="Afbeelding 27">
          <a:hlinkClick xmlns:r="http://schemas.openxmlformats.org/officeDocument/2006/relationships" r:id="rId7" tooltip="Previous domain"/>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982902</xdr:colOff>
      <xdr:row>0</xdr:row>
      <xdr:rowOff>1</xdr:rowOff>
    </xdr:from>
    <xdr:to>
      <xdr:col>12</xdr:col>
      <xdr:colOff>114300</xdr:colOff>
      <xdr:row>2</xdr:row>
      <xdr:rowOff>8312</xdr:rowOff>
    </xdr:to>
    <xdr:pic>
      <xdr:nvPicPr>
        <xdr:cNvPr id="29" name="Afbeelding 28">
          <a:hlinkClick xmlns:r="http://schemas.openxmlformats.org/officeDocument/2006/relationships" r:id="rId9" tooltip="Next domain"/>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1527" y="1"/>
          <a:ext cx="534748"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30" name="Afbeelding 29">
          <a:hlinkClick xmlns:r="http://schemas.openxmlformats.org/officeDocument/2006/relationships" r:id="rId11" tooltip="Back to index"/>
          <a:extLst>
            <a:ext uri="{FF2B5EF4-FFF2-40B4-BE49-F238E27FC236}">
              <a16:creationId xmlns:a16="http://schemas.microsoft.com/office/drawing/2014/main" id="{00000000-0008-0000-0D00-00001E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64626" name="Drop Down 114" hidden="1">
              <a:extLst>
                <a:ext uri="{63B3BB69-23CF-44E3-9099-C40C66FF867C}">
                  <a14:compatExt spid="_x0000_s64626"/>
                </a:ext>
                <a:ext uri="{FF2B5EF4-FFF2-40B4-BE49-F238E27FC236}">
                  <a16:creationId xmlns:a16="http://schemas.microsoft.com/office/drawing/2014/main" id="{00000000-0008-0000-0D00-000072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64628" name="Drop Down 116" hidden="1">
              <a:extLst>
                <a:ext uri="{63B3BB69-23CF-44E3-9099-C40C66FF867C}">
                  <a14:compatExt spid="_x0000_s64628"/>
                </a:ext>
                <a:ext uri="{FF2B5EF4-FFF2-40B4-BE49-F238E27FC236}">
                  <a16:creationId xmlns:a16="http://schemas.microsoft.com/office/drawing/2014/main" id="{00000000-0008-0000-0D00-000074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64630" name="Drop Down 118" hidden="1">
              <a:extLst>
                <a:ext uri="{63B3BB69-23CF-44E3-9099-C40C66FF867C}">
                  <a14:compatExt spid="_x0000_s64630"/>
                </a:ext>
                <a:ext uri="{FF2B5EF4-FFF2-40B4-BE49-F238E27FC236}">
                  <a16:creationId xmlns:a16="http://schemas.microsoft.com/office/drawing/2014/main" id="{00000000-0008-0000-0D00-000076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23052</xdr:rowOff>
        </xdr:from>
        <xdr:to>
          <xdr:col>12</xdr:col>
          <xdr:colOff>15368</xdr:colOff>
          <xdr:row>22</xdr:row>
          <xdr:rowOff>230521</xdr:rowOff>
        </xdr:to>
        <xdr:sp macro="" textlink="">
          <xdr:nvSpPr>
            <xdr:cNvPr id="64632" name="Drop Down 120" hidden="1">
              <a:extLst>
                <a:ext uri="{63B3BB69-23CF-44E3-9099-C40C66FF867C}">
                  <a14:compatExt spid="_x0000_s64632"/>
                </a:ext>
                <a:ext uri="{FF2B5EF4-FFF2-40B4-BE49-F238E27FC236}">
                  <a16:creationId xmlns:a16="http://schemas.microsoft.com/office/drawing/2014/main" id="{00000000-0008-0000-0D00-000078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65625" name="Drop Down 89" hidden="1">
              <a:extLst>
                <a:ext uri="{63B3BB69-23CF-44E3-9099-C40C66FF867C}">
                  <a14:compatExt spid="_x0000_s65625"/>
                </a:ext>
                <a:ext uri="{FF2B5EF4-FFF2-40B4-BE49-F238E27FC236}">
                  <a16:creationId xmlns:a16="http://schemas.microsoft.com/office/drawing/2014/main" id="{00000000-0008-0000-0E00-000059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23052</xdr:rowOff>
        </xdr:from>
        <xdr:to>
          <xdr:col>12</xdr:col>
          <xdr:colOff>15368</xdr:colOff>
          <xdr:row>26</xdr:row>
          <xdr:rowOff>230521</xdr:rowOff>
        </xdr:to>
        <xdr:sp macro="" textlink="">
          <xdr:nvSpPr>
            <xdr:cNvPr id="65627" name="Drop Down 91" hidden="1">
              <a:extLst>
                <a:ext uri="{63B3BB69-23CF-44E3-9099-C40C66FF867C}">
                  <a14:compatExt spid="_x0000_s65627"/>
                </a:ext>
                <a:ext uri="{FF2B5EF4-FFF2-40B4-BE49-F238E27FC236}">
                  <a16:creationId xmlns:a16="http://schemas.microsoft.com/office/drawing/2014/main" id="{00000000-0008-0000-0E00-00005B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65638" name="Drop Down 102" hidden="1">
              <a:extLst>
                <a:ext uri="{63B3BB69-23CF-44E3-9099-C40C66FF867C}">
                  <a14:compatExt spid="_x0000_s65638"/>
                </a:ext>
                <a:ext uri="{FF2B5EF4-FFF2-40B4-BE49-F238E27FC236}">
                  <a16:creationId xmlns:a16="http://schemas.microsoft.com/office/drawing/2014/main" id="{00000000-0008-0000-0E00-000066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896359</xdr:colOff>
      <xdr:row>2</xdr:row>
      <xdr:rowOff>104994</xdr:rowOff>
    </xdr:from>
    <xdr:to>
      <xdr:col>12</xdr:col>
      <xdr:colOff>104060</xdr:colOff>
      <xdr:row>3</xdr:row>
      <xdr:rowOff>219399</xdr:rowOff>
    </xdr:to>
    <xdr:pic>
      <xdr:nvPicPr>
        <xdr:cNvPr id="113" name="Afbeelding 112">
          <a:hlinkClick xmlns:r="http://schemas.openxmlformats.org/officeDocument/2006/relationships" r:id="rId1" tooltip="Next section"/>
          <a:extLst>
            <a:ext uri="{FF2B5EF4-FFF2-40B4-BE49-F238E27FC236}">
              <a16:creationId xmlns:a16="http://schemas.microsoft.com/office/drawing/2014/main" id="{00000000-0008-0000-0E00-000071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114" name="Afbeelding 113">
          <a:hlinkClick xmlns:r="http://schemas.openxmlformats.org/officeDocument/2006/relationships" r:id="rId3" tooltip="Previous section"/>
          <a:extLst>
            <a:ext uri="{FF2B5EF4-FFF2-40B4-BE49-F238E27FC236}">
              <a16:creationId xmlns:a16="http://schemas.microsoft.com/office/drawing/2014/main" id="{00000000-0008-0000-0E00-000072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0</xdr:colOff>
      <xdr:row>0</xdr:row>
      <xdr:rowOff>9525</xdr:rowOff>
    </xdr:from>
    <xdr:to>
      <xdr:col>13</xdr:col>
      <xdr:colOff>507175</xdr:colOff>
      <xdr:row>2</xdr:row>
      <xdr:rowOff>18225</xdr:rowOff>
    </xdr:to>
    <xdr:pic>
      <xdr:nvPicPr>
        <xdr:cNvPr id="33" name="Afbeelding 32">
          <a:hlinkClick xmlns:r="http://schemas.openxmlformats.org/officeDocument/2006/relationships" r:id="rId5" tooltip="Skip to results"/>
          <a:extLst>
            <a:ext uri="{FF2B5EF4-FFF2-40B4-BE49-F238E27FC236}">
              <a16:creationId xmlns:a16="http://schemas.microsoft.com/office/drawing/2014/main" id="{00000000-0008-0000-0E00-000021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36" name="Afbeelding 35">
          <a:hlinkClick xmlns:r="http://schemas.openxmlformats.org/officeDocument/2006/relationships" r:id="rId7" tooltip="Previous domain"/>
          <a:extLst>
            <a:ext uri="{FF2B5EF4-FFF2-40B4-BE49-F238E27FC236}">
              <a16:creationId xmlns:a16="http://schemas.microsoft.com/office/drawing/2014/main" id="{00000000-0008-0000-0E00-000024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982902</xdr:colOff>
      <xdr:row>0</xdr:row>
      <xdr:rowOff>1</xdr:rowOff>
    </xdr:from>
    <xdr:to>
      <xdr:col>12</xdr:col>
      <xdr:colOff>114300</xdr:colOff>
      <xdr:row>2</xdr:row>
      <xdr:rowOff>8312</xdr:rowOff>
    </xdr:to>
    <xdr:pic>
      <xdr:nvPicPr>
        <xdr:cNvPr id="37" name="Afbeelding 36">
          <a:hlinkClick xmlns:r="http://schemas.openxmlformats.org/officeDocument/2006/relationships" r:id="rId9" tooltip="Next domain"/>
          <a:extLst>
            <a:ext uri="{FF2B5EF4-FFF2-40B4-BE49-F238E27FC236}">
              <a16:creationId xmlns:a16="http://schemas.microsoft.com/office/drawing/2014/main" id="{00000000-0008-0000-0E00-000025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1527" y="1"/>
          <a:ext cx="534748"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38" name="Afbeelding 37">
          <a:hlinkClick xmlns:r="http://schemas.openxmlformats.org/officeDocument/2006/relationships" r:id="rId11" tooltip="Back to index"/>
          <a:extLst>
            <a:ext uri="{FF2B5EF4-FFF2-40B4-BE49-F238E27FC236}">
              <a16:creationId xmlns:a16="http://schemas.microsoft.com/office/drawing/2014/main" id="{00000000-0008-0000-0E00-000026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65644" name="Drop Down 108" hidden="1">
              <a:extLst>
                <a:ext uri="{63B3BB69-23CF-44E3-9099-C40C66FF867C}">
                  <a14:compatExt spid="_x0000_s65644"/>
                </a:ext>
                <a:ext uri="{FF2B5EF4-FFF2-40B4-BE49-F238E27FC236}">
                  <a16:creationId xmlns:a16="http://schemas.microsoft.com/office/drawing/2014/main" id="{00000000-0008-0000-0E00-00006C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38420</xdr:rowOff>
        </xdr:from>
        <xdr:to>
          <xdr:col>12</xdr:col>
          <xdr:colOff>15368</xdr:colOff>
          <xdr:row>12</xdr:row>
          <xdr:rowOff>238205</xdr:rowOff>
        </xdr:to>
        <xdr:sp macro="" textlink="">
          <xdr:nvSpPr>
            <xdr:cNvPr id="65646" name="Drop Down 110" hidden="1">
              <a:extLst>
                <a:ext uri="{63B3BB69-23CF-44E3-9099-C40C66FF867C}">
                  <a14:compatExt spid="_x0000_s65646"/>
                </a:ext>
                <a:ext uri="{FF2B5EF4-FFF2-40B4-BE49-F238E27FC236}">
                  <a16:creationId xmlns:a16="http://schemas.microsoft.com/office/drawing/2014/main" id="{00000000-0008-0000-0E00-00006E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65648" name="Drop Down 112" hidden="1">
              <a:extLst>
                <a:ext uri="{63B3BB69-23CF-44E3-9099-C40C66FF867C}">
                  <a14:compatExt spid="_x0000_s65648"/>
                </a:ext>
                <a:ext uri="{FF2B5EF4-FFF2-40B4-BE49-F238E27FC236}">
                  <a16:creationId xmlns:a16="http://schemas.microsoft.com/office/drawing/2014/main" id="{00000000-0008-0000-0E00-000070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38420</xdr:rowOff>
        </xdr:from>
        <xdr:to>
          <xdr:col>12</xdr:col>
          <xdr:colOff>15368</xdr:colOff>
          <xdr:row>13</xdr:row>
          <xdr:rowOff>238205</xdr:rowOff>
        </xdr:to>
        <xdr:sp macro="" textlink="">
          <xdr:nvSpPr>
            <xdr:cNvPr id="65650" name="Drop Down 114" hidden="1">
              <a:extLst>
                <a:ext uri="{63B3BB69-23CF-44E3-9099-C40C66FF867C}">
                  <a14:compatExt spid="_x0000_s65650"/>
                </a:ext>
                <a:ext uri="{FF2B5EF4-FFF2-40B4-BE49-F238E27FC236}">
                  <a16:creationId xmlns:a16="http://schemas.microsoft.com/office/drawing/2014/main" id="{00000000-0008-0000-0E00-000072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38420</xdr:rowOff>
        </xdr:from>
        <xdr:to>
          <xdr:col>12</xdr:col>
          <xdr:colOff>15368</xdr:colOff>
          <xdr:row>14</xdr:row>
          <xdr:rowOff>238205</xdr:rowOff>
        </xdr:to>
        <xdr:sp macro="" textlink="">
          <xdr:nvSpPr>
            <xdr:cNvPr id="65651" name="Drop Down 115" hidden="1">
              <a:extLst>
                <a:ext uri="{63B3BB69-23CF-44E3-9099-C40C66FF867C}">
                  <a14:compatExt spid="_x0000_s65651"/>
                </a:ext>
                <a:ext uri="{FF2B5EF4-FFF2-40B4-BE49-F238E27FC236}">
                  <a16:creationId xmlns:a16="http://schemas.microsoft.com/office/drawing/2014/main" id="{00000000-0008-0000-0E00-000073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38420</xdr:rowOff>
        </xdr:from>
        <xdr:to>
          <xdr:col>12</xdr:col>
          <xdr:colOff>15368</xdr:colOff>
          <xdr:row>15</xdr:row>
          <xdr:rowOff>238205</xdr:rowOff>
        </xdr:to>
        <xdr:sp macro="" textlink="">
          <xdr:nvSpPr>
            <xdr:cNvPr id="65652" name="Drop Down 116" hidden="1">
              <a:extLst>
                <a:ext uri="{63B3BB69-23CF-44E3-9099-C40C66FF867C}">
                  <a14:compatExt spid="_x0000_s65652"/>
                </a:ext>
                <a:ext uri="{FF2B5EF4-FFF2-40B4-BE49-F238E27FC236}">
                  <a16:creationId xmlns:a16="http://schemas.microsoft.com/office/drawing/2014/main" id="{00000000-0008-0000-0E00-000074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65653" name="Drop Down 117" hidden="1">
              <a:extLst>
                <a:ext uri="{63B3BB69-23CF-44E3-9099-C40C66FF867C}">
                  <a14:compatExt spid="_x0000_s65653"/>
                </a:ext>
                <a:ext uri="{FF2B5EF4-FFF2-40B4-BE49-F238E27FC236}">
                  <a16:creationId xmlns:a16="http://schemas.microsoft.com/office/drawing/2014/main" id="{00000000-0008-0000-0E00-000075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65654" name="Drop Down 118" hidden="1">
              <a:extLst>
                <a:ext uri="{63B3BB69-23CF-44E3-9099-C40C66FF867C}">
                  <a14:compatExt spid="_x0000_s65654"/>
                </a:ext>
                <a:ext uri="{FF2B5EF4-FFF2-40B4-BE49-F238E27FC236}">
                  <a16:creationId xmlns:a16="http://schemas.microsoft.com/office/drawing/2014/main" id="{00000000-0008-0000-0E00-000076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38420</xdr:rowOff>
        </xdr:from>
        <xdr:to>
          <xdr:col>12</xdr:col>
          <xdr:colOff>15368</xdr:colOff>
          <xdr:row>20</xdr:row>
          <xdr:rowOff>238205</xdr:rowOff>
        </xdr:to>
        <xdr:sp macro="" textlink="">
          <xdr:nvSpPr>
            <xdr:cNvPr id="65655" name="Drop Down 119" hidden="1">
              <a:extLst>
                <a:ext uri="{63B3BB69-23CF-44E3-9099-C40C66FF867C}">
                  <a14:compatExt spid="_x0000_s65655"/>
                </a:ext>
                <a:ext uri="{FF2B5EF4-FFF2-40B4-BE49-F238E27FC236}">
                  <a16:creationId xmlns:a16="http://schemas.microsoft.com/office/drawing/2014/main" id="{00000000-0008-0000-0E00-000077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38420</xdr:rowOff>
        </xdr:from>
        <xdr:to>
          <xdr:col>12</xdr:col>
          <xdr:colOff>15368</xdr:colOff>
          <xdr:row>21</xdr:row>
          <xdr:rowOff>238205</xdr:rowOff>
        </xdr:to>
        <xdr:sp macro="" textlink="">
          <xdr:nvSpPr>
            <xdr:cNvPr id="65656" name="Drop Down 120" hidden="1">
              <a:extLst>
                <a:ext uri="{63B3BB69-23CF-44E3-9099-C40C66FF867C}">
                  <a14:compatExt spid="_x0000_s65656"/>
                </a:ext>
                <a:ext uri="{FF2B5EF4-FFF2-40B4-BE49-F238E27FC236}">
                  <a16:creationId xmlns:a16="http://schemas.microsoft.com/office/drawing/2014/main" id="{00000000-0008-0000-0E00-000078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38420</xdr:rowOff>
        </xdr:from>
        <xdr:to>
          <xdr:col>12</xdr:col>
          <xdr:colOff>15368</xdr:colOff>
          <xdr:row>22</xdr:row>
          <xdr:rowOff>238205</xdr:rowOff>
        </xdr:to>
        <xdr:sp macro="" textlink="">
          <xdr:nvSpPr>
            <xdr:cNvPr id="65657" name="Drop Down 121" hidden="1">
              <a:extLst>
                <a:ext uri="{63B3BB69-23CF-44E3-9099-C40C66FF867C}">
                  <a14:compatExt spid="_x0000_s65657"/>
                </a:ext>
                <a:ext uri="{FF2B5EF4-FFF2-40B4-BE49-F238E27FC236}">
                  <a16:creationId xmlns:a16="http://schemas.microsoft.com/office/drawing/2014/main" id="{00000000-0008-0000-0E00-000079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65658" name="Drop Down 122" hidden="1">
              <a:extLst>
                <a:ext uri="{63B3BB69-23CF-44E3-9099-C40C66FF867C}">
                  <a14:compatExt spid="_x0000_s65658"/>
                </a:ext>
                <a:ext uri="{FF2B5EF4-FFF2-40B4-BE49-F238E27FC236}">
                  <a16:creationId xmlns:a16="http://schemas.microsoft.com/office/drawing/2014/main" id="{00000000-0008-0000-0E00-00007A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66604" name="Drop Down 44" hidden="1">
              <a:extLst>
                <a:ext uri="{63B3BB69-23CF-44E3-9099-C40C66FF867C}">
                  <a14:compatExt spid="_x0000_s66604"/>
                </a:ext>
                <a:ext uri="{FF2B5EF4-FFF2-40B4-BE49-F238E27FC236}">
                  <a16:creationId xmlns:a16="http://schemas.microsoft.com/office/drawing/2014/main" id="{00000000-0008-0000-0F00-00002C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11</xdr:row>
          <xdr:rowOff>23052</xdr:rowOff>
        </xdr:from>
        <xdr:to>
          <xdr:col>12</xdr:col>
          <xdr:colOff>15368</xdr:colOff>
          <xdr:row>11</xdr:row>
          <xdr:rowOff>230521</xdr:rowOff>
        </xdr:to>
        <xdr:sp macro="" textlink="">
          <xdr:nvSpPr>
            <xdr:cNvPr id="66605" name="Drop Down 45" hidden="1">
              <a:extLst>
                <a:ext uri="{63B3BB69-23CF-44E3-9099-C40C66FF867C}">
                  <a14:compatExt spid="_x0000_s66605"/>
                </a:ext>
                <a:ext uri="{FF2B5EF4-FFF2-40B4-BE49-F238E27FC236}">
                  <a16:creationId xmlns:a16="http://schemas.microsoft.com/office/drawing/2014/main" id="{00000000-0008-0000-0F00-00002D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66606" name="Drop Down 46" hidden="1">
              <a:extLst>
                <a:ext uri="{63B3BB69-23CF-44E3-9099-C40C66FF867C}">
                  <a14:compatExt spid="_x0000_s66606"/>
                </a:ext>
                <a:ext uri="{FF2B5EF4-FFF2-40B4-BE49-F238E27FC236}">
                  <a16:creationId xmlns:a16="http://schemas.microsoft.com/office/drawing/2014/main" id="{00000000-0008-0000-0F00-00002E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66607" name="Drop Down 47" hidden="1">
              <a:extLst>
                <a:ext uri="{63B3BB69-23CF-44E3-9099-C40C66FF867C}">
                  <a14:compatExt spid="_x0000_s66607"/>
                </a:ext>
                <a:ext uri="{FF2B5EF4-FFF2-40B4-BE49-F238E27FC236}">
                  <a16:creationId xmlns:a16="http://schemas.microsoft.com/office/drawing/2014/main" id="{00000000-0008-0000-0F00-00002F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66608" name="Drop Down 48" hidden="1">
              <a:extLst>
                <a:ext uri="{63B3BB69-23CF-44E3-9099-C40C66FF867C}">
                  <a14:compatExt spid="_x0000_s66608"/>
                </a:ext>
                <a:ext uri="{FF2B5EF4-FFF2-40B4-BE49-F238E27FC236}">
                  <a16:creationId xmlns:a16="http://schemas.microsoft.com/office/drawing/2014/main" id="{00000000-0008-0000-0F00-000030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66610" name="Drop Down 50" hidden="1">
              <a:extLst>
                <a:ext uri="{63B3BB69-23CF-44E3-9099-C40C66FF867C}">
                  <a14:compatExt spid="_x0000_s66610"/>
                </a:ext>
                <a:ext uri="{FF2B5EF4-FFF2-40B4-BE49-F238E27FC236}">
                  <a16:creationId xmlns:a16="http://schemas.microsoft.com/office/drawing/2014/main" id="{00000000-0008-0000-0F00-000032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66612" name="Drop Down 52" hidden="1">
              <a:extLst>
                <a:ext uri="{63B3BB69-23CF-44E3-9099-C40C66FF867C}">
                  <a14:compatExt spid="_x0000_s66612"/>
                </a:ext>
                <a:ext uri="{FF2B5EF4-FFF2-40B4-BE49-F238E27FC236}">
                  <a16:creationId xmlns:a16="http://schemas.microsoft.com/office/drawing/2014/main" id="{00000000-0008-0000-0F00-000034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66613" name="Drop Down 53" hidden="1">
              <a:extLst>
                <a:ext uri="{63B3BB69-23CF-44E3-9099-C40C66FF867C}">
                  <a14:compatExt spid="_x0000_s66613"/>
                </a:ext>
                <a:ext uri="{FF2B5EF4-FFF2-40B4-BE49-F238E27FC236}">
                  <a16:creationId xmlns:a16="http://schemas.microsoft.com/office/drawing/2014/main" id="{00000000-0008-0000-0F00-000035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23052</xdr:rowOff>
        </xdr:from>
        <xdr:to>
          <xdr:col>12</xdr:col>
          <xdr:colOff>15368</xdr:colOff>
          <xdr:row>22</xdr:row>
          <xdr:rowOff>230521</xdr:rowOff>
        </xdr:to>
        <xdr:sp macro="" textlink="">
          <xdr:nvSpPr>
            <xdr:cNvPr id="66614" name="Drop Down 54" hidden="1">
              <a:extLst>
                <a:ext uri="{63B3BB69-23CF-44E3-9099-C40C66FF867C}">
                  <a14:compatExt spid="_x0000_s66614"/>
                </a:ext>
                <a:ext uri="{FF2B5EF4-FFF2-40B4-BE49-F238E27FC236}">
                  <a16:creationId xmlns:a16="http://schemas.microsoft.com/office/drawing/2014/main" id="{00000000-0008-0000-0F00-000036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66615" name="Drop Down 55" hidden="1">
              <a:extLst>
                <a:ext uri="{63B3BB69-23CF-44E3-9099-C40C66FF867C}">
                  <a14:compatExt spid="_x0000_s66615"/>
                </a:ext>
                <a:ext uri="{FF2B5EF4-FFF2-40B4-BE49-F238E27FC236}">
                  <a16:creationId xmlns:a16="http://schemas.microsoft.com/office/drawing/2014/main" id="{00000000-0008-0000-0F00-000037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66617" name="Drop Down 57" hidden="1">
              <a:extLst>
                <a:ext uri="{63B3BB69-23CF-44E3-9099-C40C66FF867C}">
                  <a14:compatExt spid="_x0000_s66617"/>
                </a:ext>
                <a:ext uri="{FF2B5EF4-FFF2-40B4-BE49-F238E27FC236}">
                  <a16:creationId xmlns:a16="http://schemas.microsoft.com/office/drawing/2014/main" id="{00000000-0008-0000-0F00-000039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23052</xdr:rowOff>
        </xdr:from>
        <xdr:to>
          <xdr:col>12</xdr:col>
          <xdr:colOff>15368</xdr:colOff>
          <xdr:row>26</xdr:row>
          <xdr:rowOff>230521</xdr:rowOff>
        </xdr:to>
        <xdr:sp macro="" textlink="">
          <xdr:nvSpPr>
            <xdr:cNvPr id="66618" name="Drop Down 58" hidden="1">
              <a:extLst>
                <a:ext uri="{63B3BB69-23CF-44E3-9099-C40C66FF867C}">
                  <a14:compatExt spid="_x0000_s66618"/>
                </a:ext>
                <a:ext uri="{FF2B5EF4-FFF2-40B4-BE49-F238E27FC236}">
                  <a16:creationId xmlns:a16="http://schemas.microsoft.com/office/drawing/2014/main" id="{00000000-0008-0000-0F00-00003A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66620" name="Drop Down 60" hidden="1">
              <a:extLst>
                <a:ext uri="{63B3BB69-23CF-44E3-9099-C40C66FF867C}">
                  <a14:compatExt spid="_x0000_s66620"/>
                </a:ext>
                <a:ext uri="{FF2B5EF4-FFF2-40B4-BE49-F238E27FC236}">
                  <a16:creationId xmlns:a16="http://schemas.microsoft.com/office/drawing/2014/main" id="{00000000-0008-0000-0F00-00003C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66645" name="Drop Down 85" hidden="1">
              <a:extLst>
                <a:ext uri="{63B3BB69-23CF-44E3-9099-C40C66FF867C}">
                  <a14:compatExt spid="_x0000_s66645"/>
                </a:ext>
                <a:ext uri="{FF2B5EF4-FFF2-40B4-BE49-F238E27FC236}">
                  <a16:creationId xmlns:a16="http://schemas.microsoft.com/office/drawing/2014/main" id="{00000000-0008-0000-0F00-000055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23052</xdr:rowOff>
        </xdr:from>
        <xdr:to>
          <xdr:col>12</xdr:col>
          <xdr:colOff>15368</xdr:colOff>
          <xdr:row>28</xdr:row>
          <xdr:rowOff>230521</xdr:rowOff>
        </xdr:to>
        <xdr:sp macro="" textlink="">
          <xdr:nvSpPr>
            <xdr:cNvPr id="66646" name="Drop Down 86" hidden="1">
              <a:extLst>
                <a:ext uri="{63B3BB69-23CF-44E3-9099-C40C66FF867C}">
                  <a14:compatExt spid="_x0000_s66646"/>
                </a:ext>
                <a:ext uri="{FF2B5EF4-FFF2-40B4-BE49-F238E27FC236}">
                  <a16:creationId xmlns:a16="http://schemas.microsoft.com/office/drawing/2014/main" id="{00000000-0008-0000-0F00-000056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66666" name="Drop Down 106" hidden="1">
              <a:extLst>
                <a:ext uri="{63B3BB69-23CF-44E3-9099-C40C66FF867C}">
                  <a14:compatExt spid="_x0000_s66666"/>
                </a:ext>
                <a:ext uri="{FF2B5EF4-FFF2-40B4-BE49-F238E27FC236}">
                  <a16:creationId xmlns:a16="http://schemas.microsoft.com/office/drawing/2014/main" id="{00000000-0008-0000-0F00-00006A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27521</xdr:colOff>
      <xdr:row>2</xdr:row>
      <xdr:rowOff>105834</xdr:rowOff>
    </xdr:from>
    <xdr:to>
      <xdr:col>11</xdr:col>
      <xdr:colOff>563368</xdr:colOff>
      <xdr:row>3</xdr:row>
      <xdr:rowOff>218245</xdr:rowOff>
    </xdr:to>
    <xdr:pic>
      <xdr:nvPicPr>
        <xdr:cNvPr id="116" name="Afbeelding 115">
          <a:hlinkClick xmlns:r="http://schemas.openxmlformats.org/officeDocument/2006/relationships" r:id="rId1" tooltip="Previous section"/>
          <a:extLst>
            <a:ext uri="{FF2B5EF4-FFF2-40B4-BE49-F238E27FC236}">
              <a16:creationId xmlns:a16="http://schemas.microsoft.com/office/drawing/2014/main" id="{00000000-0008-0000-0F00-00007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0</xdr:colOff>
      <xdr:row>0</xdr:row>
      <xdr:rowOff>9525</xdr:rowOff>
    </xdr:from>
    <xdr:to>
      <xdr:col>13</xdr:col>
      <xdr:colOff>507175</xdr:colOff>
      <xdr:row>2</xdr:row>
      <xdr:rowOff>18225</xdr:rowOff>
    </xdr:to>
    <xdr:pic>
      <xdr:nvPicPr>
        <xdr:cNvPr id="29" name="Afbeelding 28">
          <a:hlinkClick xmlns:r="http://schemas.openxmlformats.org/officeDocument/2006/relationships" r:id="rId3" tooltip="Skip to results"/>
          <a:extLst>
            <a:ext uri="{FF2B5EF4-FFF2-40B4-BE49-F238E27FC236}">
              <a16:creationId xmlns:a16="http://schemas.microsoft.com/office/drawing/2014/main" id="{00000000-0008-0000-0F00-00001D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30" name="Afbeelding 29">
          <a:hlinkClick xmlns:r="http://schemas.openxmlformats.org/officeDocument/2006/relationships" r:id="rId5" tooltip="Previous domain"/>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982902</xdr:colOff>
      <xdr:row>0</xdr:row>
      <xdr:rowOff>1</xdr:rowOff>
    </xdr:from>
    <xdr:to>
      <xdr:col>12</xdr:col>
      <xdr:colOff>114300</xdr:colOff>
      <xdr:row>2</xdr:row>
      <xdr:rowOff>8312</xdr:rowOff>
    </xdr:to>
    <xdr:pic>
      <xdr:nvPicPr>
        <xdr:cNvPr id="31" name="Afbeelding 30">
          <a:hlinkClick xmlns:r="http://schemas.openxmlformats.org/officeDocument/2006/relationships" r:id="rId7" tooltip="Next domain"/>
          <a:extLst>
            <a:ext uri="{FF2B5EF4-FFF2-40B4-BE49-F238E27FC236}">
              <a16:creationId xmlns:a16="http://schemas.microsoft.com/office/drawing/2014/main" id="{00000000-0008-0000-0F00-00001F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761527" y="1"/>
          <a:ext cx="534748"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32" name="Afbeelding 31">
          <a:hlinkClick xmlns:r="http://schemas.openxmlformats.org/officeDocument/2006/relationships" r:id="rId9" tooltip="Back to index"/>
          <a:extLst>
            <a:ext uri="{FF2B5EF4-FFF2-40B4-BE49-F238E27FC236}">
              <a16:creationId xmlns:a16="http://schemas.microsoft.com/office/drawing/2014/main" id="{00000000-0008-0000-0F00-000020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13313" name="Drop Down 1" hidden="1">
              <a:extLst>
                <a:ext uri="{63B3BB69-23CF-44E3-9099-C40C66FF867C}">
                  <a14:compatExt spid="_x0000_s13313"/>
                </a:ext>
                <a:ext uri="{FF2B5EF4-FFF2-40B4-BE49-F238E27FC236}">
                  <a16:creationId xmlns:a16="http://schemas.microsoft.com/office/drawing/2014/main" id="{00000000-0008-0000-1000-000001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13314" name="Drop Down 2" hidden="1">
              <a:extLst>
                <a:ext uri="{63B3BB69-23CF-44E3-9099-C40C66FF867C}">
                  <a14:compatExt spid="_x0000_s13314"/>
                </a:ext>
                <a:ext uri="{FF2B5EF4-FFF2-40B4-BE49-F238E27FC236}">
                  <a16:creationId xmlns:a16="http://schemas.microsoft.com/office/drawing/2014/main" id="{00000000-0008-0000-1000-000002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13317" name="Drop Down 5" hidden="1">
              <a:extLst>
                <a:ext uri="{63B3BB69-23CF-44E3-9099-C40C66FF867C}">
                  <a14:compatExt spid="_x0000_s13317"/>
                </a:ext>
                <a:ext uri="{FF2B5EF4-FFF2-40B4-BE49-F238E27FC236}">
                  <a16:creationId xmlns:a16="http://schemas.microsoft.com/office/drawing/2014/main" id="{00000000-0008-0000-1000-000005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13318" name="Drop Down 6" hidden="1">
              <a:extLst>
                <a:ext uri="{63B3BB69-23CF-44E3-9099-C40C66FF867C}">
                  <a14:compatExt spid="_x0000_s13318"/>
                </a:ext>
                <a:ext uri="{FF2B5EF4-FFF2-40B4-BE49-F238E27FC236}">
                  <a16:creationId xmlns:a16="http://schemas.microsoft.com/office/drawing/2014/main" id="{00000000-0008-0000-1000-000006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13319" name="Drop Down 7" hidden="1">
              <a:extLst>
                <a:ext uri="{63B3BB69-23CF-44E3-9099-C40C66FF867C}">
                  <a14:compatExt spid="_x0000_s13319"/>
                </a:ext>
                <a:ext uri="{FF2B5EF4-FFF2-40B4-BE49-F238E27FC236}">
                  <a16:creationId xmlns:a16="http://schemas.microsoft.com/office/drawing/2014/main" id="{00000000-0008-0000-1000-000007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13320" name="Drop Down 8" hidden="1">
              <a:extLst>
                <a:ext uri="{63B3BB69-23CF-44E3-9099-C40C66FF867C}">
                  <a14:compatExt spid="_x0000_s13320"/>
                </a:ext>
                <a:ext uri="{FF2B5EF4-FFF2-40B4-BE49-F238E27FC236}">
                  <a16:creationId xmlns:a16="http://schemas.microsoft.com/office/drawing/2014/main" id="{00000000-0008-0000-1000-000008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13321" name="Drop Down 9" hidden="1">
              <a:extLst>
                <a:ext uri="{63B3BB69-23CF-44E3-9099-C40C66FF867C}">
                  <a14:compatExt spid="_x0000_s13321"/>
                </a:ext>
                <a:ext uri="{FF2B5EF4-FFF2-40B4-BE49-F238E27FC236}">
                  <a16:creationId xmlns:a16="http://schemas.microsoft.com/office/drawing/2014/main" id="{00000000-0008-0000-1000-000009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13322" name="Drop Down 10" hidden="1">
              <a:extLst>
                <a:ext uri="{63B3BB69-23CF-44E3-9099-C40C66FF867C}">
                  <a14:compatExt spid="_x0000_s13322"/>
                </a:ext>
                <a:ext uri="{FF2B5EF4-FFF2-40B4-BE49-F238E27FC236}">
                  <a16:creationId xmlns:a16="http://schemas.microsoft.com/office/drawing/2014/main" id="{00000000-0008-0000-1000-00000A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13323" name="Drop Down 11" hidden="1">
              <a:extLst>
                <a:ext uri="{63B3BB69-23CF-44E3-9099-C40C66FF867C}">
                  <a14:compatExt spid="_x0000_s13323"/>
                </a:ext>
                <a:ext uri="{FF2B5EF4-FFF2-40B4-BE49-F238E27FC236}">
                  <a16:creationId xmlns:a16="http://schemas.microsoft.com/office/drawing/2014/main" id="{00000000-0008-0000-1000-00000B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13324" name="Drop Down 12" hidden="1">
              <a:extLst>
                <a:ext uri="{63B3BB69-23CF-44E3-9099-C40C66FF867C}">
                  <a14:compatExt spid="_x0000_s13324"/>
                </a:ext>
                <a:ext uri="{FF2B5EF4-FFF2-40B4-BE49-F238E27FC236}">
                  <a16:creationId xmlns:a16="http://schemas.microsoft.com/office/drawing/2014/main" id="{00000000-0008-0000-1000-00000C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13325" name="Drop Down 13" hidden="1">
              <a:extLst>
                <a:ext uri="{63B3BB69-23CF-44E3-9099-C40C66FF867C}">
                  <a14:compatExt spid="_x0000_s13325"/>
                </a:ext>
                <a:ext uri="{FF2B5EF4-FFF2-40B4-BE49-F238E27FC236}">
                  <a16:creationId xmlns:a16="http://schemas.microsoft.com/office/drawing/2014/main" id="{00000000-0008-0000-1000-00000D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38420</xdr:rowOff>
        </xdr:from>
        <xdr:to>
          <xdr:col>12</xdr:col>
          <xdr:colOff>15368</xdr:colOff>
          <xdr:row>23</xdr:row>
          <xdr:rowOff>238205</xdr:rowOff>
        </xdr:to>
        <xdr:sp macro="" textlink="">
          <xdr:nvSpPr>
            <xdr:cNvPr id="13326" name="Drop Down 14" hidden="1">
              <a:extLst>
                <a:ext uri="{63B3BB69-23CF-44E3-9099-C40C66FF867C}">
                  <a14:compatExt spid="_x0000_s13326"/>
                </a:ext>
                <a:ext uri="{FF2B5EF4-FFF2-40B4-BE49-F238E27FC236}">
                  <a16:creationId xmlns:a16="http://schemas.microsoft.com/office/drawing/2014/main" id="{00000000-0008-0000-1000-00000E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13328" name="Drop Down 16" hidden="1">
              <a:extLst>
                <a:ext uri="{63B3BB69-23CF-44E3-9099-C40C66FF867C}">
                  <a14:compatExt spid="_x0000_s13328"/>
                </a:ext>
                <a:ext uri="{FF2B5EF4-FFF2-40B4-BE49-F238E27FC236}">
                  <a16:creationId xmlns:a16="http://schemas.microsoft.com/office/drawing/2014/main" id="{00000000-0008-0000-1000-000010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13473" name="Drop Down 161" hidden="1">
              <a:extLst>
                <a:ext uri="{63B3BB69-23CF-44E3-9099-C40C66FF867C}">
                  <a14:compatExt spid="_x0000_s13473"/>
                </a:ext>
                <a:ext uri="{FF2B5EF4-FFF2-40B4-BE49-F238E27FC236}">
                  <a16:creationId xmlns:a16="http://schemas.microsoft.com/office/drawing/2014/main" id="{00000000-0008-0000-1000-0000A1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465945</xdr:colOff>
      <xdr:row>2</xdr:row>
      <xdr:rowOff>9525</xdr:rowOff>
    </xdr:to>
    <xdr:pic>
      <xdr:nvPicPr>
        <xdr:cNvPr id="133" name="Afbeelding 132">
          <a:hlinkClick xmlns:r="http://schemas.openxmlformats.org/officeDocument/2006/relationships" r:id="rId1" tooltip="Previous domain"/>
          <a:extLst>
            <a:ext uri="{FF2B5EF4-FFF2-40B4-BE49-F238E27FC236}">
              <a16:creationId xmlns:a16="http://schemas.microsoft.com/office/drawing/2014/main" id="{00000000-0008-0000-1000-00008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35981" y="0"/>
          <a:ext cx="506964" cy="504825"/>
        </a:xfrm>
        <a:prstGeom prst="rect">
          <a:avLst/>
        </a:prstGeom>
      </xdr:spPr>
    </xdr:pic>
    <xdr:clientData/>
  </xdr:twoCellAnchor>
  <xdr:twoCellAnchor editAs="oneCell">
    <xdr:from>
      <xdr:col>11</xdr:col>
      <xdr:colOff>979729</xdr:colOff>
      <xdr:row>0</xdr:row>
      <xdr:rowOff>1</xdr:rowOff>
    </xdr:from>
    <xdr:to>
      <xdr:col>12</xdr:col>
      <xdr:colOff>123826</xdr:colOff>
      <xdr:row>2</xdr:row>
      <xdr:rowOff>8312</xdr:rowOff>
    </xdr:to>
    <xdr:pic>
      <xdr:nvPicPr>
        <xdr:cNvPr id="134" name="Afbeelding 133">
          <a:hlinkClick xmlns:r="http://schemas.openxmlformats.org/officeDocument/2006/relationships" r:id="rId3" tooltip="Next domain"/>
          <a:extLst>
            <a:ext uri="{FF2B5EF4-FFF2-40B4-BE49-F238E27FC236}">
              <a16:creationId xmlns:a16="http://schemas.microsoft.com/office/drawing/2014/main" id="{00000000-0008-0000-1000-00008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61529" y="1"/>
          <a:ext cx="544272"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135" name="Afbeelding 134">
          <a:hlinkClick xmlns:r="http://schemas.openxmlformats.org/officeDocument/2006/relationships" r:id="rId5" tooltip="Back to index"/>
          <a:extLst>
            <a:ext uri="{FF2B5EF4-FFF2-40B4-BE49-F238E27FC236}">
              <a16:creationId xmlns:a16="http://schemas.microsoft.com/office/drawing/2014/main" id="{00000000-0008-0000-1000-000087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943535" y="9719"/>
          <a:ext cx="503683" cy="503611"/>
        </a:xfrm>
        <a:prstGeom prst="rect">
          <a:avLst/>
        </a:prstGeom>
      </xdr:spPr>
    </xdr:pic>
    <xdr:clientData/>
  </xdr:twoCellAnchor>
  <xdr:twoCellAnchor editAs="oneCell">
    <xdr:from>
      <xdr:col>11</xdr:col>
      <xdr:colOff>896359</xdr:colOff>
      <xdr:row>2</xdr:row>
      <xdr:rowOff>104994</xdr:rowOff>
    </xdr:from>
    <xdr:to>
      <xdr:col>12</xdr:col>
      <xdr:colOff>100885</xdr:colOff>
      <xdr:row>3</xdr:row>
      <xdr:rowOff>216224</xdr:rowOff>
    </xdr:to>
    <xdr:pic>
      <xdr:nvPicPr>
        <xdr:cNvPr id="136" name="Afbeelding 135">
          <a:hlinkClick xmlns:r="http://schemas.openxmlformats.org/officeDocument/2006/relationships" r:id="rId7" tooltip="Next section"/>
          <a:extLst>
            <a:ext uri="{FF2B5EF4-FFF2-40B4-BE49-F238E27FC236}">
              <a16:creationId xmlns:a16="http://schemas.microsoft.com/office/drawing/2014/main" id="{00000000-0008-0000-1000-000088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13</xdr:col>
      <xdr:colOff>0</xdr:colOff>
      <xdr:row>0</xdr:row>
      <xdr:rowOff>9525</xdr:rowOff>
    </xdr:from>
    <xdr:to>
      <xdr:col>13</xdr:col>
      <xdr:colOff>504000</xdr:colOff>
      <xdr:row>2</xdr:row>
      <xdr:rowOff>18225</xdr:rowOff>
    </xdr:to>
    <xdr:pic>
      <xdr:nvPicPr>
        <xdr:cNvPr id="24" name="Afbeelding 23">
          <a:hlinkClick xmlns:r="http://schemas.openxmlformats.org/officeDocument/2006/relationships" r:id="rId9" tooltip="Skip to results"/>
          <a:extLst>
            <a:ext uri="{FF2B5EF4-FFF2-40B4-BE49-F238E27FC236}">
              <a16:creationId xmlns:a16="http://schemas.microsoft.com/office/drawing/2014/main" id="{00000000-0008-0000-1000-000018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13474" name="Drop Down 162" hidden="1">
              <a:extLst>
                <a:ext uri="{63B3BB69-23CF-44E3-9099-C40C66FF867C}">
                  <a14:compatExt spid="_x0000_s13474"/>
                </a:ext>
                <a:ext uri="{FF2B5EF4-FFF2-40B4-BE49-F238E27FC236}">
                  <a16:creationId xmlns:a16="http://schemas.microsoft.com/office/drawing/2014/main" id="{00000000-0008-0000-1000-0000A2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37</xdr:row>
          <xdr:rowOff>23052</xdr:rowOff>
        </xdr:from>
        <xdr:to>
          <xdr:col>12</xdr:col>
          <xdr:colOff>15368</xdr:colOff>
          <xdr:row>37</xdr:row>
          <xdr:rowOff>230521</xdr:rowOff>
        </xdr:to>
        <xdr:sp macro="" textlink="">
          <xdr:nvSpPr>
            <xdr:cNvPr id="13475" name="Drop Down 163" hidden="1">
              <a:extLst>
                <a:ext uri="{63B3BB69-23CF-44E3-9099-C40C66FF867C}">
                  <a14:compatExt spid="_x0000_s13475"/>
                </a:ext>
                <a:ext uri="{FF2B5EF4-FFF2-40B4-BE49-F238E27FC236}">
                  <a16:creationId xmlns:a16="http://schemas.microsoft.com/office/drawing/2014/main" id="{00000000-0008-0000-1000-0000A3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23052</xdr:rowOff>
        </xdr:from>
        <xdr:to>
          <xdr:col>12</xdr:col>
          <xdr:colOff>15368</xdr:colOff>
          <xdr:row>48</xdr:row>
          <xdr:rowOff>230521</xdr:rowOff>
        </xdr:to>
        <xdr:sp macro="" textlink="">
          <xdr:nvSpPr>
            <xdr:cNvPr id="13478" name="Drop Down 166" hidden="1">
              <a:extLst>
                <a:ext uri="{63B3BB69-23CF-44E3-9099-C40C66FF867C}">
                  <a14:compatExt spid="_x0000_s13478"/>
                </a:ext>
                <a:ext uri="{FF2B5EF4-FFF2-40B4-BE49-F238E27FC236}">
                  <a16:creationId xmlns:a16="http://schemas.microsoft.com/office/drawing/2014/main" id="{00000000-0008-0000-1000-0000A6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23052</xdr:rowOff>
        </xdr:from>
        <xdr:to>
          <xdr:col>12</xdr:col>
          <xdr:colOff>15368</xdr:colOff>
          <xdr:row>49</xdr:row>
          <xdr:rowOff>230521</xdr:rowOff>
        </xdr:to>
        <xdr:sp macro="" textlink="">
          <xdr:nvSpPr>
            <xdr:cNvPr id="13479" name="Drop Down 167" hidden="1">
              <a:extLst>
                <a:ext uri="{63B3BB69-23CF-44E3-9099-C40C66FF867C}">
                  <a14:compatExt spid="_x0000_s13479"/>
                </a:ext>
                <a:ext uri="{FF2B5EF4-FFF2-40B4-BE49-F238E27FC236}">
                  <a16:creationId xmlns:a16="http://schemas.microsoft.com/office/drawing/2014/main" id="{00000000-0008-0000-1000-0000A7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13484" name="Drop Down 172" hidden="1">
              <a:extLst>
                <a:ext uri="{63B3BB69-23CF-44E3-9099-C40C66FF867C}">
                  <a14:compatExt spid="_x0000_s13484"/>
                </a:ext>
                <a:ext uri="{FF2B5EF4-FFF2-40B4-BE49-F238E27FC236}">
                  <a16:creationId xmlns:a16="http://schemas.microsoft.com/office/drawing/2014/main" id="{00000000-0008-0000-1000-0000AC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23052</xdr:rowOff>
        </xdr:from>
        <xdr:to>
          <xdr:col>12</xdr:col>
          <xdr:colOff>15368</xdr:colOff>
          <xdr:row>28</xdr:row>
          <xdr:rowOff>230521</xdr:rowOff>
        </xdr:to>
        <xdr:sp macro="" textlink="">
          <xdr:nvSpPr>
            <xdr:cNvPr id="13485" name="Drop Down 173" hidden="1">
              <a:extLst>
                <a:ext uri="{63B3BB69-23CF-44E3-9099-C40C66FF867C}">
                  <a14:compatExt spid="_x0000_s13485"/>
                </a:ext>
                <a:ext uri="{FF2B5EF4-FFF2-40B4-BE49-F238E27FC236}">
                  <a16:creationId xmlns:a16="http://schemas.microsoft.com/office/drawing/2014/main" id="{00000000-0008-0000-1000-0000AD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23052</xdr:rowOff>
        </xdr:from>
        <xdr:to>
          <xdr:col>12</xdr:col>
          <xdr:colOff>15368</xdr:colOff>
          <xdr:row>29</xdr:row>
          <xdr:rowOff>230521</xdr:rowOff>
        </xdr:to>
        <xdr:sp macro="" textlink="">
          <xdr:nvSpPr>
            <xdr:cNvPr id="13486" name="Drop Down 174" hidden="1">
              <a:extLst>
                <a:ext uri="{63B3BB69-23CF-44E3-9099-C40C66FF867C}">
                  <a14:compatExt spid="_x0000_s13486"/>
                </a:ext>
                <a:ext uri="{FF2B5EF4-FFF2-40B4-BE49-F238E27FC236}">
                  <a16:creationId xmlns:a16="http://schemas.microsoft.com/office/drawing/2014/main" id="{00000000-0008-0000-1000-0000AE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23052</xdr:rowOff>
        </xdr:from>
        <xdr:to>
          <xdr:col>12</xdr:col>
          <xdr:colOff>15368</xdr:colOff>
          <xdr:row>30</xdr:row>
          <xdr:rowOff>230521</xdr:rowOff>
        </xdr:to>
        <xdr:sp macro="" textlink="">
          <xdr:nvSpPr>
            <xdr:cNvPr id="13487" name="Drop Down 175" hidden="1">
              <a:extLst>
                <a:ext uri="{63B3BB69-23CF-44E3-9099-C40C66FF867C}">
                  <a14:compatExt spid="_x0000_s13487"/>
                </a:ext>
                <a:ext uri="{FF2B5EF4-FFF2-40B4-BE49-F238E27FC236}">
                  <a16:creationId xmlns:a16="http://schemas.microsoft.com/office/drawing/2014/main" id="{00000000-0008-0000-1000-0000AF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23052</xdr:rowOff>
        </xdr:from>
        <xdr:to>
          <xdr:col>12</xdr:col>
          <xdr:colOff>15368</xdr:colOff>
          <xdr:row>31</xdr:row>
          <xdr:rowOff>230521</xdr:rowOff>
        </xdr:to>
        <xdr:sp macro="" textlink="">
          <xdr:nvSpPr>
            <xdr:cNvPr id="13488" name="Drop Down 176" hidden="1">
              <a:extLst>
                <a:ext uri="{63B3BB69-23CF-44E3-9099-C40C66FF867C}">
                  <a14:compatExt spid="_x0000_s13488"/>
                </a:ext>
                <a:ext uri="{FF2B5EF4-FFF2-40B4-BE49-F238E27FC236}">
                  <a16:creationId xmlns:a16="http://schemas.microsoft.com/office/drawing/2014/main" id="{00000000-0008-0000-1000-0000B0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23052</xdr:rowOff>
        </xdr:from>
        <xdr:to>
          <xdr:col>12</xdr:col>
          <xdr:colOff>15368</xdr:colOff>
          <xdr:row>32</xdr:row>
          <xdr:rowOff>230521</xdr:rowOff>
        </xdr:to>
        <xdr:sp macro="" textlink="">
          <xdr:nvSpPr>
            <xdr:cNvPr id="13489" name="Drop Down 177" hidden="1">
              <a:extLst>
                <a:ext uri="{63B3BB69-23CF-44E3-9099-C40C66FF867C}">
                  <a14:compatExt spid="_x0000_s13489"/>
                </a:ext>
                <a:ext uri="{FF2B5EF4-FFF2-40B4-BE49-F238E27FC236}">
                  <a16:creationId xmlns:a16="http://schemas.microsoft.com/office/drawing/2014/main" id="{00000000-0008-0000-1000-0000B1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39</xdr:row>
          <xdr:rowOff>23052</xdr:rowOff>
        </xdr:from>
        <xdr:to>
          <xdr:col>12</xdr:col>
          <xdr:colOff>15368</xdr:colOff>
          <xdr:row>39</xdr:row>
          <xdr:rowOff>230521</xdr:rowOff>
        </xdr:to>
        <xdr:sp macro="" textlink="">
          <xdr:nvSpPr>
            <xdr:cNvPr id="13491" name="Drop Down 179" hidden="1">
              <a:extLst>
                <a:ext uri="{63B3BB69-23CF-44E3-9099-C40C66FF867C}">
                  <a14:compatExt spid="_x0000_s13491"/>
                </a:ext>
                <a:ext uri="{FF2B5EF4-FFF2-40B4-BE49-F238E27FC236}">
                  <a16:creationId xmlns:a16="http://schemas.microsoft.com/office/drawing/2014/main" id="{00000000-0008-0000-1000-0000B3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41</xdr:row>
          <xdr:rowOff>23052</xdr:rowOff>
        </xdr:from>
        <xdr:to>
          <xdr:col>12</xdr:col>
          <xdr:colOff>15368</xdr:colOff>
          <xdr:row>41</xdr:row>
          <xdr:rowOff>230521</xdr:rowOff>
        </xdr:to>
        <xdr:sp macro="" textlink="">
          <xdr:nvSpPr>
            <xdr:cNvPr id="13492" name="Drop Down 180" hidden="1">
              <a:extLst>
                <a:ext uri="{63B3BB69-23CF-44E3-9099-C40C66FF867C}">
                  <a14:compatExt spid="_x0000_s13492"/>
                </a:ext>
                <a:ext uri="{FF2B5EF4-FFF2-40B4-BE49-F238E27FC236}">
                  <a16:creationId xmlns:a16="http://schemas.microsoft.com/office/drawing/2014/main" id="{00000000-0008-0000-1000-0000B4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23052</xdr:rowOff>
        </xdr:from>
        <xdr:to>
          <xdr:col>12</xdr:col>
          <xdr:colOff>15368</xdr:colOff>
          <xdr:row>42</xdr:row>
          <xdr:rowOff>230521</xdr:rowOff>
        </xdr:to>
        <xdr:sp macro="" textlink="">
          <xdr:nvSpPr>
            <xdr:cNvPr id="13493" name="Drop Down 181" hidden="1">
              <a:extLst>
                <a:ext uri="{63B3BB69-23CF-44E3-9099-C40C66FF867C}">
                  <a14:compatExt spid="_x0000_s13493"/>
                </a:ext>
                <a:ext uri="{FF2B5EF4-FFF2-40B4-BE49-F238E27FC236}">
                  <a16:creationId xmlns:a16="http://schemas.microsoft.com/office/drawing/2014/main" id="{00000000-0008-0000-1000-0000B5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23052</xdr:rowOff>
        </xdr:from>
        <xdr:to>
          <xdr:col>12</xdr:col>
          <xdr:colOff>15368</xdr:colOff>
          <xdr:row>40</xdr:row>
          <xdr:rowOff>230521</xdr:rowOff>
        </xdr:to>
        <xdr:sp macro="" textlink="">
          <xdr:nvSpPr>
            <xdr:cNvPr id="13495" name="Drop Down 183" hidden="1">
              <a:extLst>
                <a:ext uri="{63B3BB69-23CF-44E3-9099-C40C66FF867C}">
                  <a14:compatExt spid="_x0000_s13495"/>
                </a:ext>
                <a:ext uri="{FF2B5EF4-FFF2-40B4-BE49-F238E27FC236}">
                  <a16:creationId xmlns:a16="http://schemas.microsoft.com/office/drawing/2014/main" id="{00000000-0008-0000-1000-0000B7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23052</xdr:rowOff>
        </xdr:from>
        <xdr:to>
          <xdr:col>12</xdr:col>
          <xdr:colOff>15368</xdr:colOff>
          <xdr:row>46</xdr:row>
          <xdr:rowOff>230521</xdr:rowOff>
        </xdr:to>
        <xdr:sp macro="" textlink="">
          <xdr:nvSpPr>
            <xdr:cNvPr id="13496" name="Drop Down 184" hidden="1">
              <a:extLst>
                <a:ext uri="{63B3BB69-23CF-44E3-9099-C40C66FF867C}">
                  <a14:compatExt spid="_x0000_s13496"/>
                </a:ext>
                <a:ext uri="{FF2B5EF4-FFF2-40B4-BE49-F238E27FC236}">
                  <a16:creationId xmlns:a16="http://schemas.microsoft.com/office/drawing/2014/main" id="{00000000-0008-0000-1000-0000B8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23052</xdr:rowOff>
        </xdr:from>
        <xdr:to>
          <xdr:col>12</xdr:col>
          <xdr:colOff>15368</xdr:colOff>
          <xdr:row>50</xdr:row>
          <xdr:rowOff>230521</xdr:rowOff>
        </xdr:to>
        <xdr:sp macro="" textlink="">
          <xdr:nvSpPr>
            <xdr:cNvPr id="13499" name="Drop Down 187" hidden="1">
              <a:extLst>
                <a:ext uri="{63B3BB69-23CF-44E3-9099-C40C66FF867C}">
                  <a14:compatExt spid="_x0000_s13499"/>
                </a:ext>
                <a:ext uri="{FF2B5EF4-FFF2-40B4-BE49-F238E27FC236}">
                  <a16:creationId xmlns:a16="http://schemas.microsoft.com/office/drawing/2014/main" id="{00000000-0008-0000-1000-0000BB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51</xdr:row>
          <xdr:rowOff>23052</xdr:rowOff>
        </xdr:from>
        <xdr:to>
          <xdr:col>12</xdr:col>
          <xdr:colOff>15368</xdr:colOff>
          <xdr:row>51</xdr:row>
          <xdr:rowOff>230521</xdr:rowOff>
        </xdr:to>
        <xdr:sp macro="" textlink="">
          <xdr:nvSpPr>
            <xdr:cNvPr id="13500" name="Drop Down 188" hidden="1">
              <a:extLst>
                <a:ext uri="{63B3BB69-23CF-44E3-9099-C40C66FF867C}">
                  <a14:compatExt spid="_x0000_s13500"/>
                </a:ext>
                <a:ext uri="{FF2B5EF4-FFF2-40B4-BE49-F238E27FC236}">
                  <a16:creationId xmlns:a16="http://schemas.microsoft.com/office/drawing/2014/main" id="{00000000-0008-0000-1000-0000BC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52</xdr:row>
          <xdr:rowOff>23052</xdr:rowOff>
        </xdr:from>
        <xdr:to>
          <xdr:col>12</xdr:col>
          <xdr:colOff>15368</xdr:colOff>
          <xdr:row>52</xdr:row>
          <xdr:rowOff>230521</xdr:rowOff>
        </xdr:to>
        <xdr:sp macro="" textlink="">
          <xdr:nvSpPr>
            <xdr:cNvPr id="13501" name="Drop Down 189" hidden="1">
              <a:extLst>
                <a:ext uri="{63B3BB69-23CF-44E3-9099-C40C66FF867C}">
                  <a14:compatExt spid="_x0000_s13501"/>
                </a:ext>
                <a:ext uri="{FF2B5EF4-FFF2-40B4-BE49-F238E27FC236}">
                  <a16:creationId xmlns:a16="http://schemas.microsoft.com/office/drawing/2014/main" id="{00000000-0008-0000-1000-0000BD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23052</xdr:rowOff>
        </xdr:from>
        <xdr:to>
          <xdr:col>12</xdr:col>
          <xdr:colOff>15368</xdr:colOff>
          <xdr:row>43</xdr:row>
          <xdr:rowOff>230521</xdr:rowOff>
        </xdr:to>
        <xdr:sp macro="" textlink="">
          <xdr:nvSpPr>
            <xdr:cNvPr id="13502" name="Drop Down 190" hidden="1">
              <a:extLst>
                <a:ext uri="{63B3BB69-23CF-44E3-9099-C40C66FF867C}">
                  <a14:compatExt spid="_x0000_s13502"/>
                </a:ext>
                <a:ext uri="{FF2B5EF4-FFF2-40B4-BE49-F238E27FC236}">
                  <a16:creationId xmlns:a16="http://schemas.microsoft.com/office/drawing/2014/main" id="{00000000-0008-0000-1000-0000BE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23052</xdr:rowOff>
        </xdr:from>
        <xdr:to>
          <xdr:col>12</xdr:col>
          <xdr:colOff>15368</xdr:colOff>
          <xdr:row>33</xdr:row>
          <xdr:rowOff>230521</xdr:rowOff>
        </xdr:to>
        <xdr:sp macro="" textlink="">
          <xdr:nvSpPr>
            <xdr:cNvPr id="13503" name="Drop Down 191" hidden="1">
              <a:extLst>
                <a:ext uri="{63B3BB69-23CF-44E3-9099-C40C66FF867C}">
                  <a14:compatExt spid="_x0000_s13503"/>
                </a:ext>
                <a:ext uri="{FF2B5EF4-FFF2-40B4-BE49-F238E27FC236}">
                  <a16:creationId xmlns:a16="http://schemas.microsoft.com/office/drawing/2014/main" id="{00000000-0008-0000-1000-0000BF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23052</xdr:rowOff>
        </xdr:from>
        <xdr:to>
          <xdr:col>12</xdr:col>
          <xdr:colOff>15368</xdr:colOff>
          <xdr:row>34</xdr:row>
          <xdr:rowOff>230521</xdr:rowOff>
        </xdr:to>
        <xdr:sp macro="" textlink="">
          <xdr:nvSpPr>
            <xdr:cNvPr id="13504" name="Drop Down 192" hidden="1">
              <a:extLst>
                <a:ext uri="{63B3BB69-23CF-44E3-9099-C40C66FF867C}">
                  <a14:compatExt spid="_x0000_s13504"/>
                </a:ext>
                <a:ext uri="{FF2B5EF4-FFF2-40B4-BE49-F238E27FC236}">
                  <a16:creationId xmlns:a16="http://schemas.microsoft.com/office/drawing/2014/main" id="{00000000-0008-0000-1000-0000C0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23052</xdr:rowOff>
        </xdr:from>
        <xdr:to>
          <xdr:col>12</xdr:col>
          <xdr:colOff>15368</xdr:colOff>
          <xdr:row>35</xdr:row>
          <xdr:rowOff>230521</xdr:rowOff>
        </xdr:to>
        <xdr:sp macro="" textlink="">
          <xdr:nvSpPr>
            <xdr:cNvPr id="13505" name="Drop Down 193" hidden="1">
              <a:extLst>
                <a:ext uri="{63B3BB69-23CF-44E3-9099-C40C66FF867C}">
                  <a14:compatExt spid="_x0000_s13505"/>
                </a:ext>
                <a:ext uri="{FF2B5EF4-FFF2-40B4-BE49-F238E27FC236}">
                  <a16:creationId xmlns:a16="http://schemas.microsoft.com/office/drawing/2014/main" id="{00000000-0008-0000-1000-0000C1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23052</xdr:rowOff>
        </xdr:from>
        <xdr:to>
          <xdr:col>12</xdr:col>
          <xdr:colOff>15368</xdr:colOff>
          <xdr:row>44</xdr:row>
          <xdr:rowOff>230521</xdr:rowOff>
        </xdr:to>
        <xdr:sp macro="" textlink="">
          <xdr:nvSpPr>
            <xdr:cNvPr id="13506" name="Drop Down 194" hidden="1">
              <a:extLst>
                <a:ext uri="{63B3BB69-23CF-44E3-9099-C40C66FF867C}">
                  <a14:compatExt spid="_x0000_s13506"/>
                </a:ext>
                <a:ext uri="{FF2B5EF4-FFF2-40B4-BE49-F238E27FC236}">
                  <a16:creationId xmlns:a16="http://schemas.microsoft.com/office/drawing/2014/main" id="{00000000-0008-0000-1000-0000C2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71698" name="Drop Down 18" hidden="1">
              <a:extLst>
                <a:ext uri="{63B3BB69-23CF-44E3-9099-C40C66FF867C}">
                  <a14:compatExt spid="_x0000_s71698"/>
                </a:ext>
                <a:ext uri="{FF2B5EF4-FFF2-40B4-BE49-F238E27FC236}">
                  <a16:creationId xmlns:a16="http://schemas.microsoft.com/office/drawing/2014/main" id="{00000000-0008-0000-1100-000012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71699" name="Drop Down 19" hidden="1">
              <a:extLst>
                <a:ext uri="{63B3BB69-23CF-44E3-9099-C40C66FF867C}">
                  <a14:compatExt spid="_x0000_s71699"/>
                </a:ext>
                <a:ext uri="{FF2B5EF4-FFF2-40B4-BE49-F238E27FC236}">
                  <a16:creationId xmlns:a16="http://schemas.microsoft.com/office/drawing/2014/main" id="{00000000-0008-0000-1100-000013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71700" name="Drop Down 20" hidden="1">
              <a:extLst>
                <a:ext uri="{63B3BB69-23CF-44E3-9099-C40C66FF867C}">
                  <a14:compatExt spid="_x0000_s71700"/>
                </a:ext>
                <a:ext uri="{FF2B5EF4-FFF2-40B4-BE49-F238E27FC236}">
                  <a16:creationId xmlns:a16="http://schemas.microsoft.com/office/drawing/2014/main" id="{00000000-0008-0000-1100-000014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71701" name="Drop Down 21" hidden="1">
              <a:extLst>
                <a:ext uri="{63B3BB69-23CF-44E3-9099-C40C66FF867C}">
                  <a14:compatExt spid="_x0000_s71701"/>
                </a:ext>
                <a:ext uri="{FF2B5EF4-FFF2-40B4-BE49-F238E27FC236}">
                  <a16:creationId xmlns:a16="http://schemas.microsoft.com/office/drawing/2014/main" id="{00000000-0008-0000-1100-000015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23052</xdr:rowOff>
        </xdr:from>
        <xdr:to>
          <xdr:col>12</xdr:col>
          <xdr:colOff>15368</xdr:colOff>
          <xdr:row>26</xdr:row>
          <xdr:rowOff>230521</xdr:rowOff>
        </xdr:to>
        <xdr:sp macro="" textlink="">
          <xdr:nvSpPr>
            <xdr:cNvPr id="71702" name="Drop Down 22" hidden="1">
              <a:extLst>
                <a:ext uri="{63B3BB69-23CF-44E3-9099-C40C66FF867C}">
                  <a14:compatExt spid="_x0000_s71702"/>
                </a:ext>
                <a:ext uri="{FF2B5EF4-FFF2-40B4-BE49-F238E27FC236}">
                  <a16:creationId xmlns:a16="http://schemas.microsoft.com/office/drawing/2014/main" id="{00000000-0008-0000-1100-000016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23052</xdr:rowOff>
        </xdr:from>
        <xdr:to>
          <xdr:col>12</xdr:col>
          <xdr:colOff>15368</xdr:colOff>
          <xdr:row>40</xdr:row>
          <xdr:rowOff>230521</xdr:rowOff>
        </xdr:to>
        <xdr:sp macro="" textlink="">
          <xdr:nvSpPr>
            <xdr:cNvPr id="71718" name="Drop Down 38" hidden="1">
              <a:extLst>
                <a:ext uri="{63B3BB69-23CF-44E3-9099-C40C66FF867C}">
                  <a14:compatExt spid="_x0000_s71718"/>
                </a:ext>
                <a:ext uri="{FF2B5EF4-FFF2-40B4-BE49-F238E27FC236}">
                  <a16:creationId xmlns:a16="http://schemas.microsoft.com/office/drawing/2014/main" id="{00000000-0008-0000-1100-000026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65</xdr:row>
          <xdr:rowOff>23052</xdr:rowOff>
        </xdr:from>
        <xdr:to>
          <xdr:col>12</xdr:col>
          <xdr:colOff>15368</xdr:colOff>
          <xdr:row>65</xdr:row>
          <xdr:rowOff>230521</xdr:rowOff>
        </xdr:to>
        <xdr:sp macro="" textlink="">
          <xdr:nvSpPr>
            <xdr:cNvPr id="71732" name="Drop Down 52" hidden="1">
              <a:extLst>
                <a:ext uri="{63B3BB69-23CF-44E3-9099-C40C66FF867C}">
                  <a14:compatExt spid="_x0000_s71732"/>
                </a:ext>
                <a:ext uri="{FF2B5EF4-FFF2-40B4-BE49-F238E27FC236}">
                  <a16:creationId xmlns:a16="http://schemas.microsoft.com/office/drawing/2014/main" id="{00000000-0008-0000-1100-000034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66</xdr:row>
          <xdr:rowOff>23052</xdr:rowOff>
        </xdr:from>
        <xdr:to>
          <xdr:col>12</xdr:col>
          <xdr:colOff>15368</xdr:colOff>
          <xdr:row>66</xdr:row>
          <xdr:rowOff>230521</xdr:rowOff>
        </xdr:to>
        <xdr:sp macro="" textlink="">
          <xdr:nvSpPr>
            <xdr:cNvPr id="71733" name="Drop Down 53" hidden="1">
              <a:extLst>
                <a:ext uri="{63B3BB69-23CF-44E3-9099-C40C66FF867C}">
                  <a14:compatExt spid="_x0000_s71733"/>
                </a:ext>
                <a:ext uri="{FF2B5EF4-FFF2-40B4-BE49-F238E27FC236}">
                  <a16:creationId xmlns:a16="http://schemas.microsoft.com/office/drawing/2014/main" id="{00000000-0008-0000-1100-000035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23052</xdr:rowOff>
        </xdr:from>
        <xdr:to>
          <xdr:col>12</xdr:col>
          <xdr:colOff>15368</xdr:colOff>
          <xdr:row>53</xdr:row>
          <xdr:rowOff>230521</xdr:rowOff>
        </xdr:to>
        <xdr:sp macro="" textlink="">
          <xdr:nvSpPr>
            <xdr:cNvPr id="71736" name="Drop Down 56" hidden="1">
              <a:extLst>
                <a:ext uri="{63B3BB69-23CF-44E3-9099-C40C66FF867C}">
                  <a14:compatExt spid="_x0000_s71736"/>
                </a:ext>
                <a:ext uri="{FF2B5EF4-FFF2-40B4-BE49-F238E27FC236}">
                  <a16:creationId xmlns:a16="http://schemas.microsoft.com/office/drawing/2014/main" id="{00000000-0008-0000-1100-000038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62</xdr:row>
          <xdr:rowOff>23052</xdr:rowOff>
        </xdr:from>
        <xdr:to>
          <xdr:col>12</xdr:col>
          <xdr:colOff>15368</xdr:colOff>
          <xdr:row>62</xdr:row>
          <xdr:rowOff>230521</xdr:rowOff>
        </xdr:to>
        <xdr:sp macro="" textlink="">
          <xdr:nvSpPr>
            <xdr:cNvPr id="71737" name="Drop Down 57" hidden="1">
              <a:extLst>
                <a:ext uri="{63B3BB69-23CF-44E3-9099-C40C66FF867C}">
                  <a14:compatExt spid="_x0000_s71737"/>
                </a:ext>
                <a:ext uri="{FF2B5EF4-FFF2-40B4-BE49-F238E27FC236}">
                  <a16:creationId xmlns:a16="http://schemas.microsoft.com/office/drawing/2014/main" id="{00000000-0008-0000-1100-000039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63</xdr:row>
          <xdr:rowOff>23052</xdr:rowOff>
        </xdr:from>
        <xdr:to>
          <xdr:col>12</xdr:col>
          <xdr:colOff>15368</xdr:colOff>
          <xdr:row>63</xdr:row>
          <xdr:rowOff>230521</xdr:rowOff>
        </xdr:to>
        <xdr:sp macro="" textlink="">
          <xdr:nvSpPr>
            <xdr:cNvPr id="71807" name="Drop Down 127" hidden="1">
              <a:extLst>
                <a:ext uri="{63B3BB69-23CF-44E3-9099-C40C66FF867C}">
                  <a14:compatExt spid="_x0000_s71807"/>
                </a:ext>
                <a:ext uri="{FF2B5EF4-FFF2-40B4-BE49-F238E27FC236}">
                  <a16:creationId xmlns:a16="http://schemas.microsoft.com/office/drawing/2014/main" id="{00000000-0008-0000-1100-00007F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896359</xdr:colOff>
      <xdr:row>2</xdr:row>
      <xdr:rowOff>104994</xdr:rowOff>
    </xdr:from>
    <xdr:to>
      <xdr:col>12</xdr:col>
      <xdr:colOff>104060</xdr:colOff>
      <xdr:row>3</xdr:row>
      <xdr:rowOff>219399</xdr:rowOff>
    </xdr:to>
    <xdr:pic>
      <xdr:nvPicPr>
        <xdr:cNvPr id="136" name="Afbeelding 135">
          <a:hlinkClick xmlns:r="http://schemas.openxmlformats.org/officeDocument/2006/relationships" r:id="rId1" tooltip="Next section"/>
          <a:extLst>
            <a:ext uri="{FF2B5EF4-FFF2-40B4-BE49-F238E27FC236}">
              <a16:creationId xmlns:a16="http://schemas.microsoft.com/office/drawing/2014/main" id="{00000000-0008-0000-1100-00008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137" name="Afbeelding 136">
          <a:hlinkClick xmlns:r="http://schemas.openxmlformats.org/officeDocument/2006/relationships" r:id="rId3" tooltip="Previous section"/>
          <a:extLst>
            <a:ext uri="{FF2B5EF4-FFF2-40B4-BE49-F238E27FC236}">
              <a16:creationId xmlns:a16="http://schemas.microsoft.com/office/drawing/2014/main" id="{00000000-0008-0000-1100-000089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0</xdr:colOff>
      <xdr:row>0</xdr:row>
      <xdr:rowOff>9525</xdr:rowOff>
    </xdr:from>
    <xdr:to>
      <xdr:col>13</xdr:col>
      <xdr:colOff>507175</xdr:colOff>
      <xdr:row>2</xdr:row>
      <xdr:rowOff>18225</xdr:rowOff>
    </xdr:to>
    <xdr:pic>
      <xdr:nvPicPr>
        <xdr:cNvPr id="51" name="Afbeelding 50">
          <a:hlinkClick xmlns:r="http://schemas.openxmlformats.org/officeDocument/2006/relationships" r:id="rId5" tooltip="Skip to results"/>
          <a:extLst>
            <a:ext uri="{FF2B5EF4-FFF2-40B4-BE49-F238E27FC236}">
              <a16:creationId xmlns:a16="http://schemas.microsoft.com/office/drawing/2014/main" id="{00000000-0008-0000-1100-000033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54" name="Afbeelding 53">
          <a:hlinkClick xmlns:r="http://schemas.openxmlformats.org/officeDocument/2006/relationships" r:id="rId7" tooltip="Previous domain"/>
          <a:extLst>
            <a:ext uri="{FF2B5EF4-FFF2-40B4-BE49-F238E27FC236}">
              <a16:creationId xmlns:a16="http://schemas.microsoft.com/office/drawing/2014/main" id="{00000000-0008-0000-1100-000036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979729</xdr:colOff>
      <xdr:row>0</xdr:row>
      <xdr:rowOff>1</xdr:rowOff>
    </xdr:from>
    <xdr:to>
      <xdr:col>12</xdr:col>
      <xdr:colOff>120651</xdr:colOff>
      <xdr:row>2</xdr:row>
      <xdr:rowOff>11487</xdr:rowOff>
    </xdr:to>
    <xdr:pic>
      <xdr:nvPicPr>
        <xdr:cNvPr id="55" name="Afbeelding 54">
          <a:hlinkClick xmlns:r="http://schemas.openxmlformats.org/officeDocument/2006/relationships" r:id="rId9" tooltip="Next domain"/>
          <a:extLst>
            <a:ext uri="{FF2B5EF4-FFF2-40B4-BE49-F238E27FC236}">
              <a16:creationId xmlns:a16="http://schemas.microsoft.com/office/drawing/2014/main" id="{00000000-0008-0000-1100-000037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4704" y="1"/>
          <a:ext cx="537922"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56" name="Afbeelding 55">
          <a:hlinkClick xmlns:r="http://schemas.openxmlformats.org/officeDocument/2006/relationships" r:id="rId11" tooltip="Back to index"/>
          <a:extLst>
            <a:ext uri="{FF2B5EF4-FFF2-40B4-BE49-F238E27FC236}">
              <a16:creationId xmlns:a16="http://schemas.microsoft.com/office/drawing/2014/main" id="{00000000-0008-0000-1100-000038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71812" name="Drop Down 132" hidden="1">
              <a:extLst>
                <a:ext uri="{63B3BB69-23CF-44E3-9099-C40C66FF867C}">
                  <a14:compatExt spid="_x0000_s71812"/>
                </a:ext>
                <a:ext uri="{FF2B5EF4-FFF2-40B4-BE49-F238E27FC236}">
                  <a16:creationId xmlns:a16="http://schemas.microsoft.com/office/drawing/2014/main" id="{00000000-0008-0000-1100-000084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51</xdr:row>
          <xdr:rowOff>23052</xdr:rowOff>
        </xdr:from>
        <xdr:to>
          <xdr:col>12</xdr:col>
          <xdr:colOff>15368</xdr:colOff>
          <xdr:row>51</xdr:row>
          <xdr:rowOff>230521</xdr:rowOff>
        </xdr:to>
        <xdr:sp macro="" textlink="">
          <xdr:nvSpPr>
            <xdr:cNvPr id="71817" name="Drop Down 137" hidden="1">
              <a:extLst>
                <a:ext uri="{63B3BB69-23CF-44E3-9099-C40C66FF867C}">
                  <a14:compatExt spid="_x0000_s71817"/>
                </a:ext>
                <a:ext uri="{FF2B5EF4-FFF2-40B4-BE49-F238E27FC236}">
                  <a16:creationId xmlns:a16="http://schemas.microsoft.com/office/drawing/2014/main" id="{00000000-0008-0000-1100-000089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61</xdr:row>
          <xdr:rowOff>23052</xdr:rowOff>
        </xdr:from>
        <xdr:to>
          <xdr:col>12</xdr:col>
          <xdr:colOff>15368</xdr:colOff>
          <xdr:row>61</xdr:row>
          <xdr:rowOff>230521</xdr:rowOff>
        </xdr:to>
        <xdr:sp macro="" textlink="">
          <xdr:nvSpPr>
            <xdr:cNvPr id="71819" name="Drop Down 139" hidden="1">
              <a:extLst>
                <a:ext uri="{63B3BB69-23CF-44E3-9099-C40C66FF867C}">
                  <a14:compatExt spid="_x0000_s71819"/>
                </a:ext>
                <a:ext uri="{FF2B5EF4-FFF2-40B4-BE49-F238E27FC236}">
                  <a16:creationId xmlns:a16="http://schemas.microsoft.com/office/drawing/2014/main" id="{00000000-0008-0000-1100-00008B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71821" name="Drop Down 141" hidden="1">
              <a:extLst>
                <a:ext uri="{63B3BB69-23CF-44E3-9099-C40C66FF867C}">
                  <a14:compatExt spid="_x0000_s71821"/>
                </a:ext>
                <a:ext uri="{FF2B5EF4-FFF2-40B4-BE49-F238E27FC236}">
                  <a16:creationId xmlns:a16="http://schemas.microsoft.com/office/drawing/2014/main" id="{00000000-0008-0000-1100-00008D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71822" name="Drop Down 142" hidden="1">
              <a:extLst>
                <a:ext uri="{63B3BB69-23CF-44E3-9099-C40C66FF867C}">
                  <a14:compatExt spid="_x0000_s71822"/>
                </a:ext>
                <a:ext uri="{FF2B5EF4-FFF2-40B4-BE49-F238E27FC236}">
                  <a16:creationId xmlns:a16="http://schemas.microsoft.com/office/drawing/2014/main" id="{00000000-0008-0000-1100-00008E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71824" name="Drop Down 144" hidden="1">
              <a:extLst>
                <a:ext uri="{63B3BB69-23CF-44E3-9099-C40C66FF867C}">
                  <a14:compatExt spid="_x0000_s71824"/>
                </a:ext>
                <a:ext uri="{FF2B5EF4-FFF2-40B4-BE49-F238E27FC236}">
                  <a16:creationId xmlns:a16="http://schemas.microsoft.com/office/drawing/2014/main" id="{00000000-0008-0000-1100-000090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71825" name="Drop Down 145" hidden="1">
              <a:extLst>
                <a:ext uri="{63B3BB69-23CF-44E3-9099-C40C66FF867C}">
                  <a14:compatExt spid="_x0000_s71825"/>
                </a:ext>
                <a:ext uri="{FF2B5EF4-FFF2-40B4-BE49-F238E27FC236}">
                  <a16:creationId xmlns:a16="http://schemas.microsoft.com/office/drawing/2014/main" id="{00000000-0008-0000-1100-000091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71826" name="Drop Down 146" hidden="1">
              <a:extLst>
                <a:ext uri="{63B3BB69-23CF-44E3-9099-C40C66FF867C}">
                  <a14:compatExt spid="_x0000_s71826"/>
                </a:ext>
                <a:ext uri="{FF2B5EF4-FFF2-40B4-BE49-F238E27FC236}">
                  <a16:creationId xmlns:a16="http://schemas.microsoft.com/office/drawing/2014/main" id="{00000000-0008-0000-1100-000092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71827" name="Drop Down 147" hidden="1">
              <a:extLst>
                <a:ext uri="{63B3BB69-23CF-44E3-9099-C40C66FF867C}">
                  <a14:compatExt spid="_x0000_s71827"/>
                </a:ext>
                <a:ext uri="{FF2B5EF4-FFF2-40B4-BE49-F238E27FC236}">
                  <a16:creationId xmlns:a16="http://schemas.microsoft.com/office/drawing/2014/main" id="{00000000-0008-0000-1100-000093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71828" name="Drop Down 148" hidden="1">
              <a:extLst>
                <a:ext uri="{63B3BB69-23CF-44E3-9099-C40C66FF867C}">
                  <a14:compatExt spid="_x0000_s71828"/>
                </a:ext>
                <a:ext uri="{FF2B5EF4-FFF2-40B4-BE49-F238E27FC236}">
                  <a16:creationId xmlns:a16="http://schemas.microsoft.com/office/drawing/2014/main" id="{00000000-0008-0000-1100-000094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71830" name="Drop Down 150" hidden="1">
              <a:extLst>
                <a:ext uri="{63B3BB69-23CF-44E3-9099-C40C66FF867C}">
                  <a14:compatExt spid="_x0000_s71830"/>
                </a:ext>
                <a:ext uri="{FF2B5EF4-FFF2-40B4-BE49-F238E27FC236}">
                  <a16:creationId xmlns:a16="http://schemas.microsoft.com/office/drawing/2014/main" id="{00000000-0008-0000-1100-000096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71831" name="Drop Down 151" hidden="1">
              <a:extLst>
                <a:ext uri="{63B3BB69-23CF-44E3-9099-C40C66FF867C}">
                  <a14:compatExt spid="_x0000_s71831"/>
                </a:ext>
                <a:ext uri="{FF2B5EF4-FFF2-40B4-BE49-F238E27FC236}">
                  <a16:creationId xmlns:a16="http://schemas.microsoft.com/office/drawing/2014/main" id="{00000000-0008-0000-1100-000097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23052</xdr:rowOff>
        </xdr:from>
        <xdr:to>
          <xdr:col>12</xdr:col>
          <xdr:colOff>15368</xdr:colOff>
          <xdr:row>30</xdr:row>
          <xdr:rowOff>230521</xdr:rowOff>
        </xdr:to>
        <xdr:sp macro="" textlink="">
          <xdr:nvSpPr>
            <xdr:cNvPr id="71835" name="Drop Down 155" hidden="1">
              <a:extLst>
                <a:ext uri="{63B3BB69-23CF-44E3-9099-C40C66FF867C}">
                  <a14:compatExt spid="_x0000_s71835"/>
                </a:ext>
                <a:ext uri="{FF2B5EF4-FFF2-40B4-BE49-F238E27FC236}">
                  <a16:creationId xmlns:a16="http://schemas.microsoft.com/office/drawing/2014/main" id="{00000000-0008-0000-1100-00009B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23052</xdr:rowOff>
        </xdr:from>
        <xdr:to>
          <xdr:col>12</xdr:col>
          <xdr:colOff>15368</xdr:colOff>
          <xdr:row>32</xdr:row>
          <xdr:rowOff>230521</xdr:rowOff>
        </xdr:to>
        <xdr:sp macro="" textlink="">
          <xdr:nvSpPr>
            <xdr:cNvPr id="71842" name="Drop Down 162" hidden="1">
              <a:extLst>
                <a:ext uri="{63B3BB69-23CF-44E3-9099-C40C66FF867C}">
                  <a14:compatExt spid="_x0000_s71842"/>
                </a:ext>
                <a:ext uri="{FF2B5EF4-FFF2-40B4-BE49-F238E27FC236}">
                  <a16:creationId xmlns:a16="http://schemas.microsoft.com/office/drawing/2014/main" id="{00000000-0008-0000-1100-0000A2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23052</xdr:rowOff>
        </xdr:from>
        <xdr:to>
          <xdr:col>12</xdr:col>
          <xdr:colOff>15368</xdr:colOff>
          <xdr:row>33</xdr:row>
          <xdr:rowOff>230521</xdr:rowOff>
        </xdr:to>
        <xdr:sp macro="" textlink="">
          <xdr:nvSpPr>
            <xdr:cNvPr id="71843" name="Drop Down 163" hidden="1">
              <a:extLst>
                <a:ext uri="{63B3BB69-23CF-44E3-9099-C40C66FF867C}">
                  <a14:compatExt spid="_x0000_s71843"/>
                </a:ext>
                <a:ext uri="{FF2B5EF4-FFF2-40B4-BE49-F238E27FC236}">
                  <a16:creationId xmlns:a16="http://schemas.microsoft.com/office/drawing/2014/main" id="{00000000-0008-0000-1100-0000A3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23052</xdr:rowOff>
        </xdr:from>
        <xdr:to>
          <xdr:col>12</xdr:col>
          <xdr:colOff>15368</xdr:colOff>
          <xdr:row>34</xdr:row>
          <xdr:rowOff>230521</xdr:rowOff>
        </xdr:to>
        <xdr:sp macro="" textlink="">
          <xdr:nvSpPr>
            <xdr:cNvPr id="71844" name="Drop Down 164" hidden="1">
              <a:extLst>
                <a:ext uri="{63B3BB69-23CF-44E3-9099-C40C66FF867C}">
                  <a14:compatExt spid="_x0000_s71844"/>
                </a:ext>
                <a:ext uri="{FF2B5EF4-FFF2-40B4-BE49-F238E27FC236}">
                  <a16:creationId xmlns:a16="http://schemas.microsoft.com/office/drawing/2014/main" id="{00000000-0008-0000-1100-0000A4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23052</xdr:rowOff>
        </xdr:from>
        <xdr:to>
          <xdr:col>12</xdr:col>
          <xdr:colOff>15368</xdr:colOff>
          <xdr:row>35</xdr:row>
          <xdr:rowOff>230521</xdr:rowOff>
        </xdr:to>
        <xdr:sp macro="" textlink="">
          <xdr:nvSpPr>
            <xdr:cNvPr id="71845" name="Drop Down 165" hidden="1">
              <a:extLst>
                <a:ext uri="{63B3BB69-23CF-44E3-9099-C40C66FF867C}">
                  <a14:compatExt spid="_x0000_s71845"/>
                </a:ext>
                <a:ext uri="{FF2B5EF4-FFF2-40B4-BE49-F238E27FC236}">
                  <a16:creationId xmlns:a16="http://schemas.microsoft.com/office/drawing/2014/main" id="{00000000-0008-0000-1100-0000A5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23052</xdr:rowOff>
        </xdr:from>
        <xdr:to>
          <xdr:col>12</xdr:col>
          <xdr:colOff>15368</xdr:colOff>
          <xdr:row>36</xdr:row>
          <xdr:rowOff>230521</xdr:rowOff>
        </xdr:to>
        <xdr:sp macro="" textlink="">
          <xdr:nvSpPr>
            <xdr:cNvPr id="71846" name="Drop Down 166" hidden="1">
              <a:extLst>
                <a:ext uri="{63B3BB69-23CF-44E3-9099-C40C66FF867C}">
                  <a14:compatExt spid="_x0000_s71846"/>
                </a:ext>
                <a:ext uri="{FF2B5EF4-FFF2-40B4-BE49-F238E27FC236}">
                  <a16:creationId xmlns:a16="http://schemas.microsoft.com/office/drawing/2014/main" id="{00000000-0008-0000-1100-0000A6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23052</xdr:rowOff>
        </xdr:from>
        <xdr:to>
          <xdr:col>12</xdr:col>
          <xdr:colOff>15368</xdr:colOff>
          <xdr:row>42</xdr:row>
          <xdr:rowOff>230521</xdr:rowOff>
        </xdr:to>
        <xdr:sp macro="" textlink="">
          <xdr:nvSpPr>
            <xdr:cNvPr id="71847" name="Drop Down 167" hidden="1">
              <a:extLst>
                <a:ext uri="{63B3BB69-23CF-44E3-9099-C40C66FF867C}">
                  <a14:compatExt spid="_x0000_s71847"/>
                </a:ext>
                <a:ext uri="{FF2B5EF4-FFF2-40B4-BE49-F238E27FC236}">
                  <a16:creationId xmlns:a16="http://schemas.microsoft.com/office/drawing/2014/main" id="{00000000-0008-0000-1100-0000A7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23052</xdr:rowOff>
        </xdr:from>
        <xdr:to>
          <xdr:col>12</xdr:col>
          <xdr:colOff>15368</xdr:colOff>
          <xdr:row>43</xdr:row>
          <xdr:rowOff>230521</xdr:rowOff>
        </xdr:to>
        <xdr:sp macro="" textlink="">
          <xdr:nvSpPr>
            <xdr:cNvPr id="71848" name="Drop Down 168" hidden="1">
              <a:extLst>
                <a:ext uri="{63B3BB69-23CF-44E3-9099-C40C66FF867C}">
                  <a14:compatExt spid="_x0000_s71848"/>
                </a:ext>
                <a:ext uri="{FF2B5EF4-FFF2-40B4-BE49-F238E27FC236}">
                  <a16:creationId xmlns:a16="http://schemas.microsoft.com/office/drawing/2014/main" id="{00000000-0008-0000-1100-0000A8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23052</xdr:rowOff>
        </xdr:from>
        <xdr:to>
          <xdr:col>12</xdr:col>
          <xdr:colOff>15368</xdr:colOff>
          <xdr:row>44</xdr:row>
          <xdr:rowOff>230521</xdr:rowOff>
        </xdr:to>
        <xdr:sp macro="" textlink="">
          <xdr:nvSpPr>
            <xdr:cNvPr id="71849" name="Drop Down 169" hidden="1">
              <a:extLst>
                <a:ext uri="{63B3BB69-23CF-44E3-9099-C40C66FF867C}">
                  <a14:compatExt spid="_x0000_s71849"/>
                </a:ext>
                <a:ext uri="{FF2B5EF4-FFF2-40B4-BE49-F238E27FC236}">
                  <a16:creationId xmlns:a16="http://schemas.microsoft.com/office/drawing/2014/main" id="{00000000-0008-0000-1100-0000A9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23052</xdr:rowOff>
        </xdr:from>
        <xdr:to>
          <xdr:col>12</xdr:col>
          <xdr:colOff>15368</xdr:colOff>
          <xdr:row>45</xdr:row>
          <xdr:rowOff>230521</xdr:rowOff>
        </xdr:to>
        <xdr:sp macro="" textlink="">
          <xdr:nvSpPr>
            <xdr:cNvPr id="71850" name="Drop Down 170" hidden="1">
              <a:extLst>
                <a:ext uri="{63B3BB69-23CF-44E3-9099-C40C66FF867C}">
                  <a14:compatExt spid="_x0000_s71850"/>
                </a:ext>
                <a:ext uri="{FF2B5EF4-FFF2-40B4-BE49-F238E27FC236}">
                  <a16:creationId xmlns:a16="http://schemas.microsoft.com/office/drawing/2014/main" id="{00000000-0008-0000-1100-0000AA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23052</xdr:rowOff>
        </xdr:from>
        <xdr:to>
          <xdr:col>12</xdr:col>
          <xdr:colOff>15368</xdr:colOff>
          <xdr:row>46</xdr:row>
          <xdr:rowOff>230521</xdr:rowOff>
        </xdr:to>
        <xdr:sp macro="" textlink="">
          <xdr:nvSpPr>
            <xdr:cNvPr id="71851" name="Drop Down 171" hidden="1">
              <a:extLst>
                <a:ext uri="{63B3BB69-23CF-44E3-9099-C40C66FF867C}">
                  <a14:compatExt spid="_x0000_s71851"/>
                </a:ext>
                <a:ext uri="{FF2B5EF4-FFF2-40B4-BE49-F238E27FC236}">
                  <a16:creationId xmlns:a16="http://schemas.microsoft.com/office/drawing/2014/main" id="{00000000-0008-0000-1100-0000AB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23052</xdr:rowOff>
        </xdr:from>
        <xdr:to>
          <xdr:col>12</xdr:col>
          <xdr:colOff>15368</xdr:colOff>
          <xdr:row>47</xdr:row>
          <xdr:rowOff>230521</xdr:rowOff>
        </xdr:to>
        <xdr:sp macro="" textlink="">
          <xdr:nvSpPr>
            <xdr:cNvPr id="71852" name="Drop Down 172" hidden="1">
              <a:extLst>
                <a:ext uri="{63B3BB69-23CF-44E3-9099-C40C66FF867C}">
                  <a14:compatExt spid="_x0000_s71852"/>
                </a:ext>
                <a:ext uri="{FF2B5EF4-FFF2-40B4-BE49-F238E27FC236}">
                  <a16:creationId xmlns:a16="http://schemas.microsoft.com/office/drawing/2014/main" id="{00000000-0008-0000-1100-0000AC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23052</xdr:rowOff>
        </xdr:from>
        <xdr:to>
          <xdr:col>12</xdr:col>
          <xdr:colOff>15368</xdr:colOff>
          <xdr:row>49</xdr:row>
          <xdr:rowOff>230521</xdr:rowOff>
        </xdr:to>
        <xdr:sp macro="" textlink="">
          <xdr:nvSpPr>
            <xdr:cNvPr id="71853" name="Drop Down 173" hidden="1">
              <a:extLst>
                <a:ext uri="{63B3BB69-23CF-44E3-9099-C40C66FF867C}">
                  <a14:compatExt spid="_x0000_s71853"/>
                </a:ext>
                <a:ext uri="{FF2B5EF4-FFF2-40B4-BE49-F238E27FC236}">
                  <a16:creationId xmlns:a16="http://schemas.microsoft.com/office/drawing/2014/main" id="{00000000-0008-0000-1100-0000AD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23052</xdr:rowOff>
        </xdr:from>
        <xdr:to>
          <xdr:col>12</xdr:col>
          <xdr:colOff>15368</xdr:colOff>
          <xdr:row>55</xdr:row>
          <xdr:rowOff>230521</xdr:rowOff>
        </xdr:to>
        <xdr:sp macro="" textlink="">
          <xdr:nvSpPr>
            <xdr:cNvPr id="71854" name="Drop Down 174" hidden="1">
              <a:extLst>
                <a:ext uri="{63B3BB69-23CF-44E3-9099-C40C66FF867C}">
                  <a14:compatExt spid="_x0000_s71854"/>
                </a:ext>
                <a:ext uri="{FF2B5EF4-FFF2-40B4-BE49-F238E27FC236}">
                  <a16:creationId xmlns:a16="http://schemas.microsoft.com/office/drawing/2014/main" id="{00000000-0008-0000-1100-0000AE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23052</xdr:rowOff>
        </xdr:from>
        <xdr:to>
          <xdr:col>12</xdr:col>
          <xdr:colOff>15368</xdr:colOff>
          <xdr:row>56</xdr:row>
          <xdr:rowOff>230521</xdr:rowOff>
        </xdr:to>
        <xdr:sp macro="" textlink="">
          <xdr:nvSpPr>
            <xdr:cNvPr id="71855" name="Drop Down 175" hidden="1">
              <a:extLst>
                <a:ext uri="{63B3BB69-23CF-44E3-9099-C40C66FF867C}">
                  <a14:compatExt spid="_x0000_s71855"/>
                </a:ext>
                <a:ext uri="{FF2B5EF4-FFF2-40B4-BE49-F238E27FC236}">
                  <a16:creationId xmlns:a16="http://schemas.microsoft.com/office/drawing/2014/main" id="{00000000-0008-0000-1100-0000AF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23052</xdr:rowOff>
        </xdr:from>
        <xdr:to>
          <xdr:col>12</xdr:col>
          <xdr:colOff>15368</xdr:colOff>
          <xdr:row>57</xdr:row>
          <xdr:rowOff>230521</xdr:rowOff>
        </xdr:to>
        <xdr:sp macro="" textlink="">
          <xdr:nvSpPr>
            <xdr:cNvPr id="71856" name="Drop Down 176" hidden="1">
              <a:extLst>
                <a:ext uri="{63B3BB69-23CF-44E3-9099-C40C66FF867C}">
                  <a14:compatExt spid="_x0000_s71856"/>
                </a:ext>
                <a:ext uri="{FF2B5EF4-FFF2-40B4-BE49-F238E27FC236}">
                  <a16:creationId xmlns:a16="http://schemas.microsoft.com/office/drawing/2014/main" id="{00000000-0008-0000-1100-0000B0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38</xdr:row>
          <xdr:rowOff>23052</xdr:rowOff>
        </xdr:from>
        <xdr:to>
          <xdr:col>12</xdr:col>
          <xdr:colOff>15368</xdr:colOff>
          <xdr:row>38</xdr:row>
          <xdr:rowOff>230521</xdr:rowOff>
        </xdr:to>
        <xdr:sp macro="" textlink="">
          <xdr:nvSpPr>
            <xdr:cNvPr id="71858" name="Drop Down 178" hidden="1">
              <a:extLst>
                <a:ext uri="{63B3BB69-23CF-44E3-9099-C40C66FF867C}">
                  <a14:compatExt spid="_x0000_s71858"/>
                </a:ext>
                <a:ext uri="{FF2B5EF4-FFF2-40B4-BE49-F238E27FC236}">
                  <a16:creationId xmlns:a16="http://schemas.microsoft.com/office/drawing/2014/main" id="{00000000-0008-0000-1100-0000B2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58</xdr:row>
          <xdr:rowOff>23052</xdr:rowOff>
        </xdr:from>
        <xdr:to>
          <xdr:col>12</xdr:col>
          <xdr:colOff>15368</xdr:colOff>
          <xdr:row>58</xdr:row>
          <xdr:rowOff>230521</xdr:rowOff>
        </xdr:to>
        <xdr:sp macro="" textlink="">
          <xdr:nvSpPr>
            <xdr:cNvPr id="71860" name="Drop Down 180" hidden="1">
              <a:extLst>
                <a:ext uri="{63B3BB69-23CF-44E3-9099-C40C66FF867C}">
                  <a14:compatExt spid="_x0000_s71860"/>
                </a:ext>
                <a:ext uri="{FF2B5EF4-FFF2-40B4-BE49-F238E27FC236}">
                  <a16:creationId xmlns:a16="http://schemas.microsoft.com/office/drawing/2014/main" id="{00000000-0008-0000-1100-0000B4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59</xdr:row>
          <xdr:rowOff>23052</xdr:rowOff>
        </xdr:from>
        <xdr:to>
          <xdr:col>12</xdr:col>
          <xdr:colOff>15368</xdr:colOff>
          <xdr:row>59</xdr:row>
          <xdr:rowOff>230521</xdr:rowOff>
        </xdr:to>
        <xdr:sp macro="" textlink="">
          <xdr:nvSpPr>
            <xdr:cNvPr id="71861" name="Drop Down 181" hidden="1">
              <a:extLst>
                <a:ext uri="{63B3BB69-23CF-44E3-9099-C40C66FF867C}">
                  <a14:compatExt spid="_x0000_s71861"/>
                </a:ext>
                <a:ext uri="{FF2B5EF4-FFF2-40B4-BE49-F238E27FC236}">
                  <a16:creationId xmlns:a16="http://schemas.microsoft.com/office/drawing/2014/main" id="{00000000-0008-0000-1100-0000B5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23052</xdr:rowOff>
        </xdr:from>
        <xdr:to>
          <xdr:col>12</xdr:col>
          <xdr:colOff>15368</xdr:colOff>
          <xdr:row>28</xdr:row>
          <xdr:rowOff>230521</xdr:rowOff>
        </xdr:to>
        <xdr:sp macro="" textlink="">
          <xdr:nvSpPr>
            <xdr:cNvPr id="71862" name="Drop Down 182" hidden="1">
              <a:extLst>
                <a:ext uri="{63B3BB69-23CF-44E3-9099-C40C66FF867C}">
                  <a14:compatExt spid="_x0000_s71862"/>
                </a:ext>
                <a:ext uri="{FF2B5EF4-FFF2-40B4-BE49-F238E27FC236}">
                  <a16:creationId xmlns:a16="http://schemas.microsoft.com/office/drawing/2014/main" id="{00000000-0008-0000-1100-0000B6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23052</xdr:rowOff>
        </xdr:from>
        <xdr:to>
          <xdr:col>12</xdr:col>
          <xdr:colOff>15368</xdr:colOff>
          <xdr:row>48</xdr:row>
          <xdr:rowOff>230521</xdr:rowOff>
        </xdr:to>
        <xdr:sp macro="" textlink="">
          <xdr:nvSpPr>
            <xdr:cNvPr id="71864" name="Drop Down 184" hidden="1">
              <a:extLst>
                <a:ext uri="{63B3BB69-23CF-44E3-9099-C40C66FF867C}">
                  <a14:compatExt spid="_x0000_s71864"/>
                </a:ext>
                <a:ext uri="{FF2B5EF4-FFF2-40B4-BE49-F238E27FC236}">
                  <a16:creationId xmlns:a16="http://schemas.microsoft.com/office/drawing/2014/main" id="{00000000-0008-0000-1100-0000B8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72764" name="Drop Down 60" hidden="1">
              <a:extLst>
                <a:ext uri="{63B3BB69-23CF-44E3-9099-C40C66FF867C}">
                  <a14:compatExt spid="_x0000_s72764"/>
                </a:ext>
                <a:ext uri="{FF2B5EF4-FFF2-40B4-BE49-F238E27FC236}">
                  <a16:creationId xmlns:a16="http://schemas.microsoft.com/office/drawing/2014/main" id="{00000000-0008-0000-1200-00003C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11</xdr:row>
          <xdr:rowOff>23052</xdr:rowOff>
        </xdr:from>
        <xdr:to>
          <xdr:col>12</xdr:col>
          <xdr:colOff>15368</xdr:colOff>
          <xdr:row>11</xdr:row>
          <xdr:rowOff>230521</xdr:rowOff>
        </xdr:to>
        <xdr:sp macro="" textlink="">
          <xdr:nvSpPr>
            <xdr:cNvPr id="72765" name="Drop Down 61" hidden="1">
              <a:extLst>
                <a:ext uri="{63B3BB69-23CF-44E3-9099-C40C66FF867C}">
                  <a14:compatExt spid="_x0000_s72765"/>
                </a:ext>
                <a:ext uri="{FF2B5EF4-FFF2-40B4-BE49-F238E27FC236}">
                  <a16:creationId xmlns:a16="http://schemas.microsoft.com/office/drawing/2014/main" id="{00000000-0008-0000-1200-00003D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72766" name="Drop Down 62" hidden="1">
              <a:extLst>
                <a:ext uri="{63B3BB69-23CF-44E3-9099-C40C66FF867C}">
                  <a14:compatExt spid="_x0000_s72766"/>
                </a:ext>
                <a:ext uri="{FF2B5EF4-FFF2-40B4-BE49-F238E27FC236}">
                  <a16:creationId xmlns:a16="http://schemas.microsoft.com/office/drawing/2014/main" id="{00000000-0008-0000-1200-00003E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72767" name="Drop Down 63" hidden="1">
              <a:extLst>
                <a:ext uri="{63B3BB69-23CF-44E3-9099-C40C66FF867C}">
                  <a14:compatExt spid="_x0000_s72767"/>
                </a:ext>
                <a:ext uri="{FF2B5EF4-FFF2-40B4-BE49-F238E27FC236}">
                  <a16:creationId xmlns:a16="http://schemas.microsoft.com/office/drawing/2014/main" id="{00000000-0008-0000-1200-00003F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72768" name="Drop Down 64" hidden="1">
              <a:extLst>
                <a:ext uri="{63B3BB69-23CF-44E3-9099-C40C66FF867C}">
                  <a14:compatExt spid="_x0000_s72768"/>
                </a:ext>
                <a:ext uri="{FF2B5EF4-FFF2-40B4-BE49-F238E27FC236}">
                  <a16:creationId xmlns:a16="http://schemas.microsoft.com/office/drawing/2014/main" id="{00000000-0008-0000-1200-000040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38</xdr:row>
          <xdr:rowOff>23052</xdr:rowOff>
        </xdr:from>
        <xdr:to>
          <xdr:col>12</xdr:col>
          <xdr:colOff>15368</xdr:colOff>
          <xdr:row>38</xdr:row>
          <xdr:rowOff>230521</xdr:rowOff>
        </xdr:to>
        <xdr:sp macro="" textlink="">
          <xdr:nvSpPr>
            <xdr:cNvPr id="72798" name="Drop Down 94" hidden="1">
              <a:extLst>
                <a:ext uri="{63B3BB69-23CF-44E3-9099-C40C66FF867C}">
                  <a14:compatExt spid="_x0000_s72798"/>
                </a:ext>
                <a:ext uri="{FF2B5EF4-FFF2-40B4-BE49-F238E27FC236}">
                  <a16:creationId xmlns:a16="http://schemas.microsoft.com/office/drawing/2014/main" id="{00000000-0008-0000-1200-00005E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39</xdr:row>
          <xdr:rowOff>23052</xdr:rowOff>
        </xdr:from>
        <xdr:to>
          <xdr:col>12</xdr:col>
          <xdr:colOff>15368</xdr:colOff>
          <xdr:row>39</xdr:row>
          <xdr:rowOff>230521</xdr:rowOff>
        </xdr:to>
        <xdr:sp macro="" textlink="">
          <xdr:nvSpPr>
            <xdr:cNvPr id="72799" name="Drop Down 95" hidden="1">
              <a:extLst>
                <a:ext uri="{63B3BB69-23CF-44E3-9099-C40C66FF867C}">
                  <a14:compatExt spid="_x0000_s72799"/>
                </a:ext>
                <a:ext uri="{FF2B5EF4-FFF2-40B4-BE49-F238E27FC236}">
                  <a16:creationId xmlns:a16="http://schemas.microsoft.com/office/drawing/2014/main" id="{00000000-0008-0000-1200-00005F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23052</xdr:rowOff>
        </xdr:from>
        <xdr:to>
          <xdr:col>12</xdr:col>
          <xdr:colOff>15368</xdr:colOff>
          <xdr:row>40</xdr:row>
          <xdr:rowOff>230521</xdr:rowOff>
        </xdr:to>
        <xdr:sp macro="" textlink="">
          <xdr:nvSpPr>
            <xdr:cNvPr id="72800" name="Drop Down 96" hidden="1">
              <a:extLst>
                <a:ext uri="{63B3BB69-23CF-44E3-9099-C40C66FF867C}">
                  <a14:compatExt spid="_x0000_s72800"/>
                </a:ext>
                <a:ext uri="{FF2B5EF4-FFF2-40B4-BE49-F238E27FC236}">
                  <a16:creationId xmlns:a16="http://schemas.microsoft.com/office/drawing/2014/main" id="{00000000-0008-0000-1200-000060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72804" name="Drop Down 100" hidden="1">
              <a:extLst>
                <a:ext uri="{63B3BB69-23CF-44E3-9099-C40C66FF867C}">
                  <a14:compatExt spid="_x0000_s72804"/>
                </a:ext>
                <a:ext uri="{FF2B5EF4-FFF2-40B4-BE49-F238E27FC236}">
                  <a16:creationId xmlns:a16="http://schemas.microsoft.com/office/drawing/2014/main" id="{00000000-0008-0000-1200-000064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896359</xdr:colOff>
      <xdr:row>2</xdr:row>
      <xdr:rowOff>104994</xdr:rowOff>
    </xdr:from>
    <xdr:to>
      <xdr:col>12</xdr:col>
      <xdr:colOff>104060</xdr:colOff>
      <xdr:row>3</xdr:row>
      <xdr:rowOff>219399</xdr:rowOff>
    </xdr:to>
    <xdr:pic>
      <xdr:nvPicPr>
        <xdr:cNvPr id="135" name="Afbeelding 134">
          <a:hlinkClick xmlns:r="http://schemas.openxmlformats.org/officeDocument/2006/relationships" r:id="rId1" tooltip="Next section"/>
          <a:extLst>
            <a:ext uri="{FF2B5EF4-FFF2-40B4-BE49-F238E27FC236}">
              <a16:creationId xmlns:a16="http://schemas.microsoft.com/office/drawing/2014/main" id="{00000000-0008-0000-1200-00008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136" name="Afbeelding 135">
          <a:hlinkClick xmlns:r="http://schemas.openxmlformats.org/officeDocument/2006/relationships" r:id="rId3" tooltip="Previous section"/>
          <a:extLst>
            <a:ext uri="{FF2B5EF4-FFF2-40B4-BE49-F238E27FC236}">
              <a16:creationId xmlns:a16="http://schemas.microsoft.com/office/drawing/2014/main" id="{00000000-0008-0000-1200-000088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0</xdr:colOff>
      <xdr:row>0</xdr:row>
      <xdr:rowOff>9525</xdr:rowOff>
    </xdr:from>
    <xdr:to>
      <xdr:col>13</xdr:col>
      <xdr:colOff>507175</xdr:colOff>
      <xdr:row>2</xdr:row>
      <xdr:rowOff>18225</xdr:rowOff>
    </xdr:to>
    <xdr:pic>
      <xdr:nvPicPr>
        <xdr:cNvPr id="51" name="Afbeelding 50">
          <a:hlinkClick xmlns:r="http://schemas.openxmlformats.org/officeDocument/2006/relationships" r:id="rId5" tooltip="Skip to results"/>
          <a:extLst>
            <a:ext uri="{FF2B5EF4-FFF2-40B4-BE49-F238E27FC236}">
              <a16:creationId xmlns:a16="http://schemas.microsoft.com/office/drawing/2014/main" id="{00000000-0008-0000-1200-000033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52" name="Afbeelding 51">
          <a:hlinkClick xmlns:r="http://schemas.openxmlformats.org/officeDocument/2006/relationships" r:id="rId7" tooltip="Previous domain"/>
          <a:extLst>
            <a:ext uri="{FF2B5EF4-FFF2-40B4-BE49-F238E27FC236}">
              <a16:creationId xmlns:a16="http://schemas.microsoft.com/office/drawing/2014/main" id="{00000000-0008-0000-1200-000034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979729</xdr:colOff>
      <xdr:row>0</xdr:row>
      <xdr:rowOff>1</xdr:rowOff>
    </xdr:from>
    <xdr:to>
      <xdr:col>12</xdr:col>
      <xdr:colOff>120651</xdr:colOff>
      <xdr:row>2</xdr:row>
      <xdr:rowOff>11487</xdr:rowOff>
    </xdr:to>
    <xdr:pic>
      <xdr:nvPicPr>
        <xdr:cNvPr id="53" name="Afbeelding 52">
          <a:hlinkClick xmlns:r="http://schemas.openxmlformats.org/officeDocument/2006/relationships" r:id="rId9" tooltip="Next domain"/>
          <a:extLst>
            <a:ext uri="{FF2B5EF4-FFF2-40B4-BE49-F238E27FC236}">
              <a16:creationId xmlns:a16="http://schemas.microsoft.com/office/drawing/2014/main" id="{00000000-0008-0000-1200-000035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4704" y="1"/>
          <a:ext cx="537922"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54" name="Afbeelding 53">
          <a:hlinkClick xmlns:r="http://schemas.openxmlformats.org/officeDocument/2006/relationships" r:id="rId11" tooltip="Back to index"/>
          <a:extLst>
            <a:ext uri="{FF2B5EF4-FFF2-40B4-BE49-F238E27FC236}">
              <a16:creationId xmlns:a16="http://schemas.microsoft.com/office/drawing/2014/main" id="{00000000-0008-0000-1200-000036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42</xdr:row>
          <xdr:rowOff>23052</xdr:rowOff>
        </xdr:from>
        <xdr:to>
          <xdr:col>12</xdr:col>
          <xdr:colOff>15368</xdr:colOff>
          <xdr:row>42</xdr:row>
          <xdr:rowOff>230521</xdr:rowOff>
        </xdr:to>
        <xdr:sp macro="" textlink="">
          <xdr:nvSpPr>
            <xdr:cNvPr id="72837" name="Drop Down 133" hidden="1">
              <a:extLst>
                <a:ext uri="{63B3BB69-23CF-44E3-9099-C40C66FF867C}">
                  <a14:compatExt spid="_x0000_s72837"/>
                </a:ext>
                <a:ext uri="{FF2B5EF4-FFF2-40B4-BE49-F238E27FC236}">
                  <a16:creationId xmlns:a16="http://schemas.microsoft.com/office/drawing/2014/main" id="{00000000-0008-0000-1200-000085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23052</xdr:rowOff>
        </xdr:from>
        <xdr:to>
          <xdr:col>12</xdr:col>
          <xdr:colOff>15368</xdr:colOff>
          <xdr:row>43</xdr:row>
          <xdr:rowOff>230521</xdr:rowOff>
        </xdr:to>
        <xdr:sp macro="" textlink="">
          <xdr:nvSpPr>
            <xdr:cNvPr id="72838" name="Drop Down 134" hidden="1">
              <a:extLst>
                <a:ext uri="{63B3BB69-23CF-44E3-9099-C40C66FF867C}">
                  <a14:compatExt spid="_x0000_s72838"/>
                </a:ext>
                <a:ext uri="{FF2B5EF4-FFF2-40B4-BE49-F238E27FC236}">
                  <a16:creationId xmlns:a16="http://schemas.microsoft.com/office/drawing/2014/main" id="{00000000-0008-0000-1200-000086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23052</xdr:rowOff>
        </xdr:from>
        <xdr:to>
          <xdr:col>12</xdr:col>
          <xdr:colOff>15368</xdr:colOff>
          <xdr:row>45</xdr:row>
          <xdr:rowOff>230521</xdr:rowOff>
        </xdr:to>
        <xdr:sp macro="" textlink="">
          <xdr:nvSpPr>
            <xdr:cNvPr id="72841" name="Drop Down 137" hidden="1">
              <a:extLst>
                <a:ext uri="{63B3BB69-23CF-44E3-9099-C40C66FF867C}">
                  <a14:compatExt spid="_x0000_s72841"/>
                </a:ext>
                <a:ext uri="{FF2B5EF4-FFF2-40B4-BE49-F238E27FC236}">
                  <a16:creationId xmlns:a16="http://schemas.microsoft.com/office/drawing/2014/main" id="{00000000-0008-0000-1200-000089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23052</xdr:rowOff>
        </xdr:from>
        <xdr:to>
          <xdr:col>12</xdr:col>
          <xdr:colOff>15368</xdr:colOff>
          <xdr:row>46</xdr:row>
          <xdr:rowOff>230521</xdr:rowOff>
        </xdr:to>
        <xdr:sp macro="" textlink="">
          <xdr:nvSpPr>
            <xdr:cNvPr id="72846" name="Drop Down 142" hidden="1">
              <a:extLst>
                <a:ext uri="{63B3BB69-23CF-44E3-9099-C40C66FF867C}">
                  <a14:compatExt spid="_x0000_s72846"/>
                </a:ext>
                <a:ext uri="{FF2B5EF4-FFF2-40B4-BE49-F238E27FC236}">
                  <a16:creationId xmlns:a16="http://schemas.microsoft.com/office/drawing/2014/main" id="{00000000-0008-0000-1200-00008E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23052</xdr:rowOff>
        </xdr:from>
        <xdr:to>
          <xdr:col>12</xdr:col>
          <xdr:colOff>15368</xdr:colOff>
          <xdr:row>47</xdr:row>
          <xdr:rowOff>230521</xdr:rowOff>
        </xdr:to>
        <xdr:sp macro="" textlink="">
          <xdr:nvSpPr>
            <xdr:cNvPr id="72847" name="Drop Down 143" hidden="1">
              <a:extLst>
                <a:ext uri="{63B3BB69-23CF-44E3-9099-C40C66FF867C}">
                  <a14:compatExt spid="_x0000_s72847"/>
                </a:ext>
                <a:ext uri="{FF2B5EF4-FFF2-40B4-BE49-F238E27FC236}">
                  <a16:creationId xmlns:a16="http://schemas.microsoft.com/office/drawing/2014/main" id="{00000000-0008-0000-1200-00008F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23052</xdr:rowOff>
        </xdr:from>
        <xdr:to>
          <xdr:col>12</xdr:col>
          <xdr:colOff>15368</xdr:colOff>
          <xdr:row>48</xdr:row>
          <xdr:rowOff>230521</xdr:rowOff>
        </xdr:to>
        <xdr:sp macro="" textlink="">
          <xdr:nvSpPr>
            <xdr:cNvPr id="72848" name="Drop Down 144" hidden="1">
              <a:extLst>
                <a:ext uri="{63B3BB69-23CF-44E3-9099-C40C66FF867C}">
                  <a14:compatExt spid="_x0000_s72848"/>
                </a:ext>
                <a:ext uri="{FF2B5EF4-FFF2-40B4-BE49-F238E27FC236}">
                  <a16:creationId xmlns:a16="http://schemas.microsoft.com/office/drawing/2014/main" id="{00000000-0008-0000-1200-000090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72849" name="Drop Down 145" hidden="1">
              <a:extLst>
                <a:ext uri="{63B3BB69-23CF-44E3-9099-C40C66FF867C}">
                  <a14:compatExt spid="_x0000_s72849"/>
                </a:ext>
                <a:ext uri="{FF2B5EF4-FFF2-40B4-BE49-F238E27FC236}">
                  <a16:creationId xmlns:a16="http://schemas.microsoft.com/office/drawing/2014/main" id="{00000000-0008-0000-1200-000091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72850" name="Drop Down 146" hidden="1">
              <a:extLst>
                <a:ext uri="{63B3BB69-23CF-44E3-9099-C40C66FF867C}">
                  <a14:compatExt spid="_x0000_s72850"/>
                </a:ext>
                <a:ext uri="{FF2B5EF4-FFF2-40B4-BE49-F238E27FC236}">
                  <a16:creationId xmlns:a16="http://schemas.microsoft.com/office/drawing/2014/main" id="{00000000-0008-0000-1200-000092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72851" name="Drop Down 147" hidden="1">
              <a:extLst>
                <a:ext uri="{63B3BB69-23CF-44E3-9099-C40C66FF867C}">
                  <a14:compatExt spid="_x0000_s72851"/>
                </a:ext>
                <a:ext uri="{FF2B5EF4-FFF2-40B4-BE49-F238E27FC236}">
                  <a16:creationId xmlns:a16="http://schemas.microsoft.com/office/drawing/2014/main" id="{00000000-0008-0000-1200-000093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72852" name="Drop Down 148" hidden="1">
              <a:extLst>
                <a:ext uri="{63B3BB69-23CF-44E3-9099-C40C66FF867C}">
                  <a14:compatExt spid="_x0000_s72852"/>
                </a:ext>
                <a:ext uri="{FF2B5EF4-FFF2-40B4-BE49-F238E27FC236}">
                  <a16:creationId xmlns:a16="http://schemas.microsoft.com/office/drawing/2014/main" id="{00000000-0008-0000-1200-000094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23052</xdr:rowOff>
        </xdr:from>
        <xdr:to>
          <xdr:col>12</xdr:col>
          <xdr:colOff>15368</xdr:colOff>
          <xdr:row>22</xdr:row>
          <xdr:rowOff>230521</xdr:rowOff>
        </xdr:to>
        <xdr:sp macro="" textlink="">
          <xdr:nvSpPr>
            <xdr:cNvPr id="72853" name="Drop Down 149" hidden="1">
              <a:extLst>
                <a:ext uri="{63B3BB69-23CF-44E3-9099-C40C66FF867C}">
                  <a14:compatExt spid="_x0000_s72853"/>
                </a:ext>
                <a:ext uri="{FF2B5EF4-FFF2-40B4-BE49-F238E27FC236}">
                  <a16:creationId xmlns:a16="http://schemas.microsoft.com/office/drawing/2014/main" id="{00000000-0008-0000-1200-000095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72854" name="Drop Down 150" hidden="1">
              <a:extLst>
                <a:ext uri="{63B3BB69-23CF-44E3-9099-C40C66FF867C}">
                  <a14:compatExt spid="_x0000_s72854"/>
                </a:ext>
                <a:ext uri="{FF2B5EF4-FFF2-40B4-BE49-F238E27FC236}">
                  <a16:creationId xmlns:a16="http://schemas.microsoft.com/office/drawing/2014/main" id="{00000000-0008-0000-1200-000096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72855" name="Drop Down 151" hidden="1">
              <a:extLst>
                <a:ext uri="{63B3BB69-23CF-44E3-9099-C40C66FF867C}">
                  <a14:compatExt spid="_x0000_s72855"/>
                </a:ext>
                <a:ext uri="{FF2B5EF4-FFF2-40B4-BE49-F238E27FC236}">
                  <a16:creationId xmlns:a16="http://schemas.microsoft.com/office/drawing/2014/main" id="{00000000-0008-0000-1200-000097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72856" name="Drop Down 152" hidden="1">
              <a:extLst>
                <a:ext uri="{63B3BB69-23CF-44E3-9099-C40C66FF867C}">
                  <a14:compatExt spid="_x0000_s72856"/>
                </a:ext>
                <a:ext uri="{FF2B5EF4-FFF2-40B4-BE49-F238E27FC236}">
                  <a16:creationId xmlns:a16="http://schemas.microsoft.com/office/drawing/2014/main" id="{00000000-0008-0000-1200-000098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72857" name="Drop Down 153" hidden="1">
              <a:extLst>
                <a:ext uri="{63B3BB69-23CF-44E3-9099-C40C66FF867C}">
                  <a14:compatExt spid="_x0000_s72857"/>
                </a:ext>
                <a:ext uri="{FF2B5EF4-FFF2-40B4-BE49-F238E27FC236}">
                  <a16:creationId xmlns:a16="http://schemas.microsoft.com/office/drawing/2014/main" id="{00000000-0008-0000-1200-000099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23052</xdr:rowOff>
        </xdr:from>
        <xdr:to>
          <xdr:col>12</xdr:col>
          <xdr:colOff>15368</xdr:colOff>
          <xdr:row>30</xdr:row>
          <xdr:rowOff>230521</xdr:rowOff>
        </xdr:to>
        <xdr:sp macro="" textlink="">
          <xdr:nvSpPr>
            <xdr:cNvPr id="72859" name="Drop Down 155" hidden="1">
              <a:extLst>
                <a:ext uri="{63B3BB69-23CF-44E3-9099-C40C66FF867C}">
                  <a14:compatExt spid="_x0000_s72859"/>
                </a:ext>
                <a:ext uri="{FF2B5EF4-FFF2-40B4-BE49-F238E27FC236}">
                  <a16:creationId xmlns:a16="http://schemas.microsoft.com/office/drawing/2014/main" id="{00000000-0008-0000-1200-00009B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23052</xdr:rowOff>
        </xdr:from>
        <xdr:to>
          <xdr:col>12</xdr:col>
          <xdr:colOff>15368</xdr:colOff>
          <xdr:row>31</xdr:row>
          <xdr:rowOff>230521</xdr:rowOff>
        </xdr:to>
        <xdr:sp macro="" textlink="">
          <xdr:nvSpPr>
            <xdr:cNvPr id="72860" name="Drop Down 156" hidden="1">
              <a:extLst>
                <a:ext uri="{63B3BB69-23CF-44E3-9099-C40C66FF867C}">
                  <a14:compatExt spid="_x0000_s72860"/>
                </a:ext>
                <a:ext uri="{FF2B5EF4-FFF2-40B4-BE49-F238E27FC236}">
                  <a16:creationId xmlns:a16="http://schemas.microsoft.com/office/drawing/2014/main" id="{00000000-0008-0000-1200-00009C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23052</xdr:rowOff>
        </xdr:from>
        <xdr:to>
          <xdr:col>12</xdr:col>
          <xdr:colOff>15368</xdr:colOff>
          <xdr:row>32</xdr:row>
          <xdr:rowOff>230521</xdr:rowOff>
        </xdr:to>
        <xdr:sp macro="" textlink="">
          <xdr:nvSpPr>
            <xdr:cNvPr id="72861" name="Drop Down 157" hidden="1">
              <a:extLst>
                <a:ext uri="{63B3BB69-23CF-44E3-9099-C40C66FF867C}">
                  <a14:compatExt spid="_x0000_s72861"/>
                </a:ext>
                <a:ext uri="{FF2B5EF4-FFF2-40B4-BE49-F238E27FC236}">
                  <a16:creationId xmlns:a16="http://schemas.microsoft.com/office/drawing/2014/main" id="{00000000-0008-0000-1200-00009D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23052</xdr:rowOff>
        </xdr:from>
        <xdr:to>
          <xdr:col>12</xdr:col>
          <xdr:colOff>15368</xdr:colOff>
          <xdr:row>33</xdr:row>
          <xdr:rowOff>230521</xdr:rowOff>
        </xdr:to>
        <xdr:sp macro="" textlink="">
          <xdr:nvSpPr>
            <xdr:cNvPr id="72862" name="Drop Down 158" hidden="1">
              <a:extLst>
                <a:ext uri="{63B3BB69-23CF-44E3-9099-C40C66FF867C}">
                  <a14:compatExt spid="_x0000_s72862"/>
                </a:ext>
                <a:ext uri="{FF2B5EF4-FFF2-40B4-BE49-F238E27FC236}">
                  <a16:creationId xmlns:a16="http://schemas.microsoft.com/office/drawing/2014/main" id="{00000000-0008-0000-1200-00009E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23052</xdr:rowOff>
        </xdr:from>
        <xdr:to>
          <xdr:col>12</xdr:col>
          <xdr:colOff>15368</xdr:colOff>
          <xdr:row>34</xdr:row>
          <xdr:rowOff>230521</xdr:rowOff>
        </xdr:to>
        <xdr:sp macro="" textlink="">
          <xdr:nvSpPr>
            <xdr:cNvPr id="72863" name="Drop Down 159" hidden="1">
              <a:extLst>
                <a:ext uri="{63B3BB69-23CF-44E3-9099-C40C66FF867C}">
                  <a14:compatExt spid="_x0000_s72863"/>
                </a:ext>
                <a:ext uri="{FF2B5EF4-FFF2-40B4-BE49-F238E27FC236}">
                  <a16:creationId xmlns:a16="http://schemas.microsoft.com/office/drawing/2014/main" id="{00000000-0008-0000-1200-00009F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23052</xdr:rowOff>
        </xdr:from>
        <xdr:to>
          <xdr:col>12</xdr:col>
          <xdr:colOff>15368</xdr:colOff>
          <xdr:row>35</xdr:row>
          <xdr:rowOff>230521</xdr:rowOff>
        </xdr:to>
        <xdr:sp macro="" textlink="">
          <xdr:nvSpPr>
            <xdr:cNvPr id="72864" name="Drop Down 160" hidden="1">
              <a:extLst>
                <a:ext uri="{63B3BB69-23CF-44E3-9099-C40C66FF867C}">
                  <a14:compatExt spid="_x0000_s72864"/>
                </a:ext>
                <a:ext uri="{FF2B5EF4-FFF2-40B4-BE49-F238E27FC236}">
                  <a16:creationId xmlns:a16="http://schemas.microsoft.com/office/drawing/2014/main" id="{00000000-0008-0000-1200-0000A0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23052</xdr:rowOff>
        </xdr:from>
        <xdr:to>
          <xdr:col>12</xdr:col>
          <xdr:colOff>15368</xdr:colOff>
          <xdr:row>28</xdr:row>
          <xdr:rowOff>230521</xdr:rowOff>
        </xdr:to>
        <xdr:sp macro="" textlink="">
          <xdr:nvSpPr>
            <xdr:cNvPr id="72865" name="Drop Down 161" hidden="1">
              <a:extLst>
                <a:ext uri="{63B3BB69-23CF-44E3-9099-C40C66FF867C}">
                  <a14:compatExt spid="_x0000_s72865"/>
                </a:ext>
                <a:ext uri="{FF2B5EF4-FFF2-40B4-BE49-F238E27FC236}">
                  <a16:creationId xmlns:a16="http://schemas.microsoft.com/office/drawing/2014/main" id="{00000000-0008-0000-1200-0000A11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73830" name="Drop Down 102" hidden="1">
              <a:extLst>
                <a:ext uri="{63B3BB69-23CF-44E3-9099-C40C66FF867C}">
                  <a14:compatExt spid="_x0000_s73830"/>
                </a:ext>
                <a:ext uri="{FF2B5EF4-FFF2-40B4-BE49-F238E27FC236}">
                  <a16:creationId xmlns:a16="http://schemas.microsoft.com/office/drawing/2014/main" id="{00000000-0008-0000-1300-000066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11</xdr:row>
          <xdr:rowOff>23052</xdr:rowOff>
        </xdr:from>
        <xdr:to>
          <xdr:col>12</xdr:col>
          <xdr:colOff>15368</xdr:colOff>
          <xdr:row>11</xdr:row>
          <xdr:rowOff>230521</xdr:rowOff>
        </xdr:to>
        <xdr:sp macro="" textlink="">
          <xdr:nvSpPr>
            <xdr:cNvPr id="73831" name="Drop Down 103" hidden="1">
              <a:extLst>
                <a:ext uri="{63B3BB69-23CF-44E3-9099-C40C66FF867C}">
                  <a14:compatExt spid="_x0000_s73831"/>
                </a:ext>
                <a:ext uri="{FF2B5EF4-FFF2-40B4-BE49-F238E27FC236}">
                  <a16:creationId xmlns:a16="http://schemas.microsoft.com/office/drawing/2014/main" id="{00000000-0008-0000-1300-000067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73832" name="Drop Down 104" hidden="1">
              <a:extLst>
                <a:ext uri="{63B3BB69-23CF-44E3-9099-C40C66FF867C}">
                  <a14:compatExt spid="_x0000_s73832"/>
                </a:ext>
                <a:ext uri="{FF2B5EF4-FFF2-40B4-BE49-F238E27FC236}">
                  <a16:creationId xmlns:a16="http://schemas.microsoft.com/office/drawing/2014/main" id="{00000000-0008-0000-1300-000068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73833" name="Drop Down 105" hidden="1">
              <a:extLst>
                <a:ext uri="{63B3BB69-23CF-44E3-9099-C40C66FF867C}">
                  <a14:compatExt spid="_x0000_s73833"/>
                </a:ext>
                <a:ext uri="{FF2B5EF4-FFF2-40B4-BE49-F238E27FC236}">
                  <a16:creationId xmlns:a16="http://schemas.microsoft.com/office/drawing/2014/main" id="{00000000-0008-0000-1300-000069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73834" name="Drop Down 106" hidden="1">
              <a:extLst>
                <a:ext uri="{63B3BB69-23CF-44E3-9099-C40C66FF867C}">
                  <a14:compatExt spid="_x0000_s73834"/>
                </a:ext>
                <a:ext uri="{FF2B5EF4-FFF2-40B4-BE49-F238E27FC236}">
                  <a16:creationId xmlns:a16="http://schemas.microsoft.com/office/drawing/2014/main" id="{00000000-0008-0000-1300-00006A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73835" name="Drop Down 107" hidden="1">
              <a:extLst>
                <a:ext uri="{63B3BB69-23CF-44E3-9099-C40C66FF867C}">
                  <a14:compatExt spid="_x0000_s73835"/>
                </a:ext>
                <a:ext uri="{FF2B5EF4-FFF2-40B4-BE49-F238E27FC236}">
                  <a16:creationId xmlns:a16="http://schemas.microsoft.com/office/drawing/2014/main" id="{00000000-0008-0000-1300-00006B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73836" name="Drop Down 108" hidden="1">
              <a:extLst>
                <a:ext uri="{63B3BB69-23CF-44E3-9099-C40C66FF867C}">
                  <a14:compatExt spid="_x0000_s73836"/>
                </a:ext>
                <a:ext uri="{FF2B5EF4-FFF2-40B4-BE49-F238E27FC236}">
                  <a16:creationId xmlns:a16="http://schemas.microsoft.com/office/drawing/2014/main" id="{00000000-0008-0000-1300-00006C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73837" name="Drop Down 109" hidden="1">
              <a:extLst>
                <a:ext uri="{63B3BB69-23CF-44E3-9099-C40C66FF867C}">
                  <a14:compatExt spid="_x0000_s73837"/>
                </a:ext>
                <a:ext uri="{FF2B5EF4-FFF2-40B4-BE49-F238E27FC236}">
                  <a16:creationId xmlns:a16="http://schemas.microsoft.com/office/drawing/2014/main" id="{00000000-0008-0000-1300-00006D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73839" name="Drop Down 111" hidden="1">
              <a:extLst>
                <a:ext uri="{63B3BB69-23CF-44E3-9099-C40C66FF867C}">
                  <a14:compatExt spid="_x0000_s73839"/>
                </a:ext>
                <a:ext uri="{FF2B5EF4-FFF2-40B4-BE49-F238E27FC236}">
                  <a16:creationId xmlns:a16="http://schemas.microsoft.com/office/drawing/2014/main" id="{00000000-0008-0000-1300-00006F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73840" name="Drop Down 112" hidden="1">
              <a:extLst>
                <a:ext uri="{63B3BB69-23CF-44E3-9099-C40C66FF867C}">
                  <a14:compatExt spid="_x0000_s73840"/>
                </a:ext>
                <a:ext uri="{FF2B5EF4-FFF2-40B4-BE49-F238E27FC236}">
                  <a16:creationId xmlns:a16="http://schemas.microsoft.com/office/drawing/2014/main" id="{00000000-0008-0000-1300-000070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73841" name="Drop Down 113" hidden="1">
              <a:extLst>
                <a:ext uri="{63B3BB69-23CF-44E3-9099-C40C66FF867C}">
                  <a14:compatExt spid="_x0000_s73841"/>
                </a:ext>
                <a:ext uri="{FF2B5EF4-FFF2-40B4-BE49-F238E27FC236}">
                  <a16:creationId xmlns:a16="http://schemas.microsoft.com/office/drawing/2014/main" id="{00000000-0008-0000-1300-000071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0</xdr:colOff>
      <xdr:row>0</xdr:row>
      <xdr:rowOff>9525</xdr:rowOff>
    </xdr:from>
    <xdr:to>
      <xdr:col>13</xdr:col>
      <xdr:colOff>507175</xdr:colOff>
      <xdr:row>2</xdr:row>
      <xdr:rowOff>18225</xdr:rowOff>
    </xdr:to>
    <xdr:pic>
      <xdr:nvPicPr>
        <xdr:cNvPr id="30" name="Afbeelding 29">
          <a:hlinkClick xmlns:r="http://schemas.openxmlformats.org/officeDocument/2006/relationships" r:id="rId1" tooltip="Skip to results"/>
          <a:extLst>
            <a:ext uri="{FF2B5EF4-FFF2-40B4-BE49-F238E27FC236}">
              <a16:creationId xmlns:a16="http://schemas.microsoft.com/office/drawing/2014/main" id="{00000000-0008-0000-1300-00001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31" name="Afbeelding 30">
          <a:hlinkClick xmlns:r="http://schemas.openxmlformats.org/officeDocument/2006/relationships" r:id="rId3" tooltip="Previous domain"/>
          <a:extLst>
            <a:ext uri="{FF2B5EF4-FFF2-40B4-BE49-F238E27FC236}">
              <a16:creationId xmlns:a16="http://schemas.microsoft.com/office/drawing/2014/main" id="{00000000-0008-0000-1300-00001F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979729</xdr:colOff>
      <xdr:row>0</xdr:row>
      <xdr:rowOff>1</xdr:rowOff>
    </xdr:from>
    <xdr:to>
      <xdr:col>12</xdr:col>
      <xdr:colOff>120651</xdr:colOff>
      <xdr:row>2</xdr:row>
      <xdr:rowOff>11487</xdr:rowOff>
    </xdr:to>
    <xdr:pic>
      <xdr:nvPicPr>
        <xdr:cNvPr id="32" name="Afbeelding 31">
          <a:hlinkClick xmlns:r="http://schemas.openxmlformats.org/officeDocument/2006/relationships" r:id="rId5" tooltip="Next domain"/>
          <a:extLst>
            <a:ext uri="{FF2B5EF4-FFF2-40B4-BE49-F238E27FC236}">
              <a16:creationId xmlns:a16="http://schemas.microsoft.com/office/drawing/2014/main" id="{00000000-0008-0000-1300-000020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764704" y="1"/>
          <a:ext cx="537922"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33" name="Afbeelding 32">
          <a:hlinkClick xmlns:r="http://schemas.openxmlformats.org/officeDocument/2006/relationships" r:id="rId7" tooltip="Back to index"/>
          <a:extLst>
            <a:ext uri="{FF2B5EF4-FFF2-40B4-BE49-F238E27FC236}">
              <a16:creationId xmlns:a16="http://schemas.microsoft.com/office/drawing/2014/main" id="{00000000-0008-0000-1300-000021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xdr:twoCellAnchor editAs="oneCell">
    <xdr:from>
      <xdr:col>11</xdr:col>
      <xdr:colOff>896359</xdr:colOff>
      <xdr:row>2</xdr:row>
      <xdr:rowOff>104994</xdr:rowOff>
    </xdr:from>
    <xdr:to>
      <xdr:col>12</xdr:col>
      <xdr:colOff>104060</xdr:colOff>
      <xdr:row>3</xdr:row>
      <xdr:rowOff>219399</xdr:rowOff>
    </xdr:to>
    <xdr:pic>
      <xdr:nvPicPr>
        <xdr:cNvPr id="35" name="Afbeelding 34">
          <a:hlinkClick xmlns:r="http://schemas.openxmlformats.org/officeDocument/2006/relationships" r:id="rId9" tooltip="Next section"/>
          <a:extLst>
            <a:ext uri="{FF2B5EF4-FFF2-40B4-BE49-F238E27FC236}">
              <a16:creationId xmlns:a16="http://schemas.microsoft.com/office/drawing/2014/main" id="{00000000-0008-0000-1300-000023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7709909" y="612994"/>
          <a:ext cx="604701" cy="368405"/>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36" name="Afbeelding 35">
          <a:hlinkClick xmlns:r="http://schemas.openxmlformats.org/officeDocument/2006/relationships" r:id="rId11" tooltip="Previous section"/>
          <a:extLst>
            <a:ext uri="{FF2B5EF4-FFF2-40B4-BE49-F238E27FC236}">
              <a16:creationId xmlns:a16="http://schemas.microsoft.com/office/drawing/2014/main" id="{00000000-0008-0000-1300-000024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841071" y="613834"/>
          <a:ext cx="535847" cy="36641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73862" name="Drop Down 134" hidden="1">
              <a:extLst>
                <a:ext uri="{63B3BB69-23CF-44E3-9099-C40C66FF867C}">
                  <a14:compatExt spid="_x0000_s73862"/>
                </a:ext>
                <a:ext uri="{FF2B5EF4-FFF2-40B4-BE49-F238E27FC236}">
                  <a16:creationId xmlns:a16="http://schemas.microsoft.com/office/drawing/2014/main" id="{00000000-0008-0000-1300-000086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73863" name="Drop Down 135" hidden="1">
              <a:extLst>
                <a:ext uri="{63B3BB69-23CF-44E3-9099-C40C66FF867C}">
                  <a14:compatExt spid="_x0000_s73863"/>
                </a:ext>
                <a:ext uri="{FF2B5EF4-FFF2-40B4-BE49-F238E27FC236}">
                  <a16:creationId xmlns:a16="http://schemas.microsoft.com/office/drawing/2014/main" id="{00000000-0008-0000-1300-000087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73864" name="Drop Down 136" hidden="1">
              <a:extLst>
                <a:ext uri="{63B3BB69-23CF-44E3-9099-C40C66FF867C}">
                  <a14:compatExt spid="_x0000_s73864"/>
                </a:ext>
                <a:ext uri="{FF2B5EF4-FFF2-40B4-BE49-F238E27FC236}">
                  <a16:creationId xmlns:a16="http://schemas.microsoft.com/office/drawing/2014/main" id="{00000000-0008-0000-1300-000088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23052</xdr:rowOff>
        </xdr:from>
        <xdr:to>
          <xdr:col>12</xdr:col>
          <xdr:colOff>15368</xdr:colOff>
          <xdr:row>26</xdr:row>
          <xdr:rowOff>230521</xdr:rowOff>
        </xdr:to>
        <xdr:sp macro="" textlink="">
          <xdr:nvSpPr>
            <xdr:cNvPr id="73865" name="Drop Down 137" hidden="1">
              <a:extLst>
                <a:ext uri="{63B3BB69-23CF-44E3-9099-C40C66FF867C}">
                  <a14:compatExt spid="_x0000_s73865"/>
                </a:ext>
                <a:ext uri="{FF2B5EF4-FFF2-40B4-BE49-F238E27FC236}">
                  <a16:creationId xmlns:a16="http://schemas.microsoft.com/office/drawing/2014/main" id="{00000000-0008-0000-1300-000089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23052</xdr:rowOff>
        </xdr:from>
        <xdr:to>
          <xdr:col>12</xdr:col>
          <xdr:colOff>15368</xdr:colOff>
          <xdr:row>31</xdr:row>
          <xdr:rowOff>230521</xdr:rowOff>
        </xdr:to>
        <xdr:sp macro="" textlink="">
          <xdr:nvSpPr>
            <xdr:cNvPr id="73866" name="Drop Down 138" hidden="1">
              <a:extLst>
                <a:ext uri="{63B3BB69-23CF-44E3-9099-C40C66FF867C}">
                  <a14:compatExt spid="_x0000_s73866"/>
                </a:ext>
                <a:ext uri="{FF2B5EF4-FFF2-40B4-BE49-F238E27FC236}">
                  <a16:creationId xmlns:a16="http://schemas.microsoft.com/office/drawing/2014/main" id="{00000000-0008-0000-1300-00008A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23052</xdr:rowOff>
        </xdr:from>
        <xdr:to>
          <xdr:col>12</xdr:col>
          <xdr:colOff>15368</xdr:colOff>
          <xdr:row>32</xdr:row>
          <xdr:rowOff>230521</xdr:rowOff>
        </xdr:to>
        <xdr:sp macro="" textlink="">
          <xdr:nvSpPr>
            <xdr:cNvPr id="73867" name="Drop Down 139" hidden="1">
              <a:extLst>
                <a:ext uri="{63B3BB69-23CF-44E3-9099-C40C66FF867C}">
                  <a14:compatExt spid="_x0000_s73867"/>
                </a:ext>
                <a:ext uri="{FF2B5EF4-FFF2-40B4-BE49-F238E27FC236}">
                  <a16:creationId xmlns:a16="http://schemas.microsoft.com/office/drawing/2014/main" id="{00000000-0008-0000-1300-00008B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23052</xdr:rowOff>
        </xdr:from>
        <xdr:to>
          <xdr:col>12</xdr:col>
          <xdr:colOff>15368</xdr:colOff>
          <xdr:row>33</xdr:row>
          <xdr:rowOff>230521</xdr:rowOff>
        </xdr:to>
        <xdr:sp macro="" textlink="">
          <xdr:nvSpPr>
            <xdr:cNvPr id="73868" name="Drop Down 140" hidden="1">
              <a:extLst>
                <a:ext uri="{63B3BB69-23CF-44E3-9099-C40C66FF867C}">
                  <a14:compatExt spid="_x0000_s73868"/>
                </a:ext>
                <a:ext uri="{FF2B5EF4-FFF2-40B4-BE49-F238E27FC236}">
                  <a16:creationId xmlns:a16="http://schemas.microsoft.com/office/drawing/2014/main" id="{00000000-0008-0000-1300-00008C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73869" name="Drop Down 141" hidden="1">
              <a:extLst>
                <a:ext uri="{63B3BB69-23CF-44E3-9099-C40C66FF867C}">
                  <a14:compatExt spid="_x0000_s73869"/>
                </a:ext>
                <a:ext uri="{FF2B5EF4-FFF2-40B4-BE49-F238E27FC236}">
                  <a16:creationId xmlns:a16="http://schemas.microsoft.com/office/drawing/2014/main" id="{00000000-0008-0000-1300-00008D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23052</xdr:rowOff>
        </xdr:from>
        <xdr:to>
          <xdr:col>12</xdr:col>
          <xdr:colOff>15368</xdr:colOff>
          <xdr:row>28</xdr:row>
          <xdr:rowOff>230521</xdr:rowOff>
        </xdr:to>
        <xdr:sp macro="" textlink="">
          <xdr:nvSpPr>
            <xdr:cNvPr id="73871" name="Drop Down 143" hidden="1">
              <a:extLst>
                <a:ext uri="{63B3BB69-23CF-44E3-9099-C40C66FF867C}">
                  <a14:compatExt spid="_x0000_s73871"/>
                </a:ext>
                <a:ext uri="{FF2B5EF4-FFF2-40B4-BE49-F238E27FC236}">
                  <a16:creationId xmlns:a16="http://schemas.microsoft.com/office/drawing/2014/main" id="{00000000-0008-0000-1300-00008F2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171009" name="Drop Down 1" hidden="1">
              <a:extLst>
                <a:ext uri="{63B3BB69-23CF-44E3-9099-C40C66FF867C}">
                  <a14:compatExt spid="_x0000_s171009"/>
                </a:ext>
                <a:ext uri="{FF2B5EF4-FFF2-40B4-BE49-F238E27FC236}">
                  <a16:creationId xmlns:a16="http://schemas.microsoft.com/office/drawing/2014/main" id="{00000000-0008-0000-1400-000001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11</xdr:row>
          <xdr:rowOff>23052</xdr:rowOff>
        </xdr:from>
        <xdr:to>
          <xdr:col>12</xdr:col>
          <xdr:colOff>15368</xdr:colOff>
          <xdr:row>11</xdr:row>
          <xdr:rowOff>230521</xdr:rowOff>
        </xdr:to>
        <xdr:sp macro="" textlink="">
          <xdr:nvSpPr>
            <xdr:cNvPr id="171010" name="Drop Down 2" hidden="1">
              <a:extLst>
                <a:ext uri="{63B3BB69-23CF-44E3-9099-C40C66FF867C}">
                  <a14:compatExt spid="_x0000_s171010"/>
                </a:ext>
                <a:ext uri="{FF2B5EF4-FFF2-40B4-BE49-F238E27FC236}">
                  <a16:creationId xmlns:a16="http://schemas.microsoft.com/office/drawing/2014/main" id="{00000000-0008-0000-1400-000002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171011" name="Drop Down 3" hidden="1">
              <a:extLst>
                <a:ext uri="{63B3BB69-23CF-44E3-9099-C40C66FF867C}">
                  <a14:compatExt spid="_x0000_s171011"/>
                </a:ext>
                <a:ext uri="{FF2B5EF4-FFF2-40B4-BE49-F238E27FC236}">
                  <a16:creationId xmlns:a16="http://schemas.microsoft.com/office/drawing/2014/main" id="{00000000-0008-0000-1400-000003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171012" name="Drop Down 4" hidden="1">
              <a:extLst>
                <a:ext uri="{63B3BB69-23CF-44E3-9099-C40C66FF867C}">
                  <a14:compatExt spid="_x0000_s171012"/>
                </a:ext>
                <a:ext uri="{FF2B5EF4-FFF2-40B4-BE49-F238E27FC236}">
                  <a16:creationId xmlns:a16="http://schemas.microsoft.com/office/drawing/2014/main" id="{00000000-0008-0000-1400-000004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171013" name="Drop Down 5" hidden="1">
              <a:extLst>
                <a:ext uri="{63B3BB69-23CF-44E3-9099-C40C66FF867C}">
                  <a14:compatExt spid="_x0000_s171013"/>
                </a:ext>
                <a:ext uri="{FF2B5EF4-FFF2-40B4-BE49-F238E27FC236}">
                  <a16:creationId xmlns:a16="http://schemas.microsoft.com/office/drawing/2014/main" id="{00000000-0008-0000-1400-000005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171014" name="Drop Down 6" hidden="1">
              <a:extLst>
                <a:ext uri="{63B3BB69-23CF-44E3-9099-C40C66FF867C}">
                  <a14:compatExt spid="_x0000_s171014"/>
                </a:ext>
                <a:ext uri="{FF2B5EF4-FFF2-40B4-BE49-F238E27FC236}">
                  <a16:creationId xmlns:a16="http://schemas.microsoft.com/office/drawing/2014/main" id="{00000000-0008-0000-1400-000006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171015" name="Drop Down 7" hidden="1">
              <a:extLst>
                <a:ext uri="{63B3BB69-23CF-44E3-9099-C40C66FF867C}">
                  <a14:compatExt spid="_x0000_s171015"/>
                </a:ext>
                <a:ext uri="{FF2B5EF4-FFF2-40B4-BE49-F238E27FC236}">
                  <a16:creationId xmlns:a16="http://schemas.microsoft.com/office/drawing/2014/main" id="{00000000-0008-0000-1400-000007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171016" name="Drop Down 8" hidden="1">
              <a:extLst>
                <a:ext uri="{63B3BB69-23CF-44E3-9099-C40C66FF867C}">
                  <a14:compatExt spid="_x0000_s171016"/>
                </a:ext>
                <a:ext uri="{FF2B5EF4-FFF2-40B4-BE49-F238E27FC236}">
                  <a16:creationId xmlns:a16="http://schemas.microsoft.com/office/drawing/2014/main" id="{00000000-0008-0000-1400-000008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171017" name="Drop Down 9" hidden="1">
              <a:extLst>
                <a:ext uri="{63B3BB69-23CF-44E3-9099-C40C66FF867C}">
                  <a14:compatExt spid="_x0000_s171017"/>
                </a:ext>
                <a:ext uri="{FF2B5EF4-FFF2-40B4-BE49-F238E27FC236}">
                  <a16:creationId xmlns:a16="http://schemas.microsoft.com/office/drawing/2014/main" id="{00000000-0008-0000-1400-000009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171018" name="Drop Down 10" hidden="1">
              <a:extLst>
                <a:ext uri="{63B3BB69-23CF-44E3-9099-C40C66FF867C}">
                  <a14:compatExt spid="_x0000_s171018"/>
                </a:ext>
                <a:ext uri="{FF2B5EF4-FFF2-40B4-BE49-F238E27FC236}">
                  <a16:creationId xmlns:a16="http://schemas.microsoft.com/office/drawing/2014/main" id="{00000000-0008-0000-1400-00000A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0</xdr:colOff>
      <xdr:row>0</xdr:row>
      <xdr:rowOff>9525</xdr:rowOff>
    </xdr:from>
    <xdr:to>
      <xdr:col>13</xdr:col>
      <xdr:colOff>507175</xdr:colOff>
      <xdr:row>2</xdr:row>
      <xdr:rowOff>18225</xdr:rowOff>
    </xdr:to>
    <xdr:pic>
      <xdr:nvPicPr>
        <xdr:cNvPr id="27" name="Afbeelding 26">
          <a:hlinkClick xmlns:r="http://schemas.openxmlformats.org/officeDocument/2006/relationships" r:id="rId1" tooltip="Skip to results"/>
          <a:extLst>
            <a:ext uri="{FF2B5EF4-FFF2-40B4-BE49-F238E27FC236}">
              <a16:creationId xmlns:a16="http://schemas.microsoft.com/office/drawing/2014/main" id="{00000000-0008-0000-1400-00001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40750" y="9525"/>
          <a:ext cx="507175" cy="516700"/>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28" name="Afbeelding 27">
          <a:hlinkClick xmlns:r="http://schemas.openxmlformats.org/officeDocument/2006/relationships" r:id="rId3" tooltip="Previous domain"/>
          <a:extLst>
            <a:ext uri="{FF2B5EF4-FFF2-40B4-BE49-F238E27FC236}">
              <a16:creationId xmlns:a16="http://schemas.microsoft.com/office/drawing/2014/main" id="{00000000-0008-0000-1400-00001C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740781" y="0"/>
          <a:ext cx="541889" cy="514350"/>
        </a:xfrm>
        <a:prstGeom prst="rect">
          <a:avLst/>
        </a:prstGeom>
      </xdr:spPr>
    </xdr:pic>
    <xdr:clientData/>
  </xdr:twoCellAnchor>
  <xdr:twoCellAnchor editAs="oneCell">
    <xdr:from>
      <xdr:col>11</xdr:col>
      <xdr:colOff>979729</xdr:colOff>
      <xdr:row>0</xdr:row>
      <xdr:rowOff>1</xdr:rowOff>
    </xdr:from>
    <xdr:to>
      <xdr:col>12</xdr:col>
      <xdr:colOff>120651</xdr:colOff>
      <xdr:row>2</xdr:row>
      <xdr:rowOff>11487</xdr:rowOff>
    </xdr:to>
    <xdr:pic>
      <xdr:nvPicPr>
        <xdr:cNvPr id="29" name="Afbeelding 28">
          <a:hlinkClick xmlns:r="http://schemas.openxmlformats.org/officeDocument/2006/relationships" r:id="rId5" tooltip="Next domain"/>
          <a:extLst>
            <a:ext uri="{FF2B5EF4-FFF2-40B4-BE49-F238E27FC236}">
              <a16:creationId xmlns:a16="http://schemas.microsoft.com/office/drawing/2014/main" id="{00000000-0008-0000-1400-00001D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793279" y="1"/>
          <a:ext cx="537922" cy="51948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30" name="Afbeelding 29">
          <a:hlinkClick xmlns:r="http://schemas.openxmlformats.org/officeDocument/2006/relationships" r:id="rId7" tooltip="Back to index"/>
          <a:extLst>
            <a:ext uri="{FF2B5EF4-FFF2-40B4-BE49-F238E27FC236}">
              <a16:creationId xmlns:a16="http://schemas.microsoft.com/office/drawing/2014/main" id="{00000000-0008-0000-1400-00001E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80085" y="9719"/>
          <a:ext cx="503683" cy="51631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22</xdr:row>
          <xdr:rowOff>23052</xdr:rowOff>
        </xdr:from>
        <xdr:to>
          <xdr:col>12</xdr:col>
          <xdr:colOff>15368</xdr:colOff>
          <xdr:row>22</xdr:row>
          <xdr:rowOff>230521</xdr:rowOff>
        </xdr:to>
        <xdr:sp macro="" textlink="">
          <xdr:nvSpPr>
            <xdr:cNvPr id="171040" name="Drop Down 32" hidden="1">
              <a:extLst>
                <a:ext uri="{63B3BB69-23CF-44E3-9099-C40C66FF867C}">
                  <a14:compatExt spid="_x0000_s171040"/>
                </a:ext>
                <a:ext uri="{FF2B5EF4-FFF2-40B4-BE49-F238E27FC236}">
                  <a16:creationId xmlns:a16="http://schemas.microsoft.com/office/drawing/2014/main" id="{00000000-0008-0000-1400-000020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171041" name="Drop Down 33" hidden="1">
              <a:extLst>
                <a:ext uri="{63B3BB69-23CF-44E3-9099-C40C66FF867C}">
                  <a14:compatExt spid="_x0000_s171041"/>
                </a:ext>
                <a:ext uri="{FF2B5EF4-FFF2-40B4-BE49-F238E27FC236}">
                  <a16:creationId xmlns:a16="http://schemas.microsoft.com/office/drawing/2014/main" id="{00000000-0008-0000-1400-000021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171042" name="Drop Down 34" hidden="1">
              <a:extLst>
                <a:ext uri="{63B3BB69-23CF-44E3-9099-C40C66FF867C}">
                  <a14:compatExt spid="_x0000_s171042"/>
                </a:ext>
                <a:ext uri="{FF2B5EF4-FFF2-40B4-BE49-F238E27FC236}">
                  <a16:creationId xmlns:a16="http://schemas.microsoft.com/office/drawing/2014/main" id="{00000000-0008-0000-1400-000022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23052</xdr:rowOff>
        </xdr:from>
        <xdr:to>
          <xdr:col>12</xdr:col>
          <xdr:colOff>15368</xdr:colOff>
          <xdr:row>26</xdr:row>
          <xdr:rowOff>230521</xdr:rowOff>
        </xdr:to>
        <xdr:sp macro="" textlink="">
          <xdr:nvSpPr>
            <xdr:cNvPr id="171045" name="Drop Down 37" hidden="1">
              <a:extLst>
                <a:ext uri="{63B3BB69-23CF-44E3-9099-C40C66FF867C}">
                  <a14:compatExt spid="_x0000_s171045"/>
                </a:ext>
                <a:ext uri="{FF2B5EF4-FFF2-40B4-BE49-F238E27FC236}">
                  <a16:creationId xmlns:a16="http://schemas.microsoft.com/office/drawing/2014/main" id="{00000000-0008-0000-1400-000025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171046" name="Drop Down 38" hidden="1">
              <a:extLst>
                <a:ext uri="{63B3BB69-23CF-44E3-9099-C40C66FF867C}">
                  <a14:compatExt spid="_x0000_s171046"/>
                </a:ext>
                <a:ext uri="{FF2B5EF4-FFF2-40B4-BE49-F238E27FC236}">
                  <a16:creationId xmlns:a16="http://schemas.microsoft.com/office/drawing/2014/main" id="{00000000-0008-0000-1400-000026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23052</xdr:rowOff>
        </xdr:from>
        <xdr:to>
          <xdr:col>12</xdr:col>
          <xdr:colOff>15368</xdr:colOff>
          <xdr:row>28</xdr:row>
          <xdr:rowOff>230521</xdr:rowOff>
        </xdr:to>
        <xdr:sp macro="" textlink="">
          <xdr:nvSpPr>
            <xdr:cNvPr id="171047" name="Drop Down 39" hidden="1">
              <a:extLst>
                <a:ext uri="{63B3BB69-23CF-44E3-9099-C40C66FF867C}">
                  <a14:compatExt spid="_x0000_s171047"/>
                </a:ext>
                <a:ext uri="{FF2B5EF4-FFF2-40B4-BE49-F238E27FC236}">
                  <a16:creationId xmlns:a16="http://schemas.microsoft.com/office/drawing/2014/main" id="{00000000-0008-0000-1400-000027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23052</xdr:rowOff>
        </xdr:from>
        <xdr:to>
          <xdr:col>12</xdr:col>
          <xdr:colOff>15368</xdr:colOff>
          <xdr:row>29</xdr:row>
          <xdr:rowOff>230521</xdr:rowOff>
        </xdr:to>
        <xdr:sp macro="" textlink="">
          <xdr:nvSpPr>
            <xdr:cNvPr id="171049" name="Drop Down 41" hidden="1">
              <a:extLst>
                <a:ext uri="{63B3BB69-23CF-44E3-9099-C40C66FF867C}">
                  <a14:compatExt spid="_x0000_s171049"/>
                </a:ext>
                <a:ext uri="{FF2B5EF4-FFF2-40B4-BE49-F238E27FC236}">
                  <a16:creationId xmlns:a16="http://schemas.microsoft.com/office/drawing/2014/main" id="{00000000-0008-0000-1400-000029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896359</xdr:colOff>
      <xdr:row>2</xdr:row>
      <xdr:rowOff>104994</xdr:rowOff>
    </xdr:from>
    <xdr:to>
      <xdr:col>12</xdr:col>
      <xdr:colOff>104060</xdr:colOff>
      <xdr:row>3</xdr:row>
      <xdr:rowOff>219399</xdr:rowOff>
    </xdr:to>
    <xdr:pic>
      <xdr:nvPicPr>
        <xdr:cNvPr id="2" name="Afbeelding 1">
          <a:hlinkClick xmlns:r="http://schemas.openxmlformats.org/officeDocument/2006/relationships" r:id="rId9" tooltip="Next section"/>
          <a:extLst>
            <a:ext uri="{FF2B5EF4-FFF2-40B4-BE49-F238E27FC236}">
              <a16:creationId xmlns:a16="http://schemas.microsoft.com/office/drawing/2014/main" id="{CF5BC463-CD7C-489A-BB50-3924BB51D921}"/>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7673677" y="612140"/>
          <a:ext cx="590827" cy="367978"/>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3" name="Afbeelding 2">
          <a:hlinkClick xmlns:r="http://schemas.openxmlformats.org/officeDocument/2006/relationships" r:id="rId11" tooltip="Previous section"/>
          <a:extLst>
            <a:ext uri="{FF2B5EF4-FFF2-40B4-BE49-F238E27FC236}">
              <a16:creationId xmlns:a16="http://schemas.microsoft.com/office/drawing/2014/main" id="{D2B681B4-D3EA-4241-98CB-5F7655001B26}"/>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804839" y="612980"/>
          <a:ext cx="535847" cy="365984"/>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171052" name="Drop Down 44" hidden="1">
              <a:extLst>
                <a:ext uri="{63B3BB69-23CF-44E3-9099-C40C66FF867C}">
                  <a14:compatExt spid="_x0000_s171052"/>
                </a:ext>
                <a:ext uri="{FF2B5EF4-FFF2-40B4-BE49-F238E27FC236}">
                  <a16:creationId xmlns:a16="http://schemas.microsoft.com/office/drawing/2014/main" id="{00000000-0008-0000-1400-00002C9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195585" name="Drop Down 1" hidden="1">
              <a:extLst>
                <a:ext uri="{63B3BB69-23CF-44E3-9099-C40C66FF867C}">
                  <a14:compatExt spid="_x0000_s195585"/>
                </a:ext>
                <a:ext uri="{FF2B5EF4-FFF2-40B4-BE49-F238E27FC236}">
                  <a16:creationId xmlns:a16="http://schemas.microsoft.com/office/drawing/2014/main" id="{00000000-0008-0000-1500-000001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0</xdr:colOff>
      <xdr:row>0</xdr:row>
      <xdr:rowOff>9525</xdr:rowOff>
    </xdr:from>
    <xdr:to>
      <xdr:col>13</xdr:col>
      <xdr:colOff>507175</xdr:colOff>
      <xdr:row>2</xdr:row>
      <xdr:rowOff>18225</xdr:rowOff>
    </xdr:to>
    <xdr:pic>
      <xdr:nvPicPr>
        <xdr:cNvPr id="3" name="Afbeelding 2">
          <a:hlinkClick xmlns:r="http://schemas.openxmlformats.org/officeDocument/2006/relationships" r:id="rId1" tooltip="Skip to results"/>
          <a:extLst>
            <a:ext uri="{FF2B5EF4-FFF2-40B4-BE49-F238E27FC236}">
              <a16:creationId xmlns:a16="http://schemas.microsoft.com/office/drawing/2014/main" id="{BB803DBB-ADD6-4CC9-95A8-AF83D024A84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485574" y="9525"/>
          <a:ext cx="507175" cy="515846"/>
        </a:xfrm>
        <a:prstGeom prst="rect">
          <a:avLst/>
        </a:prstGeom>
      </xdr:spPr>
    </xdr:pic>
    <xdr:clientData/>
  </xdr:twoCellAnchor>
  <xdr:twoCellAnchor editAs="oneCell">
    <xdr:from>
      <xdr:col>10</xdr:col>
      <xdr:colOff>568581</xdr:colOff>
      <xdr:row>0</xdr:row>
      <xdr:rowOff>0</xdr:rowOff>
    </xdr:from>
    <xdr:to>
      <xdr:col>11</xdr:col>
      <xdr:colOff>469120</xdr:colOff>
      <xdr:row>2</xdr:row>
      <xdr:rowOff>6350</xdr:rowOff>
    </xdr:to>
    <xdr:pic>
      <xdr:nvPicPr>
        <xdr:cNvPr id="4" name="Afbeelding 3">
          <a:hlinkClick xmlns:r="http://schemas.openxmlformats.org/officeDocument/2006/relationships" r:id="rId3" tooltip="Previous domain"/>
          <a:extLst>
            <a:ext uri="{FF2B5EF4-FFF2-40B4-BE49-F238E27FC236}">
              <a16:creationId xmlns:a16="http://schemas.microsoft.com/office/drawing/2014/main" id="{8C028979-5E64-43C1-9143-398283FF96C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708124" y="0"/>
          <a:ext cx="538314" cy="513496"/>
        </a:xfrm>
        <a:prstGeom prst="rect">
          <a:avLst/>
        </a:prstGeom>
      </xdr:spPr>
    </xdr:pic>
    <xdr:clientData/>
  </xdr:twoCellAnchor>
  <xdr:twoCellAnchor editAs="oneCell">
    <xdr:from>
      <xdr:col>11</xdr:col>
      <xdr:colOff>979729</xdr:colOff>
      <xdr:row>0</xdr:row>
      <xdr:rowOff>1</xdr:rowOff>
    </xdr:from>
    <xdr:to>
      <xdr:col>12</xdr:col>
      <xdr:colOff>120651</xdr:colOff>
      <xdr:row>2</xdr:row>
      <xdr:rowOff>11487</xdr:rowOff>
    </xdr:to>
    <xdr:pic>
      <xdr:nvPicPr>
        <xdr:cNvPr id="5" name="Afbeelding 4">
          <a:hlinkClick xmlns:r="http://schemas.openxmlformats.org/officeDocument/2006/relationships" r:id="rId5" tooltip="Next domain"/>
          <a:extLst>
            <a:ext uri="{FF2B5EF4-FFF2-40B4-BE49-F238E27FC236}">
              <a16:creationId xmlns:a16="http://schemas.microsoft.com/office/drawing/2014/main" id="{C6E55B4B-BC95-4EDB-BED1-1AB4A956A49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757047" y="1"/>
          <a:ext cx="524048" cy="518632"/>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6" name="Afbeelding 5">
          <a:hlinkClick xmlns:r="http://schemas.openxmlformats.org/officeDocument/2006/relationships" r:id="rId7" tooltip="Back to index"/>
          <a:extLst>
            <a:ext uri="{FF2B5EF4-FFF2-40B4-BE49-F238E27FC236}">
              <a16:creationId xmlns:a16="http://schemas.microsoft.com/office/drawing/2014/main" id="{7F8C37EA-A236-4109-B900-6F104D448D1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43853" y="9719"/>
          <a:ext cx="503683" cy="51545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32</xdr:row>
          <xdr:rowOff>23052</xdr:rowOff>
        </xdr:from>
        <xdr:to>
          <xdr:col>12</xdr:col>
          <xdr:colOff>15368</xdr:colOff>
          <xdr:row>32</xdr:row>
          <xdr:rowOff>230521</xdr:rowOff>
        </xdr:to>
        <xdr:sp macro="" textlink="">
          <xdr:nvSpPr>
            <xdr:cNvPr id="195626" name="Drop Down 42" hidden="1">
              <a:extLst>
                <a:ext uri="{63B3BB69-23CF-44E3-9099-C40C66FF867C}">
                  <a14:compatExt spid="_x0000_s195626"/>
                </a:ext>
                <a:ext uri="{FF2B5EF4-FFF2-40B4-BE49-F238E27FC236}">
                  <a16:creationId xmlns:a16="http://schemas.microsoft.com/office/drawing/2014/main" id="{00000000-0008-0000-1500-00002A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896359</xdr:colOff>
      <xdr:row>2</xdr:row>
      <xdr:rowOff>104994</xdr:rowOff>
    </xdr:from>
    <xdr:to>
      <xdr:col>12</xdr:col>
      <xdr:colOff>104060</xdr:colOff>
      <xdr:row>3</xdr:row>
      <xdr:rowOff>219399</xdr:rowOff>
    </xdr:to>
    <xdr:pic>
      <xdr:nvPicPr>
        <xdr:cNvPr id="9" name="Afbeelding 8">
          <a:hlinkClick xmlns:r="http://schemas.openxmlformats.org/officeDocument/2006/relationships" r:id="rId9" tooltip="Next section"/>
          <a:extLst>
            <a:ext uri="{FF2B5EF4-FFF2-40B4-BE49-F238E27FC236}">
              <a16:creationId xmlns:a16="http://schemas.microsoft.com/office/drawing/2014/main" id="{AD421473-B181-4EAD-913A-EBD94B120E9B}"/>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7673677" y="612140"/>
          <a:ext cx="590827" cy="367978"/>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10" name="Afbeelding 9">
          <a:hlinkClick xmlns:r="http://schemas.openxmlformats.org/officeDocument/2006/relationships" r:id="rId11" tooltip="Previous section"/>
          <a:extLst>
            <a:ext uri="{FF2B5EF4-FFF2-40B4-BE49-F238E27FC236}">
              <a16:creationId xmlns:a16="http://schemas.microsoft.com/office/drawing/2014/main" id="{8861C5F2-489D-433E-A249-00FFC5EB8384}"/>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804839" y="612980"/>
          <a:ext cx="535847" cy="365984"/>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22</xdr:row>
          <xdr:rowOff>23052</xdr:rowOff>
        </xdr:from>
        <xdr:to>
          <xdr:col>12</xdr:col>
          <xdr:colOff>15368</xdr:colOff>
          <xdr:row>22</xdr:row>
          <xdr:rowOff>230521</xdr:rowOff>
        </xdr:to>
        <xdr:sp macro="" textlink="">
          <xdr:nvSpPr>
            <xdr:cNvPr id="195633" name="Drop Down 49" hidden="1">
              <a:extLst>
                <a:ext uri="{63B3BB69-23CF-44E3-9099-C40C66FF867C}">
                  <a14:compatExt spid="_x0000_s195633"/>
                </a:ext>
                <a:ext uri="{FF2B5EF4-FFF2-40B4-BE49-F238E27FC236}">
                  <a16:creationId xmlns:a16="http://schemas.microsoft.com/office/drawing/2014/main" id="{00000000-0008-0000-1500-000031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195634" name="Drop Down 50" hidden="1">
              <a:extLst>
                <a:ext uri="{63B3BB69-23CF-44E3-9099-C40C66FF867C}">
                  <a14:compatExt spid="_x0000_s195634"/>
                </a:ext>
                <a:ext uri="{FF2B5EF4-FFF2-40B4-BE49-F238E27FC236}">
                  <a16:creationId xmlns:a16="http://schemas.microsoft.com/office/drawing/2014/main" id="{00000000-0008-0000-1500-000032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195635" name="Drop Down 51" hidden="1">
              <a:extLst>
                <a:ext uri="{63B3BB69-23CF-44E3-9099-C40C66FF867C}">
                  <a14:compatExt spid="_x0000_s195635"/>
                </a:ext>
                <a:ext uri="{FF2B5EF4-FFF2-40B4-BE49-F238E27FC236}">
                  <a16:creationId xmlns:a16="http://schemas.microsoft.com/office/drawing/2014/main" id="{00000000-0008-0000-1500-000033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195636" name="Drop Down 52" hidden="1">
              <a:extLst>
                <a:ext uri="{63B3BB69-23CF-44E3-9099-C40C66FF867C}">
                  <a14:compatExt spid="_x0000_s195636"/>
                </a:ext>
                <a:ext uri="{FF2B5EF4-FFF2-40B4-BE49-F238E27FC236}">
                  <a16:creationId xmlns:a16="http://schemas.microsoft.com/office/drawing/2014/main" id="{00000000-0008-0000-1500-000034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23052</xdr:rowOff>
        </xdr:from>
        <xdr:to>
          <xdr:col>12</xdr:col>
          <xdr:colOff>15368</xdr:colOff>
          <xdr:row>26</xdr:row>
          <xdr:rowOff>230521</xdr:rowOff>
        </xdr:to>
        <xdr:sp macro="" textlink="">
          <xdr:nvSpPr>
            <xdr:cNvPr id="195637" name="Drop Down 53" hidden="1">
              <a:extLst>
                <a:ext uri="{63B3BB69-23CF-44E3-9099-C40C66FF867C}">
                  <a14:compatExt spid="_x0000_s195637"/>
                </a:ext>
                <a:ext uri="{FF2B5EF4-FFF2-40B4-BE49-F238E27FC236}">
                  <a16:creationId xmlns:a16="http://schemas.microsoft.com/office/drawing/2014/main" id="{00000000-0008-0000-1500-000035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195638" name="Drop Down 54" hidden="1">
              <a:extLst>
                <a:ext uri="{63B3BB69-23CF-44E3-9099-C40C66FF867C}">
                  <a14:compatExt spid="_x0000_s195638"/>
                </a:ext>
                <a:ext uri="{FF2B5EF4-FFF2-40B4-BE49-F238E27FC236}">
                  <a16:creationId xmlns:a16="http://schemas.microsoft.com/office/drawing/2014/main" id="{00000000-0008-0000-1500-000036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23052</xdr:rowOff>
        </xdr:from>
        <xdr:to>
          <xdr:col>12</xdr:col>
          <xdr:colOff>15368</xdr:colOff>
          <xdr:row>30</xdr:row>
          <xdr:rowOff>230521</xdr:rowOff>
        </xdr:to>
        <xdr:sp macro="" textlink="">
          <xdr:nvSpPr>
            <xdr:cNvPr id="195649" name="Drop Down 65" hidden="1">
              <a:extLst>
                <a:ext uri="{63B3BB69-23CF-44E3-9099-C40C66FF867C}">
                  <a14:compatExt spid="_x0000_s195649"/>
                </a:ext>
                <a:ext uri="{FF2B5EF4-FFF2-40B4-BE49-F238E27FC236}">
                  <a16:creationId xmlns:a16="http://schemas.microsoft.com/office/drawing/2014/main" id="{00000000-0008-0000-1500-000041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23052</xdr:rowOff>
        </xdr:from>
        <xdr:to>
          <xdr:col>12</xdr:col>
          <xdr:colOff>15368</xdr:colOff>
          <xdr:row>33</xdr:row>
          <xdr:rowOff>230521</xdr:rowOff>
        </xdr:to>
        <xdr:sp macro="" textlink="">
          <xdr:nvSpPr>
            <xdr:cNvPr id="195651" name="Drop Down 67" hidden="1">
              <a:extLst>
                <a:ext uri="{63B3BB69-23CF-44E3-9099-C40C66FF867C}">
                  <a14:compatExt spid="_x0000_s195651"/>
                </a:ext>
                <a:ext uri="{FF2B5EF4-FFF2-40B4-BE49-F238E27FC236}">
                  <a16:creationId xmlns:a16="http://schemas.microsoft.com/office/drawing/2014/main" id="{00000000-0008-0000-1500-000043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23052</xdr:rowOff>
        </xdr:from>
        <xdr:to>
          <xdr:col>12</xdr:col>
          <xdr:colOff>15368</xdr:colOff>
          <xdr:row>34</xdr:row>
          <xdr:rowOff>230521</xdr:rowOff>
        </xdr:to>
        <xdr:sp macro="" textlink="">
          <xdr:nvSpPr>
            <xdr:cNvPr id="195652" name="Drop Down 68" hidden="1">
              <a:extLst>
                <a:ext uri="{63B3BB69-23CF-44E3-9099-C40C66FF867C}">
                  <a14:compatExt spid="_x0000_s195652"/>
                </a:ext>
                <a:ext uri="{FF2B5EF4-FFF2-40B4-BE49-F238E27FC236}">
                  <a16:creationId xmlns:a16="http://schemas.microsoft.com/office/drawing/2014/main" id="{00000000-0008-0000-1500-000044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23052</xdr:rowOff>
        </xdr:from>
        <xdr:to>
          <xdr:col>12</xdr:col>
          <xdr:colOff>15368</xdr:colOff>
          <xdr:row>35</xdr:row>
          <xdr:rowOff>230521</xdr:rowOff>
        </xdr:to>
        <xdr:sp macro="" textlink="">
          <xdr:nvSpPr>
            <xdr:cNvPr id="195653" name="Drop Down 69" hidden="1">
              <a:extLst>
                <a:ext uri="{63B3BB69-23CF-44E3-9099-C40C66FF867C}">
                  <a14:compatExt spid="_x0000_s195653"/>
                </a:ext>
                <a:ext uri="{FF2B5EF4-FFF2-40B4-BE49-F238E27FC236}">
                  <a16:creationId xmlns:a16="http://schemas.microsoft.com/office/drawing/2014/main" id="{00000000-0008-0000-1500-000045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23052</xdr:rowOff>
        </xdr:from>
        <xdr:to>
          <xdr:col>12</xdr:col>
          <xdr:colOff>15368</xdr:colOff>
          <xdr:row>36</xdr:row>
          <xdr:rowOff>230521</xdr:rowOff>
        </xdr:to>
        <xdr:sp macro="" textlink="">
          <xdr:nvSpPr>
            <xdr:cNvPr id="195654" name="Drop Down 70" hidden="1">
              <a:extLst>
                <a:ext uri="{63B3BB69-23CF-44E3-9099-C40C66FF867C}">
                  <a14:compatExt spid="_x0000_s195654"/>
                </a:ext>
                <a:ext uri="{FF2B5EF4-FFF2-40B4-BE49-F238E27FC236}">
                  <a16:creationId xmlns:a16="http://schemas.microsoft.com/office/drawing/2014/main" id="{00000000-0008-0000-1500-000046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38</xdr:row>
          <xdr:rowOff>23052</xdr:rowOff>
        </xdr:from>
        <xdr:to>
          <xdr:col>12</xdr:col>
          <xdr:colOff>15368</xdr:colOff>
          <xdr:row>38</xdr:row>
          <xdr:rowOff>230521</xdr:rowOff>
        </xdr:to>
        <xdr:sp macro="" textlink="">
          <xdr:nvSpPr>
            <xdr:cNvPr id="195655" name="Drop Down 71" hidden="1">
              <a:extLst>
                <a:ext uri="{63B3BB69-23CF-44E3-9099-C40C66FF867C}">
                  <a14:compatExt spid="_x0000_s195655"/>
                </a:ext>
                <a:ext uri="{FF2B5EF4-FFF2-40B4-BE49-F238E27FC236}">
                  <a16:creationId xmlns:a16="http://schemas.microsoft.com/office/drawing/2014/main" id="{00000000-0008-0000-1500-000047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195656" name="Drop Down 72" hidden="1">
              <a:extLst>
                <a:ext uri="{63B3BB69-23CF-44E3-9099-C40C66FF867C}">
                  <a14:compatExt spid="_x0000_s195656"/>
                </a:ext>
                <a:ext uri="{FF2B5EF4-FFF2-40B4-BE49-F238E27FC236}">
                  <a16:creationId xmlns:a16="http://schemas.microsoft.com/office/drawing/2014/main" id="{00000000-0008-0000-1500-000048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195657" name="Drop Down 73" hidden="1">
              <a:extLst>
                <a:ext uri="{63B3BB69-23CF-44E3-9099-C40C66FF867C}">
                  <a14:compatExt spid="_x0000_s195657"/>
                </a:ext>
                <a:ext uri="{FF2B5EF4-FFF2-40B4-BE49-F238E27FC236}">
                  <a16:creationId xmlns:a16="http://schemas.microsoft.com/office/drawing/2014/main" id="{00000000-0008-0000-1500-000049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195658" name="Drop Down 74" hidden="1">
              <a:extLst>
                <a:ext uri="{63B3BB69-23CF-44E3-9099-C40C66FF867C}">
                  <a14:compatExt spid="_x0000_s195658"/>
                </a:ext>
                <a:ext uri="{FF2B5EF4-FFF2-40B4-BE49-F238E27FC236}">
                  <a16:creationId xmlns:a16="http://schemas.microsoft.com/office/drawing/2014/main" id="{00000000-0008-0000-1500-00004A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195659" name="Drop Down 75" hidden="1">
              <a:extLst>
                <a:ext uri="{63B3BB69-23CF-44E3-9099-C40C66FF867C}">
                  <a14:compatExt spid="_x0000_s195659"/>
                </a:ext>
                <a:ext uri="{FF2B5EF4-FFF2-40B4-BE49-F238E27FC236}">
                  <a16:creationId xmlns:a16="http://schemas.microsoft.com/office/drawing/2014/main" id="{00000000-0008-0000-1500-00004B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195660" name="Drop Down 76" hidden="1">
              <a:extLst>
                <a:ext uri="{63B3BB69-23CF-44E3-9099-C40C66FF867C}">
                  <a14:compatExt spid="_x0000_s195660"/>
                </a:ext>
                <a:ext uri="{FF2B5EF4-FFF2-40B4-BE49-F238E27FC236}">
                  <a16:creationId xmlns:a16="http://schemas.microsoft.com/office/drawing/2014/main" id="{00000000-0008-0000-1500-00004C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195661" name="Drop Down 77" hidden="1">
              <a:extLst>
                <a:ext uri="{63B3BB69-23CF-44E3-9099-C40C66FF867C}">
                  <a14:compatExt spid="_x0000_s195661"/>
                </a:ext>
                <a:ext uri="{FF2B5EF4-FFF2-40B4-BE49-F238E27FC236}">
                  <a16:creationId xmlns:a16="http://schemas.microsoft.com/office/drawing/2014/main" id="{00000000-0008-0000-1500-00004D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195662" name="Drop Down 78" hidden="1">
              <a:extLst>
                <a:ext uri="{63B3BB69-23CF-44E3-9099-C40C66FF867C}">
                  <a14:compatExt spid="_x0000_s195662"/>
                </a:ext>
                <a:ext uri="{FF2B5EF4-FFF2-40B4-BE49-F238E27FC236}">
                  <a16:creationId xmlns:a16="http://schemas.microsoft.com/office/drawing/2014/main" id="{00000000-0008-0000-1500-00004E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195663" name="Drop Down 79" hidden="1">
              <a:extLst>
                <a:ext uri="{63B3BB69-23CF-44E3-9099-C40C66FF867C}">
                  <a14:compatExt spid="_x0000_s195663"/>
                </a:ext>
                <a:ext uri="{FF2B5EF4-FFF2-40B4-BE49-F238E27FC236}">
                  <a16:creationId xmlns:a16="http://schemas.microsoft.com/office/drawing/2014/main" id="{00000000-0008-0000-1500-00004F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11</xdr:row>
          <xdr:rowOff>23052</xdr:rowOff>
        </xdr:from>
        <xdr:to>
          <xdr:col>12</xdr:col>
          <xdr:colOff>15368</xdr:colOff>
          <xdr:row>11</xdr:row>
          <xdr:rowOff>230521</xdr:rowOff>
        </xdr:to>
        <xdr:sp macro="" textlink="">
          <xdr:nvSpPr>
            <xdr:cNvPr id="195664" name="Drop Down 80" hidden="1">
              <a:extLst>
                <a:ext uri="{63B3BB69-23CF-44E3-9099-C40C66FF867C}">
                  <a14:compatExt spid="_x0000_s195664"/>
                </a:ext>
                <a:ext uri="{FF2B5EF4-FFF2-40B4-BE49-F238E27FC236}">
                  <a16:creationId xmlns:a16="http://schemas.microsoft.com/office/drawing/2014/main" id="{00000000-0008-0000-1500-000050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23052</xdr:rowOff>
        </xdr:from>
        <xdr:to>
          <xdr:col>12</xdr:col>
          <xdr:colOff>15368</xdr:colOff>
          <xdr:row>40</xdr:row>
          <xdr:rowOff>230521</xdr:rowOff>
        </xdr:to>
        <xdr:sp macro="" textlink="">
          <xdr:nvSpPr>
            <xdr:cNvPr id="195666" name="Drop Down 82" hidden="1">
              <a:extLst>
                <a:ext uri="{63B3BB69-23CF-44E3-9099-C40C66FF867C}">
                  <a14:compatExt spid="_x0000_s195666"/>
                </a:ext>
                <a:ext uri="{FF2B5EF4-FFF2-40B4-BE49-F238E27FC236}">
                  <a16:creationId xmlns:a16="http://schemas.microsoft.com/office/drawing/2014/main" id="{00000000-0008-0000-1500-000052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37</xdr:row>
          <xdr:rowOff>23052</xdr:rowOff>
        </xdr:from>
        <xdr:to>
          <xdr:col>12</xdr:col>
          <xdr:colOff>15368</xdr:colOff>
          <xdr:row>37</xdr:row>
          <xdr:rowOff>230521</xdr:rowOff>
        </xdr:to>
        <xdr:sp macro="" textlink="">
          <xdr:nvSpPr>
            <xdr:cNvPr id="195668" name="Drop Down 84" hidden="1">
              <a:extLst>
                <a:ext uri="{63B3BB69-23CF-44E3-9099-C40C66FF867C}">
                  <a14:compatExt spid="_x0000_s195668"/>
                </a:ext>
                <a:ext uri="{FF2B5EF4-FFF2-40B4-BE49-F238E27FC236}">
                  <a16:creationId xmlns:a16="http://schemas.microsoft.com/office/drawing/2014/main" id="{00000000-0008-0000-1500-000054F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9</xdr:row>
          <xdr:rowOff>23052</xdr:rowOff>
        </xdr:from>
        <xdr:to>
          <xdr:col>12</xdr:col>
          <xdr:colOff>15368</xdr:colOff>
          <xdr:row>9</xdr:row>
          <xdr:rowOff>230521</xdr:rowOff>
        </xdr:to>
        <xdr:sp macro="" textlink="">
          <xdr:nvSpPr>
            <xdr:cNvPr id="196609" name="Drop Down 1" hidden="1">
              <a:extLst>
                <a:ext uri="{63B3BB69-23CF-44E3-9099-C40C66FF867C}">
                  <a14:compatExt spid="_x0000_s196609"/>
                </a:ext>
                <a:ext uri="{FF2B5EF4-FFF2-40B4-BE49-F238E27FC236}">
                  <a16:creationId xmlns:a16="http://schemas.microsoft.com/office/drawing/2014/main" id="{00000000-0008-0000-1600-000001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23052</xdr:rowOff>
        </xdr:from>
        <xdr:to>
          <xdr:col>12</xdr:col>
          <xdr:colOff>15368</xdr:colOff>
          <xdr:row>12</xdr:row>
          <xdr:rowOff>230521</xdr:rowOff>
        </xdr:to>
        <xdr:sp macro="" textlink="">
          <xdr:nvSpPr>
            <xdr:cNvPr id="196613" name="Drop Down 5" hidden="1">
              <a:extLst>
                <a:ext uri="{63B3BB69-23CF-44E3-9099-C40C66FF867C}">
                  <a14:compatExt spid="_x0000_s196613"/>
                </a:ext>
                <a:ext uri="{FF2B5EF4-FFF2-40B4-BE49-F238E27FC236}">
                  <a16:creationId xmlns:a16="http://schemas.microsoft.com/office/drawing/2014/main" id="{00000000-0008-0000-1600-000005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23052</xdr:rowOff>
        </xdr:from>
        <xdr:to>
          <xdr:col>12</xdr:col>
          <xdr:colOff>15368</xdr:colOff>
          <xdr:row>13</xdr:row>
          <xdr:rowOff>230521</xdr:rowOff>
        </xdr:to>
        <xdr:sp macro="" textlink="">
          <xdr:nvSpPr>
            <xdr:cNvPr id="196614" name="Drop Down 6" hidden="1">
              <a:extLst>
                <a:ext uri="{63B3BB69-23CF-44E3-9099-C40C66FF867C}">
                  <a14:compatExt spid="_x0000_s196614"/>
                </a:ext>
                <a:ext uri="{FF2B5EF4-FFF2-40B4-BE49-F238E27FC236}">
                  <a16:creationId xmlns:a16="http://schemas.microsoft.com/office/drawing/2014/main" id="{00000000-0008-0000-1600-000006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23052</xdr:rowOff>
        </xdr:from>
        <xdr:to>
          <xdr:col>12</xdr:col>
          <xdr:colOff>15368</xdr:colOff>
          <xdr:row>15</xdr:row>
          <xdr:rowOff>230521</xdr:rowOff>
        </xdr:to>
        <xdr:sp macro="" textlink="">
          <xdr:nvSpPr>
            <xdr:cNvPr id="196615" name="Drop Down 7" hidden="1">
              <a:extLst>
                <a:ext uri="{63B3BB69-23CF-44E3-9099-C40C66FF867C}">
                  <a14:compatExt spid="_x0000_s196615"/>
                </a:ext>
                <a:ext uri="{FF2B5EF4-FFF2-40B4-BE49-F238E27FC236}">
                  <a16:creationId xmlns:a16="http://schemas.microsoft.com/office/drawing/2014/main" id="{00000000-0008-0000-1600-000007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23052</xdr:rowOff>
        </xdr:from>
        <xdr:to>
          <xdr:col>12</xdr:col>
          <xdr:colOff>15368</xdr:colOff>
          <xdr:row>16</xdr:row>
          <xdr:rowOff>230521</xdr:rowOff>
        </xdr:to>
        <xdr:sp macro="" textlink="">
          <xdr:nvSpPr>
            <xdr:cNvPr id="196616" name="Drop Down 8" hidden="1">
              <a:extLst>
                <a:ext uri="{63B3BB69-23CF-44E3-9099-C40C66FF867C}">
                  <a14:compatExt spid="_x0000_s196616"/>
                </a:ext>
                <a:ext uri="{FF2B5EF4-FFF2-40B4-BE49-F238E27FC236}">
                  <a16:creationId xmlns:a16="http://schemas.microsoft.com/office/drawing/2014/main" id="{00000000-0008-0000-1600-000008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23052</xdr:rowOff>
        </xdr:from>
        <xdr:to>
          <xdr:col>12</xdr:col>
          <xdr:colOff>15368</xdr:colOff>
          <xdr:row>17</xdr:row>
          <xdr:rowOff>230521</xdr:rowOff>
        </xdr:to>
        <xdr:sp macro="" textlink="">
          <xdr:nvSpPr>
            <xdr:cNvPr id="196617" name="Drop Down 9" hidden="1">
              <a:extLst>
                <a:ext uri="{63B3BB69-23CF-44E3-9099-C40C66FF867C}">
                  <a14:compatExt spid="_x0000_s196617"/>
                </a:ext>
                <a:ext uri="{FF2B5EF4-FFF2-40B4-BE49-F238E27FC236}">
                  <a16:creationId xmlns:a16="http://schemas.microsoft.com/office/drawing/2014/main" id="{00000000-0008-0000-1600-000009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23052</xdr:rowOff>
        </xdr:from>
        <xdr:to>
          <xdr:col>12</xdr:col>
          <xdr:colOff>15368</xdr:colOff>
          <xdr:row>18</xdr:row>
          <xdr:rowOff>230521</xdr:rowOff>
        </xdr:to>
        <xdr:sp macro="" textlink="">
          <xdr:nvSpPr>
            <xdr:cNvPr id="196618" name="Drop Down 10" hidden="1">
              <a:extLst>
                <a:ext uri="{63B3BB69-23CF-44E3-9099-C40C66FF867C}">
                  <a14:compatExt spid="_x0000_s196618"/>
                </a:ext>
                <a:ext uri="{FF2B5EF4-FFF2-40B4-BE49-F238E27FC236}">
                  <a16:creationId xmlns:a16="http://schemas.microsoft.com/office/drawing/2014/main" id="{00000000-0008-0000-1600-00000A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23052</xdr:rowOff>
        </xdr:from>
        <xdr:to>
          <xdr:col>12</xdr:col>
          <xdr:colOff>15368</xdr:colOff>
          <xdr:row>19</xdr:row>
          <xdr:rowOff>230521</xdr:rowOff>
        </xdr:to>
        <xdr:sp macro="" textlink="">
          <xdr:nvSpPr>
            <xdr:cNvPr id="196619" name="Drop Down 11" hidden="1">
              <a:extLst>
                <a:ext uri="{63B3BB69-23CF-44E3-9099-C40C66FF867C}">
                  <a14:compatExt spid="_x0000_s196619"/>
                </a:ext>
                <a:ext uri="{FF2B5EF4-FFF2-40B4-BE49-F238E27FC236}">
                  <a16:creationId xmlns:a16="http://schemas.microsoft.com/office/drawing/2014/main" id="{00000000-0008-0000-1600-00000B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23052</xdr:rowOff>
        </xdr:from>
        <xdr:to>
          <xdr:col>12</xdr:col>
          <xdr:colOff>15368</xdr:colOff>
          <xdr:row>20</xdr:row>
          <xdr:rowOff>230521</xdr:rowOff>
        </xdr:to>
        <xdr:sp macro="" textlink="">
          <xdr:nvSpPr>
            <xdr:cNvPr id="196620" name="Drop Down 12" hidden="1">
              <a:extLst>
                <a:ext uri="{63B3BB69-23CF-44E3-9099-C40C66FF867C}">
                  <a14:compatExt spid="_x0000_s196620"/>
                </a:ext>
                <a:ext uri="{FF2B5EF4-FFF2-40B4-BE49-F238E27FC236}">
                  <a16:creationId xmlns:a16="http://schemas.microsoft.com/office/drawing/2014/main" id="{00000000-0008-0000-1600-00000C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23052</xdr:rowOff>
        </xdr:from>
        <xdr:to>
          <xdr:col>12</xdr:col>
          <xdr:colOff>15368</xdr:colOff>
          <xdr:row>21</xdr:row>
          <xdr:rowOff>230521</xdr:rowOff>
        </xdr:to>
        <xdr:sp macro="" textlink="">
          <xdr:nvSpPr>
            <xdr:cNvPr id="196621" name="Drop Down 13" hidden="1">
              <a:extLst>
                <a:ext uri="{63B3BB69-23CF-44E3-9099-C40C66FF867C}">
                  <a14:compatExt spid="_x0000_s196621"/>
                </a:ext>
                <a:ext uri="{FF2B5EF4-FFF2-40B4-BE49-F238E27FC236}">
                  <a16:creationId xmlns:a16="http://schemas.microsoft.com/office/drawing/2014/main" id="{00000000-0008-0000-1600-00000D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23052</xdr:rowOff>
        </xdr:from>
        <xdr:to>
          <xdr:col>12</xdr:col>
          <xdr:colOff>15368</xdr:colOff>
          <xdr:row>14</xdr:row>
          <xdr:rowOff>230521</xdr:rowOff>
        </xdr:to>
        <xdr:sp macro="" textlink="">
          <xdr:nvSpPr>
            <xdr:cNvPr id="196626" name="Drop Down 18" hidden="1">
              <a:extLst>
                <a:ext uri="{63B3BB69-23CF-44E3-9099-C40C66FF867C}">
                  <a14:compatExt spid="_x0000_s196626"/>
                </a:ext>
                <a:ext uri="{FF2B5EF4-FFF2-40B4-BE49-F238E27FC236}">
                  <a16:creationId xmlns:a16="http://schemas.microsoft.com/office/drawing/2014/main" id="{00000000-0008-0000-1600-000012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465945</xdr:colOff>
      <xdr:row>2</xdr:row>
      <xdr:rowOff>9525</xdr:rowOff>
    </xdr:to>
    <xdr:pic>
      <xdr:nvPicPr>
        <xdr:cNvPr id="2" name="Afbeelding 1">
          <a:hlinkClick xmlns:r="http://schemas.openxmlformats.org/officeDocument/2006/relationships" r:id="rId1" tooltip="Previous domain"/>
          <a:extLst>
            <a:ext uri="{FF2B5EF4-FFF2-40B4-BE49-F238E27FC236}">
              <a16:creationId xmlns:a16="http://schemas.microsoft.com/office/drawing/2014/main" id="{4C59E3A8-28A0-40A2-AC4D-107FD2753AD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708124" y="0"/>
          <a:ext cx="535139" cy="516671"/>
        </a:xfrm>
        <a:prstGeom prst="rect">
          <a:avLst/>
        </a:prstGeom>
      </xdr:spPr>
    </xdr:pic>
    <xdr:clientData/>
  </xdr:twoCellAnchor>
  <xdr:twoCellAnchor editAs="oneCell">
    <xdr:from>
      <xdr:col>11</xdr:col>
      <xdr:colOff>979729</xdr:colOff>
      <xdr:row>0</xdr:row>
      <xdr:rowOff>1</xdr:rowOff>
    </xdr:from>
    <xdr:to>
      <xdr:col>12</xdr:col>
      <xdr:colOff>123826</xdr:colOff>
      <xdr:row>2</xdr:row>
      <xdr:rowOff>8312</xdr:rowOff>
    </xdr:to>
    <xdr:pic>
      <xdr:nvPicPr>
        <xdr:cNvPr id="3" name="Afbeelding 2">
          <a:hlinkClick xmlns:r="http://schemas.openxmlformats.org/officeDocument/2006/relationships" r:id="rId3" tooltip="Next domain"/>
          <a:extLst>
            <a:ext uri="{FF2B5EF4-FFF2-40B4-BE49-F238E27FC236}">
              <a16:creationId xmlns:a16="http://schemas.microsoft.com/office/drawing/2014/main" id="{3CAC5655-9C0E-40B7-8F74-8D9A3063FDE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57047" y="1"/>
          <a:ext cx="527223" cy="515457"/>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4" name="Afbeelding 3">
          <a:hlinkClick xmlns:r="http://schemas.openxmlformats.org/officeDocument/2006/relationships" r:id="rId5" tooltip="Back to index"/>
          <a:extLst>
            <a:ext uri="{FF2B5EF4-FFF2-40B4-BE49-F238E27FC236}">
              <a16:creationId xmlns:a16="http://schemas.microsoft.com/office/drawing/2014/main" id="{5AFEE713-D674-4D11-A197-6495B73C43E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243853" y="9719"/>
          <a:ext cx="503683" cy="515457"/>
        </a:xfrm>
        <a:prstGeom prst="rect">
          <a:avLst/>
        </a:prstGeom>
      </xdr:spPr>
    </xdr:pic>
    <xdr:clientData/>
  </xdr:twoCellAnchor>
  <xdr:twoCellAnchor editAs="oneCell">
    <xdr:from>
      <xdr:col>13</xdr:col>
      <xdr:colOff>0</xdr:colOff>
      <xdr:row>0</xdr:row>
      <xdr:rowOff>9525</xdr:rowOff>
    </xdr:from>
    <xdr:to>
      <xdr:col>13</xdr:col>
      <xdr:colOff>504000</xdr:colOff>
      <xdr:row>2</xdr:row>
      <xdr:rowOff>18225</xdr:rowOff>
    </xdr:to>
    <xdr:pic>
      <xdr:nvPicPr>
        <xdr:cNvPr id="6" name="Afbeelding 5">
          <a:hlinkClick xmlns:r="http://schemas.openxmlformats.org/officeDocument/2006/relationships" r:id="rId7" tooltip="Skip to results"/>
          <a:extLst>
            <a:ext uri="{FF2B5EF4-FFF2-40B4-BE49-F238E27FC236}">
              <a16:creationId xmlns:a16="http://schemas.microsoft.com/office/drawing/2014/main" id="{2747FD0E-D022-46B0-9F51-E2DB8898CE0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485574" y="9525"/>
          <a:ext cx="504000" cy="515846"/>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8" name="Afbeelding 7">
          <a:hlinkClick xmlns:r="http://schemas.openxmlformats.org/officeDocument/2006/relationships" r:id="rId9" tooltip="Previous section"/>
          <a:extLst>
            <a:ext uri="{FF2B5EF4-FFF2-40B4-BE49-F238E27FC236}">
              <a16:creationId xmlns:a16="http://schemas.microsoft.com/office/drawing/2014/main" id="{A1A73C34-FD81-490C-9813-9460F3B15B12}"/>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6804839" y="612980"/>
          <a:ext cx="535847" cy="365984"/>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10</xdr:row>
          <xdr:rowOff>23052</xdr:rowOff>
        </xdr:from>
        <xdr:to>
          <xdr:col>12</xdr:col>
          <xdr:colOff>15368</xdr:colOff>
          <xdr:row>10</xdr:row>
          <xdr:rowOff>230521</xdr:rowOff>
        </xdr:to>
        <xdr:sp macro="" textlink="">
          <xdr:nvSpPr>
            <xdr:cNvPr id="196657" name="Drop Down 49" hidden="1">
              <a:extLst>
                <a:ext uri="{63B3BB69-23CF-44E3-9099-C40C66FF867C}">
                  <a14:compatExt spid="_x0000_s196657"/>
                </a:ext>
                <a:ext uri="{FF2B5EF4-FFF2-40B4-BE49-F238E27FC236}">
                  <a16:creationId xmlns:a16="http://schemas.microsoft.com/office/drawing/2014/main" id="{00000000-0008-0000-1600-000031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23052</xdr:rowOff>
        </xdr:from>
        <xdr:to>
          <xdr:col>12</xdr:col>
          <xdr:colOff>15368</xdr:colOff>
          <xdr:row>23</xdr:row>
          <xdr:rowOff>230521</xdr:rowOff>
        </xdr:to>
        <xdr:sp macro="" textlink="">
          <xdr:nvSpPr>
            <xdr:cNvPr id="196659" name="Drop Down 51" hidden="1">
              <a:extLst>
                <a:ext uri="{63B3BB69-23CF-44E3-9099-C40C66FF867C}">
                  <a14:compatExt spid="_x0000_s196659"/>
                </a:ext>
                <a:ext uri="{FF2B5EF4-FFF2-40B4-BE49-F238E27FC236}">
                  <a16:creationId xmlns:a16="http://schemas.microsoft.com/office/drawing/2014/main" id="{00000000-0008-0000-1600-000033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23052</xdr:rowOff>
        </xdr:from>
        <xdr:to>
          <xdr:col>12</xdr:col>
          <xdr:colOff>15368</xdr:colOff>
          <xdr:row>24</xdr:row>
          <xdr:rowOff>230521</xdr:rowOff>
        </xdr:to>
        <xdr:sp macro="" textlink="">
          <xdr:nvSpPr>
            <xdr:cNvPr id="196661" name="Drop Down 53" hidden="1">
              <a:extLst>
                <a:ext uri="{63B3BB69-23CF-44E3-9099-C40C66FF867C}">
                  <a14:compatExt spid="_x0000_s196661"/>
                </a:ext>
                <a:ext uri="{FF2B5EF4-FFF2-40B4-BE49-F238E27FC236}">
                  <a16:creationId xmlns:a16="http://schemas.microsoft.com/office/drawing/2014/main" id="{00000000-0008-0000-1600-000035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23052</xdr:rowOff>
        </xdr:from>
        <xdr:to>
          <xdr:col>12</xdr:col>
          <xdr:colOff>15368</xdr:colOff>
          <xdr:row>25</xdr:row>
          <xdr:rowOff>230521</xdr:rowOff>
        </xdr:to>
        <xdr:sp macro="" textlink="">
          <xdr:nvSpPr>
            <xdr:cNvPr id="196663" name="Drop Down 55" hidden="1">
              <a:extLst>
                <a:ext uri="{63B3BB69-23CF-44E3-9099-C40C66FF867C}">
                  <a14:compatExt spid="_x0000_s196663"/>
                </a:ext>
                <a:ext uri="{FF2B5EF4-FFF2-40B4-BE49-F238E27FC236}">
                  <a16:creationId xmlns:a16="http://schemas.microsoft.com/office/drawing/2014/main" id="{00000000-0008-0000-1600-000037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23052</xdr:rowOff>
        </xdr:from>
        <xdr:to>
          <xdr:col>12</xdr:col>
          <xdr:colOff>15368</xdr:colOff>
          <xdr:row>26</xdr:row>
          <xdr:rowOff>230521</xdr:rowOff>
        </xdr:to>
        <xdr:sp macro="" textlink="">
          <xdr:nvSpPr>
            <xdr:cNvPr id="196664" name="Drop Down 56" hidden="1">
              <a:extLst>
                <a:ext uri="{63B3BB69-23CF-44E3-9099-C40C66FF867C}">
                  <a14:compatExt spid="_x0000_s196664"/>
                </a:ext>
                <a:ext uri="{FF2B5EF4-FFF2-40B4-BE49-F238E27FC236}">
                  <a16:creationId xmlns:a16="http://schemas.microsoft.com/office/drawing/2014/main" id="{00000000-0008-0000-1600-000038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23052</xdr:rowOff>
        </xdr:from>
        <xdr:to>
          <xdr:col>12</xdr:col>
          <xdr:colOff>15368</xdr:colOff>
          <xdr:row>27</xdr:row>
          <xdr:rowOff>230521</xdr:rowOff>
        </xdr:to>
        <xdr:sp macro="" textlink="">
          <xdr:nvSpPr>
            <xdr:cNvPr id="196665" name="Drop Down 57" hidden="1">
              <a:extLst>
                <a:ext uri="{63B3BB69-23CF-44E3-9099-C40C66FF867C}">
                  <a14:compatExt spid="_x0000_s196665"/>
                </a:ext>
                <a:ext uri="{FF2B5EF4-FFF2-40B4-BE49-F238E27FC236}">
                  <a16:creationId xmlns:a16="http://schemas.microsoft.com/office/drawing/2014/main" id="{00000000-0008-0000-1600-000039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23052</xdr:rowOff>
        </xdr:from>
        <xdr:to>
          <xdr:col>12</xdr:col>
          <xdr:colOff>15368</xdr:colOff>
          <xdr:row>28</xdr:row>
          <xdr:rowOff>230521</xdr:rowOff>
        </xdr:to>
        <xdr:sp macro="" textlink="">
          <xdr:nvSpPr>
            <xdr:cNvPr id="196666" name="Drop Down 58" hidden="1">
              <a:extLst>
                <a:ext uri="{63B3BB69-23CF-44E3-9099-C40C66FF867C}">
                  <a14:compatExt spid="_x0000_s196666"/>
                </a:ext>
                <a:ext uri="{FF2B5EF4-FFF2-40B4-BE49-F238E27FC236}">
                  <a16:creationId xmlns:a16="http://schemas.microsoft.com/office/drawing/2014/main" id="{00000000-0008-0000-1600-00003A0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11</xdr:row>
          <xdr:rowOff>15368</xdr:rowOff>
        </xdr:from>
        <xdr:to>
          <xdr:col>12</xdr:col>
          <xdr:colOff>15368</xdr:colOff>
          <xdr:row>11</xdr:row>
          <xdr:rowOff>238205</xdr:rowOff>
        </xdr:to>
        <xdr:sp macro="" textlink="">
          <xdr:nvSpPr>
            <xdr:cNvPr id="135180" name="Drop Down 12" hidden="1">
              <a:extLst>
                <a:ext uri="{63B3BB69-23CF-44E3-9099-C40C66FF867C}">
                  <a14:compatExt spid="_x0000_s135180"/>
                </a:ext>
                <a:ext uri="{FF2B5EF4-FFF2-40B4-BE49-F238E27FC236}">
                  <a16:creationId xmlns:a16="http://schemas.microsoft.com/office/drawing/2014/main" id="{00000000-0008-0000-1700-00000C1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465945</xdr:colOff>
      <xdr:row>2</xdr:row>
      <xdr:rowOff>9525</xdr:rowOff>
    </xdr:to>
    <xdr:pic>
      <xdr:nvPicPr>
        <xdr:cNvPr id="368" name="Afbeelding 367">
          <a:hlinkClick xmlns:r="http://schemas.openxmlformats.org/officeDocument/2006/relationships" r:id="rId1" tooltip="Previous domain"/>
          <a:extLst>
            <a:ext uri="{FF2B5EF4-FFF2-40B4-BE49-F238E27FC236}">
              <a16:creationId xmlns:a16="http://schemas.microsoft.com/office/drawing/2014/main" id="{00000000-0008-0000-1500-00007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35981" y="0"/>
          <a:ext cx="506964" cy="504825"/>
        </a:xfrm>
        <a:prstGeom prst="rect">
          <a:avLst/>
        </a:prstGeom>
      </xdr:spPr>
    </xdr:pic>
    <xdr:clientData/>
  </xdr:twoCellAnchor>
  <xdr:twoCellAnchor editAs="oneCell">
    <xdr:from>
      <xdr:col>11</xdr:col>
      <xdr:colOff>979727</xdr:colOff>
      <xdr:row>0</xdr:row>
      <xdr:rowOff>1</xdr:rowOff>
    </xdr:from>
    <xdr:to>
      <xdr:col>12</xdr:col>
      <xdr:colOff>123825</xdr:colOff>
      <xdr:row>2</xdr:row>
      <xdr:rowOff>8312</xdr:rowOff>
    </xdr:to>
    <xdr:pic>
      <xdr:nvPicPr>
        <xdr:cNvPr id="369" name="Afbeelding 368">
          <a:hlinkClick xmlns:r="http://schemas.openxmlformats.org/officeDocument/2006/relationships" r:id="rId3" tooltip="Next domain"/>
          <a:extLst>
            <a:ext uri="{FF2B5EF4-FFF2-40B4-BE49-F238E27FC236}">
              <a16:creationId xmlns:a16="http://schemas.microsoft.com/office/drawing/2014/main" id="{00000000-0008-0000-1500-00007101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61527" y="1"/>
          <a:ext cx="544273"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370" name="Afbeelding 369">
          <a:hlinkClick xmlns:r="http://schemas.openxmlformats.org/officeDocument/2006/relationships" r:id="rId5" tooltip="Back to index"/>
          <a:extLst>
            <a:ext uri="{FF2B5EF4-FFF2-40B4-BE49-F238E27FC236}">
              <a16:creationId xmlns:a16="http://schemas.microsoft.com/office/drawing/2014/main" id="{00000000-0008-0000-1500-00007201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943535" y="9719"/>
          <a:ext cx="503683" cy="50361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12</xdr:row>
          <xdr:rowOff>15368</xdr:rowOff>
        </xdr:from>
        <xdr:to>
          <xdr:col>12</xdr:col>
          <xdr:colOff>15368</xdr:colOff>
          <xdr:row>12</xdr:row>
          <xdr:rowOff>238205</xdr:rowOff>
        </xdr:to>
        <xdr:sp macro="" textlink="">
          <xdr:nvSpPr>
            <xdr:cNvPr id="135535" name="Drop Down 367" hidden="1">
              <a:extLst>
                <a:ext uri="{63B3BB69-23CF-44E3-9099-C40C66FF867C}">
                  <a14:compatExt spid="_x0000_s135535"/>
                </a:ext>
                <a:ext uri="{FF2B5EF4-FFF2-40B4-BE49-F238E27FC236}">
                  <a16:creationId xmlns:a16="http://schemas.microsoft.com/office/drawing/2014/main" id="{00000000-0008-0000-1700-00006F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135538" name="Drop Down 370" hidden="1">
              <a:extLst>
                <a:ext uri="{63B3BB69-23CF-44E3-9099-C40C66FF867C}">
                  <a14:compatExt spid="_x0000_s135538"/>
                </a:ext>
                <a:ext uri="{FF2B5EF4-FFF2-40B4-BE49-F238E27FC236}">
                  <a16:creationId xmlns:a16="http://schemas.microsoft.com/office/drawing/2014/main" id="{00000000-0008-0000-1700-000072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135539" name="Drop Down 371" hidden="1">
              <a:extLst>
                <a:ext uri="{63B3BB69-23CF-44E3-9099-C40C66FF867C}">
                  <a14:compatExt spid="_x0000_s135539"/>
                </a:ext>
                <a:ext uri="{FF2B5EF4-FFF2-40B4-BE49-F238E27FC236}">
                  <a16:creationId xmlns:a16="http://schemas.microsoft.com/office/drawing/2014/main" id="{00000000-0008-0000-1700-000073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135544" name="Drop Down 376" hidden="1">
              <a:extLst>
                <a:ext uri="{63B3BB69-23CF-44E3-9099-C40C66FF867C}">
                  <a14:compatExt spid="_x0000_s135544"/>
                </a:ext>
                <a:ext uri="{FF2B5EF4-FFF2-40B4-BE49-F238E27FC236}">
                  <a16:creationId xmlns:a16="http://schemas.microsoft.com/office/drawing/2014/main" id="{00000000-0008-0000-1700-000078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135545" name="Drop Down 377" hidden="1">
              <a:extLst>
                <a:ext uri="{63B3BB69-23CF-44E3-9099-C40C66FF867C}">
                  <a14:compatExt spid="_x0000_s135545"/>
                </a:ext>
                <a:ext uri="{FF2B5EF4-FFF2-40B4-BE49-F238E27FC236}">
                  <a16:creationId xmlns:a16="http://schemas.microsoft.com/office/drawing/2014/main" id="{00000000-0008-0000-1700-000079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135546" name="Drop Down 378" hidden="1">
              <a:extLst>
                <a:ext uri="{63B3BB69-23CF-44E3-9099-C40C66FF867C}">
                  <a14:compatExt spid="_x0000_s135546"/>
                </a:ext>
                <a:ext uri="{FF2B5EF4-FFF2-40B4-BE49-F238E27FC236}">
                  <a16:creationId xmlns:a16="http://schemas.microsoft.com/office/drawing/2014/main" id="{00000000-0008-0000-1700-00007A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135547" name="Drop Down 379" hidden="1">
              <a:extLst>
                <a:ext uri="{63B3BB69-23CF-44E3-9099-C40C66FF867C}">
                  <a14:compatExt spid="_x0000_s135547"/>
                </a:ext>
                <a:ext uri="{FF2B5EF4-FFF2-40B4-BE49-F238E27FC236}">
                  <a16:creationId xmlns:a16="http://schemas.microsoft.com/office/drawing/2014/main" id="{00000000-0008-0000-1700-00007B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135552" name="Drop Down 384" hidden="1">
              <a:extLst>
                <a:ext uri="{63B3BB69-23CF-44E3-9099-C40C66FF867C}">
                  <a14:compatExt spid="_x0000_s135552"/>
                </a:ext>
                <a:ext uri="{FF2B5EF4-FFF2-40B4-BE49-F238E27FC236}">
                  <a16:creationId xmlns:a16="http://schemas.microsoft.com/office/drawing/2014/main" id="{00000000-0008-0000-1700-000080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135553" name="Drop Down 385" hidden="1">
              <a:extLst>
                <a:ext uri="{63B3BB69-23CF-44E3-9099-C40C66FF867C}">
                  <a14:compatExt spid="_x0000_s135553"/>
                </a:ext>
                <a:ext uri="{FF2B5EF4-FFF2-40B4-BE49-F238E27FC236}">
                  <a16:creationId xmlns:a16="http://schemas.microsoft.com/office/drawing/2014/main" id="{00000000-0008-0000-1700-000081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135554" name="Drop Down 386" hidden="1">
              <a:extLst>
                <a:ext uri="{63B3BB69-23CF-44E3-9099-C40C66FF867C}">
                  <a14:compatExt spid="_x0000_s135554"/>
                </a:ext>
                <a:ext uri="{FF2B5EF4-FFF2-40B4-BE49-F238E27FC236}">
                  <a16:creationId xmlns:a16="http://schemas.microsoft.com/office/drawing/2014/main" id="{00000000-0008-0000-1700-000082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135555" name="Drop Down 387" hidden="1">
              <a:extLst>
                <a:ext uri="{63B3BB69-23CF-44E3-9099-C40C66FF867C}">
                  <a14:compatExt spid="_x0000_s135555"/>
                </a:ext>
                <a:ext uri="{FF2B5EF4-FFF2-40B4-BE49-F238E27FC236}">
                  <a16:creationId xmlns:a16="http://schemas.microsoft.com/office/drawing/2014/main" id="{00000000-0008-0000-1700-000083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135560" name="Drop Down 392" hidden="1">
              <a:extLst>
                <a:ext uri="{63B3BB69-23CF-44E3-9099-C40C66FF867C}">
                  <a14:compatExt spid="_x0000_s135560"/>
                </a:ext>
                <a:ext uri="{FF2B5EF4-FFF2-40B4-BE49-F238E27FC236}">
                  <a16:creationId xmlns:a16="http://schemas.microsoft.com/office/drawing/2014/main" id="{00000000-0008-0000-1700-000088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15368</xdr:rowOff>
        </xdr:from>
        <xdr:to>
          <xdr:col>12</xdr:col>
          <xdr:colOff>15368</xdr:colOff>
          <xdr:row>36</xdr:row>
          <xdr:rowOff>238205</xdr:rowOff>
        </xdr:to>
        <xdr:sp macro="" textlink="">
          <xdr:nvSpPr>
            <xdr:cNvPr id="135561" name="Drop Down 393" hidden="1">
              <a:extLst>
                <a:ext uri="{63B3BB69-23CF-44E3-9099-C40C66FF867C}">
                  <a14:compatExt spid="_x0000_s135561"/>
                </a:ext>
                <a:ext uri="{FF2B5EF4-FFF2-40B4-BE49-F238E27FC236}">
                  <a16:creationId xmlns:a16="http://schemas.microsoft.com/office/drawing/2014/main" id="{00000000-0008-0000-1700-000089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896359</xdr:colOff>
      <xdr:row>2</xdr:row>
      <xdr:rowOff>104994</xdr:rowOff>
    </xdr:from>
    <xdr:to>
      <xdr:col>12</xdr:col>
      <xdr:colOff>100885</xdr:colOff>
      <xdr:row>3</xdr:row>
      <xdr:rowOff>216224</xdr:rowOff>
    </xdr:to>
    <xdr:pic>
      <xdr:nvPicPr>
        <xdr:cNvPr id="58" name="Afbeelding 57">
          <a:hlinkClick xmlns:r="http://schemas.openxmlformats.org/officeDocument/2006/relationships" r:id="rId7" tooltip="Next section"/>
          <a:extLst>
            <a:ext uri="{FF2B5EF4-FFF2-40B4-BE49-F238E27FC236}">
              <a16:creationId xmlns:a16="http://schemas.microsoft.com/office/drawing/2014/main" id="{00000000-0008-0000-1500-00003A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13</xdr:col>
      <xdr:colOff>0</xdr:colOff>
      <xdr:row>0</xdr:row>
      <xdr:rowOff>9525</xdr:rowOff>
    </xdr:from>
    <xdr:to>
      <xdr:col>13</xdr:col>
      <xdr:colOff>504000</xdr:colOff>
      <xdr:row>2</xdr:row>
      <xdr:rowOff>18225</xdr:rowOff>
    </xdr:to>
    <xdr:pic>
      <xdr:nvPicPr>
        <xdr:cNvPr id="2" name="Afbeelding 1">
          <a:hlinkClick xmlns:r="http://schemas.openxmlformats.org/officeDocument/2006/relationships" r:id="rId9" tooltip="Skip to results"/>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135592" name="Drop Down 424" hidden="1">
              <a:extLst>
                <a:ext uri="{63B3BB69-23CF-44E3-9099-C40C66FF867C}">
                  <a14:compatExt spid="_x0000_s135592"/>
                </a:ext>
                <a:ext uri="{FF2B5EF4-FFF2-40B4-BE49-F238E27FC236}">
                  <a16:creationId xmlns:a16="http://schemas.microsoft.com/office/drawing/2014/main" id="{00000000-0008-0000-1700-0000A8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135594" name="Drop Down 426" hidden="1">
              <a:extLst>
                <a:ext uri="{63B3BB69-23CF-44E3-9099-C40C66FF867C}">
                  <a14:compatExt spid="_x0000_s135594"/>
                </a:ext>
                <a:ext uri="{FF2B5EF4-FFF2-40B4-BE49-F238E27FC236}">
                  <a16:creationId xmlns:a16="http://schemas.microsoft.com/office/drawing/2014/main" id="{00000000-0008-0000-1700-0000AA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135596" name="Drop Down 428" hidden="1">
              <a:extLst>
                <a:ext uri="{63B3BB69-23CF-44E3-9099-C40C66FF867C}">
                  <a14:compatExt spid="_x0000_s135596"/>
                </a:ext>
                <a:ext uri="{FF2B5EF4-FFF2-40B4-BE49-F238E27FC236}">
                  <a16:creationId xmlns:a16="http://schemas.microsoft.com/office/drawing/2014/main" id="{00000000-0008-0000-1700-0000AC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15368</xdr:rowOff>
        </xdr:from>
        <xdr:to>
          <xdr:col>12</xdr:col>
          <xdr:colOff>15368</xdr:colOff>
          <xdr:row>23</xdr:row>
          <xdr:rowOff>238205</xdr:rowOff>
        </xdr:to>
        <xdr:sp macro="" textlink="">
          <xdr:nvSpPr>
            <xdr:cNvPr id="135597" name="Drop Down 429" hidden="1">
              <a:extLst>
                <a:ext uri="{63B3BB69-23CF-44E3-9099-C40C66FF867C}">
                  <a14:compatExt spid="_x0000_s135597"/>
                </a:ext>
                <a:ext uri="{FF2B5EF4-FFF2-40B4-BE49-F238E27FC236}">
                  <a16:creationId xmlns:a16="http://schemas.microsoft.com/office/drawing/2014/main" id="{00000000-0008-0000-1700-0000AD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135598" name="Drop Down 430" hidden="1">
              <a:extLst>
                <a:ext uri="{63B3BB69-23CF-44E3-9099-C40C66FF867C}">
                  <a14:compatExt spid="_x0000_s135598"/>
                </a:ext>
                <a:ext uri="{FF2B5EF4-FFF2-40B4-BE49-F238E27FC236}">
                  <a16:creationId xmlns:a16="http://schemas.microsoft.com/office/drawing/2014/main" id="{00000000-0008-0000-1700-0000AE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135599" name="Drop Down 431" hidden="1">
              <a:extLst>
                <a:ext uri="{63B3BB69-23CF-44E3-9099-C40C66FF867C}">
                  <a14:compatExt spid="_x0000_s135599"/>
                </a:ext>
                <a:ext uri="{FF2B5EF4-FFF2-40B4-BE49-F238E27FC236}">
                  <a16:creationId xmlns:a16="http://schemas.microsoft.com/office/drawing/2014/main" id="{00000000-0008-0000-1700-0000AF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135600" name="Drop Down 432" hidden="1">
              <a:extLst>
                <a:ext uri="{63B3BB69-23CF-44E3-9099-C40C66FF867C}">
                  <a14:compatExt spid="_x0000_s135600"/>
                </a:ext>
                <a:ext uri="{FF2B5EF4-FFF2-40B4-BE49-F238E27FC236}">
                  <a16:creationId xmlns:a16="http://schemas.microsoft.com/office/drawing/2014/main" id="{00000000-0008-0000-1700-0000B0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37</xdr:row>
          <xdr:rowOff>15368</xdr:rowOff>
        </xdr:from>
        <xdr:to>
          <xdr:col>12</xdr:col>
          <xdr:colOff>15368</xdr:colOff>
          <xdr:row>37</xdr:row>
          <xdr:rowOff>238205</xdr:rowOff>
        </xdr:to>
        <xdr:sp macro="" textlink="">
          <xdr:nvSpPr>
            <xdr:cNvPr id="135606" name="Drop Down 438" hidden="1">
              <a:extLst>
                <a:ext uri="{63B3BB69-23CF-44E3-9099-C40C66FF867C}">
                  <a14:compatExt spid="_x0000_s135606"/>
                </a:ext>
                <a:ext uri="{FF2B5EF4-FFF2-40B4-BE49-F238E27FC236}">
                  <a16:creationId xmlns:a16="http://schemas.microsoft.com/office/drawing/2014/main" id="{00000000-0008-0000-1700-0000B6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135608" name="Drop Down 440" hidden="1">
              <a:extLst>
                <a:ext uri="{63B3BB69-23CF-44E3-9099-C40C66FF867C}">
                  <a14:compatExt spid="_x0000_s135608"/>
                </a:ext>
                <a:ext uri="{FF2B5EF4-FFF2-40B4-BE49-F238E27FC236}">
                  <a16:creationId xmlns:a16="http://schemas.microsoft.com/office/drawing/2014/main" id="{00000000-0008-0000-1700-0000B8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135610" name="Drop Down 442" hidden="1">
              <a:extLst>
                <a:ext uri="{63B3BB69-23CF-44E3-9099-C40C66FF867C}">
                  <a14:compatExt spid="_x0000_s135610"/>
                </a:ext>
                <a:ext uri="{FF2B5EF4-FFF2-40B4-BE49-F238E27FC236}">
                  <a16:creationId xmlns:a16="http://schemas.microsoft.com/office/drawing/2014/main" id="{00000000-0008-0000-1700-0000BA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135611" name="Drop Down 443" hidden="1">
              <a:extLst>
                <a:ext uri="{63B3BB69-23CF-44E3-9099-C40C66FF867C}">
                  <a14:compatExt spid="_x0000_s135611"/>
                </a:ext>
                <a:ext uri="{FF2B5EF4-FFF2-40B4-BE49-F238E27FC236}">
                  <a16:creationId xmlns:a16="http://schemas.microsoft.com/office/drawing/2014/main" id="{00000000-0008-0000-1700-0000BB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15368</xdr:rowOff>
        </xdr:from>
        <xdr:to>
          <xdr:col>12</xdr:col>
          <xdr:colOff>15368</xdr:colOff>
          <xdr:row>45</xdr:row>
          <xdr:rowOff>238205</xdr:rowOff>
        </xdr:to>
        <xdr:sp macro="" textlink="">
          <xdr:nvSpPr>
            <xdr:cNvPr id="135612" name="Drop Down 444" hidden="1">
              <a:extLst>
                <a:ext uri="{63B3BB69-23CF-44E3-9099-C40C66FF867C}">
                  <a14:compatExt spid="_x0000_s135612"/>
                </a:ext>
                <a:ext uri="{FF2B5EF4-FFF2-40B4-BE49-F238E27FC236}">
                  <a16:creationId xmlns:a16="http://schemas.microsoft.com/office/drawing/2014/main" id="{00000000-0008-0000-1700-0000BC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15368</xdr:rowOff>
        </xdr:from>
        <xdr:to>
          <xdr:col>12</xdr:col>
          <xdr:colOff>15368</xdr:colOff>
          <xdr:row>46</xdr:row>
          <xdr:rowOff>238205</xdr:rowOff>
        </xdr:to>
        <xdr:sp macro="" textlink="">
          <xdr:nvSpPr>
            <xdr:cNvPr id="135613" name="Drop Down 445" hidden="1">
              <a:extLst>
                <a:ext uri="{63B3BB69-23CF-44E3-9099-C40C66FF867C}">
                  <a14:compatExt spid="_x0000_s135613"/>
                </a:ext>
                <a:ext uri="{FF2B5EF4-FFF2-40B4-BE49-F238E27FC236}">
                  <a16:creationId xmlns:a16="http://schemas.microsoft.com/office/drawing/2014/main" id="{00000000-0008-0000-1700-0000BD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135614" name="Drop Down 446" hidden="1">
              <a:extLst>
                <a:ext uri="{63B3BB69-23CF-44E3-9099-C40C66FF867C}">
                  <a14:compatExt spid="_x0000_s135614"/>
                </a:ext>
                <a:ext uri="{FF2B5EF4-FFF2-40B4-BE49-F238E27FC236}">
                  <a16:creationId xmlns:a16="http://schemas.microsoft.com/office/drawing/2014/main" id="{00000000-0008-0000-1700-0000BE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135615" name="Drop Down 447" hidden="1">
              <a:extLst>
                <a:ext uri="{63B3BB69-23CF-44E3-9099-C40C66FF867C}">
                  <a14:compatExt spid="_x0000_s135615"/>
                </a:ext>
                <a:ext uri="{FF2B5EF4-FFF2-40B4-BE49-F238E27FC236}">
                  <a16:creationId xmlns:a16="http://schemas.microsoft.com/office/drawing/2014/main" id="{00000000-0008-0000-1700-0000BF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135616" name="Drop Down 448" hidden="1">
              <a:extLst>
                <a:ext uri="{63B3BB69-23CF-44E3-9099-C40C66FF867C}">
                  <a14:compatExt spid="_x0000_s135616"/>
                </a:ext>
                <a:ext uri="{FF2B5EF4-FFF2-40B4-BE49-F238E27FC236}">
                  <a16:creationId xmlns:a16="http://schemas.microsoft.com/office/drawing/2014/main" id="{00000000-0008-0000-1700-0000C0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135617" name="Drop Down 449" hidden="1">
              <a:extLst>
                <a:ext uri="{63B3BB69-23CF-44E3-9099-C40C66FF867C}">
                  <a14:compatExt spid="_x0000_s135617"/>
                </a:ext>
                <a:ext uri="{FF2B5EF4-FFF2-40B4-BE49-F238E27FC236}">
                  <a16:creationId xmlns:a16="http://schemas.microsoft.com/office/drawing/2014/main" id="{00000000-0008-0000-1700-0000C1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135618" name="Drop Down 450" hidden="1">
              <a:extLst>
                <a:ext uri="{63B3BB69-23CF-44E3-9099-C40C66FF867C}">
                  <a14:compatExt spid="_x0000_s135618"/>
                </a:ext>
                <a:ext uri="{FF2B5EF4-FFF2-40B4-BE49-F238E27FC236}">
                  <a16:creationId xmlns:a16="http://schemas.microsoft.com/office/drawing/2014/main" id="{00000000-0008-0000-1700-0000C2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135619" name="Drop Down 451" hidden="1">
              <a:extLst>
                <a:ext uri="{63B3BB69-23CF-44E3-9099-C40C66FF867C}">
                  <a14:compatExt spid="_x0000_s135619"/>
                </a:ext>
                <a:ext uri="{FF2B5EF4-FFF2-40B4-BE49-F238E27FC236}">
                  <a16:creationId xmlns:a16="http://schemas.microsoft.com/office/drawing/2014/main" id="{00000000-0008-0000-1700-0000C3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135620" name="Drop Down 452" hidden="1">
              <a:extLst>
                <a:ext uri="{63B3BB69-23CF-44E3-9099-C40C66FF867C}">
                  <a14:compatExt spid="_x0000_s135620"/>
                </a:ext>
                <a:ext uri="{FF2B5EF4-FFF2-40B4-BE49-F238E27FC236}">
                  <a16:creationId xmlns:a16="http://schemas.microsoft.com/office/drawing/2014/main" id="{00000000-0008-0000-1700-0000C4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135621" name="Drop Down 453" hidden="1">
              <a:extLst>
                <a:ext uri="{63B3BB69-23CF-44E3-9099-C40C66FF867C}">
                  <a14:compatExt spid="_x0000_s135621"/>
                </a:ext>
                <a:ext uri="{FF2B5EF4-FFF2-40B4-BE49-F238E27FC236}">
                  <a16:creationId xmlns:a16="http://schemas.microsoft.com/office/drawing/2014/main" id="{00000000-0008-0000-1700-0000C5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58</xdr:row>
          <xdr:rowOff>15368</xdr:rowOff>
        </xdr:from>
        <xdr:to>
          <xdr:col>12</xdr:col>
          <xdr:colOff>15368</xdr:colOff>
          <xdr:row>58</xdr:row>
          <xdr:rowOff>238205</xdr:rowOff>
        </xdr:to>
        <xdr:sp macro="" textlink="">
          <xdr:nvSpPr>
            <xdr:cNvPr id="135622" name="Drop Down 454" hidden="1">
              <a:extLst>
                <a:ext uri="{63B3BB69-23CF-44E3-9099-C40C66FF867C}">
                  <a14:compatExt spid="_x0000_s135622"/>
                </a:ext>
                <a:ext uri="{FF2B5EF4-FFF2-40B4-BE49-F238E27FC236}">
                  <a16:creationId xmlns:a16="http://schemas.microsoft.com/office/drawing/2014/main" id="{00000000-0008-0000-1700-0000C6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59</xdr:row>
          <xdr:rowOff>15368</xdr:rowOff>
        </xdr:from>
        <xdr:to>
          <xdr:col>12</xdr:col>
          <xdr:colOff>15368</xdr:colOff>
          <xdr:row>59</xdr:row>
          <xdr:rowOff>238205</xdr:rowOff>
        </xdr:to>
        <xdr:sp macro="" textlink="">
          <xdr:nvSpPr>
            <xdr:cNvPr id="135624" name="Drop Down 456" hidden="1">
              <a:extLst>
                <a:ext uri="{63B3BB69-23CF-44E3-9099-C40C66FF867C}">
                  <a14:compatExt spid="_x0000_s135624"/>
                </a:ext>
                <a:ext uri="{FF2B5EF4-FFF2-40B4-BE49-F238E27FC236}">
                  <a16:creationId xmlns:a16="http://schemas.microsoft.com/office/drawing/2014/main" id="{00000000-0008-0000-1700-0000C8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60</xdr:row>
          <xdr:rowOff>15368</xdr:rowOff>
        </xdr:from>
        <xdr:to>
          <xdr:col>12</xdr:col>
          <xdr:colOff>15368</xdr:colOff>
          <xdr:row>60</xdr:row>
          <xdr:rowOff>238205</xdr:rowOff>
        </xdr:to>
        <xdr:sp macro="" textlink="">
          <xdr:nvSpPr>
            <xdr:cNvPr id="135625" name="Drop Down 457" hidden="1">
              <a:extLst>
                <a:ext uri="{63B3BB69-23CF-44E3-9099-C40C66FF867C}">
                  <a14:compatExt spid="_x0000_s135625"/>
                </a:ext>
                <a:ext uri="{FF2B5EF4-FFF2-40B4-BE49-F238E27FC236}">
                  <a16:creationId xmlns:a16="http://schemas.microsoft.com/office/drawing/2014/main" id="{00000000-0008-0000-1700-0000C9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63</xdr:row>
          <xdr:rowOff>15368</xdr:rowOff>
        </xdr:from>
        <xdr:to>
          <xdr:col>12</xdr:col>
          <xdr:colOff>15368</xdr:colOff>
          <xdr:row>63</xdr:row>
          <xdr:rowOff>238205</xdr:rowOff>
        </xdr:to>
        <xdr:sp macro="" textlink="">
          <xdr:nvSpPr>
            <xdr:cNvPr id="135626" name="Drop Down 458" hidden="1">
              <a:extLst>
                <a:ext uri="{63B3BB69-23CF-44E3-9099-C40C66FF867C}">
                  <a14:compatExt spid="_x0000_s135626"/>
                </a:ext>
                <a:ext uri="{FF2B5EF4-FFF2-40B4-BE49-F238E27FC236}">
                  <a16:creationId xmlns:a16="http://schemas.microsoft.com/office/drawing/2014/main" id="{00000000-0008-0000-1700-0000CA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64</xdr:row>
          <xdr:rowOff>15368</xdr:rowOff>
        </xdr:from>
        <xdr:to>
          <xdr:col>12</xdr:col>
          <xdr:colOff>15368</xdr:colOff>
          <xdr:row>64</xdr:row>
          <xdr:rowOff>238205</xdr:rowOff>
        </xdr:to>
        <xdr:sp macro="" textlink="">
          <xdr:nvSpPr>
            <xdr:cNvPr id="135627" name="Drop Down 459" hidden="1">
              <a:extLst>
                <a:ext uri="{63B3BB69-23CF-44E3-9099-C40C66FF867C}">
                  <a14:compatExt spid="_x0000_s135627"/>
                </a:ext>
                <a:ext uri="{FF2B5EF4-FFF2-40B4-BE49-F238E27FC236}">
                  <a16:creationId xmlns:a16="http://schemas.microsoft.com/office/drawing/2014/main" id="{00000000-0008-0000-1700-0000CB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65</xdr:row>
          <xdr:rowOff>15368</xdr:rowOff>
        </xdr:from>
        <xdr:to>
          <xdr:col>12</xdr:col>
          <xdr:colOff>15368</xdr:colOff>
          <xdr:row>65</xdr:row>
          <xdr:rowOff>238205</xdr:rowOff>
        </xdr:to>
        <xdr:sp macro="" textlink="">
          <xdr:nvSpPr>
            <xdr:cNvPr id="135628" name="Drop Down 460" hidden="1">
              <a:extLst>
                <a:ext uri="{63B3BB69-23CF-44E3-9099-C40C66FF867C}">
                  <a14:compatExt spid="_x0000_s135628"/>
                </a:ext>
                <a:ext uri="{FF2B5EF4-FFF2-40B4-BE49-F238E27FC236}">
                  <a16:creationId xmlns:a16="http://schemas.microsoft.com/office/drawing/2014/main" id="{00000000-0008-0000-1700-0000CC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66</xdr:row>
          <xdr:rowOff>15368</xdr:rowOff>
        </xdr:from>
        <xdr:to>
          <xdr:col>12</xdr:col>
          <xdr:colOff>15368</xdr:colOff>
          <xdr:row>66</xdr:row>
          <xdr:rowOff>238205</xdr:rowOff>
        </xdr:to>
        <xdr:sp macro="" textlink="">
          <xdr:nvSpPr>
            <xdr:cNvPr id="135629" name="Drop Down 461" hidden="1">
              <a:extLst>
                <a:ext uri="{63B3BB69-23CF-44E3-9099-C40C66FF867C}">
                  <a14:compatExt spid="_x0000_s135629"/>
                </a:ext>
                <a:ext uri="{FF2B5EF4-FFF2-40B4-BE49-F238E27FC236}">
                  <a16:creationId xmlns:a16="http://schemas.microsoft.com/office/drawing/2014/main" id="{00000000-0008-0000-1700-0000CD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67</xdr:row>
          <xdr:rowOff>15368</xdr:rowOff>
        </xdr:from>
        <xdr:to>
          <xdr:col>12</xdr:col>
          <xdr:colOff>15368</xdr:colOff>
          <xdr:row>67</xdr:row>
          <xdr:rowOff>238205</xdr:rowOff>
        </xdr:to>
        <xdr:sp macro="" textlink="">
          <xdr:nvSpPr>
            <xdr:cNvPr id="135630" name="Drop Down 462" hidden="1">
              <a:extLst>
                <a:ext uri="{63B3BB69-23CF-44E3-9099-C40C66FF867C}">
                  <a14:compatExt spid="_x0000_s135630"/>
                </a:ext>
                <a:ext uri="{FF2B5EF4-FFF2-40B4-BE49-F238E27FC236}">
                  <a16:creationId xmlns:a16="http://schemas.microsoft.com/office/drawing/2014/main" id="{00000000-0008-0000-1700-0000CE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68</xdr:row>
          <xdr:rowOff>15368</xdr:rowOff>
        </xdr:from>
        <xdr:to>
          <xdr:col>12</xdr:col>
          <xdr:colOff>15368</xdr:colOff>
          <xdr:row>68</xdr:row>
          <xdr:rowOff>238205</xdr:rowOff>
        </xdr:to>
        <xdr:sp macro="" textlink="">
          <xdr:nvSpPr>
            <xdr:cNvPr id="135631" name="Drop Down 463" hidden="1">
              <a:extLst>
                <a:ext uri="{63B3BB69-23CF-44E3-9099-C40C66FF867C}">
                  <a14:compatExt spid="_x0000_s135631"/>
                </a:ext>
                <a:ext uri="{FF2B5EF4-FFF2-40B4-BE49-F238E27FC236}">
                  <a16:creationId xmlns:a16="http://schemas.microsoft.com/office/drawing/2014/main" id="{00000000-0008-0000-1700-0000CF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69</xdr:row>
          <xdr:rowOff>15368</xdr:rowOff>
        </xdr:from>
        <xdr:to>
          <xdr:col>12</xdr:col>
          <xdr:colOff>15368</xdr:colOff>
          <xdr:row>69</xdr:row>
          <xdr:rowOff>238205</xdr:rowOff>
        </xdr:to>
        <xdr:sp macro="" textlink="">
          <xdr:nvSpPr>
            <xdr:cNvPr id="135632" name="Drop Down 464" hidden="1">
              <a:extLst>
                <a:ext uri="{63B3BB69-23CF-44E3-9099-C40C66FF867C}">
                  <a14:compatExt spid="_x0000_s135632"/>
                </a:ext>
                <a:ext uri="{FF2B5EF4-FFF2-40B4-BE49-F238E27FC236}">
                  <a16:creationId xmlns:a16="http://schemas.microsoft.com/office/drawing/2014/main" id="{00000000-0008-0000-1700-0000D0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70</xdr:row>
          <xdr:rowOff>15368</xdr:rowOff>
        </xdr:from>
        <xdr:to>
          <xdr:col>12</xdr:col>
          <xdr:colOff>15368</xdr:colOff>
          <xdr:row>70</xdr:row>
          <xdr:rowOff>238205</xdr:rowOff>
        </xdr:to>
        <xdr:sp macro="" textlink="">
          <xdr:nvSpPr>
            <xdr:cNvPr id="135633" name="Drop Down 465" hidden="1">
              <a:extLst>
                <a:ext uri="{63B3BB69-23CF-44E3-9099-C40C66FF867C}">
                  <a14:compatExt spid="_x0000_s135633"/>
                </a:ext>
                <a:ext uri="{FF2B5EF4-FFF2-40B4-BE49-F238E27FC236}">
                  <a16:creationId xmlns:a16="http://schemas.microsoft.com/office/drawing/2014/main" id="{00000000-0008-0000-1700-0000D1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74</xdr:row>
          <xdr:rowOff>15368</xdr:rowOff>
        </xdr:from>
        <xdr:to>
          <xdr:col>12</xdr:col>
          <xdr:colOff>15368</xdr:colOff>
          <xdr:row>74</xdr:row>
          <xdr:rowOff>238205</xdr:rowOff>
        </xdr:to>
        <xdr:sp macro="" textlink="">
          <xdr:nvSpPr>
            <xdr:cNvPr id="135634" name="Drop Down 466" hidden="1">
              <a:extLst>
                <a:ext uri="{63B3BB69-23CF-44E3-9099-C40C66FF867C}">
                  <a14:compatExt spid="_x0000_s135634"/>
                </a:ext>
                <a:ext uri="{FF2B5EF4-FFF2-40B4-BE49-F238E27FC236}">
                  <a16:creationId xmlns:a16="http://schemas.microsoft.com/office/drawing/2014/main" id="{00000000-0008-0000-1700-0000D2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75</xdr:row>
          <xdr:rowOff>15368</xdr:rowOff>
        </xdr:from>
        <xdr:to>
          <xdr:col>12</xdr:col>
          <xdr:colOff>15368</xdr:colOff>
          <xdr:row>75</xdr:row>
          <xdr:rowOff>238205</xdr:rowOff>
        </xdr:to>
        <xdr:sp macro="" textlink="">
          <xdr:nvSpPr>
            <xdr:cNvPr id="135635" name="Drop Down 467" hidden="1">
              <a:extLst>
                <a:ext uri="{63B3BB69-23CF-44E3-9099-C40C66FF867C}">
                  <a14:compatExt spid="_x0000_s135635"/>
                </a:ext>
                <a:ext uri="{FF2B5EF4-FFF2-40B4-BE49-F238E27FC236}">
                  <a16:creationId xmlns:a16="http://schemas.microsoft.com/office/drawing/2014/main" id="{00000000-0008-0000-1700-0000D3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78</xdr:row>
          <xdr:rowOff>15368</xdr:rowOff>
        </xdr:from>
        <xdr:to>
          <xdr:col>12</xdr:col>
          <xdr:colOff>15368</xdr:colOff>
          <xdr:row>78</xdr:row>
          <xdr:rowOff>238205</xdr:rowOff>
        </xdr:to>
        <xdr:sp macro="" textlink="">
          <xdr:nvSpPr>
            <xdr:cNvPr id="135636" name="Drop Down 468" hidden="1">
              <a:extLst>
                <a:ext uri="{63B3BB69-23CF-44E3-9099-C40C66FF867C}">
                  <a14:compatExt spid="_x0000_s135636"/>
                </a:ext>
                <a:ext uri="{FF2B5EF4-FFF2-40B4-BE49-F238E27FC236}">
                  <a16:creationId xmlns:a16="http://schemas.microsoft.com/office/drawing/2014/main" id="{00000000-0008-0000-1700-0000D4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79</xdr:row>
          <xdr:rowOff>15368</xdr:rowOff>
        </xdr:from>
        <xdr:to>
          <xdr:col>12</xdr:col>
          <xdr:colOff>15368</xdr:colOff>
          <xdr:row>79</xdr:row>
          <xdr:rowOff>238205</xdr:rowOff>
        </xdr:to>
        <xdr:sp macro="" textlink="">
          <xdr:nvSpPr>
            <xdr:cNvPr id="135637" name="Drop Down 469" hidden="1">
              <a:extLst>
                <a:ext uri="{63B3BB69-23CF-44E3-9099-C40C66FF867C}">
                  <a14:compatExt spid="_x0000_s135637"/>
                </a:ext>
                <a:ext uri="{FF2B5EF4-FFF2-40B4-BE49-F238E27FC236}">
                  <a16:creationId xmlns:a16="http://schemas.microsoft.com/office/drawing/2014/main" id="{00000000-0008-0000-1700-0000D5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80</xdr:row>
          <xdr:rowOff>15368</xdr:rowOff>
        </xdr:from>
        <xdr:to>
          <xdr:col>12</xdr:col>
          <xdr:colOff>15368</xdr:colOff>
          <xdr:row>80</xdr:row>
          <xdr:rowOff>238205</xdr:rowOff>
        </xdr:to>
        <xdr:sp macro="" textlink="">
          <xdr:nvSpPr>
            <xdr:cNvPr id="135638" name="Drop Down 470" hidden="1">
              <a:extLst>
                <a:ext uri="{63B3BB69-23CF-44E3-9099-C40C66FF867C}">
                  <a14:compatExt spid="_x0000_s135638"/>
                </a:ext>
                <a:ext uri="{FF2B5EF4-FFF2-40B4-BE49-F238E27FC236}">
                  <a16:creationId xmlns:a16="http://schemas.microsoft.com/office/drawing/2014/main" id="{00000000-0008-0000-1700-0000D6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81</xdr:row>
          <xdr:rowOff>15368</xdr:rowOff>
        </xdr:from>
        <xdr:to>
          <xdr:col>12</xdr:col>
          <xdr:colOff>15368</xdr:colOff>
          <xdr:row>81</xdr:row>
          <xdr:rowOff>238205</xdr:rowOff>
        </xdr:to>
        <xdr:sp macro="" textlink="">
          <xdr:nvSpPr>
            <xdr:cNvPr id="135639" name="Drop Down 471" hidden="1">
              <a:extLst>
                <a:ext uri="{63B3BB69-23CF-44E3-9099-C40C66FF867C}">
                  <a14:compatExt spid="_x0000_s135639"/>
                </a:ext>
                <a:ext uri="{FF2B5EF4-FFF2-40B4-BE49-F238E27FC236}">
                  <a16:creationId xmlns:a16="http://schemas.microsoft.com/office/drawing/2014/main" id="{00000000-0008-0000-1700-0000D7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84</xdr:row>
          <xdr:rowOff>15368</xdr:rowOff>
        </xdr:from>
        <xdr:to>
          <xdr:col>12</xdr:col>
          <xdr:colOff>15368</xdr:colOff>
          <xdr:row>84</xdr:row>
          <xdr:rowOff>238205</xdr:rowOff>
        </xdr:to>
        <xdr:sp macro="" textlink="">
          <xdr:nvSpPr>
            <xdr:cNvPr id="135640" name="Drop Down 472" hidden="1">
              <a:extLst>
                <a:ext uri="{63B3BB69-23CF-44E3-9099-C40C66FF867C}">
                  <a14:compatExt spid="_x0000_s135640"/>
                </a:ext>
                <a:ext uri="{FF2B5EF4-FFF2-40B4-BE49-F238E27FC236}">
                  <a16:creationId xmlns:a16="http://schemas.microsoft.com/office/drawing/2014/main" id="{00000000-0008-0000-1700-0000D8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85</xdr:row>
          <xdr:rowOff>15368</xdr:rowOff>
        </xdr:from>
        <xdr:to>
          <xdr:col>12</xdr:col>
          <xdr:colOff>15368</xdr:colOff>
          <xdr:row>85</xdr:row>
          <xdr:rowOff>238205</xdr:rowOff>
        </xdr:to>
        <xdr:sp macro="" textlink="">
          <xdr:nvSpPr>
            <xdr:cNvPr id="135641" name="Drop Down 473" hidden="1">
              <a:extLst>
                <a:ext uri="{63B3BB69-23CF-44E3-9099-C40C66FF867C}">
                  <a14:compatExt spid="_x0000_s135641"/>
                </a:ext>
                <a:ext uri="{FF2B5EF4-FFF2-40B4-BE49-F238E27FC236}">
                  <a16:creationId xmlns:a16="http://schemas.microsoft.com/office/drawing/2014/main" id="{00000000-0008-0000-1700-0000D9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86</xdr:row>
          <xdr:rowOff>15368</xdr:rowOff>
        </xdr:from>
        <xdr:to>
          <xdr:col>12</xdr:col>
          <xdr:colOff>15368</xdr:colOff>
          <xdr:row>86</xdr:row>
          <xdr:rowOff>238205</xdr:rowOff>
        </xdr:to>
        <xdr:sp macro="" textlink="">
          <xdr:nvSpPr>
            <xdr:cNvPr id="135642" name="Drop Down 474" hidden="1">
              <a:extLst>
                <a:ext uri="{63B3BB69-23CF-44E3-9099-C40C66FF867C}">
                  <a14:compatExt spid="_x0000_s135642"/>
                </a:ext>
                <a:ext uri="{FF2B5EF4-FFF2-40B4-BE49-F238E27FC236}">
                  <a16:creationId xmlns:a16="http://schemas.microsoft.com/office/drawing/2014/main" id="{00000000-0008-0000-1700-0000DA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87</xdr:row>
          <xdr:rowOff>15368</xdr:rowOff>
        </xdr:from>
        <xdr:to>
          <xdr:col>12</xdr:col>
          <xdr:colOff>15368</xdr:colOff>
          <xdr:row>87</xdr:row>
          <xdr:rowOff>238205</xdr:rowOff>
        </xdr:to>
        <xdr:sp macro="" textlink="">
          <xdr:nvSpPr>
            <xdr:cNvPr id="135643" name="Drop Down 475" hidden="1">
              <a:extLst>
                <a:ext uri="{63B3BB69-23CF-44E3-9099-C40C66FF867C}">
                  <a14:compatExt spid="_x0000_s135643"/>
                </a:ext>
                <a:ext uri="{FF2B5EF4-FFF2-40B4-BE49-F238E27FC236}">
                  <a16:creationId xmlns:a16="http://schemas.microsoft.com/office/drawing/2014/main" id="{00000000-0008-0000-1700-0000DB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88</xdr:row>
          <xdr:rowOff>15368</xdr:rowOff>
        </xdr:from>
        <xdr:to>
          <xdr:col>12</xdr:col>
          <xdr:colOff>15368</xdr:colOff>
          <xdr:row>88</xdr:row>
          <xdr:rowOff>238205</xdr:rowOff>
        </xdr:to>
        <xdr:sp macro="" textlink="">
          <xdr:nvSpPr>
            <xdr:cNvPr id="135644" name="Drop Down 476" hidden="1">
              <a:extLst>
                <a:ext uri="{63B3BB69-23CF-44E3-9099-C40C66FF867C}">
                  <a14:compatExt spid="_x0000_s135644"/>
                </a:ext>
                <a:ext uri="{FF2B5EF4-FFF2-40B4-BE49-F238E27FC236}">
                  <a16:creationId xmlns:a16="http://schemas.microsoft.com/office/drawing/2014/main" id="{00000000-0008-0000-1700-0000DC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89</xdr:row>
          <xdr:rowOff>15368</xdr:rowOff>
        </xdr:from>
        <xdr:to>
          <xdr:col>12</xdr:col>
          <xdr:colOff>15368</xdr:colOff>
          <xdr:row>89</xdr:row>
          <xdr:rowOff>238205</xdr:rowOff>
        </xdr:to>
        <xdr:sp macro="" textlink="">
          <xdr:nvSpPr>
            <xdr:cNvPr id="135645" name="Drop Down 477" hidden="1">
              <a:extLst>
                <a:ext uri="{63B3BB69-23CF-44E3-9099-C40C66FF867C}">
                  <a14:compatExt spid="_x0000_s135645"/>
                </a:ext>
                <a:ext uri="{FF2B5EF4-FFF2-40B4-BE49-F238E27FC236}">
                  <a16:creationId xmlns:a16="http://schemas.microsoft.com/office/drawing/2014/main" id="{00000000-0008-0000-1700-0000DD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135646" name="Drop Down 478" hidden="1">
              <a:extLst>
                <a:ext uri="{63B3BB69-23CF-44E3-9099-C40C66FF867C}">
                  <a14:compatExt spid="_x0000_s135646"/>
                </a:ext>
                <a:ext uri="{FF2B5EF4-FFF2-40B4-BE49-F238E27FC236}">
                  <a16:creationId xmlns:a16="http://schemas.microsoft.com/office/drawing/2014/main" id="{00000000-0008-0000-1700-0000DE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71</xdr:row>
          <xdr:rowOff>15368</xdr:rowOff>
        </xdr:from>
        <xdr:to>
          <xdr:col>12</xdr:col>
          <xdr:colOff>15368</xdr:colOff>
          <xdr:row>71</xdr:row>
          <xdr:rowOff>238205</xdr:rowOff>
        </xdr:to>
        <xdr:sp macro="" textlink="">
          <xdr:nvSpPr>
            <xdr:cNvPr id="135647" name="Drop Down 479" hidden="1">
              <a:extLst>
                <a:ext uri="{63B3BB69-23CF-44E3-9099-C40C66FF867C}">
                  <a14:compatExt spid="_x0000_s135647"/>
                </a:ext>
                <a:ext uri="{FF2B5EF4-FFF2-40B4-BE49-F238E27FC236}">
                  <a16:creationId xmlns:a16="http://schemas.microsoft.com/office/drawing/2014/main" id="{00000000-0008-0000-1700-0000DF1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11</xdr:row>
          <xdr:rowOff>15368</xdr:rowOff>
        </xdr:from>
        <xdr:to>
          <xdr:col>12</xdr:col>
          <xdr:colOff>15368</xdr:colOff>
          <xdr:row>11</xdr:row>
          <xdr:rowOff>238205</xdr:rowOff>
        </xdr:to>
        <xdr:sp macro="" textlink="">
          <xdr:nvSpPr>
            <xdr:cNvPr id="139265" name="Drop Down 1" hidden="1">
              <a:extLst>
                <a:ext uri="{63B3BB69-23CF-44E3-9099-C40C66FF867C}">
                  <a14:compatExt spid="_x0000_s139265"/>
                </a:ext>
                <a:ext uri="{FF2B5EF4-FFF2-40B4-BE49-F238E27FC236}">
                  <a16:creationId xmlns:a16="http://schemas.microsoft.com/office/drawing/2014/main" id="{00000000-0008-0000-1800-000001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15368</xdr:rowOff>
        </xdr:from>
        <xdr:to>
          <xdr:col>12</xdr:col>
          <xdr:colOff>15368</xdr:colOff>
          <xdr:row>12</xdr:row>
          <xdr:rowOff>238205</xdr:rowOff>
        </xdr:to>
        <xdr:sp macro="" textlink="">
          <xdr:nvSpPr>
            <xdr:cNvPr id="139267" name="Drop Down 3" hidden="1">
              <a:extLst>
                <a:ext uri="{63B3BB69-23CF-44E3-9099-C40C66FF867C}">
                  <a14:compatExt spid="_x0000_s139267"/>
                </a:ext>
                <a:ext uri="{FF2B5EF4-FFF2-40B4-BE49-F238E27FC236}">
                  <a16:creationId xmlns:a16="http://schemas.microsoft.com/office/drawing/2014/main" id="{00000000-0008-0000-1800-000003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139269" name="Drop Down 5" hidden="1">
              <a:extLst>
                <a:ext uri="{63B3BB69-23CF-44E3-9099-C40C66FF867C}">
                  <a14:compatExt spid="_x0000_s139269"/>
                </a:ext>
                <a:ext uri="{FF2B5EF4-FFF2-40B4-BE49-F238E27FC236}">
                  <a16:creationId xmlns:a16="http://schemas.microsoft.com/office/drawing/2014/main" id="{00000000-0008-0000-1800-000005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139270" name="Drop Down 6" hidden="1">
              <a:extLst>
                <a:ext uri="{63B3BB69-23CF-44E3-9099-C40C66FF867C}">
                  <a14:compatExt spid="_x0000_s139270"/>
                </a:ext>
                <a:ext uri="{FF2B5EF4-FFF2-40B4-BE49-F238E27FC236}">
                  <a16:creationId xmlns:a16="http://schemas.microsoft.com/office/drawing/2014/main" id="{00000000-0008-0000-1800-000006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139273" name="Drop Down 9" hidden="1">
              <a:extLst>
                <a:ext uri="{63B3BB69-23CF-44E3-9099-C40C66FF867C}">
                  <a14:compatExt spid="_x0000_s139273"/>
                </a:ext>
                <a:ext uri="{FF2B5EF4-FFF2-40B4-BE49-F238E27FC236}">
                  <a16:creationId xmlns:a16="http://schemas.microsoft.com/office/drawing/2014/main" id="{00000000-0008-0000-1800-000009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139274" name="Drop Down 10" hidden="1">
              <a:extLst>
                <a:ext uri="{63B3BB69-23CF-44E3-9099-C40C66FF867C}">
                  <a14:compatExt spid="_x0000_s139274"/>
                </a:ext>
                <a:ext uri="{FF2B5EF4-FFF2-40B4-BE49-F238E27FC236}">
                  <a16:creationId xmlns:a16="http://schemas.microsoft.com/office/drawing/2014/main" id="{00000000-0008-0000-1800-00000A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139275" name="Drop Down 11" hidden="1">
              <a:extLst>
                <a:ext uri="{63B3BB69-23CF-44E3-9099-C40C66FF867C}">
                  <a14:compatExt spid="_x0000_s139275"/>
                </a:ext>
                <a:ext uri="{FF2B5EF4-FFF2-40B4-BE49-F238E27FC236}">
                  <a16:creationId xmlns:a16="http://schemas.microsoft.com/office/drawing/2014/main" id="{00000000-0008-0000-1800-00000B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139276" name="Drop Down 12" hidden="1">
              <a:extLst>
                <a:ext uri="{63B3BB69-23CF-44E3-9099-C40C66FF867C}">
                  <a14:compatExt spid="_x0000_s139276"/>
                </a:ext>
                <a:ext uri="{FF2B5EF4-FFF2-40B4-BE49-F238E27FC236}">
                  <a16:creationId xmlns:a16="http://schemas.microsoft.com/office/drawing/2014/main" id="{00000000-0008-0000-1800-00000C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139281" name="Drop Down 17" hidden="1">
              <a:extLst>
                <a:ext uri="{63B3BB69-23CF-44E3-9099-C40C66FF867C}">
                  <a14:compatExt spid="_x0000_s139281"/>
                </a:ext>
                <a:ext uri="{FF2B5EF4-FFF2-40B4-BE49-F238E27FC236}">
                  <a16:creationId xmlns:a16="http://schemas.microsoft.com/office/drawing/2014/main" id="{00000000-0008-0000-1800-000011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139282" name="Drop Down 18" hidden="1">
              <a:extLst>
                <a:ext uri="{63B3BB69-23CF-44E3-9099-C40C66FF867C}">
                  <a14:compatExt spid="_x0000_s139282"/>
                </a:ext>
                <a:ext uri="{FF2B5EF4-FFF2-40B4-BE49-F238E27FC236}">
                  <a16:creationId xmlns:a16="http://schemas.microsoft.com/office/drawing/2014/main" id="{00000000-0008-0000-1800-000012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139283" name="Drop Down 19" hidden="1">
              <a:extLst>
                <a:ext uri="{63B3BB69-23CF-44E3-9099-C40C66FF867C}">
                  <a14:compatExt spid="_x0000_s139283"/>
                </a:ext>
                <a:ext uri="{FF2B5EF4-FFF2-40B4-BE49-F238E27FC236}">
                  <a16:creationId xmlns:a16="http://schemas.microsoft.com/office/drawing/2014/main" id="{00000000-0008-0000-1800-000013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139284" name="Drop Down 20" hidden="1">
              <a:extLst>
                <a:ext uri="{63B3BB69-23CF-44E3-9099-C40C66FF867C}">
                  <a14:compatExt spid="_x0000_s139284"/>
                </a:ext>
                <a:ext uri="{FF2B5EF4-FFF2-40B4-BE49-F238E27FC236}">
                  <a16:creationId xmlns:a16="http://schemas.microsoft.com/office/drawing/2014/main" id="{00000000-0008-0000-1800-000014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139289" name="Drop Down 25" hidden="1">
              <a:extLst>
                <a:ext uri="{63B3BB69-23CF-44E3-9099-C40C66FF867C}">
                  <a14:compatExt spid="_x0000_s139289"/>
                </a:ext>
                <a:ext uri="{FF2B5EF4-FFF2-40B4-BE49-F238E27FC236}">
                  <a16:creationId xmlns:a16="http://schemas.microsoft.com/office/drawing/2014/main" id="{00000000-0008-0000-1800-000019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15368</xdr:rowOff>
        </xdr:from>
        <xdr:to>
          <xdr:col>12</xdr:col>
          <xdr:colOff>15368</xdr:colOff>
          <xdr:row>36</xdr:row>
          <xdr:rowOff>238205</xdr:rowOff>
        </xdr:to>
        <xdr:sp macro="" textlink="">
          <xdr:nvSpPr>
            <xdr:cNvPr id="139290" name="Drop Down 26" hidden="1">
              <a:extLst>
                <a:ext uri="{63B3BB69-23CF-44E3-9099-C40C66FF867C}">
                  <a14:compatExt spid="_x0000_s139290"/>
                </a:ext>
                <a:ext uri="{FF2B5EF4-FFF2-40B4-BE49-F238E27FC236}">
                  <a16:creationId xmlns:a16="http://schemas.microsoft.com/office/drawing/2014/main" id="{00000000-0008-0000-1800-00001A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896359</xdr:colOff>
      <xdr:row>2</xdr:row>
      <xdr:rowOff>104994</xdr:rowOff>
    </xdr:from>
    <xdr:to>
      <xdr:col>12</xdr:col>
      <xdr:colOff>104060</xdr:colOff>
      <xdr:row>3</xdr:row>
      <xdr:rowOff>219399</xdr:rowOff>
    </xdr:to>
    <xdr:pic>
      <xdr:nvPicPr>
        <xdr:cNvPr id="71" name="Afbeelding 70">
          <a:hlinkClick xmlns:r="http://schemas.openxmlformats.org/officeDocument/2006/relationships" r:id="rId1" tooltip="Next section"/>
          <a:extLst>
            <a:ext uri="{FF2B5EF4-FFF2-40B4-BE49-F238E27FC236}">
              <a16:creationId xmlns:a16="http://schemas.microsoft.com/office/drawing/2014/main" id="{00000000-0008-0000-1600-00004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72" name="Afbeelding 71">
          <a:hlinkClick xmlns:r="http://schemas.openxmlformats.org/officeDocument/2006/relationships" r:id="rId3" tooltip="Previous section"/>
          <a:extLst>
            <a:ext uri="{FF2B5EF4-FFF2-40B4-BE49-F238E27FC236}">
              <a16:creationId xmlns:a16="http://schemas.microsoft.com/office/drawing/2014/main" id="{00000000-0008-0000-1600-000048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0</xdr:colOff>
      <xdr:row>0</xdr:row>
      <xdr:rowOff>9525</xdr:rowOff>
    </xdr:from>
    <xdr:to>
      <xdr:col>13</xdr:col>
      <xdr:colOff>507175</xdr:colOff>
      <xdr:row>2</xdr:row>
      <xdr:rowOff>18225</xdr:rowOff>
    </xdr:to>
    <xdr:pic>
      <xdr:nvPicPr>
        <xdr:cNvPr id="48" name="Afbeelding 47">
          <a:hlinkClick xmlns:r="http://schemas.openxmlformats.org/officeDocument/2006/relationships" r:id="rId5" tooltip="Skip to results"/>
          <a:extLst>
            <a:ext uri="{FF2B5EF4-FFF2-40B4-BE49-F238E27FC236}">
              <a16:creationId xmlns:a16="http://schemas.microsoft.com/office/drawing/2014/main" id="{00000000-0008-0000-1600-000030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139332" name="Drop Down 68" hidden="1">
              <a:extLst>
                <a:ext uri="{63B3BB69-23CF-44E3-9099-C40C66FF867C}">
                  <a14:compatExt spid="_x0000_s139332"/>
                </a:ext>
                <a:ext uri="{FF2B5EF4-FFF2-40B4-BE49-F238E27FC236}">
                  <a16:creationId xmlns:a16="http://schemas.microsoft.com/office/drawing/2014/main" id="{00000000-0008-0000-1800-000044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139334" name="Drop Down 70" hidden="1">
              <a:extLst>
                <a:ext uri="{63B3BB69-23CF-44E3-9099-C40C66FF867C}">
                  <a14:compatExt spid="_x0000_s139334"/>
                </a:ext>
                <a:ext uri="{FF2B5EF4-FFF2-40B4-BE49-F238E27FC236}">
                  <a16:creationId xmlns:a16="http://schemas.microsoft.com/office/drawing/2014/main" id="{00000000-0008-0000-1800-000046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57" name="Afbeelding 56">
          <a:hlinkClick xmlns:r="http://schemas.openxmlformats.org/officeDocument/2006/relationships" r:id="rId7" tooltip="Previous domain"/>
          <a:extLst>
            <a:ext uri="{FF2B5EF4-FFF2-40B4-BE49-F238E27FC236}">
              <a16:creationId xmlns:a16="http://schemas.microsoft.com/office/drawing/2014/main" id="{00000000-0008-0000-1600-000039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979727</xdr:colOff>
      <xdr:row>0</xdr:row>
      <xdr:rowOff>1</xdr:rowOff>
    </xdr:from>
    <xdr:to>
      <xdr:col>12</xdr:col>
      <xdr:colOff>120650</xdr:colOff>
      <xdr:row>2</xdr:row>
      <xdr:rowOff>11487</xdr:rowOff>
    </xdr:to>
    <xdr:pic>
      <xdr:nvPicPr>
        <xdr:cNvPr id="58" name="Afbeelding 57">
          <a:hlinkClick xmlns:r="http://schemas.openxmlformats.org/officeDocument/2006/relationships" r:id="rId9" tooltip="Next domain"/>
          <a:extLst>
            <a:ext uri="{FF2B5EF4-FFF2-40B4-BE49-F238E27FC236}">
              <a16:creationId xmlns:a16="http://schemas.microsoft.com/office/drawing/2014/main" id="{00000000-0008-0000-1600-00003A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4702" y="1"/>
          <a:ext cx="53792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59" name="Afbeelding 58">
          <a:hlinkClick xmlns:r="http://schemas.openxmlformats.org/officeDocument/2006/relationships" r:id="rId11" tooltip="Back to index"/>
          <a:extLst>
            <a:ext uri="{FF2B5EF4-FFF2-40B4-BE49-F238E27FC236}">
              <a16:creationId xmlns:a16="http://schemas.microsoft.com/office/drawing/2014/main" id="{00000000-0008-0000-1600-00003B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139338" name="Drop Down 74" hidden="1">
              <a:extLst>
                <a:ext uri="{63B3BB69-23CF-44E3-9099-C40C66FF867C}">
                  <a14:compatExt spid="_x0000_s139338"/>
                </a:ext>
                <a:ext uri="{FF2B5EF4-FFF2-40B4-BE49-F238E27FC236}">
                  <a16:creationId xmlns:a16="http://schemas.microsoft.com/office/drawing/2014/main" id="{00000000-0008-0000-1800-00004A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15368</xdr:rowOff>
        </xdr:from>
        <xdr:to>
          <xdr:col>12</xdr:col>
          <xdr:colOff>15368</xdr:colOff>
          <xdr:row>23</xdr:row>
          <xdr:rowOff>238205</xdr:rowOff>
        </xdr:to>
        <xdr:sp macro="" textlink="">
          <xdr:nvSpPr>
            <xdr:cNvPr id="139339" name="Drop Down 75" hidden="1">
              <a:extLst>
                <a:ext uri="{63B3BB69-23CF-44E3-9099-C40C66FF867C}">
                  <a14:compatExt spid="_x0000_s139339"/>
                </a:ext>
                <a:ext uri="{FF2B5EF4-FFF2-40B4-BE49-F238E27FC236}">
                  <a16:creationId xmlns:a16="http://schemas.microsoft.com/office/drawing/2014/main" id="{00000000-0008-0000-1800-00004B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139340" name="Drop Down 76" hidden="1">
              <a:extLst>
                <a:ext uri="{63B3BB69-23CF-44E3-9099-C40C66FF867C}">
                  <a14:compatExt spid="_x0000_s139340"/>
                </a:ext>
                <a:ext uri="{FF2B5EF4-FFF2-40B4-BE49-F238E27FC236}">
                  <a16:creationId xmlns:a16="http://schemas.microsoft.com/office/drawing/2014/main" id="{00000000-0008-0000-1800-00004C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139341" name="Drop Down 77" hidden="1">
              <a:extLst>
                <a:ext uri="{63B3BB69-23CF-44E3-9099-C40C66FF867C}">
                  <a14:compatExt spid="_x0000_s139341"/>
                </a:ext>
                <a:ext uri="{FF2B5EF4-FFF2-40B4-BE49-F238E27FC236}">
                  <a16:creationId xmlns:a16="http://schemas.microsoft.com/office/drawing/2014/main" id="{00000000-0008-0000-1800-00004D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139342" name="Drop Down 78" hidden="1">
              <a:extLst>
                <a:ext uri="{63B3BB69-23CF-44E3-9099-C40C66FF867C}">
                  <a14:compatExt spid="_x0000_s139342"/>
                </a:ext>
                <a:ext uri="{FF2B5EF4-FFF2-40B4-BE49-F238E27FC236}">
                  <a16:creationId xmlns:a16="http://schemas.microsoft.com/office/drawing/2014/main" id="{00000000-0008-0000-1800-00004E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37</xdr:row>
          <xdr:rowOff>15368</xdr:rowOff>
        </xdr:from>
        <xdr:to>
          <xdr:col>12</xdr:col>
          <xdr:colOff>15368</xdr:colOff>
          <xdr:row>37</xdr:row>
          <xdr:rowOff>238205</xdr:rowOff>
        </xdr:to>
        <xdr:sp macro="" textlink="">
          <xdr:nvSpPr>
            <xdr:cNvPr id="139348" name="Drop Down 84" hidden="1">
              <a:extLst>
                <a:ext uri="{63B3BB69-23CF-44E3-9099-C40C66FF867C}">
                  <a14:compatExt spid="_x0000_s139348"/>
                </a:ext>
                <a:ext uri="{FF2B5EF4-FFF2-40B4-BE49-F238E27FC236}">
                  <a16:creationId xmlns:a16="http://schemas.microsoft.com/office/drawing/2014/main" id="{00000000-0008-0000-1800-000054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139350" name="Drop Down 86" hidden="1">
              <a:extLst>
                <a:ext uri="{63B3BB69-23CF-44E3-9099-C40C66FF867C}">
                  <a14:compatExt spid="_x0000_s139350"/>
                </a:ext>
                <a:ext uri="{FF2B5EF4-FFF2-40B4-BE49-F238E27FC236}">
                  <a16:creationId xmlns:a16="http://schemas.microsoft.com/office/drawing/2014/main" id="{00000000-0008-0000-1800-000056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139351" name="Drop Down 87" hidden="1">
              <a:extLst>
                <a:ext uri="{63B3BB69-23CF-44E3-9099-C40C66FF867C}">
                  <a14:compatExt spid="_x0000_s139351"/>
                </a:ext>
                <a:ext uri="{FF2B5EF4-FFF2-40B4-BE49-F238E27FC236}">
                  <a16:creationId xmlns:a16="http://schemas.microsoft.com/office/drawing/2014/main" id="{00000000-0008-0000-1800-000057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139352" name="Drop Down 88" hidden="1">
              <a:extLst>
                <a:ext uri="{63B3BB69-23CF-44E3-9099-C40C66FF867C}">
                  <a14:compatExt spid="_x0000_s139352"/>
                </a:ext>
                <a:ext uri="{FF2B5EF4-FFF2-40B4-BE49-F238E27FC236}">
                  <a16:creationId xmlns:a16="http://schemas.microsoft.com/office/drawing/2014/main" id="{00000000-0008-0000-1800-000058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15368</xdr:rowOff>
        </xdr:from>
        <xdr:to>
          <xdr:col>12</xdr:col>
          <xdr:colOff>15368</xdr:colOff>
          <xdr:row>45</xdr:row>
          <xdr:rowOff>238205</xdr:rowOff>
        </xdr:to>
        <xdr:sp macro="" textlink="">
          <xdr:nvSpPr>
            <xdr:cNvPr id="139353" name="Drop Down 89" hidden="1">
              <a:extLst>
                <a:ext uri="{63B3BB69-23CF-44E3-9099-C40C66FF867C}">
                  <a14:compatExt spid="_x0000_s139353"/>
                </a:ext>
                <a:ext uri="{FF2B5EF4-FFF2-40B4-BE49-F238E27FC236}">
                  <a16:creationId xmlns:a16="http://schemas.microsoft.com/office/drawing/2014/main" id="{00000000-0008-0000-1800-000059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139354" name="Drop Down 90" hidden="1">
              <a:extLst>
                <a:ext uri="{63B3BB69-23CF-44E3-9099-C40C66FF867C}">
                  <a14:compatExt spid="_x0000_s139354"/>
                </a:ext>
                <a:ext uri="{FF2B5EF4-FFF2-40B4-BE49-F238E27FC236}">
                  <a16:creationId xmlns:a16="http://schemas.microsoft.com/office/drawing/2014/main" id="{00000000-0008-0000-1800-00005A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15368</xdr:rowOff>
        </xdr:from>
        <xdr:to>
          <xdr:col>12</xdr:col>
          <xdr:colOff>15368</xdr:colOff>
          <xdr:row>46</xdr:row>
          <xdr:rowOff>238205</xdr:rowOff>
        </xdr:to>
        <xdr:sp macro="" textlink="">
          <xdr:nvSpPr>
            <xdr:cNvPr id="139355" name="Drop Down 91" hidden="1">
              <a:extLst>
                <a:ext uri="{63B3BB69-23CF-44E3-9099-C40C66FF867C}">
                  <a14:compatExt spid="_x0000_s139355"/>
                </a:ext>
                <a:ext uri="{FF2B5EF4-FFF2-40B4-BE49-F238E27FC236}">
                  <a16:creationId xmlns:a16="http://schemas.microsoft.com/office/drawing/2014/main" id="{00000000-0008-0000-1800-00005B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139356" name="Drop Down 92" hidden="1">
              <a:extLst>
                <a:ext uri="{63B3BB69-23CF-44E3-9099-C40C66FF867C}">
                  <a14:compatExt spid="_x0000_s139356"/>
                </a:ext>
                <a:ext uri="{FF2B5EF4-FFF2-40B4-BE49-F238E27FC236}">
                  <a16:creationId xmlns:a16="http://schemas.microsoft.com/office/drawing/2014/main" id="{00000000-0008-0000-1800-00005C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139357" name="Drop Down 93" hidden="1">
              <a:extLst>
                <a:ext uri="{63B3BB69-23CF-44E3-9099-C40C66FF867C}">
                  <a14:compatExt spid="_x0000_s139357"/>
                </a:ext>
                <a:ext uri="{FF2B5EF4-FFF2-40B4-BE49-F238E27FC236}">
                  <a16:creationId xmlns:a16="http://schemas.microsoft.com/office/drawing/2014/main" id="{00000000-0008-0000-1800-00005D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139358" name="Drop Down 94" hidden="1">
              <a:extLst>
                <a:ext uri="{63B3BB69-23CF-44E3-9099-C40C66FF867C}">
                  <a14:compatExt spid="_x0000_s139358"/>
                </a:ext>
                <a:ext uri="{FF2B5EF4-FFF2-40B4-BE49-F238E27FC236}">
                  <a16:creationId xmlns:a16="http://schemas.microsoft.com/office/drawing/2014/main" id="{00000000-0008-0000-1800-00005E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139359" name="Drop Down 95" hidden="1">
              <a:extLst>
                <a:ext uri="{63B3BB69-23CF-44E3-9099-C40C66FF867C}">
                  <a14:compatExt spid="_x0000_s139359"/>
                </a:ext>
                <a:ext uri="{FF2B5EF4-FFF2-40B4-BE49-F238E27FC236}">
                  <a16:creationId xmlns:a16="http://schemas.microsoft.com/office/drawing/2014/main" id="{00000000-0008-0000-1800-00005F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139360" name="Drop Down 96" hidden="1">
              <a:extLst>
                <a:ext uri="{63B3BB69-23CF-44E3-9099-C40C66FF867C}">
                  <a14:compatExt spid="_x0000_s139360"/>
                </a:ext>
                <a:ext uri="{FF2B5EF4-FFF2-40B4-BE49-F238E27FC236}">
                  <a16:creationId xmlns:a16="http://schemas.microsoft.com/office/drawing/2014/main" id="{00000000-0008-0000-1800-000060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139361" name="Drop Down 97" hidden="1">
              <a:extLst>
                <a:ext uri="{63B3BB69-23CF-44E3-9099-C40C66FF867C}">
                  <a14:compatExt spid="_x0000_s139361"/>
                </a:ext>
                <a:ext uri="{FF2B5EF4-FFF2-40B4-BE49-F238E27FC236}">
                  <a16:creationId xmlns:a16="http://schemas.microsoft.com/office/drawing/2014/main" id="{00000000-0008-0000-1800-000061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58</xdr:row>
          <xdr:rowOff>15368</xdr:rowOff>
        </xdr:from>
        <xdr:to>
          <xdr:col>12</xdr:col>
          <xdr:colOff>15368</xdr:colOff>
          <xdr:row>58</xdr:row>
          <xdr:rowOff>238205</xdr:rowOff>
        </xdr:to>
        <xdr:sp macro="" textlink="">
          <xdr:nvSpPr>
            <xdr:cNvPr id="139362" name="Drop Down 98" hidden="1">
              <a:extLst>
                <a:ext uri="{63B3BB69-23CF-44E3-9099-C40C66FF867C}">
                  <a14:compatExt spid="_x0000_s139362"/>
                </a:ext>
                <a:ext uri="{FF2B5EF4-FFF2-40B4-BE49-F238E27FC236}">
                  <a16:creationId xmlns:a16="http://schemas.microsoft.com/office/drawing/2014/main" id="{00000000-0008-0000-1800-000062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59</xdr:row>
          <xdr:rowOff>15368</xdr:rowOff>
        </xdr:from>
        <xdr:to>
          <xdr:col>12</xdr:col>
          <xdr:colOff>15368</xdr:colOff>
          <xdr:row>59</xdr:row>
          <xdr:rowOff>238205</xdr:rowOff>
        </xdr:to>
        <xdr:sp macro="" textlink="">
          <xdr:nvSpPr>
            <xdr:cNvPr id="139363" name="Drop Down 99" hidden="1">
              <a:extLst>
                <a:ext uri="{63B3BB69-23CF-44E3-9099-C40C66FF867C}">
                  <a14:compatExt spid="_x0000_s139363"/>
                </a:ext>
                <a:ext uri="{FF2B5EF4-FFF2-40B4-BE49-F238E27FC236}">
                  <a16:creationId xmlns:a16="http://schemas.microsoft.com/office/drawing/2014/main" id="{00000000-0008-0000-1800-000063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60</xdr:row>
          <xdr:rowOff>15368</xdr:rowOff>
        </xdr:from>
        <xdr:to>
          <xdr:col>12</xdr:col>
          <xdr:colOff>15368</xdr:colOff>
          <xdr:row>60</xdr:row>
          <xdr:rowOff>238205</xdr:rowOff>
        </xdr:to>
        <xdr:sp macro="" textlink="">
          <xdr:nvSpPr>
            <xdr:cNvPr id="139364" name="Drop Down 100" hidden="1">
              <a:extLst>
                <a:ext uri="{63B3BB69-23CF-44E3-9099-C40C66FF867C}">
                  <a14:compatExt spid="_x0000_s139364"/>
                </a:ext>
                <a:ext uri="{FF2B5EF4-FFF2-40B4-BE49-F238E27FC236}">
                  <a16:creationId xmlns:a16="http://schemas.microsoft.com/office/drawing/2014/main" id="{00000000-0008-0000-1800-000064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61</xdr:row>
          <xdr:rowOff>15368</xdr:rowOff>
        </xdr:from>
        <xdr:to>
          <xdr:col>12</xdr:col>
          <xdr:colOff>15368</xdr:colOff>
          <xdr:row>61</xdr:row>
          <xdr:rowOff>238205</xdr:rowOff>
        </xdr:to>
        <xdr:sp macro="" textlink="">
          <xdr:nvSpPr>
            <xdr:cNvPr id="139365" name="Drop Down 101" hidden="1">
              <a:extLst>
                <a:ext uri="{63B3BB69-23CF-44E3-9099-C40C66FF867C}">
                  <a14:compatExt spid="_x0000_s139365"/>
                </a:ext>
                <a:ext uri="{FF2B5EF4-FFF2-40B4-BE49-F238E27FC236}">
                  <a16:creationId xmlns:a16="http://schemas.microsoft.com/office/drawing/2014/main" id="{00000000-0008-0000-1800-000065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62</xdr:row>
          <xdr:rowOff>15368</xdr:rowOff>
        </xdr:from>
        <xdr:to>
          <xdr:col>12</xdr:col>
          <xdr:colOff>15368</xdr:colOff>
          <xdr:row>62</xdr:row>
          <xdr:rowOff>238205</xdr:rowOff>
        </xdr:to>
        <xdr:sp macro="" textlink="">
          <xdr:nvSpPr>
            <xdr:cNvPr id="139366" name="Drop Down 102" hidden="1">
              <a:extLst>
                <a:ext uri="{63B3BB69-23CF-44E3-9099-C40C66FF867C}">
                  <a14:compatExt spid="_x0000_s139366"/>
                </a:ext>
                <a:ext uri="{FF2B5EF4-FFF2-40B4-BE49-F238E27FC236}">
                  <a16:creationId xmlns:a16="http://schemas.microsoft.com/office/drawing/2014/main" id="{00000000-0008-0000-1800-000066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65</xdr:row>
          <xdr:rowOff>15368</xdr:rowOff>
        </xdr:from>
        <xdr:to>
          <xdr:col>12</xdr:col>
          <xdr:colOff>15368</xdr:colOff>
          <xdr:row>65</xdr:row>
          <xdr:rowOff>238205</xdr:rowOff>
        </xdr:to>
        <xdr:sp macro="" textlink="">
          <xdr:nvSpPr>
            <xdr:cNvPr id="139367" name="Drop Down 103" hidden="1">
              <a:extLst>
                <a:ext uri="{63B3BB69-23CF-44E3-9099-C40C66FF867C}">
                  <a14:compatExt spid="_x0000_s139367"/>
                </a:ext>
                <a:ext uri="{FF2B5EF4-FFF2-40B4-BE49-F238E27FC236}">
                  <a16:creationId xmlns:a16="http://schemas.microsoft.com/office/drawing/2014/main" id="{00000000-0008-0000-1800-000067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66</xdr:row>
          <xdr:rowOff>15368</xdr:rowOff>
        </xdr:from>
        <xdr:to>
          <xdr:col>12</xdr:col>
          <xdr:colOff>15368</xdr:colOff>
          <xdr:row>66</xdr:row>
          <xdr:rowOff>238205</xdr:rowOff>
        </xdr:to>
        <xdr:sp macro="" textlink="">
          <xdr:nvSpPr>
            <xdr:cNvPr id="139368" name="Drop Down 104" hidden="1">
              <a:extLst>
                <a:ext uri="{63B3BB69-23CF-44E3-9099-C40C66FF867C}">
                  <a14:compatExt spid="_x0000_s139368"/>
                </a:ext>
                <a:ext uri="{FF2B5EF4-FFF2-40B4-BE49-F238E27FC236}">
                  <a16:creationId xmlns:a16="http://schemas.microsoft.com/office/drawing/2014/main" id="{00000000-0008-0000-1800-000068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67</xdr:row>
          <xdr:rowOff>15368</xdr:rowOff>
        </xdr:from>
        <xdr:to>
          <xdr:col>12</xdr:col>
          <xdr:colOff>15368</xdr:colOff>
          <xdr:row>67</xdr:row>
          <xdr:rowOff>238205</xdr:rowOff>
        </xdr:to>
        <xdr:sp macro="" textlink="">
          <xdr:nvSpPr>
            <xdr:cNvPr id="139369" name="Drop Down 105" hidden="1">
              <a:extLst>
                <a:ext uri="{63B3BB69-23CF-44E3-9099-C40C66FF867C}">
                  <a14:compatExt spid="_x0000_s139369"/>
                </a:ext>
                <a:ext uri="{FF2B5EF4-FFF2-40B4-BE49-F238E27FC236}">
                  <a16:creationId xmlns:a16="http://schemas.microsoft.com/office/drawing/2014/main" id="{00000000-0008-0000-1800-000069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68</xdr:row>
          <xdr:rowOff>15368</xdr:rowOff>
        </xdr:from>
        <xdr:to>
          <xdr:col>12</xdr:col>
          <xdr:colOff>15368</xdr:colOff>
          <xdr:row>68</xdr:row>
          <xdr:rowOff>238205</xdr:rowOff>
        </xdr:to>
        <xdr:sp macro="" textlink="">
          <xdr:nvSpPr>
            <xdr:cNvPr id="139370" name="Drop Down 106" hidden="1">
              <a:extLst>
                <a:ext uri="{63B3BB69-23CF-44E3-9099-C40C66FF867C}">
                  <a14:compatExt spid="_x0000_s139370"/>
                </a:ext>
                <a:ext uri="{FF2B5EF4-FFF2-40B4-BE49-F238E27FC236}">
                  <a16:creationId xmlns:a16="http://schemas.microsoft.com/office/drawing/2014/main" id="{00000000-0008-0000-1800-00006A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69</xdr:row>
          <xdr:rowOff>15368</xdr:rowOff>
        </xdr:from>
        <xdr:to>
          <xdr:col>12</xdr:col>
          <xdr:colOff>15368</xdr:colOff>
          <xdr:row>69</xdr:row>
          <xdr:rowOff>238205</xdr:rowOff>
        </xdr:to>
        <xdr:sp macro="" textlink="">
          <xdr:nvSpPr>
            <xdr:cNvPr id="139371" name="Drop Down 107" hidden="1">
              <a:extLst>
                <a:ext uri="{63B3BB69-23CF-44E3-9099-C40C66FF867C}">
                  <a14:compatExt spid="_x0000_s139371"/>
                </a:ext>
                <a:ext uri="{FF2B5EF4-FFF2-40B4-BE49-F238E27FC236}">
                  <a16:creationId xmlns:a16="http://schemas.microsoft.com/office/drawing/2014/main" id="{00000000-0008-0000-1800-00006B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70</xdr:row>
          <xdr:rowOff>15368</xdr:rowOff>
        </xdr:from>
        <xdr:to>
          <xdr:col>12</xdr:col>
          <xdr:colOff>15368</xdr:colOff>
          <xdr:row>70</xdr:row>
          <xdr:rowOff>238205</xdr:rowOff>
        </xdr:to>
        <xdr:sp macro="" textlink="">
          <xdr:nvSpPr>
            <xdr:cNvPr id="139373" name="Drop Down 109" hidden="1">
              <a:extLst>
                <a:ext uri="{63B3BB69-23CF-44E3-9099-C40C66FF867C}">
                  <a14:compatExt spid="_x0000_s139373"/>
                </a:ext>
                <a:ext uri="{FF2B5EF4-FFF2-40B4-BE49-F238E27FC236}">
                  <a16:creationId xmlns:a16="http://schemas.microsoft.com/office/drawing/2014/main" id="{00000000-0008-0000-1800-00006D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71</xdr:row>
          <xdr:rowOff>15368</xdr:rowOff>
        </xdr:from>
        <xdr:to>
          <xdr:col>12</xdr:col>
          <xdr:colOff>15368</xdr:colOff>
          <xdr:row>71</xdr:row>
          <xdr:rowOff>238205</xdr:rowOff>
        </xdr:to>
        <xdr:sp macro="" textlink="">
          <xdr:nvSpPr>
            <xdr:cNvPr id="139374" name="Drop Down 110" hidden="1">
              <a:extLst>
                <a:ext uri="{63B3BB69-23CF-44E3-9099-C40C66FF867C}">
                  <a14:compatExt spid="_x0000_s139374"/>
                </a:ext>
                <a:ext uri="{FF2B5EF4-FFF2-40B4-BE49-F238E27FC236}">
                  <a16:creationId xmlns:a16="http://schemas.microsoft.com/office/drawing/2014/main" id="{00000000-0008-0000-1800-00006E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74</xdr:row>
          <xdr:rowOff>15368</xdr:rowOff>
        </xdr:from>
        <xdr:to>
          <xdr:col>12</xdr:col>
          <xdr:colOff>15368</xdr:colOff>
          <xdr:row>74</xdr:row>
          <xdr:rowOff>238205</xdr:rowOff>
        </xdr:to>
        <xdr:sp macro="" textlink="">
          <xdr:nvSpPr>
            <xdr:cNvPr id="139375" name="Drop Down 111" hidden="1">
              <a:extLst>
                <a:ext uri="{63B3BB69-23CF-44E3-9099-C40C66FF867C}">
                  <a14:compatExt spid="_x0000_s139375"/>
                </a:ext>
                <a:ext uri="{FF2B5EF4-FFF2-40B4-BE49-F238E27FC236}">
                  <a16:creationId xmlns:a16="http://schemas.microsoft.com/office/drawing/2014/main" id="{00000000-0008-0000-1800-00006F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75</xdr:row>
          <xdr:rowOff>15368</xdr:rowOff>
        </xdr:from>
        <xdr:to>
          <xdr:col>12</xdr:col>
          <xdr:colOff>15368</xdr:colOff>
          <xdr:row>75</xdr:row>
          <xdr:rowOff>238205</xdr:rowOff>
        </xdr:to>
        <xdr:sp macro="" textlink="">
          <xdr:nvSpPr>
            <xdr:cNvPr id="139376" name="Drop Down 112" hidden="1">
              <a:extLst>
                <a:ext uri="{63B3BB69-23CF-44E3-9099-C40C66FF867C}">
                  <a14:compatExt spid="_x0000_s139376"/>
                </a:ext>
                <a:ext uri="{FF2B5EF4-FFF2-40B4-BE49-F238E27FC236}">
                  <a16:creationId xmlns:a16="http://schemas.microsoft.com/office/drawing/2014/main" id="{00000000-0008-0000-1800-000070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78</xdr:row>
          <xdr:rowOff>15368</xdr:rowOff>
        </xdr:from>
        <xdr:to>
          <xdr:col>12</xdr:col>
          <xdr:colOff>15368</xdr:colOff>
          <xdr:row>78</xdr:row>
          <xdr:rowOff>238205</xdr:rowOff>
        </xdr:to>
        <xdr:sp macro="" textlink="">
          <xdr:nvSpPr>
            <xdr:cNvPr id="139377" name="Drop Down 113" hidden="1">
              <a:extLst>
                <a:ext uri="{63B3BB69-23CF-44E3-9099-C40C66FF867C}">
                  <a14:compatExt spid="_x0000_s139377"/>
                </a:ext>
                <a:ext uri="{FF2B5EF4-FFF2-40B4-BE49-F238E27FC236}">
                  <a16:creationId xmlns:a16="http://schemas.microsoft.com/office/drawing/2014/main" id="{00000000-0008-0000-1800-000071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79</xdr:row>
          <xdr:rowOff>15368</xdr:rowOff>
        </xdr:from>
        <xdr:to>
          <xdr:col>12</xdr:col>
          <xdr:colOff>15368</xdr:colOff>
          <xdr:row>79</xdr:row>
          <xdr:rowOff>238205</xdr:rowOff>
        </xdr:to>
        <xdr:sp macro="" textlink="">
          <xdr:nvSpPr>
            <xdr:cNvPr id="139378" name="Drop Down 114" hidden="1">
              <a:extLst>
                <a:ext uri="{63B3BB69-23CF-44E3-9099-C40C66FF867C}">
                  <a14:compatExt spid="_x0000_s139378"/>
                </a:ext>
                <a:ext uri="{FF2B5EF4-FFF2-40B4-BE49-F238E27FC236}">
                  <a16:creationId xmlns:a16="http://schemas.microsoft.com/office/drawing/2014/main" id="{00000000-0008-0000-1800-000072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82</xdr:row>
          <xdr:rowOff>15368</xdr:rowOff>
        </xdr:from>
        <xdr:to>
          <xdr:col>12</xdr:col>
          <xdr:colOff>15368</xdr:colOff>
          <xdr:row>82</xdr:row>
          <xdr:rowOff>238205</xdr:rowOff>
        </xdr:to>
        <xdr:sp macro="" textlink="">
          <xdr:nvSpPr>
            <xdr:cNvPr id="139379" name="Drop Down 115" hidden="1">
              <a:extLst>
                <a:ext uri="{63B3BB69-23CF-44E3-9099-C40C66FF867C}">
                  <a14:compatExt spid="_x0000_s139379"/>
                </a:ext>
                <a:ext uri="{FF2B5EF4-FFF2-40B4-BE49-F238E27FC236}">
                  <a16:creationId xmlns:a16="http://schemas.microsoft.com/office/drawing/2014/main" id="{00000000-0008-0000-1800-000073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83</xdr:row>
          <xdr:rowOff>15368</xdr:rowOff>
        </xdr:from>
        <xdr:to>
          <xdr:col>12</xdr:col>
          <xdr:colOff>15368</xdr:colOff>
          <xdr:row>83</xdr:row>
          <xdr:rowOff>238205</xdr:rowOff>
        </xdr:to>
        <xdr:sp macro="" textlink="">
          <xdr:nvSpPr>
            <xdr:cNvPr id="139380" name="Drop Down 116" hidden="1">
              <a:extLst>
                <a:ext uri="{63B3BB69-23CF-44E3-9099-C40C66FF867C}">
                  <a14:compatExt spid="_x0000_s139380"/>
                </a:ext>
                <a:ext uri="{FF2B5EF4-FFF2-40B4-BE49-F238E27FC236}">
                  <a16:creationId xmlns:a16="http://schemas.microsoft.com/office/drawing/2014/main" id="{00000000-0008-0000-1800-000074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84</xdr:row>
          <xdr:rowOff>15368</xdr:rowOff>
        </xdr:from>
        <xdr:to>
          <xdr:col>12</xdr:col>
          <xdr:colOff>15368</xdr:colOff>
          <xdr:row>84</xdr:row>
          <xdr:rowOff>238205</xdr:rowOff>
        </xdr:to>
        <xdr:sp macro="" textlink="">
          <xdr:nvSpPr>
            <xdr:cNvPr id="139381" name="Drop Down 117" hidden="1">
              <a:extLst>
                <a:ext uri="{63B3BB69-23CF-44E3-9099-C40C66FF867C}">
                  <a14:compatExt spid="_x0000_s139381"/>
                </a:ext>
                <a:ext uri="{FF2B5EF4-FFF2-40B4-BE49-F238E27FC236}">
                  <a16:creationId xmlns:a16="http://schemas.microsoft.com/office/drawing/2014/main" id="{00000000-0008-0000-1800-000075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85</xdr:row>
          <xdr:rowOff>15368</xdr:rowOff>
        </xdr:from>
        <xdr:to>
          <xdr:col>12</xdr:col>
          <xdr:colOff>15368</xdr:colOff>
          <xdr:row>85</xdr:row>
          <xdr:rowOff>238205</xdr:rowOff>
        </xdr:to>
        <xdr:sp macro="" textlink="">
          <xdr:nvSpPr>
            <xdr:cNvPr id="139382" name="Drop Down 118" hidden="1">
              <a:extLst>
                <a:ext uri="{63B3BB69-23CF-44E3-9099-C40C66FF867C}">
                  <a14:compatExt spid="_x0000_s139382"/>
                </a:ext>
                <a:ext uri="{FF2B5EF4-FFF2-40B4-BE49-F238E27FC236}">
                  <a16:creationId xmlns:a16="http://schemas.microsoft.com/office/drawing/2014/main" id="{00000000-0008-0000-1800-000076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86</xdr:row>
          <xdr:rowOff>15368</xdr:rowOff>
        </xdr:from>
        <xdr:to>
          <xdr:col>12</xdr:col>
          <xdr:colOff>15368</xdr:colOff>
          <xdr:row>86</xdr:row>
          <xdr:rowOff>238205</xdr:rowOff>
        </xdr:to>
        <xdr:sp macro="" textlink="">
          <xdr:nvSpPr>
            <xdr:cNvPr id="139383" name="Drop Down 119" hidden="1">
              <a:extLst>
                <a:ext uri="{63B3BB69-23CF-44E3-9099-C40C66FF867C}">
                  <a14:compatExt spid="_x0000_s139383"/>
                </a:ext>
                <a:ext uri="{FF2B5EF4-FFF2-40B4-BE49-F238E27FC236}">
                  <a16:creationId xmlns:a16="http://schemas.microsoft.com/office/drawing/2014/main" id="{00000000-0008-0000-1800-000077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87</xdr:row>
          <xdr:rowOff>15368</xdr:rowOff>
        </xdr:from>
        <xdr:to>
          <xdr:col>12</xdr:col>
          <xdr:colOff>15368</xdr:colOff>
          <xdr:row>87</xdr:row>
          <xdr:rowOff>238205</xdr:rowOff>
        </xdr:to>
        <xdr:sp macro="" textlink="">
          <xdr:nvSpPr>
            <xdr:cNvPr id="139384" name="Drop Down 120" hidden="1">
              <a:extLst>
                <a:ext uri="{63B3BB69-23CF-44E3-9099-C40C66FF867C}">
                  <a14:compatExt spid="_x0000_s139384"/>
                </a:ext>
                <a:ext uri="{FF2B5EF4-FFF2-40B4-BE49-F238E27FC236}">
                  <a16:creationId xmlns:a16="http://schemas.microsoft.com/office/drawing/2014/main" id="{00000000-0008-0000-1800-0000782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11</xdr:row>
          <xdr:rowOff>15368</xdr:rowOff>
        </xdr:from>
        <xdr:to>
          <xdr:col>12</xdr:col>
          <xdr:colOff>15368</xdr:colOff>
          <xdr:row>11</xdr:row>
          <xdr:rowOff>238205</xdr:rowOff>
        </xdr:to>
        <xdr:sp macro="" textlink="">
          <xdr:nvSpPr>
            <xdr:cNvPr id="141313" name="Drop Down 1" hidden="1">
              <a:extLst>
                <a:ext uri="{63B3BB69-23CF-44E3-9099-C40C66FF867C}">
                  <a14:compatExt spid="_x0000_s141313"/>
                </a:ext>
                <a:ext uri="{FF2B5EF4-FFF2-40B4-BE49-F238E27FC236}">
                  <a16:creationId xmlns:a16="http://schemas.microsoft.com/office/drawing/2014/main" id="{00000000-0008-0000-1900-000001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15368</xdr:rowOff>
        </xdr:from>
        <xdr:to>
          <xdr:col>12</xdr:col>
          <xdr:colOff>15368</xdr:colOff>
          <xdr:row>12</xdr:row>
          <xdr:rowOff>238205</xdr:rowOff>
        </xdr:to>
        <xdr:sp macro="" textlink="">
          <xdr:nvSpPr>
            <xdr:cNvPr id="141315" name="Drop Down 3" hidden="1">
              <a:extLst>
                <a:ext uri="{63B3BB69-23CF-44E3-9099-C40C66FF867C}">
                  <a14:compatExt spid="_x0000_s141315"/>
                </a:ext>
                <a:ext uri="{FF2B5EF4-FFF2-40B4-BE49-F238E27FC236}">
                  <a16:creationId xmlns:a16="http://schemas.microsoft.com/office/drawing/2014/main" id="{00000000-0008-0000-1900-000003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141317" name="Drop Down 5" hidden="1">
              <a:extLst>
                <a:ext uri="{63B3BB69-23CF-44E3-9099-C40C66FF867C}">
                  <a14:compatExt spid="_x0000_s141317"/>
                </a:ext>
                <a:ext uri="{FF2B5EF4-FFF2-40B4-BE49-F238E27FC236}">
                  <a16:creationId xmlns:a16="http://schemas.microsoft.com/office/drawing/2014/main" id="{00000000-0008-0000-1900-000005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141318" name="Drop Down 6" hidden="1">
              <a:extLst>
                <a:ext uri="{63B3BB69-23CF-44E3-9099-C40C66FF867C}">
                  <a14:compatExt spid="_x0000_s141318"/>
                </a:ext>
                <a:ext uri="{FF2B5EF4-FFF2-40B4-BE49-F238E27FC236}">
                  <a16:creationId xmlns:a16="http://schemas.microsoft.com/office/drawing/2014/main" id="{00000000-0008-0000-1900-000006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141321" name="Drop Down 9" hidden="1">
              <a:extLst>
                <a:ext uri="{63B3BB69-23CF-44E3-9099-C40C66FF867C}">
                  <a14:compatExt spid="_x0000_s141321"/>
                </a:ext>
                <a:ext uri="{FF2B5EF4-FFF2-40B4-BE49-F238E27FC236}">
                  <a16:creationId xmlns:a16="http://schemas.microsoft.com/office/drawing/2014/main" id="{00000000-0008-0000-1900-000009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141322" name="Drop Down 10" hidden="1">
              <a:extLst>
                <a:ext uri="{63B3BB69-23CF-44E3-9099-C40C66FF867C}">
                  <a14:compatExt spid="_x0000_s141322"/>
                </a:ext>
                <a:ext uri="{FF2B5EF4-FFF2-40B4-BE49-F238E27FC236}">
                  <a16:creationId xmlns:a16="http://schemas.microsoft.com/office/drawing/2014/main" id="{00000000-0008-0000-1900-00000A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141323" name="Drop Down 11" hidden="1">
              <a:extLst>
                <a:ext uri="{63B3BB69-23CF-44E3-9099-C40C66FF867C}">
                  <a14:compatExt spid="_x0000_s141323"/>
                </a:ext>
                <a:ext uri="{FF2B5EF4-FFF2-40B4-BE49-F238E27FC236}">
                  <a16:creationId xmlns:a16="http://schemas.microsoft.com/office/drawing/2014/main" id="{00000000-0008-0000-1900-00000B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141324" name="Drop Down 12" hidden="1">
              <a:extLst>
                <a:ext uri="{63B3BB69-23CF-44E3-9099-C40C66FF867C}">
                  <a14:compatExt spid="_x0000_s141324"/>
                </a:ext>
                <a:ext uri="{FF2B5EF4-FFF2-40B4-BE49-F238E27FC236}">
                  <a16:creationId xmlns:a16="http://schemas.microsoft.com/office/drawing/2014/main" id="{00000000-0008-0000-1900-00000C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141329" name="Drop Down 17" hidden="1">
              <a:extLst>
                <a:ext uri="{63B3BB69-23CF-44E3-9099-C40C66FF867C}">
                  <a14:compatExt spid="_x0000_s141329"/>
                </a:ext>
                <a:ext uri="{FF2B5EF4-FFF2-40B4-BE49-F238E27FC236}">
                  <a16:creationId xmlns:a16="http://schemas.microsoft.com/office/drawing/2014/main" id="{00000000-0008-0000-1900-000011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141330" name="Drop Down 18" hidden="1">
              <a:extLst>
                <a:ext uri="{63B3BB69-23CF-44E3-9099-C40C66FF867C}">
                  <a14:compatExt spid="_x0000_s141330"/>
                </a:ext>
                <a:ext uri="{FF2B5EF4-FFF2-40B4-BE49-F238E27FC236}">
                  <a16:creationId xmlns:a16="http://schemas.microsoft.com/office/drawing/2014/main" id="{00000000-0008-0000-1900-000012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141331" name="Drop Down 19" hidden="1">
              <a:extLst>
                <a:ext uri="{63B3BB69-23CF-44E3-9099-C40C66FF867C}">
                  <a14:compatExt spid="_x0000_s141331"/>
                </a:ext>
                <a:ext uri="{FF2B5EF4-FFF2-40B4-BE49-F238E27FC236}">
                  <a16:creationId xmlns:a16="http://schemas.microsoft.com/office/drawing/2014/main" id="{00000000-0008-0000-1900-000013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141332" name="Drop Down 20" hidden="1">
              <a:extLst>
                <a:ext uri="{63B3BB69-23CF-44E3-9099-C40C66FF867C}">
                  <a14:compatExt spid="_x0000_s141332"/>
                </a:ext>
                <a:ext uri="{FF2B5EF4-FFF2-40B4-BE49-F238E27FC236}">
                  <a16:creationId xmlns:a16="http://schemas.microsoft.com/office/drawing/2014/main" id="{00000000-0008-0000-1900-000014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141337" name="Drop Down 25" hidden="1">
              <a:extLst>
                <a:ext uri="{63B3BB69-23CF-44E3-9099-C40C66FF867C}">
                  <a14:compatExt spid="_x0000_s141337"/>
                </a:ext>
                <a:ext uri="{FF2B5EF4-FFF2-40B4-BE49-F238E27FC236}">
                  <a16:creationId xmlns:a16="http://schemas.microsoft.com/office/drawing/2014/main" id="{00000000-0008-0000-1900-000019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15368</xdr:rowOff>
        </xdr:from>
        <xdr:to>
          <xdr:col>12</xdr:col>
          <xdr:colOff>15368</xdr:colOff>
          <xdr:row>36</xdr:row>
          <xdr:rowOff>238205</xdr:rowOff>
        </xdr:to>
        <xdr:sp macro="" textlink="">
          <xdr:nvSpPr>
            <xdr:cNvPr id="141338" name="Drop Down 26" hidden="1">
              <a:extLst>
                <a:ext uri="{63B3BB69-23CF-44E3-9099-C40C66FF867C}">
                  <a14:compatExt spid="_x0000_s141338"/>
                </a:ext>
                <a:ext uri="{FF2B5EF4-FFF2-40B4-BE49-F238E27FC236}">
                  <a16:creationId xmlns:a16="http://schemas.microsoft.com/office/drawing/2014/main" id="{00000000-0008-0000-1900-00001A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896359</xdr:colOff>
      <xdr:row>2</xdr:row>
      <xdr:rowOff>104994</xdr:rowOff>
    </xdr:from>
    <xdr:to>
      <xdr:col>12</xdr:col>
      <xdr:colOff>104060</xdr:colOff>
      <xdr:row>3</xdr:row>
      <xdr:rowOff>219399</xdr:rowOff>
    </xdr:to>
    <xdr:pic>
      <xdr:nvPicPr>
        <xdr:cNvPr id="47" name="Afbeelding 46">
          <a:hlinkClick xmlns:r="http://schemas.openxmlformats.org/officeDocument/2006/relationships" r:id="rId1" tooltip="Next section"/>
          <a:extLst>
            <a:ext uri="{FF2B5EF4-FFF2-40B4-BE49-F238E27FC236}">
              <a16:creationId xmlns:a16="http://schemas.microsoft.com/office/drawing/2014/main" id="{00000000-0008-0000-1700-00002F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48" name="Afbeelding 47">
          <a:hlinkClick xmlns:r="http://schemas.openxmlformats.org/officeDocument/2006/relationships" r:id="rId3" tooltip="Previous section"/>
          <a:extLst>
            <a:ext uri="{FF2B5EF4-FFF2-40B4-BE49-F238E27FC236}">
              <a16:creationId xmlns:a16="http://schemas.microsoft.com/office/drawing/2014/main" id="{00000000-0008-0000-1700-000030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xdr:twoCellAnchor editAs="oneCell">
    <xdr:from>
      <xdr:col>13</xdr:col>
      <xdr:colOff>0</xdr:colOff>
      <xdr:row>0</xdr:row>
      <xdr:rowOff>9525</xdr:rowOff>
    </xdr:from>
    <xdr:to>
      <xdr:col>13</xdr:col>
      <xdr:colOff>507175</xdr:colOff>
      <xdr:row>2</xdr:row>
      <xdr:rowOff>18225</xdr:rowOff>
    </xdr:to>
    <xdr:pic>
      <xdr:nvPicPr>
        <xdr:cNvPr id="57" name="Afbeelding 56">
          <a:hlinkClick xmlns:r="http://schemas.openxmlformats.org/officeDocument/2006/relationships" r:id="rId5" tooltip="Skip to results"/>
          <a:extLst>
            <a:ext uri="{FF2B5EF4-FFF2-40B4-BE49-F238E27FC236}">
              <a16:creationId xmlns:a16="http://schemas.microsoft.com/office/drawing/2014/main" id="{00000000-0008-0000-1700-000039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141367" name="Drop Down 55" hidden="1">
              <a:extLst>
                <a:ext uri="{63B3BB69-23CF-44E3-9099-C40C66FF867C}">
                  <a14:compatExt spid="_x0000_s141367"/>
                </a:ext>
                <a:ext uri="{FF2B5EF4-FFF2-40B4-BE49-F238E27FC236}">
                  <a16:creationId xmlns:a16="http://schemas.microsoft.com/office/drawing/2014/main" id="{00000000-0008-0000-1900-000037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141369" name="Drop Down 57" hidden="1">
              <a:extLst>
                <a:ext uri="{63B3BB69-23CF-44E3-9099-C40C66FF867C}">
                  <a14:compatExt spid="_x0000_s141369"/>
                </a:ext>
                <a:ext uri="{FF2B5EF4-FFF2-40B4-BE49-F238E27FC236}">
                  <a16:creationId xmlns:a16="http://schemas.microsoft.com/office/drawing/2014/main" id="{00000000-0008-0000-1900-000039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64" name="Afbeelding 63">
          <a:hlinkClick xmlns:r="http://schemas.openxmlformats.org/officeDocument/2006/relationships" r:id="rId7" tooltip="Previous domain"/>
          <a:extLst>
            <a:ext uri="{FF2B5EF4-FFF2-40B4-BE49-F238E27FC236}">
              <a16:creationId xmlns:a16="http://schemas.microsoft.com/office/drawing/2014/main" id="{00000000-0008-0000-1700-000040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979727</xdr:colOff>
      <xdr:row>0</xdr:row>
      <xdr:rowOff>1</xdr:rowOff>
    </xdr:from>
    <xdr:to>
      <xdr:col>12</xdr:col>
      <xdr:colOff>120650</xdr:colOff>
      <xdr:row>2</xdr:row>
      <xdr:rowOff>11487</xdr:rowOff>
    </xdr:to>
    <xdr:pic>
      <xdr:nvPicPr>
        <xdr:cNvPr id="65" name="Afbeelding 64">
          <a:hlinkClick xmlns:r="http://schemas.openxmlformats.org/officeDocument/2006/relationships" r:id="rId9" tooltip="Next domain"/>
          <a:extLst>
            <a:ext uri="{FF2B5EF4-FFF2-40B4-BE49-F238E27FC236}">
              <a16:creationId xmlns:a16="http://schemas.microsoft.com/office/drawing/2014/main" id="{00000000-0008-0000-1700-000041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4702" y="1"/>
          <a:ext cx="53792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66" name="Afbeelding 65">
          <a:hlinkClick xmlns:r="http://schemas.openxmlformats.org/officeDocument/2006/relationships" r:id="rId11" tooltip="Back to index"/>
          <a:extLst>
            <a:ext uri="{FF2B5EF4-FFF2-40B4-BE49-F238E27FC236}">
              <a16:creationId xmlns:a16="http://schemas.microsoft.com/office/drawing/2014/main" id="{00000000-0008-0000-1700-000042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141371" name="Drop Down 59" hidden="1">
              <a:extLst>
                <a:ext uri="{63B3BB69-23CF-44E3-9099-C40C66FF867C}">
                  <a14:compatExt spid="_x0000_s141371"/>
                </a:ext>
                <a:ext uri="{FF2B5EF4-FFF2-40B4-BE49-F238E27FC236}">
                  <a16:creationId xmlns:a16="http://schemas.microsoft.com/office/drawing/2014/main" id="{00000000-0008-0000-1900-00003B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15368</xdr:rowOff>
        </xdr:from>
        <xdr:to>
          <xdr:col>12</xdr:col>
          <xdr:colOff>15368</xdr:colOff>
          <xdr:row>23</xdr:row>
          <xdr:rowOff>238205</xdr:rowOff>
        </xdr:to>
        <xdr:sp macro="" textlink="">
          <xdr:nvSpPr>
            <xdr:cNvPr id="141372" name="Drop Down 60" hidden="1">
              <a:extLst>
                <a:ext uri="{63B3BB69-23CF-44E3-9099-C40C66FF867C}">
                  <a14:compatExt spid="_x0000_s141372"/>
                </a:ext>
                <a:ext uri="{FF2B5EF4-FFF2-40B4-BE49-F238E27FC236}">
                  <a16:creationId xmlns:a16="http://schemas.microsoft.com/office/drawing/2014/main" id="{00000000-0008-0000-1900-00003C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141373" name="Drop Down 61" hidden="1">
              <a:extLst>
                <a:ext uri="{63B3BB69-23CF-44E3-9099-C40C66FF867C}">
                  <a14:compatExt spid="_x0000_s141373"/>
                </a:ext>
                <a:ext uri="{FF2B5EF4-FFF2-40B4-BE49-F238E27FC236}">
                  <a16:creationId xmlns:a16="http://schemas.microsoft.com/office/drawing/2014/main" id="{00000000-0008-0000-1900-00003D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141374" name="Drop Down 62" hidden="1">
              <a:extLst>
                <a:ext uri="{63B3BB69-23CF-44E3-9099-C40C66FF867C}">
                  <a14:compatExt spid="_x0000_s141374"/>
                </a:ext>
                <a:ext uri="{FF2B5EF4-FFF2-40B4-BE49-F238E27FC236}">
                  <a16:creationId xmlns:a16="http://schemas.microsoft.com/office/drawing/2014/main" id="{00000000-0008-0000-1900-00003E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141375" name="Drop Down 63" hidden="1">
              <a:extLst>
                <a:ext uri="{63B3BB69-23CF-44E3-9099-C40C66FF867C}">
                  <a14:compatExt spid="_x0000_s141375"/>
                </a:ext>
                <a:ext uri="{FF2B5EF4-FFF2-40B4-BE49-F238E27FC236}">
                  <a16:creationId xmlns:a16="http://schemas.microsoft.com/office/drawing/2014/main" id="{00000000-0008-0000-1900-00003F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37</xdr:row>
          <xdr:rowOff>15368</xdr:rowOff>
        </xdr:from>
        <xdr:to>
          <xdr:col>12</xdr:col>
          <xdr:colOff>15368</xdr:colOff>
          <xdr:row>37</xdr:row>
          <xdr:rowOff>238205</xdr:rowOff>
        </xdr:to>
        <xdr:sp macro="" textlink="">
          <xdr:nvSpPr>
            <xdr:cNvPr id="141381" name="Drop Down 69" hidden="1">
              <a:extLst>
                <a:ext uri="{63B3BB69-23CF-44E3-9099-C40C66FF867C}">
                  <a14:compatExt spid="_x0000_s141381"/>
                </a:ext>
                <a:ext uri="{FF2B5EF4-FFF2-40B4-BE49-F238E27FC236}">
                  <a16:creationId xmlns:a16="http://schemas.microsoft.com/office/drawing/2014/main" id="{00000000-0008-0000-1900-000045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141383" name="Drop Down 71" hidden="1">
              <a:extLst>
                <a:ext uri="{63B3BB69-23CF-44E3-9099-C40C66FF867C}">
                  <a14:compatExt spid="_x0000_s141383"/>
                </a:ext>
                <a:ext uri="{FF2B5EF4-FFF2-40B4-BE49-F238E27FC236}">
                  <a16:creationId xmlns:a16="http://schemas.microsoft.com/office/drawing/2014/main" id="{00000000-0008-0000-1900-000047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141384" name="Drop Down 72" hidden="1">
              <a:extLst>
                <a:ext uri="{63B3BB69-23CF-44E3-9099-C40C66FF867C}">
                  <a14:compatExt spid="_x0000_s141384"/>
                </a:ext>
                <a:ext uri="{FF2B5EF4-FFF2-40B4-BE49-F238E27FC236}">
                  <a16:creationId xmlns:a16="http://schemas.microsoft.com/office/drawing/2014/main" id="{00000000-0008-0000-1900-000048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141385" name="Drop Down 73" hidden="1">
              <a:extLst>
                <a:ext uri="{63B3BB69-23CF-44E3-9099-C40C66FF867C}">
                  <a14:compatExt spid="_x0000_s141385"/>
                </a:ext>
                <a:ext uri="{FF2B5EF4-FFF2-40B4-BE49-F238E27FC236}">
                  <a16:creationId xmlns:a16="http://schemas.microsoft.com/office/drawing/2014/main" id="{00000000-0008-0000-1900-000049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15368</xdr:rowOff>
        </xdr:from>
        <xdr:to>
          <xdr:col>12</xdr:col>
          <xdr:colOff>15368</xdr:colOff>
          <xdr:row>45</xdr:row>
          <xdr:rowOff>238205</xdr:rowOff>
        </xdr:to>
        <xdr:sp macro="" textlink="">
          <xdr:nvSpPr>
            <xdr:cNvPr id="141386" name="Drop Down 74" hidden="1">
              <a:extLst>
                <a:ext uri="{63B3BB69-23CF-44E3-9099-C40C66FF867C}">
                  <a14:compatExt spid="_x0000_s141386"/>
                </a:ext>
                <a:ext uri="{FF2B5EF4-FFF2-40B4-BE49-F238E27FC236}">
                  <a16:creationId xmlns:a16="http://schemas.microsoft.com/office/drawing/2014/main" id="{00000000-0008-0000-1900-00004A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15368</xdr:rowOff>
        </xdr:from>
        <xdr:to>
          <xdr:col>12</xdr:col>
          <xdr:colOff>15368</xdr:colOff>
          <xdr:row>46</xdr:row>
          <xdr:rowOff>238205</xdr:rowOff>
        </xdr:to>
        <xdr:sp macro="" textlink="">
          <xdr:nvSpPr>
            <xdr:cNvPr id="141387" name="Drop Down 75" hidden="1">
              <a:extLst>
                <a:ext uri="{63B3BB69-23CF-44E3-9099-C40C66FF867C}">
                  <a14:compatExt spid="_x0000_s141387"/>
                </a:ext>
                <a:ext uri="{FF2B5EF4-FFF2-40B4-BE49-F238E27FC236}">
                  <a16:creationId xmlns:a16="http://schemas.microsoft.com/office/drawing/2014/main" id="{00000000-0008-0000-1900-00004B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141389" name="Drop Down 77" hidden="1">
              <a:extLst>
                <a:ext uri="{63B3BB69-23CF-44E3-9099-C40C66FF867C}">
                  <a14:compatExt spid="_x0000_s141389"/>
                </a:ext>
                <a:ext uri="{FF2B5EF4-FFF2-40B4-BE49-F238E27FC236}">
                  <a16:creationId xmlns:a16="http://schemas.microsoft.com/office/drawing/2014/main" id="{00000000-0008-0000-1900-00004D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141390" name="Drop Down 78" hidden="1">
              <a:extLst>
                <a:ext uri="{63B3BB69-23CF-44E3-9099-C40C66FF867C}">
                  <a14:compatExt spid="_x0000_s141390"/>
                </a:ext>
                <a:ext uri="{FF2B5EF4-FFF2-40B4-BE49-F238E27FC236}">
                  <a16:creationId xmlns:a16="http://schemas.microsoft.com/office/drawing/2014/main" id="{00000000-0008-0000-1900-00004E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141391" name="Drop Down 79" hidden="1">
              <a:extLst>
                <a:ext uri="{63B3BB69-23CF-44E3-9099-C40C66FF867C}">
                  <a14:compatExt spid="_x0000_s141391"/>
                </a:ext>
                <a:ext uri="{FF2B5EF4-FFF2-40B4-BE49-F238E27FC236}">
                  <a16:creationId xmlns:a16="http://schemas.microsoft.com/office/drawing/2014/main" id="{00000000-0008-0000-1900-00004F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141392" name="Drop Down 80" hidden="1">
              <a:extLst>
                <a:ext uri="{63B3BB69-23CF-44E3-9099-C40C66FF867C}">
                  <a14:compatExt spid="_x0000_s141392"/>
                </a:ext>
                <a:ext uri="{FF2B5EF4-FFF2-40B4-BE49-F238E27FC236}">
                  <a16:creationId xmlns:a16="http://schemas.microsoft.com/office/drawing/2014/main" id="{00000000-0008-0000-1900-000050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141393" name="Drop Down 81" hidden="1">
              <a:extLst>
                <a:ext uri="{63B3BB69-23CF-44E3-9099-C40C66FF867C}">
                  <a14:compatExt spid="_x0000_s141393"/>
                </a:ext>
                <a:ext uri="{FF2B5EF4-FFF2-40B4-BE49-F238E27FC236}">
                  <a16:creationId xmlns:a16="http://schemas.microsoft.com/office/drawing/2014/main" id="{00000000-0008-0000-1900-000051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141394" name="Drop Down 82" hidden="1">
              <a:extLst>
                <a:ext uri="{63B3BB69-23CF-44E3-9099-C40C66FF867C}">
                  <a14:compatExt spid="_x0000_s141394"/>
                </a:ext>
                <a:ext uri="{FF2B5EF4-FFF2-40B4-BE49-F238E27FC236}">
                  <a16:creationId xmlns:a16="http://schemas.microsoft.com/office/drawing/2014/main" id="{00000000-0008-0000-1900-000052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141395" name="Drop Down 83" hidden="1">
              <a:extLst>
                <a:ext uri="{63B3BB69-23CF-44E3-9099-C40C66FF867C}">
                  <a14:compatExt spid="_x0000_s141395"/>
                </a:ext>
                <a:ext uri="{FF2B5EF4-FFF2-40B4-BE49-F238E27FC236}">
                  <a16:creationId xmlns:a16="http://schemas.microsoft.com/office/drawing/2014/main" id="{00000000-0008-0000-1900-000053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141396" name="Drop Down 84" hidden="1">
              <a:extLst>
                <a:ext uri="{63B3BB69-23CF-44E3-9099-C40C66FF867C}">
                  <a14:compatExt spid="_x0000_s141396"/>
                </a:ext>
                <a:ext uri="{FF2B5EF4-FFF2-40B4-BE49-F238E27FC236}">
                  <a16:creationId xmlns:a16="http://schemas.microsoft.com/office/drawing/2014/main" id="{00000000-0008-0000-1900-000054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141397" name="Drop Down 85" hidden="1">
              <a:extLst>
                <a:ext uri="{63B3BB69-23CF-44E3-9099-C40C66FF867C}">
                  <a14:compatExt spid="_x0000_s141397"/>
                </a:ext>
                <a:ext uri="{FF2B5EF4-FFF2-40B4-BE49-F238E27FC236}">
                  <a16:creationId xmlns:a16="http://schemas.microsoft.com/office/drawing/2014/main" id="{00000000-0008-0000-1900-000055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60</xdr:row>
          <xdr:rowOff>15368</xdr:rowOff>
        </xdr:from>
        <xdr:to>
          <xdr:col>12</xdr:col>
          <xdr:colOff>15368</xdr:colOff>
          <xdr:row>60</xdr:row>
          <xdr:rowOff>238205</xdr:rowOff>
        </xdr:to>
        <xdr:sp macro="" textlink="">
          <xdr:nvSpPr>
            <xdr:cNvPr id="141398" name="Drop Down 86" hidden="1">
              <a:extLst>
                <a:ext uri="{63B3BB69-23CF-44E3-9099-C40C66FF867C}">
                  <a14:compatExt spid="_x0000_s141398"/>
                </a:ext>
                <a:ext uri="{FF2B5EF4-FFF2-40B4-BE49-F238E27FC236}">
                  <a16:creationId xmlns:a16="http://schemas.microsoft.com/office/drawing/2014/main" id="{00000000-0008-0000-1900-000056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67</xdr:row>
          <xdr:rowOff>15368</xdr:rowOff>
        </xdr:from>
        <xdr:to>
          <xdr:col>12</xdr:col>
          <xdr:colOff>15368</xdr:colOff>
          <xdr:row>67</xdr:row>
          <xdr:rowOff>238205</xdr:rowOff>
        </xdr:to>
        <xdr:sp macro="" textlink="">
          <xdr:nvSpPr>
            <xdr:cNvPr id="141399" name="Drop Down 87" hidden="1">
              <a:extLst>
                <a:ext uri="{63B3BB69-23CF-44E3-9099-C40C66FF867C}">
                  <a14:compatExt spid="_x0000_s141399"/>
                </a:ext>
                <a:ext uri="{FF2B5EF4-FFF2-40B4-BE49-F238E27FC236}">
                  <a16:creationId xmlns:a16="http://schemas.microsoft.com/office/drawing/2014/main" id="{00000000-0008-0000-1900-000057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68</xdr:row>
          <xdr:rowOff>15368</xdr:rowOff>
        </xdr:from>
        <xdr:to>
          <xdr:col>12</xdr:col>
          <xdr:colOff>15368</xdr:colOff>
          <xdr:row>68</xdr:row>
          <xdr:rowOff>238205</xdr:rowOff>
        </xdr:to>
        <xdr:sp macro="" textlink="">
          <xdr:nvSpPr>
            <xdr:cNvPr id="141401" name="Drop Down 89" hidden="1">
              <a:extLst>
                <a:ext uri="{63B3BB69-23CF-44E3-9099-C40C66FF867C}">
                  <a14:compatExt spid="_x0000_s141401"/>
                </a:ext>
                <a:ext uri="{FF2B5EF4-FFF2-40B4-BE49-F238E27FC236}">
                  <a16:creationId xmlns:a16="http://schemas.microsoft.com/office/drawing/2014/main" id="{00000000-0008-0000-1900-000059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69</xdr:row>
          <xdr:rowOff>15368</xdr:rowOff>
        </xdr:from>
        <xdr:to>
          <xdr:col>12</xdr:col>
          <xdr:colOff>15368</xdr:colOff>
          <xdr:row>69</xdr:row>
          <xdr:rowOff>238205</xdr:rowOff>
        </xdr:to>
        <xdr:sp macro="" textlink="">
          <xdr:nvSpPr>
            <xdr:cNvPr id="141403" name="Drop Down 91" hidden="1">
              <a:extLst>
                <a:ext uri="{63B3BB69-23CF-44E3-9099-C40C66FF867C}">
                  <a14:compatExt spid="_x0000_s141403"/>
                </a:ext>
                <a:ext uri="{FF2B5EF4-FFF2-40B4-BE49-F238E27FC236}">
                  <a16:creationId xmlns:a16="http://schemas.microsoft.com/office/drawing/2014/main" id="{00000000-0008-0000-1900-00005B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70</xdr:row>
          <xdr:rowOff>15368</xdr:rowOff>
        </xdr:from>
        <xdr:to>
          <xdr:col>12</xdr:col>
          <xdr:colOff>15368</xdr:colOff>
          <xdr:row>70</xdr:row>
          <xdr:rowOff>238205</xdr:rowOff>
        </xdr:to>
        <xdr:sp macro="" textlink="">
          <xdr:nvSpPr>
            <xdr:cNvPr id="141404" name="Drop Down 92" hidden="1">
              <a:extLst>
                <a:ext uri="{63B3BB69-23CF-44E3-9099-C40C66FF867C}">
                  <a14:compatExt spid="_x0000_s141404"/>
                </a:ext>
                <a:ext uri="{FF2B5EF4-FFF2-40B4-BE49-F238E27FC236}">
                  <a16:creationId xmlns:a16="http://schemas.microsoft.com/office/drawing/2014/main" id="{00000000-0008-0000-1900-00005C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73</xdr:row>
          <xdr:rowOff>15368</xdr:rowOff>
        </xdr:from>
        <xdr:to>
          <xdr:col>12</xdr:col>
          <xdr:colOff>15368</xdr:colOff>
          <xdr:row>73</xdr:row>
          <xdr:rowOff>238205</xdr:rowOff>
        </xdr:to>
        <xdr:sp macro="" textlink="">
          <xdr:nvSpPr>
            <xdr:cNvPr id="141405" name="Drop Down 93" hidden="1">
              <a:extLst>
                <a:ext uri="{63B3BB69-23CF-44E3-9099-C40C66FF867C}">
                  <a14:compatExt spid="_x0000_s141405"/>
                </a:ext>
                <a:ext uri="{FF2B5EF4-FFF2-40B4-BE49-F238E27FC236}">
                  <a16:creationId xmlns:a16="http://schemas.microsoft.com/office/drawing/2014/main" id="{00000000-0008-0000-1900-00005D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74</xdr:row>
          <xdr:rowOff>15368</xdr:rowOff>
        </xdr:from>
        <xdr:to>
          <xdr:col>12</xdr:col>
          <xdr:colOff>15368</xdr:colOff>
          <xdr:row>74</xdr:row>
          <xdr:rowOff>238205</xdr:rowOff>
        </xdr:to>
        <xdr:sp macro="" textlink="">
          <xdr:nvSpPr>
            <xdr:cNvPr id="141406" name="Drop Down 94" hidden="1">
              <a:extLst>
                <a:ext uri="{63B3BB69-23CF-44E3-9099-C40C66FF867C}">
                  <a14:compatExt spid="_x0000_s141406"/>
                </a:ext>
                <a:ext uri="{FF2B5EF4-FFF2-40B4-BE49-F238E27FC236}">
                  <a16:creationId xmlns:a16="http://schemas.microsoft.com/office/drawing/2014/main" id="{00000000-0008-0000-1900-00005E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75</xdr:row>
          <xdr:rowOff>15368</xdr:rowOff>
        </xdr:from>
        <xdr:to>
          <xdr:col>12</xdr:col>
          <xdr:colOff>15368</xdr:colOff>
          <xdr:row>75</xdr:row>
          <xdr:rowOff>238205</xdr:rowOff>
        </xdr:to>
        <xdr:sp macro="" textlink="">
          <xdr:nvSpPr>
            <xdr:cNvPr id="141407" name="Drop Down 95" hidden="1">
              <a:extLst>
                <a:ext uri="{63B3BB69-23CF-44E3-9099-C40C66FF867C}">
                  <a14:compatExt spid="_x0000_s141407"/>
                </a:ext>
                <a:ext uri="{FF2B5EF4-FFF2-40B4-BE49-F238E27FC236}">
                  <a16:creationId xmlns:a16="http://schemas.microsoft.com/office/drawing/2014/main" id="{00000000-0008-0000-1900-00005F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76</xdr:row>
          <xdr:rowOff>15368</xdr:rowOff>
        </xdr:from>
        <xdr:to>
          <xdr:col>12</xdr:col>
          <xdr:colOff>15368</xdr:colOff>
          <xdr:row>76</xdr:row>
          <xdr:rowOff>238205</xdr:rowOff>
        </xdr:to>
        <xdr:sp macro="" textlink="">
          <xdr:nvSpPr>
            <xdr:cNvPr id="141408" name="Drop Down 96" hidden="1">
              <a:extLst>
                <a:ext uri="{63B3BB69-23CF-44E3-9099-C40C66FF867C}">
                  <a14:compatExt spid="_x0000_s141408"/>
                </a:ext>
                <a:ext uri="{FF2B5EF4-FFF2-40B4-BE49-F238E27FC236}">
                  <a16:creationId xmlns:a16="http://schemas.microsoft.com/office/drawing/2014/main" id="{00000000-0008-0000-1900-000060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77</xdr:row>
          <xdr:rowOff>15368</xdr:rowOff>
        </xdr:from>
        <xdr:to>
          <xdr:col>12</xdr:col>
          <xdr:colOff>15368</xdr:colOff>
          <xdr:row>77</xdr:row>
          <xdr:rowOff>238205</xdr:rowOff>
        </xdr:to>
        <xdr:sp macro="" textlink="">
          <xdr:nvSpPr>
            <xdr:cNvPr id="141409" name="Drop Down 97" hidden="1">
              <a:extLst>
                <a:ext uri="{63B3BB69-23CF-44E3-9099-C40C66FF867C}">
                  <a14:compatExt spid="_x0000_s141409"/>
                </a:ext>
                <a:ext uri="{FF2B5EF4-FFF2-40B4-BE49-F238E27FC236}">
                  <a16:creationId xmlns:a16="http://schemas.microsoft.com/office/drawing/2014/main" id="{00000000-0008-0000-1900-000061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78</xdr:row>
          <xdr:rowOff>15368</xdr:rowOff>
        </xdr:from>
        <xdr:to>
          <xdr:col>12</xdr:col>
          <xdr:colOff>15368</xdr:colOff>
          <xdr:row>78</xdr:row>
          <xdr:rowOff>238205</xdr:rowOff>
        </xdr:to>
        <xdr:sp macro="" textlink="">
          <xdr:nvSpPr>
            <xdr:cNvPr id="141410" name="Drop Down 98" hidden="1">
              <a:extLst>
                <a:ext uri="{63B3BB69-23CF-44E3-9099-C40C66FF867C}">
                  <a14:compatExt spid="_x0000_s141410"/>
                </a:ext>
                <a:ext uri="{FF2B5EF4-FFF2-40B4-BE49-F238E27FC236}">
                  <a16:creationId xmlns:a16="http://schemas.microsoft.com/office/drawing/2014/main" id="{00000000-0008-0000-1900-000062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81</xdr:row>
          <xdr:rowOff>15368</xdr:rowOff>
        </xdr:from>
        <xdr:to>
          <xdr:col>12</xdr:col>
          <xdr:colOff>15368</xdr:colOff>
          <xdr:row>81</xdr:row>
          <xdr:rowOff>238205</xdr:rowOff>
        </xdr:to>
        <xdr:sp macro="" textlink="">
          <xdr:nvSpPr>
            <xdr:cNvPr id="141412" name="Drop Down 100" hidden="1">
              <a:extLst>
                <a:ext uri="{63B3BB69-23CF-44E3-9099-C40C66FF867C}">
                  <a14:compatExt spid="_x0000_s141412"/>
                </a:ext>
                <a:ext uri="{FF2B5EF4-FFF2-40B4-BE49-F238E27FC236}">
                  <a16:creationId xmlns:a16="http://schemas.microsoft.com/office/drawing/2014/main" id="{00000000-0008-0000-1900-000064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82</xdr:row>
          <xdr:rowOff>15368</xdr:rowOff>
        </xdr:from>
        <xdr:to>
          <xdr:col>12</xdr:col>
          <xdr:colOff>15368</xdr:colOff>
          <xdr:row>82</xdr:row>
          <xdr:rowOff>238205</xdr:rowOff>
        </xdr:to>
        <xdr:sp macro="" textlink="">
          <xdr:nvSpPr>
            <xdr:cNvPr id="141413" name="Drop Down 101" hidden="1">
              <a:extLst>
                <a:ext uri="{63B3BB69-23CF-44E3-9099-C40C66FF867C}">
                  <a14:compatExt spid="_x0000_s141413"/>
                </a:ext>
                <a:ext uri="{FF2B5EF4-FFF2-40B4-BE49-F238E27FC236}">
                  <a16:creationId xmlns:a16="http://schemas.microsoft.com/office/drawing/2014/main" id="{00000000-0008-0000-1900-000065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83</xdr:row>
          <xdr:rowOff>15368</xdr:rowOff>
        </xdr:from>
        <xdr:to>
          <xdr:col>12</xdr:col>
          <xdr:colOff>15368</xdr:colOff>
          <xdr:row>83</xdr:row>
          <xdr:rowOff>238205</xdr:rowOff>
        </xdr:to>
        <xdr:sp macro="" textlink="">
          <xdr:nvSpPr>
            <xdr:cNvPr id="141414" name="Drop Down 102" hidden="1">
              <a:extLst>
                <a:ext uri="{63B3BB69-23CF-44E3-9099-C40C66FF867C}">
                  <a14:compatExt spid="_x0000_s141414"/>
                </a:ext>
                <a:ext uri="{FF2B5EF4-FFF2-40B4-BE49-F238E27FC236}">
                  <a16:creationId xmlns:a16="http://schemas.microsoft.com/office/drawing/2014/main" id="{00000000-0008-0000-1900-000066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84</xdr:row>
          <xdr:rowOff>15368</xdr:rowOff>
        </xdr:from>
        <xdr:to>
          <xdr:col>12</xdr:col>
          <xdr:colOff>15368</xdr:colOff>
          <xdr:row>84</xdr:row>
          <xdr:rowOff>238205</xdr:rowOff>
        </xdr:to>
        <xdr:sp macro="" textlink="">
          <xdr:nvSpPr>
            <xdr:cNvPr id="141415" name="Drop Down 103" hidden="1">
              <a:extLst>
                <a:ext uri="{63B3BB69-23CF-44E3-9099-C40C66FF867C}">
                  <a14:compatExt spid="_x0000_s141415"/>
                </a:ext>
                <a:ext uri="{FF2B5EF4-FFF2-40B4-BE49-F238E27FC236}">
                  <a16:creationId xmlns:a16="http://schemas.microsoft.com/office/drawing/2014/main" id="{00000000-0008-0000-1900-000067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85</xdr:row>
          <xdr:rowOff>15368</xdr:rowOff>
        </xdr:from>
        <xdr:to>
          <xdr:col>12</xdr:col>
          <xdr:colOff>15368</xdr:colOff>
          <xdr:row>85</xdr:row>
          <xdr:rowOff>238205</xdr:rowOff>
        </xdr:to>
        <xdr:sp macro="" textlink="">
          <xdr:nvSpPr>
            <xdr:cNvPr id="141416" name="Drop Down 104" hidden="1">
              <a:extLst>
                <a:ext uri="{63B3BB69-23CF-44E3-9099-C40C66FF867C}">
                  <a14:compatExt spid="_x0000_s141416"/>
                </a:ext>
                <a:ext uri="{FF2B5EF4-FFF2-40B4-BE49-F238E27FC236}">
                  <a16:creationId xmlns:a16="http://schemas.microsoft.com/office/drawing/2014/main" id="{00000000-0008-0000-1900-000068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86</xdr:row>
          <xdr:rowOff>15368</xdr:rowOff>
        </xdr:from>
        <xdr:to>
          <xdr:col>12</xdr:col>
          <xdr:colOff>15368</xdr:colOff>
          <xdr:row>86</xdr:row>
          <xdr:rowOff>238205</xdr:rowOff>
        </xdr:to>
        <xdr:sp macro="" textlink="">
          <xdr:nvSpPr>
            <xdr:cNvPr id="141417" name="Drop Down 105" hidden="1">
              <a:extLst>
                <a:ext uri="{63B3BB69-23CF-44E3-9099-C40C66FF867C}">
                  <a14:compatExt spid="_x0000_s141417"/>
                </a:ext>
                <a:ext uri="{FF2B5EF4-FFF2-40B4-BE49-F238E27FC236}">
                  <a16:creationId xmlns:a16="http://schemas.microsoft.com/office/drawing/2014/main" id="{00000000-0008-0000-1900-000069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87</xdr:row>
          <xdr:rowOff>15368</xdr:rowOff>
        </xdr:from>
        <xdr:to>
          <xdr:col>12</xdr:col>
          <xdr:colOff>15368</xdr:colOff>
          <xdr:row>87</xdr:row>
          <xdr:rowOff>238205</xdr:rowOff>
        </xdr:to>
        <xdr:sp macro="" textlink="">
          <xdr:nvSpPr>
            <xdr:cNvPr id="141419" name="Drop Down 107" hidden="1">
              <a:extLst>
                <a:ext uri="{63B3BB69-23CF-44E3-9099-C40C66FF867C}">
                  <a14:compatExt spid="_x0000_s141419"/>
                </a:ext>
                <a:ext uri="{FF2B5EF4-FFF2-40B4-BE49-F238E27FC236}">
                  <a16:creationId xmlns:a16="http://schemas.microsoft.com/office/drawing/2014/main" id="{00000000-0008-0000-1900-00006B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88</xdr:row>
          <xdr:rowOff>15368</xdr:rowOff>
        </xdr:from>
        <xdr:to>
          <xdr:col>12</xdr:col>
          <xdr:colOff>15368</xdr:colOff>
          <xdr:row>88</xdr:row>
          <xdr:rowOff>238205</xdr:rowOff>
        </xdr:to>
        <xdr:sp macro="" textlink="">
          <xdr:nvSpPr>
            <xdr:cNvPr id="141420" name="Drop Down 108" hidden="1">
              <a:extLst>
                <a:ext uri="{63B3BB69-23CF-44E3-9099-C40C66FF867C}">
                  <a14:compatExt spid="_x0000_s141420"/>
                </a:ext>
                <a:ext uri="{FF2B5EF4-FFF2-40B4-BE49-F238E27FC236}">
                  <a16:creationId xmlns:a16="http://schemas.microsoft.com/office/drawing/2014/main" id="{00000000-0008-0000-1900-00006C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91</xdr:row>
          <xdr:rowOff>15368</xdr:rowOff>
        </xdr:from>
        <xdr:to>
          <xdr:col>12</xdr:col>
          <xdr:colOff>15368</xdr:colOff>
          <xdr:row>91</xdr:row>
          <xdr:rowOff>238205</xdr:rowOff>
        </xdr:to>
        <xdr:sp macro="" textlink="">
          <xdr:nvSpPr>
            <xdr:cNvPr id="141421" name="Drop Down 109" hidden="1">
              <a:extLst>
                <a:ext uri="{63B3BB69-23CF-44E3-9099-C40C66FF867C}">
                  <a14:compatExt spid="_x0000_s141421"/>
                </a:ext>
                <a:ext uri="{FF2B5EF4-FFF2-40B4-BE49-F238E27FC236}">
                  <a16:creationId xmlns:a16="http://schemas.microsoft.com/office/drawing/2014/main" id="{00000000-0008-0000-1900-00006D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92</xdr:row>
          <xdr:rowOff>15368</xdr:rowOff>
        </xdr:from>
        <xdr:to>
          <xdr:col>12</xdr:col>
          <xdr:colOff>15368</xdr:colOff>
          <xdr:row>92</xdr:row>
          <xdr:rowOff>238205</xdr:rowOff>
        </xdr:to>
        <xdr:sp macro="" textlink="">
          <xdr:nvSpPr>
            <xdr:cNvPr id="141422" name="Drop Down 110" hidden="1">
              <a:extLst>
                <a:ext uri="{63B3BB69-23CF-44E3-9099-C40C66FF867C}">
                  <a14:compatExt spid="_x0000_s141422"/>
                </a:ext>
                <a:ext uri="{FF2B5EF4-FFF2-40B4-BE49-F238E27FC236}">
                  <a16:creationId xmlns:a16="http://schemas.microsoft.com/office/drawing/2014/main" id="{00000000-0008-0000-1900-00006E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93</xdr:row>
          <xdr:rowOff>15368</xdr:rowOff>
        </xdr:from>
        <xdr:to>
          <xdr:col>12</xdr:col>
          <xdr:colOff>15368</xdr:colOff>
          <xdr:row>93</xdr:row>
          <xdr:rowOff>238205</xdr:rowOff>
        </xdr:to>
        <xdr:sp macro="" textlink="">
          <xdr:nvSpPr>
            <xdr:cNvPr id="141423" name="Drop Down 111" hidden="1">
              <a:extLst>
                <a:ext uri="{63B3BB69-23CF-44E3-9099-C40C66FF867C}">
                  <a14:compatExt spid="_x0000_s141423"/>
                </a:ext>
                <a:ext uri="{FF2B5EF4-FFF2-40B4-BE49-F238E27FC236}">
                  <a16:creationId xmlns:a16="http://schemas.microsoft.com/office/drawing/2014/main" id="{00000000-0008-0000-1900-00006F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96</xdr:row>
          <xdr:rowOff>15368</xdr:rowOff>
        </xdr:from>
        <xdr:to>
          <xdr:col>12</xdr:col>
          <xdr:colOff>15368</xdr:colOff>
          <xdr:row>96</xdr:row>
          <xdr:rowOff>238205</xdr:rowOff>
        </xdr:to>
        <xdr:sp macro="" textlink="">
          <xdr:nvSpPr>
            <xdr:cNvPr id="141424" name="Drop Down 112" hidden="1">
              <a:extLst>
                <a:ext uri="{63B3BB69-23CF-44E3-9099-C40C66FF867C}">
                  <a14:compatExt spid="_x0000_s141424"/>
                </a:ext>
                <a:ext uri="{FF2B5EF4-FFF2-40B4-BE49-F238E27FC236}">
                  <a16:creationId xmlns:a16="http://schemas.microsoft.com/office/drawing/2014/main" id="{00000000-0008-0000-1900-000070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99</xdr:row>
          <xdr:rowOff>15368</xdr:rowOff>
        </xdr:from>
        <xdr:to>
          <xdr:col>12</xdr:col>
          <xdr:colOff>15368</xdr:colOff>
          <xdr:row>99</xdr:row>
          <xdr:rowOff>238205</xdr:rowOff>
        </xdr:to>
        <xdr:sp macro="" textlink="">
          <xdr:nvSpPr>
            <xdr:cNvPr id="141425" name="Drop Down 113" hidden="1">
              <a:extLst>
                <a:ext uri="{63B3BB69-23CF-44E3-9099-C40C66FF867C}">
                  <a14:compatExt spid="_x0000_s141425"/>
                </a:ext>
                <a:ext uri="{FF2B5EF4-FFF2-40B4-BE49-F238E27FC236}">
                  <a16:creationId xmlns:a16="http://schemas.microsoft.com/office/drawing/2014/main" id="{00000000-0008-0000-1900-000071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100</xdr:row>
          <xdr:rowOff>15368</xdr:rowOff>
        </xdr:from>
        <xdr:to>
          <xdr:col>12</xdr:col>
          <xdr:colOff>15368</xdr:colOff>
          <xdr:row>100</xdr:row>
          <xdr:rowOff>238205</xdr:rowOff>
        </xdr:to>
        <xdr:sp macro="" textlink="">
          <xdr:nvSpPr>
            <xdr:cNvPr id="141426" name="Drop Down 114" hidden="1">
              <a:extLst>
                <a:ext uri="{63B3BB69-23CF-44E3-9099-C40C66FF867C}">
                  <a14:compatExt spid="_x0000_s141426"/>
                </a:ext>
                <a:ext uri="{FF2B5EF4-FFF2-40B4-BE49-F238E27FC236}">
                  <a16:creationId xmlns:a16="http://schemas.microsoft.com/office/drawing/2014/main" id="{00000000-0008-0000-1900-000072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101</xdr:row>
          <xdr:rowOff>15368</xdr:rowOff>
        </xdr:from>
        <xdr:to>
          <xdr:col>12</xdr:col>
          <xdr:colOff>15368</xdr:colOff>
          <xdr:row>101</xdr:row>
          <xdr:rowOff>238205</xdr:rowOff>
        </xdr:to>
        <xdr:sp macro="" textlink="">
          <xdr:nvSpPr>
            <xdr:cNvPr id="141427" name="Drop Down 115" hidden="1">
              <a:extLst>
                <a:ext uri="{63B3BB69-23CF-44E3-9099-C40C66FF867C}">
                  <a14:compatExt spid="_x0000_s141427"/>
                </a:ext>
                <a:ext uri="{FF2B5EF4-FFF2-40B4-BE49-F238E27FC236}">
                  <a16:creationId xmlns:a16="http://schemas.microsoft.com/office/drawing/2014/main" id="{00000000-0008-0000-1900-000073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102</xdr:row>
          <xdr:rowOff>15368</xdr:rowOff>
        </xdr:from>
        <xdr:to>
          <xdr:col>12</xdr:col>
          <xdr:colOff>15368</xdr:colOff>
          <xdr:row>102</xdr:row>
          <xdr:rowOff>238205</xdr:rowOff>
        </xdr:to>
        <xdr:sp macro="" textlink="">
          <xdr:nvSpPr>
            <xdr:cNvPr id="141428" name="Drop Down 116" hidden="1">
              <a:extLst>
                <a:ext uri="{63B3BB69-23CF-44E3-9099-C40C66FF867C}">
                  <a14:compatExt spid="_x0000_s141428"/>
                </a:ext>
                <a:ext uri="{FF2B5EF4-FFF2-40B4-BE49-F238E27FC236}">
                  <a16:creationId xmlns:a16="http://schemas.microsoft.com/office/drawing/2014/main" id="{00000000-0008-0000-1900-000074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103</xdr:row>
          <xdr:rowOff>15368</xdr:rowOff>
        </xdr:from>
        <xdr:to>
          <xdr:col>12</xdr:col>
          <xdr:colOff>15368</xdr:colOff>
          <xdr:row>103</xdr:row>
          <xdr:rowOff>238205</xdr:rowOff>
        </xdr:to>
        <xdr:sp macro="" textlink="">
          <xdr:nvSpPr>
            <xdr:cNvPr id="141429" name="Drop Down 117" hidden="1">
              <a:extLst>
                <a:ext uri="{63B3BB69-23CF-44E3-9099-C40C66FF867C}">
                  <a14:compatExt spid="_x0000_s141429"/>
                </a:ext>
                <a:ext uri="{FF2B5EF4-FFF2-40B4-BE49-F238E27FC236}">
                  <a16:creationId xmlns:a16="http://schemas.microsoft.com/office/drawing/2014/main" id="{00000000-0008-0000-1900-000075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104</xdr:row>
          <xdr:rowOff>15368</xdr:rowOff>
        </xdr:from>
        <xdr:to>
          <xdr:col>12</xdr:col>
          <xdr:colOff>15368</xdr:colOff>
          <xdr:row>104</xdr:row>
          <xdr:rowOff>238205</xdr:rowOff>
        </xdr:to>
        <xdr:sp macro="" textlink="">
          <xdr:nvSpPr>
            <xdr:cNvPr id="141430" name="Drop Down 118" hidden="1">
              <a:extLst>
                <a:ext uri="{63B3BB69-23CF-44E3-9099-C40C66FF867C}">
                  <a14:compatExt spid="_x0000_s141430"/>
                </a:ext>
                <a:ext uri="{FF2B5EF4-FFF2-40B4-BE49-F238E27FC236}">
                  <a16:creationId xmlns:a16="http://schemas.microsoft.com/office/drawing/2014/main" id="{00000000-0008-0000-1900-000076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61</xdr:row>
          <xdr:rowOff>15368</xdr:rowOff>
        </xdr:from>
        <xdr:to>
          <xdr:col>12</xdr:col>
          <xdr:colOff>15368</xdr:colOff>
          <xdr:row>61</xdr:row>
          <xdr:rowOff>238205</xdr:rowOff>
        </xdr:to>
        <xdr:sp macro="" textlink="">
          <xdr:nvSpPr>
            <xdr:cNvPr id="141431" name="Drop Down 119" hidden="1">
              <a:extLst>
                <a:ext uri="{63B3BB69-23CF-44E3-9099-C40C66FF867C}">
                  <a14:compatExt spid="_x0000_s141431"/>
                </a:ext>
                <a:ext uri="{FF2B5EF4-FFF2-40B4-BE49-F238E27FC236}">
                  <a16:creationId xmlns:a16="http://schemas.microsoft.com/office/drawing/2014/main" id="{00000000-0008-0000-1900-000077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62</xdr:row>
          <xdr:rowOff>15368</xdr:rowOff>
        </xdr:from>
        <xdr:to>
          <xdr:col>12</xdr:col>
          <xdr:colOff>15368</xdr:colOff>
          <xdr:row>62</xdr:row>
          <xdr:rowOff>238205</xdr:rowOff>
        </xdr:to>
        <xdr:sp macro="" textlink="">
          <xdr:nvSpPr>
            <xdr:cNvPr id="141432" name="Drop Down 120" hidden="1">
              <a:extLst>
                <a:ext uri="{63B3BB69-23CF-44E3-9099-C40C66FF867C}">
                  <a14:compatExt spid="_x0000_s141432"/>
                </a:ext>
                <a:ext uri="{FF2B5EF4-FFF2-40B4-BE49-F238E27FC236}">
                  <a16:creationId xmlns:a16="http://schemas.microsoft.com/office/drawing/2014/main" id="{00000000-0008-0000-1900-000078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63</xdr:row>
          <xdr:rowOff>15368</xdr:rowOff>
        </xdr:from>
        <xdr:to>
          <xdr:col>12</xdr:col>
          <xdr:colOff>15368</xdr:colOff>
          <xdr:row>63</xdr:row>
          <xdr:rowOff>238205</xdr:rowOff>
        </xdr:to>
        <xdr:sp macro="" textlink="">
          <xdr:nvSpPr>
            <xdr:cNvPr id="141433" name="Drop Down 121" hidden="1">
              <a:extLst>
                <a:ext uri="{63B3BB69-23CF-44E3-9099-C40C66FF867C}">
                  <a14:compatExt spid="_x0000_s141433"/>
                </a:ext>
                <a:ext uri="{FF2B5EF4-FFF2-40B4-BE49-F238E27FC236}">
                  <a16:creationId xmlns:a16="http://schemas.microsoft.com/office/drawing/2014/main" id="{00000000-0008-0000-1900-000079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64</xdr:row>
          <xdr:rowOff>15368</xdr:rowOff>
        </xdr:from>
        <xdr:to>
          <xdr:col>12</xdr:col>
          <xdr:colOff>15368</xdr:colOff>
          <xdr:row>64</xdr:row>
          <xdr:rowOff>238205</xdr:rowOff>
        </xdr:to>
        <xdr:sp macro="" textlink="">
          <xdr:nvSpPr>
            <xdr:cNvPr id="141434" name="Drop Down 122" hidden="1">
              <a:extLst>
                <a:ext uri="{63B3BB69-23CF-44E3-9099-C40C66FF867C}">
                  <a14:compatExt spid="_x0000_s141434"/>
                </a:ext>
                <a:ext uri="{FF2B5EF4-FFF2-40B4-BE49-F238E27FC236}">
                  <a16:creationId xmlns:a16="http://schemas.microsoft.com/office/drawing/2014/main" id="{00000000-0008-0000-1900-00007A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65</xdr:row>
          <xdr:rowOff>15368</xdr:rowOff>
        </xdr:from>
        <xdr:to>
          <xdr:col>12</xdr:col>
          <xdr:colOff>15368</xdr:colOff>
          <xdr:row>65</xdr:row>
          <xdr:rowOff>238205</xdr:rowOff>
        </xdr:to>
        <xdr:sp macro="" textlink="">
          <xdr:nvSpPr>
            <xdr:cNvPr id="141435" name="Drop Down 123" hidden="1">
              <a:extLst>
                <a:ext uri="{63B3BB69-23CF-44E3-9099-C40C66FF867C}">
                  <a14:compatExt spid="_x0000_s141435"/>
                </a:ext>
                <a:ext uri="{FF2B5EF4-FFF2-40B4-BE49-F238E27FC236}">
                  <a16:creationId xmlns:a16="http://schemas.microsoft.com/office/drawing/2014/main" id="{00000000-0008-0000-1900-00007B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66</xdr:row>
          <xdr:rowOff>15368</xdr:rowOff>
        </xdr:from>
        <xdr:to>
          <xdr:col>12</xdr:col>
          <xdr:colOff>15368</xdr:colOff>
          <xdr:row>66</xdr:row>
          <xdr:rowOff>238205</xdr:rowOff>
        </xdr:to>
        <xdr:sp macro="" textlink="">
          <xdr:nvSpPr>
            <xdr:cNvPr id="141436" name="Drop Down 124" hidden="1">
              <a:extLst>
                <a:ext uri="{63B3BB69-23CF-44E3-9099-C40C66FF867C}">
                  <a14:compatExt spid="_x0000_s141436"/>
                </a:ext>
                <a:ext uri="{FF2B5EF4-FFF2-40B4-BE49-F238E27FC236}">
                  <a16:creationId xmlns:a16="http://schemas.microsoft.com/office/drawing/2014/main" id="{00000000-0008-0000-1900-00007C2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11</xdr:row>
          <xdr:rowOff>15368</xdr:rowOff>
        </xdr:from>
        <xdr:to>
          <xdr:col>12</xdr:col>
          <xdr:colOff>15368</xdr:colOff>
          <xdr:row>11</xdr:row>
          <xdr:rowOff>238205</xdr:rowOff>
        </xdr:to>
        <xdr:sp macro="" textlink="">
          <xdr:nvSpPr>
            <xdr:cNvPr id="153601" name="Drop Down 1" hidden="1">
              <a:extLst>
                <a:ext uri="{63B3BB69-23CF-44E3-9099-C40C66FF867C}">
                  <a14:compatExt spid="_x0000_s153601"/>
                </a:ext>
                <a:ext uri="{FF2B5EF4-FFF2-40B4-BE49-F238E27FC236}">
                  <a16:creationId xmlns:a16="http://schemas.microsoft.com/office/drawing/2014/main" id="{00000000-0008-0000-1A00-000001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15368</xdr:rowOff>
        </xdr:from>
        <xdr:to>
          <xdr:col>12</xdr:col>
          <xdr:colOff>15368</xdr:colOff>
          <xdr:row>12</xdr:row>
          <xdr:rowOff>238205</xdr:rowOff>
        </xdr:to>
        <xdr:sp macro="" textlink="">
          <xdr:nvSpPr>
            <xdr:cNvPr id="153603" name="Drop Down 3" hidden="1">
              <a:extLst>
                <a:ext uri="{63B3BB69-23CF-44E3-9099-C40C66FF867C}">
                  <a14:compatExt spid="_x0000_s153603"/>
                </a:ext>
                <a:ext uri="{FF2B5EF4-FFF2-40B4-BE49-F238E27FC236}">
                  <a16:creationId xmlns:a16="http://schemas.microsoft.com/office/drawing/2014/main" id="{00000000-0008-0000-1A00-000003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153605" name="Drop Down 5" hidden="1">
              <a:extLst>
                <a:ext uri="{63B3BB69-23CF-44E3-9099-C40C66FF867C}">
                  <a14:compatExt spid="_x0000_s153605"/>
                </a:ext>
                <a:ext uri="{FF2B5EF4-FFF2-40B4-BE49-F238E27FC236}">
                  <a16:creationId xmlns:a16="http://schemas.microsoft.com/office/drawing/2014/main" id="{00000000-0008-0000-1A00-000005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153606" name="Drop Down 6" hidden="1">
              <a:extLst>
                <a:ext uri="{63B3BB69-23CF-44E3-9099-C40C66FF867C}">
                  <a14:compatExt spid="_x0000_s153606"/>
                </a:ext>
                <a:ext uri="{FF2B5EF4-FFF2-40B4-BE49-F238E27FC236}">
                  <a16:creationId xmlns:a16="http://schemas.microsoft.com/office/drawing/2014/main" id="{00000000-0008-0000-1A00-000006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153609" name="Drop Down 9" hidden="1">
              <a:extLst>
                <a:ext uri="{63B3BB69-23CF-44E3-9099-C40C66FF867C}">
                  <a14:compatExt spid="_x0000_s153609"/>
                </a:ext>
                <a:ext uri="{FF2B5EF4-FFF2-40B4-BE49-F238E27FC236}">
                  <a16:creationId xmlns:a16="http://schemas.microsoft.com/office/drawing/2014/main" id="{00000000-0008-0000-1A00-000009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153610" name="Drop Down 10" hidden="1">
              <a:extLst>
                <a:ext uri="{63B3BB69-23CF-44E3-9099-C40C66FF867C}">
                  <a14:compatExt spid="_x0000_s153610"/>
                </a:ext>
                <a:ext uri="{FF2B5EF4-FFF2-40B4-BE49-F238E27FC236}">
                  <a16:creationId xmlns:a16="http://schemas.microsoft.com/office/drawing/2014/main" id="{00000000-0008-0000-1A00-00000A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153611" name="Drop Down 11" hidden="1">
              <a:extLst>
                <a:ext uri="{63B3BB69-23CF-44E3-9099-C40C66FF867C}">
                  <a14:compatExt spid="_x0000_s153611"/>
                </a:ext>
                <a:ext uri="{FF2B5EF4-FFF2-40B4-BE49-F238E27FC236}">
                  <a16:creationId xmlns:a16="http://schemas.microsoft.com/office/drawing/2014/main" id="{00000000-0008-0000-1A00-00000B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153612" name="Drop Down 12" hidden="1">
              <a:extLst>
                <a:ext uri="{63B3BB69-23CF-44E3-9099-C40C66FF867C}">
                  <a14:compatExt spid="_x0000_s153612"/>
                </a:ext>
                <a:ext uri="{FF2B5EF4-FFF2-40B4-BE49-F238E27FC236}">
                  <a16:creationId xmlns:a16="http://schemas.microsoft.com/office/drawing/2014/main" id="{00000000-0008-0000-1A00-00000C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153617" name="Drop Down 17" hidden="1">
              <a:extLst>
                <a:ext uri="{63B3BB69-23CF-44E3-9099-C40C66FF867C}">
                  <a14:compatExt spid="_x0000_s153617"/>
                </a:ext>
                <a:ext uri="{FF2B5EF4-FFF2-40B4-BE49-F238E27FC236}">
                  <a16:creationId xmlns:a16="http://schemas.microsoft.com/office/drawing/2014/main" id="{00000000-0008-0000-1A00-000011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153618" name="Drop Down 18" hidden="1">
              <a:extLst>
                <a:ext uri="{63B3BB69-23CF-44E3-9099-C40C66FF867C}">
                  <a14:compatExt spid="_x0000_s153618"/>
                </a:ext>
                <a:ext uri="{FF2B5EF4-FFF2-40B4-BE49-F238E27FC236}">
                  <a16:creationId xmlns:a16="http://schemas.microsoft.com/office/drawing/2014/main" id="{00000000-0008-0000-1A00-000012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153619" name="Drop Down 19" hidden="1">
              <a:extLst>
                <a:ext uri="{63B3BB69-23CF-44E3-9099-C40C66FF867C}">
                  <a14:compatExt spid="_x0000_s153619"/>
                </a:ext>
                <a:ext uri="{FF2B5EF4-FFF2-40B4-BE49-F238E27FC236}">
                  <a16:creationId xmlns:a16="http://schemas.microsoft.com/office/drawing/2014/main" id="{00000000-0008-0000-1A00-000013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153620" name="Drop Down 20" hidden="1">
              <a:extLst>
                <a:ext uri="{63B3BB69-23CF-44E3-9099-C40C66FF867C}">
                  <a14:compatExt spid="_x0000_s153620"/>
                </a:ext>
                <a:ext uri="{FF2B5EF4-FFF2-40B4-BE49-F238E27FC236}">
                  <a16:creationId xmlns:a16="http://schemas.microsoft.com/office/drawing/2014/main" id="{00000000-0008-0000-1A00-000014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153625" name="Drop Down 25" hidden="1">
              <a:extLst>
                <a:ext uri="{63B3BB69-23CF-44E3-9099-C40C66FF867C}">
                  <a14:compatExt spid="_x0000_s153625"/>
                </a:ext>
                <a:ext uri="{FF2B5EF4-FFF2-40B4-BE49-F238E27FC236}">
                  <a16:creationId xmlns:a16="http://schemas.microsoft.com/office/drawing/2014/main" id="{00000000-0008-0000-1A00-000019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15368</xdr:rowOff>
        </xdr:from>
        <xdr:to>
          <xdr:col>12</xdr:col>
          <xdr:colOff>15368</xdr:colOff>
          <xdr:row>36</xdr:row>
          <xdr:rowOff>238205</xdr:rowOff>
        </xdr:to>
        <xdr:sp macro="" textlink="">
          <xdr:nvSpPr>
            <xdr:cNvPr id="153626" name="Drop Down 26" hidden="1">
              <a:extLst>
                <a:ext uri="{63B3BB69-23CF-44E3-9099-C40C66FF867C}">
                  <a14:compatExt spid="_x0000_s153626"/>
                </a:ext>
                <a:ext uri="{FF2B5EF4-FFF2-40B4-BE49-F238E27FC236}">
                  <a16:creationId xmlns:a16="http://schemas.microsoft.com/office/drawing/2014/main" id="{00000000-0008-0000-1A00-00001A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11</xdr:col>
      <xdr:colOff>27521</xdr:colOff>
      <xdr:row>2</xdr:row>
      <xdr:rowOff>105834</xdr:rowOff>
    </xdr:from>
    <xdr:to>
      <xdr:col>11</xdr:col>
      <xdr:colOff>563368</xdr:colOff>
      <xdr:row>3</xdr:row>
      <xdr:rowOff>218245</xdr:rowOff>
    </xdr:to>
    <xdr:pic>
      <xdr:nvPicPr>
        <xdr:cNvPr id="35" name="Afbeelding 34">
          <a:hlinkClick xmlns:r="http://schemas.openxmlformats.org/officeDocument/2006/relationships" r:id="rId1" tooltip="Previous section"/>
          <a:extLst>
            <a:ext uri="{FF2B5EF4-FFF2-40B4-BE49-F238E27FC236}">
              <a16:creationId xmlns:a16="http://schemas.microsoft.com/office/drawing/2014/main" id="{00000000-0008-0000-1800-00002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153635" name="Drop Down 35" hidden="1">
              <a:extLst>
                <a:ext uri="{63B3BB69-23CF-44E3-9099-C40C66FF867C}">
                  <a14:compatExt spid="_x0000_s153635"/>
                </a:ext>
                <a:ext uri="{FF2B5EF4-FFF2-40B4-BE49-F238E27FC236}">
                  <a16:creationId xmlns:a16="http://schemas.microsoft.com/office/drawing/2014/main" id="{00000000-0008-0000-1A00-000023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153637" name="Drop Down 37" hidden="1">
              <a:extLst>
                <a:ext uri="{63B3BB69-23CF-44E3-9099-C40C66FF867C}">
                  <a14:compatExt spid="_x0000_s153637"/>
                </a:ext>
                <a:ext uri="{FF2B5EF4-FFF2-40B4-BE49-F238E27FC236}">
                  <a16:creationId xmlns:a16="http://schemas.microsoft.com/office/drawing/2014/main" id="{00000000-0008-0000-1A00-000025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153638" name="Drop Down 38" hidden="1">
              <a:extLst>
                <a:ext uri="{63B3BB69-23CF-44E3-9099-C40C66FF867C}">
                  <a14:compatExt spid="_x0000_s153638"/>
                </a:ext>
                <a:ext uri="{FF2B5EF4-FFF2-40B4-BE49-F238E27FC236}">
                  <a16:creationId xmlns:a16="http://schemas.microsoft.com/office/drawing/2014/main" id="{00000000-0008-0000-1A00-000026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58</xdr:row>
          <xdr:rowOff>15368</xdr:rowOff>
        </xdr:from>
        <xdr:to>
          <xdr:col>12</xdr:col>
          <xdr:colOff>15368</xdr:colOff>
          <xdr:row>58</xdr:row>
          <xdr:rowOff>238205</xdr:rowOff>
        </xdr:to>
        <xdr:sp macro="" textlink="">
          <xdr:nvSpPr>
            <xdr:cNvPr id="153639" name="Drop Down 39" hidden="1">
              <a:extLst>
                <a:ext uri="{63B3BB69-23CF-44E3-9099-C40C66FF867C}">
                  <a14:compatExt spid="_x0000_s153639"/>
                </a:ext>
                <a:ext uri="{FF2B5EF4-FFF2-40B4-BE49-F238E27FC236}">
                  <a16:creationId xmlns:a16="http://schemas.microsoft.com/office/drawing/2014/main" id="{00000000-0008-0000-1A00-000027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59</xdr:row>
          <xdr:rowOff>15368</xdr:rowOff>
        </xdr:from>
        <xdr:to>
          <xdr:col>12</xdr:col>
          <xdr:colOff>15368</xdr:colOff>
          <xdr:row>59</xdr:row>
          <xdr:rowOff>238205</xdr:rowOff>
        </xdr:to>
        <xdr:sp macro="" textlink="">
          <xdr:nvSpPr>
            <xdr:cNvPr id="153640" name="Drop Down 40" hidden="1">
              <a:extLst>
                <a:ext uri="{63B3BB69-23CF-44E3-9099-C40C66FF867C}">
                  <a14:compatExt spid="_x0000_s153640"/>
                </a:ext>
                <a:ext uri="{FF2B5EF4-FFF2-40B4-BE49-F238E27FC236}">
                  <a16:creationId xmlns:a16="http://schemas.microsoft.com/office/drawing/2014/main" id="{00000000-0008-0000-1A00-000028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60</xdr:row>
          <xdr:rowOff>15368</xdr:rowOff>
        </xdr:from>
        <xdr:to>
          <xdr:col>12</xdr:col>
          <xdr:colOff>15368</xdr:colOff>
          <xdr:row>60</xdr:row>
          <xdr:rowOff>238205</xdr:rowOff>
        </xdr:to>
        <xdr:sp macro="" textlink="">
          <xdr:nvSpPr>
            <xdr:cNvPr id="153641" name="Drop Down 41" hidden="1">
              <a:extLst>
                <a:ext uri="{63B3BB69-23CF-44E3-9099-C40C66FF867C}">
                  <a14:compatExt spid="_x0000_s153641"/>
                </a:ext>
                <a:ext uri="{FF2B5EF4-FFF2-40B4-BE49-F238E27FC236}">
                  <a16:creationId xmlns:a16="http://schemas.microsoft.com/office/drawing/2014/main" id="{00000000-0008-0000-1A00-000029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61</xdr:row>
          <xdr:rowOff>15368</xdr:rowOff>
        </xdr:from>
        <xdr:to>
          <xdr:col>12</xdr:col>
          <xdr:colOff>15368</xdr:colOff>
          <xdr:row>61</xdr:row>
          <xdr:rowOff>238205</xdr:rowOff>
        </xdr:to>
        <xdr:sp macro="" textlink="">
          <xdr:nvSpPr>
            <xdr:cNvPr id="153642" name="Drop Down 42" hidden="1">
              <a:extLst>
                <a:ext uri="{63B3BB69-23CF-44E3-9099-C40C66FF867C}">
                  <a14:compatExt spid="_x0000_s153642"/>
                </a:ext>
                <a:ext uri="{FF2B5EF4-FFF2-40B4-BE49-F238E27FC236}">
                  <a16:creationId xmlns:a16="http://schemas.microsoft.com/office/drawing/2014/main" id="{00000000-0008-0000-1A00-00002A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73</xdr:row>
          <xdr:rowOff>15368</xdr:rowOff>
        </xdr:from>
        <xdr:to>
          <xdr:col>12</xdr:col>
          <xdr:colOff>15368</xdr:colOff>
          <xdr:row>73</xdr:row>
          <xdr:rowOff>238205</xdr:rowOff>
        </xdr:to>
        <xdr:sp macro="" textlink="">
          <xdr:nvSpPr>
            <xdr:cNvPr id="153644" name="Drop Down 44" hidden="1">
              <a:extLst>
                <a:ext uri="{63B3BB69-23CF-44E3-9099-C40C66FF867C}">
                  <a14:compatExt spid="_x0000_s153644"/>
                </a:ext>
                <a:ext uri="{FF2B5EF4-FFF2-40B4-BE49-F238E27FC236}">
                  <a16:creationId xmlns:a16="http://schemas.microsoft.com/office/drawing/2014/main" id="{00000000-0008-0000-1A00-00002C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0</xdr:colOff>
      <xdr:row>0</xdr:row>
      <xdr:rowOff>9525</xdr:rowOff>
    </xdr:from>
    <xdr:to>
      <xdr:col>13</xdr:col>
      <xdr:colOff>507175</xdr:colOff>
      <xdr:row>2</xdr:row>
      <xdr:rowOff>18225</xdr:rowOff>
    </xdr:to>
    <xdr:pic>
      <xdr:nvPicPr>
        <xdr:cNvPr id="51" name="Afbeelding 50">
          <a:hlinkClick xmlns:r="http://schemas.openxmlformats.org/officeDocument/2006/relationships" r:id="rId3" tooltip="Skip to results"/>
          <a:extLst>
            <a:ext uri="{FF2B5EF4-FFF2-40B4-BE49-F238E27FC236}">
              <a16:creationId xmlns:a16="http://schemas.microsoft.com/office/drawing/2014/main" id="{00000000-0008-0000-1800-000033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153648" name="Drop Down 48" hidden="1">
              <a:extLst>
                <a:ext uri="{63B3BB69-23CF-44E3-9099-C40C66FF867C}">
                  <a14:compatExt spid="_x0000_s153648"/>
                </a:ext>
                <a:ext uri="{FF2B5EF4-FFF2-40B4-BE49-F238E27FC236}">
                  <a16:creationId xmlns:a16="http://schemas.microsoft.com/office/drawing/2014/main" id="{00000000-0008-0000-1A00-000030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153650" name="Drop Down 50" hidden="1">
              <a:extLst>
                <a:ext uri="{63B3BB69-23CF-44E3-9099-C40C66FF867C}">
                  <a14:compatExt spid="_x0000_s153650"/>
                </a:ext>
                <a:ext uri="{FF2B5EF4-FFF2-40B4-BE49-F238E27FC236}">
                  <a16:creationId xmlns:a16="http://schemas.microsoft.com/office/drawing/2014/main" id="{00000000-0008-0000-1A00-000032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58" name="Afbeelding 57">
          <a:hlinkClick xmlns:r="http://schemas.openxmlformats.org/officeDocument/2006/relationships" r:id="rId5" tooltip="Previous domain"/>
          <a:extLst>
            <a:ext uri="{FF2B5EF4-FFF2-40B4-BE49-F238E27FC236}">
              <a16:creationId xmlns:a16="http://schemas.microsoft.com/office/drawing/2014/main" id="{00000000-0008-0000-1800-00003A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979727</xdr:colOff>
      <xdr:row>0</xdr:row>
      <xdr:rowOff>1</xdr:rowOff>
    </xdr:from>
    <xdr:to>
      <xdr:col>12</xdr:col>
      <xdr:colOff>120650</xdr:colOff>
      <xdr:row>2</xdr:row>
      <xdr:rowOff>11487</xdr:rowOff>
    </xdr:to>
    <xdr:pic>
      <xdr:nvPicPr>
        <xdr:cNvPr id="59" name="Afbeelding 58">
          <a:hlinkClick xmlns:r="http://schemas.openxmlformats.org/officeDocument/2006/relationships" r:id="rId7" tooltip="Next domain"/>
          <a:extLst>
            <a:ext uri="{FF2B5EF4-FFF2-40B4-BE49-F238E27FC236}">
              <a16:creationId xmlns:a16="http://schemas.microsoft.com/office/drawing/2014/main" id="{00000000-0008-0000-1800-00003B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764702" y="1"/>
          <a:ext cx="53792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60" name="Afbeelding 59">
          <a:hlinkClick xmlns:r="http://schemas.openxmlformats.org/officeDocument/2006/relationships" r:id="rId9" tooltip="Back to index"/>
          <a:extLst>
            <a:ext uri="{FF2B5EF4-FFF2-40B4-BE49-F238E27FC236}">
              <a16:creationId xmlns:a16="http://schemas.microsoft.com/office/drawing/2014/main" id="{00000000-0008-0000-1800-00003C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153652" name="Drop Down 52" hidden="1">
              <a:extLst>
                <a:ext uri="{63B3BB69-23CF-44E3-9099-C40C66FF867C}">
                  <a14:compatExt spid="_x0000_s153652"/>
                </a:ext>
                <a:ext uri="{FF2B5EF4-FFF2-40B4-BE49-F238E27FC236}">
                  <a16:creationId xmlns:a16="http://schemas.microsoft.com/office/drawing/2014/main" id="{00000000-0008-0000-1A00-000034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15368</xdr:rowOff>
        </xdr:from>
        <xdr:to>
          <xdr:col>12</xdr:col>
          <xdr:colOff>15368</xdr:colOff>
          <xdr:row>23</xdr:row>
          <xdr:rowOff>238205</xdr:rowOff>
        </xdr:to>
        <xdr:sp macro="" textlink="">
          <xdr:nvSpPr>
            <xdr:cNvPr id="153653" name="Drop Down 53" hidden="1">
              <a:extLst>
                <a:ext uri="{63B3BB69-23CF-44E3-9099-C40C66FF867C}">
                  <a14:compatExt spid="_x0000_s153653"/>
                </a:ext>
                <a:ext uri="{FF2B5EF4-FFF2-40B4-BE49-F238E27FC236}">
                  <a16:creationId xmlns:a16="http://schemas.microsoft.com/office/drawing/2014/main" id="{00000000-0008-0000-1A00-000035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153654" name="Drop Down 54" hidden="1">
              <a:extLst>
                <a:ext uri="{63B3BB69-23CF-44E3-9099-C40C66FF867C}">
                  <a14:compatExt spid="_x0000_s153654"/>
                </a:ext>
                <a:ext uri="{FF2B5EF4-FFF2-40B4-BE49-F238E27FC236}">
                  <a16:creationId xmlns:a16="http://schemas.microsoft.com/office/drawing/2014/main" id="{00000000-0008-0000-1A00-000036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153655" name="Drop Down 55" hidden="1">
              <a:extLst>
                <a:ext uri="{63B3BB69-23CF-44E3-9099-C40C66FF867C}">
                  <a14:compatExt spid="_x0000_s153655"/>
                </a:ext>
                <a:ext uri="{FF2B5EF4-FFF2-40B4-BE49-F238E27FC236}">
                  <a16:creationId xmlns:a16="http://schemas.microsoft.com/office/drawing/2014/main" id="{00000000-0008-0000-1A00-000037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153656" name="Drop Down 56" hidden="1">
              <a:extLst>
                <a:ext uri="{63B3BB69-23CF-44E3-9099-C40C66FF867C}">
                  <a14:compatExt spid="_x0000_s153656"/>
                </a:ext>
                <a:ext uri="{FF2B5EF4-FFF2-40B4-BE49-F238E27FC236}">
                  <a16:creationId xmlns:a16="http://schemas.microsoft.com/office/drawing/2014/main" id="{00000000-0008-0000-1A00-000038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37</xdr:row>
          <xdr:rowOff>15368</xdr:rowOff>
        </xdr:from>
        <xdr:to>
          <xdr:col>12</xdr:col>
          <xdr:colOff>15368</xdr:colOff>
          <xdr:row>37</xdr:row>
          <xdr:rowOff>238205</xdr:rowOff>
        </xdr:to>
        <xdr:sp macro="" textlink="">
          <xdr:nvSpPr>
            <xdr:cNvPr id="153663" name="Drop Down 63" hidden="1">
              <a:extLst>
                <a:ext uri="{63B3BB69-23CF-44E3-9099-C40C66FF867C}">
                  <a14:compatExt spid="_x0000_s153663"/>
                </a:ext>
                <a:ext uri="{FF2B5EF4-FFF2-40B4-BE49-F238E27FC236}">
                  <a16:creationId xmlns:a16="http://schemas.microsoft.com/office/drawing/2014/main" id="{00000000-0008-0000-1A00-00003F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153664" name="Drop Down 64" hidden="1">
              <a:extLst>
                <a:ext uri="{63B3BB69-23CF-44E3-9099-C40C66FF867C}">
                  <a14:compatExt spid="_x0000_s153664"/>
                </a:ext>
                <a:ext uri="{FF2B5EF4-FFF2-40B4-BE49-F238E27FC236}">
                  <a16:creationId xmlns:a16="http://schemas.microsoft.com/office/drawing/2014/main" id="{00000000-0008-0000-1A00-000040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153665" name="Drop Down 65" hidden="1">
              <a:extLst>
                <a:ext uri="{63B3BB69-23CF-44E3-9099-C40C66FF867C}">
                  <a14:compatExt spid="_x0000_s153665"/>
                </a:ext>
                <a:ext uri="{FF2B5EF4-FFF2-40B4-BE49-F238E27FC236}">
                  <a16:creationId xmlns:a16="http://schemas.microsoft.com/office/drawing/2014/main" id="{00000000-0008-0000-1A00-000041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153666" name="Drop Down 66" hidden="1">
              <a:extLst>
                <a:ext uri="{63B3BB69-23CF-44E3-9099-C40C66FF867C}">
                  <a14:compatExt spid="_x0000_s153666"/>
                </a:ext>
                <a:ext uri="{FF2B5EF4-FFF2-40B4-BE49-F238E27FC236}">
                  <a16:creationId xmlns:a16="http://schemas.microsoft.com/office/drawing/2014/main" id="{00000000-0008-0000-1A00-000042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153667" name="Drop Down 67" hidden="1">
              <a:extLst>
                <a:ext uri="{63B3BB69-23CF-44E3-9099-C40C66FF867C}">
                  <a14:compatExt spid="_x0000_s153667"/>
                </a:ext>
                <a:ext uri="{FF2B5EF4-FFF2-40B4-BE49-F238E27FC236}">
                  <a16:creationId xmlns:a16="http://schemas.microsoft.com/office/drawing/2014/main" id="{00000000-0008-0000-1A00-000043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51</xdr:row>
          <xdr:rowOff>15368</xdr:rowOff>
        </xdr:from>
        <xdr:to>
          <xdr:col>12</xdr:col>
          <xdr:colOff>15368</xdr:colOff>
          <xdr:row>51</xdr:row>
          <xdr:rowOff>238205</xdr:rowOff>
        </xdr:to>
        <xdr:sp macro="" textlink="">
          <xdr:nvSpPr>
            <xdr:cNvPr id="153668" name="Drop Down 68" hidden="1">
              <a:extLst>
                <a:ext uri="{63B3BB69-23CF-44E3-9099-C40C66FF867C}">
                  <a14:compatExt spid="_x0000_s153668"/>
                </a:ext>
                <a:ext uri="{FF2B5EF4-FFF2-40B4-BE49-F238E27FC236}">
                  <a16:creationId xmlns:a16="http://schemas.microsoft.com/office/drawing/2014/main" id="{00000000-0008-0000-1A00-000044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153669" name="Drop Down 69" hidden="1">
              <a:extLst>
                <a:ext uri="{63B3BB69-23CF-44E3-9099-C40C66FF867C}">
                  <a14:compatExt spid="_x0000_s153669"/>
                </a:ext>
                <a:ext uri="{FF2B5EF4-FFF2-40B4-BE49-F238E27FC236}">
                  <a16:creationId xmlns:a16="http://schemas.microsoft.com/office/drawing/2014/main" id="{00000000-0008-0000-1A00-000045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153671" name="Drop Down 71" hidden="1">
              <a:extLst>
                <a:ext uri="{63B3BB69-23CF-44E3-9099-C40C66FF867C}">
                  <a14:compatExt spid="_x0000_s153671"/>
                </a:ext>
                <a:ext uri="{FF2B5EF4-FFF2-40B4-BE49-F238E27FC236}">
                  <a16:creationId xmlns:a16="http://schemas.microsoft.com/office/drawing/2014/main" id="{00000000-0008-0000-1A00-000047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153672" name="Drop Down 72" hidden="1">
              <a:extLst>
                <a:ext uri="{63B3BB69-23CF-44E3-9099-C40C66FF867C}">
                  <a14:compatExt spid="_x0000_s153672"/>
                </a:ext>
                <a:ext uri="{FF2B5EF4-FFF2-40B4-BE49-F238E27FC236}">
                  <a16:creationId xmlns:a16="http://schemas.microsoft.com/office/drawing/2014/main" id="{00000000-0008-0000-1A00-000048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153673" name="Drop Down 73" hidden="1">
              <a:extLst>
                <a:ext uri="{63B3BB69-23CF-44E3-9099-C40C66FF867C}">
                  <a14:compatExt spid="_x0000_s153673"/>
                </a:ext>
                <a:ext uri="{FF2B5EF4-FFF2-40B4-BE49-F238E27FC236}">
                  <a16:creationId xmlns:a16="http://schemas.microsoft.com/office/drawing/2014/main" id="{00000000-0008-0000-1A00-000049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65</xdr:row>
          <xdr:rowOff>15368</xdr:rowOff>
        </xdr:from>
        <xdr:to>
          <xdr:col>12</xdr:col>
          <xdr:colOff>15368</xdr:colOff>
          <xdr:row>65</xdr:row>
          <xdr:rowOff>238205</xdr:rowOff>
        </xdr:to>
        <xdr:sp macro="" textlink="">
          <xdr:nvSpPr>
            <xdr:cNvPr id="153674" name="Drop Down 74" hidden="1">
              <a:extLst>
                <a:ext uri="{63B3BB69-23CF-44E3-9099-C40C66FF867C}">
                  <a14:compatExt spid="_x0000_s153674"/>
                </a:ext>
                <a:ext uri="{FF2B5EF4-FFF2-40B4-BE49-F238E27FC236}">
                  <a16:creationId xmlns:a16="http://schemas.microsoft.com/office/drawing/2014/main" id="{00000000-0008-0000-1A00-00004A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66</xdr:row>
          <xdr:rowOff>15368</xdr:rowOff>
        </xdr:from>
        <xdr:to>
          <xdr:col>12</xdr:col>
          <xdr:colOff>15368</xdr:colOff>
          <xdr:row>66</xdr:row>
          <xdr:rowOff>238205</xdr:rowOff>
        </xdr:to>
        <xdr:sp macro="" textlink="">
          <xdr:nvSpPr>
            <xdr:cNvPr id="153675" name="Drop Down 75" hidden="1">
              <a:extLst>
                <a:ext uri="{63B3BB69-23CF-44E3-9099-C40C66FF867C}">
                  <a14:compatExt spid="_x0000_s153675"/>
                </a:ext>
                <a:ext uri="{FF2B5EF4-FFF2-40B4-BE49-F238E27FC236}">
                  <a16:creationId xmlns:a16="http://schemas.microsoft.com/office/drawing/2014/main" id="{00000000-0008-0000-1A00-00004B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67</xdr:row>
          <xdr:rowOff>15368</xdr:rowOff>
        </xdr:from>
        <xdr:to>
          <xdr:col>12</xdr:col>
          <xdr:colOff>15368</xdr:colOff>
          <xdr:row>67</xdr:row>
          <xdr:rowOff>238205</xdr:rowOff>
        </xdr:to>
        <xdr:sp macro="" textlink="">
          <xdr:nvSpPr>
            <xdr:cNvPr id="153676" name="Drop Down 76" hidden="1">
              <a:extLst>
                <a:ext uri="{63B3BB69-23CF-44E3-9099-C40C66FF867C}">
                  <a14:compatExt spid="_x0000_s153676"/>
                </a:ext>
                <a:ext uri="{FF2B5EF4-FFF2-40B4-BE49-F238E27FC236}">
                  <a16:creationId xmlns:a16="http://schemas.microsoft.com/office/drawing/2014/main" id="{00000000-0008-0000-1A00-00004C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68</xdr:row>
          <xdr:rowOff>15368</xdr:rowOff>
        </xdr:from>
        <xdr:to>
          <xdr:col>12</xdr:col>
          <xdr:colOff>15368</xdr:colOff>
          <xdr:row>68</xdr:row>
          <xdr:rowOff>238205</xdr:rowOff>
        </xdr:to>
        <xdr:sp macro="" textlink="">
          <xdr:nvSpPr>
            <xdr:cNvPr id="153677" name="Drop Down 77" hidden="1">
              <a:extLst>
                <a:ext uri="{63B3BB69-23CF-44E3-9099-C40C66FF867C}">
                  <a14:compatExt spid="_x0000_s153677"/>
                </a:ext>
                <a:ext uri="{FF2B5EF4-FFF2-40B4-BE49-F238E27FC236}">
                  <a16:creationId xmlns:a16="http://schemas.microsoft.com/office/drawing/2014/main" id="{00000000-0008-0000-1A00-00004D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71</xdr:row>
          <xdr:rowOff>15368</xdr:rowOff>
        </xdr:from>
        <xdr:to>
          <xdr:col>12</xdr:col>
          <xdr:colOff>15368</xdr:colOff>
          <xdr:row>71</xdr:row>
          <xdr:rowOff>238205</xdr:rowOff>
        </xdr:to>
        <xdr:sp macro="" textlink="">
          <xdr:nvSpPr>
            <xdr:cNvPr id="153678" name="Drop Down 78" hidden="1">
              <a:extLst>
                <a:ext uri="{63B3BB69-23CF-44E3-9099-C40C66FF867C}">
                  <a14:compatExt spid="_x0000_s153678"/>
                </a:ext>
                <a:ext uri="{FF2B5EF4-FFF2-40B4-BE49-F238E27FC236}">
                  <a16:creationId xmlns:a16="http://schemas.microsoft.com/office/drawing/2014/main" id="{00000000-0008-0000-1A00-00004E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72</xdr:row>
          <xdr:rowOff>15368</xdr:rowOff>
        </xdr:from>
        <xdr:to>
          <xdr:col>12</xdr:col>
          <xdr:colOff>15368</xdr:colOff>
          <xdr:row>72</xdr:row>
          <xdr:rowOff>238205</xdr:rowOff>
        </xdr:to>
        <xdr:sp macro="" textlink="">
          <xdr:nvSpPr>
            <xdr:cNvPr id="153679" name="Drop Down 79" hidden="1">
              <a:extLst>
                <a:ext uri="{63B3BB69-23CF-44E3-9099-C40C66FF867C}">
                  <a14:compatExt spid="_x0000_s153679"/>
                </a:ext>
                <a:ext uri="{FF2B5EF4-FFF2-40B4-BE49-F238E27FC236}">
                  <a16:creationId xmlns:a16="http://schemas.microsoft.com/office/drawing/2014/main" id="{00000000-0008-0000-1A00-00004F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62</xdr:row>
          <xdr:rowOff>15368</xdr:rowOff>
        </xdr:from>
        <xdr:to>
          <xdr:col>12</xdr:col>
          <xdr:colOff>15368</xdr:colOff>
          <xdr:row>62</xdr:row>
          <xdr:rowOff>238205</xdr:rowOff>
        </xdr:to>
        <xdr:sp macro="" textlink="">
          <xdr:nvSpPr>
            <xdr:cNvPr id="153680" name="Drop Down 80" hidden="1">
              <a:extLst>
                <a:ext uri="{63B3BB69-23CF-44E3-9099-C40C66FF867C}">
                  <a14:compatExt spid="_x0000_s153680"/>
                </a:ext>
                <a:ext uri="{FF2B5EF4-FFF2-40B4-BE49-F238E27FC236}">
                  <a16:creationId xmlns:a16="http://schemas.microsoft.com/office/drawing/2014/main" id="{00000000-0008-0000-1A00-0000505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12</xdr:row>
          <xdr:rowOff>15368</xdr:rowOff>
        </xdr:from>
        <xdr:to>
          <xdr:col>12</xdr:col>
          <xdr:colOff>15368</xdr:colOff>
          <xdr:row>12</xdr:row>
          <xdr:rowOff>238205</xdr:rowOff>
        </xdr:to>
        <xdr:sp macro="" textlink="">
          <xdr:nvSpPr>
            <xdr:cNvPr id="49153" name="Drop Down 1" hidden="1">
              <a:extLst>
                <a:ext uri="{63B3BB69-23CF-44E3-9099-C40C66FF867C}">
                  <a14:compatExt spid="_x0000_s49153"/>
                </a:ext>
                <a:ext uri="{FF2B5EF4-FFF2-40B4-BE49-F238E27FC236}">
                  <a16:creationId xmlns:a16="http://schemas.microsoft.com/office/drawing/2014/main" id="{00000000-0008-0000-1B00-000001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15368</xdr:rowOff>
        </xdr:from>
        <xdr:to>
          <xdr:col>12</xdr:col>
          <xdr:colOff>15368</xdr:colOff>
          <xdr:row>13</xdr:row>
          <xdr:rowOff>238205</xdr:rowOff>
        </xdr:to>
        <xdr:sp macro="" textlink="">
          <xdr:nvSpPr>
            <xdr:cNvPr id="49154" name="Drop Down 2" hidden="1">
              <a:extLst>
                <a:ext uri="{63B3BB69-23CF-44E3-9099-C40C66FF867C}">
                  <a14:compatExt spid="_x0000_s49154"/>
                </a:ext>
                <a:ext uri="{FF2B5EF4-FFF2-40B4-BE49-F238E27FC236}">
                  <a16:creationId xmlns:a16="http://schemas.microsoft.com/office/drawing/2014/main" id="{00000000-0008-0000-1B00-000002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49155" name="Drop Down 3" hidden="1">
              <a:extLst>
                <a:ext uri="{63B3BB69-23CF-44E3-9099-C40C66FF867C}">
                  <a14:compatExt spid="_x0000_s49155"/>
                </a:ext>
                <a:ext uri="{FF2B5EF4-FFF2-40B4-BE49-F238E27FC236}">
                  <a16:creationId xmlns:a16="http://schemas.microsoft.com/office/drawing/2014/main" id="{00000000-0008-0000-1B00-000003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49156" name="Drop Down 4" hidden="1">
              <a:extLst>
                <a:ext uri="{63B3BB69-23CF-44E3-9099-C40C66FF867C}">
                  <a14:compatExt spid="_x0000_s49156"/>
                </a:ext>
                <a:ext uri="{FF2B5EF4-FFF2-40B4-BE49-F238E27FC236}">
                  <a16:creationId xmlns:a16="http://schemas.microsoft.com/office/drawing/2014/main" id="{00000000-0008-0000-1B00-000004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15368</xdr:rowOff>
        </xdr:from>
        <xdr:to>
          <xdr:col>12</xdr:col>
          <xdr:colOff>15368</xdr:colOff>
          <xdr:row>16</xdr:row>
          <xdr:rowOff>238205</xdr:rowOff>
        </xdr:to>
        <xdr:sp macro="" textlink="">
          <xdr:nvSpPr>
            <xdr:cNvPr id="49157" name="Drop Down 5" hidden="1">
              <a:extLst>
                <a:ext uri="{63B3BB69-23CF-44E3-9099-C40C66FF867C}">
                  <a14:compatExt spid="_x0000_s49157"/>
                </a:ext>
                <a:ext uri="{FF2B5EF4-FFF2-40B4-BE49-F238E27FC236}">
                  <a16:creationId xmlns:a16="http://schemas.microsoft.com/office/drawing/2014/main" id="{00000000-0008-0000-1B00-000005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49158" name="Drop Down 6" hidden="1">
              <a:extLst>
                <a:ext uri="{63B3BB69-23CF-44E3-9099-C40C66FF867C}">
                  <a14:compatExt spid="_x0000_s49158"/>
                </a:ext>
                <a:ext uri="{FF2B5EF4-FFF2-40B4-BE49-F238E27FC236}">
                  <a16:creationId xmlns:a16="http://schemas.microsoft.com/office/drawing/2014/main" id="{00000000-0008-0000-1B00-000006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49159" name="Drop Down 7" hidden="1">
              <a:extLst>
                <a:ext uri="{63B3BB69-23CF-44E3-9099-C40C66FF867C}">
                  <a14:compatExt spid="_x0000_s49159"/>
                </a:ext>
                <a:ext uri="{FF2B5EF4-FFF2-40B4-BE49-F238E27FC236}">
                  <a16:creationId xmlns:a16="http://schemas.microsoft.com/office/drawing/2014/main" id="{00000000-0008-0000-1B00-000007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49160" name="Drop Down 8" hidden="1">
              <a:extLst>
                <a:ext uri="{63B3BB69-23CF-44E3-9099-C40C66FF867C}">
                  <a14:compatExt spid="_x0000_s49160"/>
                </a:ext>
                <a:ext uri="{FF2B5EF4-FFF2-40B4-BE49-F238E27FC236}">
                  <a16:creationId xmlns:a16="http://schemas.microsoft.com/office/drawing/2014/main" id="{00000000-0008-0000-1B00-000008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49161" name="Drop Down 9" hidden="1">
              <a:extLst>
                <a:ext uri="{63B3BB69-23CF-44E3-9099-C40C66FF867C}">
                  <a14:compatExt spid="_x0000_s49161"/>
                </a:ext>
                <a:ext uri="{FF2B5EF4-FFF2-40B4-BE49-F238E27FC236}">
                  <a16:creationId xmlns:a16="http://schemas.microsoft.com/office/drawing/2014/main" id="{00000000-0008-0000-1B00-000009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15368</xdr:rowOff>
        </xdr:from>
        <xdr:to>
          <xdr:col>12</xdr:col>
          <xdr:colOff>15368</xdr:colOff>
          <xdr:row>21</xdr:row>
          <xdr:rowOff>238205</xdr:rowOff>
        </xdr:to>
        <xdr:sp macro="" textlink="">
          <xdr:nvSpPr>
            <xdr:cNvPr id="49162" name="Drop Down 10" hidden="1">
              <a:extLst>
                <a:ext uri="{63B3BB69-23CF-44E3-9099-C40C66FF867C}">
                  <a14:compatExt spid="_x0000_s49162"/>
                </a:ext>
                <a:ext uri="{FF2B5EF4-FFF2-40B4-BE49-F238E27FC236}">
                  <a16:creationId xmlns:a16="http://schemas.microsoft.com/office/drawing/2014/main" id="{00000000-0008-0000-1B00-00000A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49163" name="Drop Down 11" hidden="1">
              <a:extLst>
                <a:ext uri="{63B3BB69-23CF-44E3-9099-C40C66FF867C}">
                  <a14:compatExt spid="_x0000_s49163"/>
                </a:ext>
                <a:ext uri="{FF2B5EF4-FFF2-40B4-BE49-F238E27FC236}">
                  <a16:creationId xmlns:a16="http://schemas.microsoft.com/office/drawing/2014/main" id="{00000000-0008-0000-1B00-00000B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15368</xdr:rowOff>
        </xdr:from>
        <xdr:to>
          <xdr:col>12</xdr:col>
          <xdr:colOff>15368</xdr:colOff>
          <xdr:row>10</xdr:row>
          <xdr:rowOff>238205</xdr:rowOff>
        </xdr:to>
        <xdr:sp macro="" textlink="">
          <xdr:nvSpPr>
            <xdr:cNvPr id="49164" name="Drop Down 12" hidden="1">
              <a:extLst>
                <a:ext uri="{63B3BB69-23CF-44E3-9099-C40C66FF867C}">
                  <a14:compatExt spid="_x0000_s49164"/>
                </a:ext>
                <a:ext uri="{FF2B5EF4-FFF2-40B4-BE49-F238E27FC236}">
                  <a16:creationId xmlns:a16="http://schemas.microsoft.com/office/drawing/2014/main" id="{00000000-0008-0000-1B00-00000C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49165" name="Drop Down 13" hidden="1">
              <a:extLst>
                <a:ext uri="{63B3BB69-23CF-44E3-9099-C40C66FF867C}">
                  <a14:compatExt spid="_x0000_s49165"/>
                </a:ext>
                <a:ext uri="{FF2B5EF4-FFF2-40B4-BE49-F238E27FC236}">
                  <a16:creationId xmlns:a16="http://schemas.microsoft.com/office/drawing/2014/main" id="{00000000-0008-0000-1B00-00000D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49166" name="Drop Down 14" hidden="1">
              <a:extLst>
                <a:ext uri="{63B3BB69-23CF-44E3-9099-C40C66FF867C}">
                  <a14:compatExt spid="_x0000_s49166"/>
                </a:ext>
                <a:ext uri="{FF2B5EF4-FFF2-40B4-BE49-F238E27FC236}">
                  <a16:creationId xmlns:a16="http://schemas.microsoft.com/office/drawing/2014/main" id="{00000000-0008-0000-1B00-00000E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49167" name="Drop Down 15" hidden="1">
              <a:extLst>
                <a:ext uri="{63B3BB69-23CF-44E3-9099-C40C66FF867C}">
                  <a14:compatExt spid="_x0000_s49167"/>
                </a:ext>
                <a:ext uri="{FF2B5EF4-FFF2-40B4-BE49-F238E27FC236}">
                  <a16:creationId xmlns:a16="http://schemas.microsoft.com/office/drawing/2014/main" id="{00000000-0008-0000-1B00-00000F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15368</xdr:rowOff>
        </xdr:from>
        <xdr:to>
          <xdr:col>12</xdr:col>
          <xdr:colOff>15368</xdr:colOff>
          <xdr:row>27</xdr:row>
          <xdr:rowOff>238205</xdr:rowOff>
        </xdr:to>
        <xdr:sp macro="" textlink="">
          <xdr:nvSpPr>
            <xdr:cNvPr id="49168" name="Drop Down 16" hidden="1">
              <a:extLst>
                <a:ext uri="{63B3BB69-23CF-44E3-9099-C40C66FF867C}">
                  <a14:compatExt spid="_x0000_s49168"/>
                </a:ext>
                <a:ext uri="{FF2B5EF4-FFF2-40B4-BE49-F238E27FC236}">
                  <a16:creationId xmlns:a16="http://schemas.microsoft.com/office/drawing/2014/main" id="{00000000-0008-0000-1B00-000010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49169" name="Drop Down 17" hidden="1">
              <a:extLst>
                <a:ext uri="{63B3BB69-23CF-44E3-9099-C40C66FF867C}">
                  <a14:compatExt spid="_x0000_s49169"/>
                </a:ext>
                <a:ext uri="{FF2B5EF4-FFF2-40B4-BE49-F238E27FC236}">
                  <a16:creationId xmlns:a16="http://schemas.microsoft.com/office/drawing/2014/main" id="{00000000-0008-0000-1B00-000011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49170" name="Drop Down 18" hidden="1">
              <a:extLst>
                <a:ext uri="{63B3BB69-23CF-44E3-9099-C40C66FF867C}">
                  <a14:compatExt spid="_x0000_s49170"/>
                </a:ext>
                <a:ext uri="{FF2B5EF4-FFF2-40B4-BE49-F238E27FC236}">
                  <a16:creationId xmlns:a16="http://schemas.microsoft.com/office/drawing/2014/main" id="{00000000-0008-0000-1B00-000012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49171" name="Drop Down 19" hidden="1">
              <a:extLst>
                <a:ext uri="{63B3BB69-23CF-44E3-9099-C40C66FF867C}">
                  <a14:compatExt spid="_x0000_s49171"/>
                </a:ext>
                <a:ext uri="{FF2B5EF4-FFF2-40B4-BE49-F238E27FC236}">
                  <a16:creationId xmlns:a16="http://schemas.microsoft.com/office/drawing/2014/main" id="{00000000-0008-0000-1B00-000013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49172" name="Drop Down 20" hidden="1">
              <a:extLst>
                <a:ext uri="{63B3BB69-23CF-44E3-9099-C40C66FF867C}">
                  <a14:compatExt spid="_x0000_s49172"/>
                </a:ext>
                <a:ext uri="{FF2B5EF4-FFF2-40B4-BE49-F238E27FC236}">
                  <a16:creationId xmlns:a16="http://schemas.microsoft.com/office/drawing/2014/main" id="{00000000-0008-0000-1B00-000014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49173" name="Drop Down 21" hidden="1">
              <a:extLst>
                <a:ext uri="{63B3BB69-23CF-44E3-9099-C40C66FF867C}">
                  <a14:compatExt spid="_x0000_s49173"/>
                </a:ext>
                <a:ext uri="{FF2B5EF4-FFF2-40B4-BE49-F238E27FC236}">
                  <a16:creationId xmlns:a16="http://schemas.microsoft.com/office/drawing/2014/main" id="{00000000-0008-0000-1B00-000015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15368</xdr:rowOff>
        </xdr:from>
        <xdr:to>
          <xdr:col>12</xdr:col>
          <xdr:colOff>15368</xdr:colOff>
          <xdr:row>34</xdr:row>
          <xdr:rowOff>238205</xdr:rowOff>
        </xdr:to>
        <xdr:sp macro="" textlink="">
          <xdr:nvSpPr>
            <xdr:cNvPr id="49174" name="Drop Down 22" hidden="1">
              <a:extLst>
                <a:ext uri="{63B3BB69-23CF-44E3-9099-C40C66FF867C}">
                  <a14:compatExt spid="_x0000_s49174"/>
                </a:ext>
                <a:ext uri="{FF2B5EF4-FFF2-40B4-BE49-F238E27FC236}">
                  <a16:creationId xmlns:a16="http://schemas.microsoft.com/office/drawing/2014/main" id="{00000000-0008-0000-1B00-000016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49175" name="Drop Down 23" hidden="1">
              <a:extLst>
                <a:ext uri="{63B3BB69-23CF-44E3-9099-C40C66FF867C}">
                  <a14:compatExt spid="_x0000_s49175"/>
                </a:ext>
                <a:ext uri="{FF2B5EF4-FFF2-40B4-BE49-F238E27FC236}">
                  <a16:creationId xmlns:a16="http://schemas.microsoft.com/office/drawing/2014/main" id="{00000000-0008-0000-1B00-000017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15368</xdr:rowOff>
        </xdr:from>
        <xdr:to>
          <xdr:col>12</xdr:col>
          <xdr:colOff>15368</xdr:colOff>
          <xdr:row>36</xdr:row>
          <xdr:rowOff>238205</xdr:rowOff>
        </xdr:to>
        <xdr:sp macro="" textlink="">
          <xdr:nvSpPr>
            <xdr:cNvPr id="49176" name="Drop Down 24" hidden="1">
              <a:extLst>
                <a:ext uri="{63B3BB69-23CF-44E3-9099-C40C66FF867C}">
                  <a14:compatExt spid="_x0000_s49176"/>
                </a:ext>
                <a:ext uri="{FF2B5EF4-FFF2-40B4-BE49-F238E27FC236}">
                  <a16:creationId xmlns:a16="http://schemas.microsoft.com/office/drawing/2014/main" id="{00000000-0008-0000-1B00-000018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15368</xdr:rowOff>
        </xdr:from>
        <xdr:to>
          <xdr:col>12</xdr:col>
          <xdr:colOff>15368</xdr:colOff>
          <xdr:row>40</xdr:row>
          <xdr:rowOff>238205</xdr:rowOff>
        </xdr:to>
        <xdr:sp macro="" textlink="">
          <xdr:nvSpPr>
            <xdr:cNvPr id="49190" name="Drop Down 38" hidden="1">
              <a:extLst>
                <a:ext uri="{63B3BB69-23CF-44E3-9099-C40C66FF867C}">
                  <a14:compatExt spid="_x0000_s49190"/>
                </a:ext>
                <a:ext uri="{FF2B5EF4-FFF2-40B4-BE49-F238E27FC236}">
                  <a16:creationId xmlns:a16="http://schemas.microsoft.com/office/drawing/2014/main" id="{00000000-0008-0000-1B00-000026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41</xdr:row>
          <xdr:rowOff>15368</xdr:rowOff>
        </xdr:from>
        <xdr:to>
          <xdr:col>12</xdr:col>
          <xdr:colOff>15368</xdr:colOff>
          <xdr:row>41</xdr:row>
          <xdr:rowOff>238205</xdr:rowOff>
        </xdr:to>
        <xdr:sp macro="" textlink="">
          <xdr:nvSpPr>
            <xdr:cNvPr id="49191" name="Drop Down 39" hidden="1">
              <a:extLst>
                <a:ext uri="{63B3BB69-23CF-44E3-9099-C40C66FF867C}">
                  <a14:compatExt spid="_x0000_s49191"/>
                </a:ext>
                <a:ext uri="{FF2B5EF4-FFF2-40B4-BE49-F238E27FC236}">
                  <a16:creationId xmlns:a16="http://schemas.microsoft.com/office/drawing/2014/main" id="{00000000-0008-0000-1B00-000027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49192" name="Drop Down 40" hidden="1">
              <a:extLst>
                <a:ext uri="{63B3BB69-23CF-44E3-9099-C40C66FF867C}">
                  <a14:compatExt spid="_x0000_s49192"/>
                </a:ext>
                <a:ext uri="{FF2B5EF4-FFF2-40B4-BE49-F238E27FC236}">
                  <a16:creationId xmlns:a16="http://schemas.microsoft.com/office/drawing/2014/main" id="{00000000-0008-0000-1B00-000028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49193" name="Drop Down 41" hidden="1">
              <a:extLst>
                <a:ext uri="{63B3BB69-23CF-44E3-9099-C40C66FF867C}">
                  <a14:compatExt spid="_x0000_s49193"/>
                </a:ext>
                <a:ext uri="{FF2B5EF4-FFF2-40B4-BE49-F238E27FC236}">
                  <a16:creationId xmlns:a16="http://schemas.microsoft.com/office/drawing/2014/main" id="{00000000-0008-0000-1B00-000029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49194" name="Drop Down 42" hidden="1">
              <a:extLst>
                <a:ext uri="{63B3BB69-23CF-44E3-9099-C40C66FF867C}">
                  <a14:compatExt spid="_x0000_s49194"/>
                </a:ext>
                <a:ext uri="{FF2B5EF4-FFF2-40B4-BE49-F238E27FC236}">
                  <a16:creationId xmlns:a16="http://schemas.microsoft.com/office/drawing/2014/main" id="{00000000-0008-0000-1B00-00002A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15368</xdr:rowOff>
        </xdr:from>
        <xdr:to>
          <xdr:col>12</xdr:col>
          <xdr:colOff>15368</xdr:colOff>
          <xdr:row>45</xdr:row>
          <xdr:rowOff>238205</xdr:rowOff>
        </xdr:to>
        <xdr:sp macro="" textlink="">
          <xdr:nvSpPr>
            <xdr:cNvPr id="49195" name="Drop Down 43" hidden="1">
              <a:extLst>
                <a:ext uri="{63B3BB69-23CF-44E3-9099-C40C66FF867C}">
                  <a14:compatExt spid="_x0000_s49195"/>
                </a:ext>
                <a:ext uri="{FF2B5EF4-FFF2-40B4-BE49-F238E27FC236}">
                  <a16:creationId xmlns:a16="http://schemas.microsoft.com/office/drawing/2014/main" id="{00000000-0008-0000-1B00-00002B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15368</xdr:rowOff>
        </xdr:from>
        <xdr:to>
          <xdr:col>12</xdr:col>
          <xdr:colOff>15368</xdr:colOff>
          <xdr:row>46</xdr:row>
          <xdr:rowOff>238205</xdr:rowOff>
        </xdr:to>
        <xdr:sp macro="" textlink="">
          <xdr:nvSpPr>
            <xdr:cNvPr id="49196" name="Drop Down 44" hidden="1">
              <a:extLst>
                <a:ext uri="{63B3BB69-23CF-44E3-9099-C40C66FF867C}">
                  <a14:compatExt spid="_x0000_s49196"/>
                </a:ext>
                <a:ext uri="{FF2B5EF4-FFF2-40B4-BE49-F238E27FC236}">
                  <a16:creationId xmlns:a16="http://schemas.microsoft.com/office/drawing/2014/main" id="{00000000-0008-0000-1B00-00002C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49197" name="Drop Down 45" hidden="1">
              <a:extLst>
                <a:ext uri="{63B3BB69-23CF-44E3-9099-C40C66FF867C}">
                  <a14:compatExt spid="_x0000_s49197"/>
                </a:ext>
                <a:ext uri="{FF2B5EF4-FFF2-40B4-BE49-F238E27FC236}">
                  <a16:creationId xmlns:a16="http://schemas.microsoft.com/office/drawing/2014/main" id="{00000000-0008-0000-1B00-00002D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51</xdr:row>
          <xdr:rowOff>15368</xdr:rowOff>
        </xdr:from>
        <xdr:to>
          <xdr:col>12</xdr:col>
          <xdr:colOff>15368</xdr:colOff>
          <xdr:row>51</xdr:row>
          <xdr:rowOff>238205</xdr:rowOff>
        </xdr:to>
        <xdr:sp macro="" textlink="">
          <xdr:nvSpPr>
            <xdr:cNvPr id="49198" name="Drop Down 46" hidden="1">
              <a:extLst>
                <a:ext uri="{63B3BB69-23CF-44E3-9099-C40C66FF867C}">
                  <a14:compatExt spid="_x0000_s49198"/>
                </a:ext>
                <a:ext uri="{FF2B5EF4-FFF2-40B4-BE49-F238E27FC236}">
                  <a16:creationId xmlns:a16="http://schemas.microsoft.com/office/drawing/2014/main" id="{00000000-0008-0000-1B00-00002E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52</xdr:row>
          <xdr:rowOff>15368</xdr:rowOff>
        </xdr:from>
        <xdr:to>
          <xdr:col>12</xdr:col>
          <xdr:colOff>15368</xdr:colOff>
          <xdr:row>52</xdr:row>
          <xdr:rowOff>238205</xdr:rowOff>
        </xdr:to>
        <xdr:sp macro="" textlink="">
          <xdr:nvSpPr>
            <xdr:cNvPr id="49199" name="Drop Down 47" hidden="1">
              <a:extLst>
                <a:ext uri="{63B3BB69-23CF-44E3-9099-C40C66FF867C}">
                  <a14:compatExt spid="_x0000_s49199"/>
                </a:ext>
                <a:ext uri="{FF2B5EF4-FFF2-40B4-BE49-F238E27FC236}">
                  <a16:creationId xmlns:a16="http://schemas.microsoft.com/office/drawing/2014/main" id="{00000000-0008-0000-1B00-00002F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49200" name="Drop Down 48" hidden="1">
              <a:extLst>
                <a:ext uri="{63B3BB69-23CF-44E3-9099-C40C66FF867C}">
                  <a14:compatExt spid="_x0000_s49200"/>
                </a:ext>
                <a:ext uri="{FF2B5EF4-FFF2-40B4-BE49-F238E27FC236}">
                  <a16:creationId xmlns:a16="http://schemas.microsoft.com/office/drawing/2014/main" id="{00000000-0008-0000-1B00-000030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49201" name="Drop Down 49" hidden="1">
              <a:extLst>
                <a:ext uri="{63B3BB69-23CF-44E3-9099-C40C66FF867C}">
                  <a14:compatExt spid="_x0000_s49201"/>
                </a:ext>
                <a:ext uri="{FF2B5EF4-FFF2-40B4-BE49-F238E27FC236}">
                  <a16:creationId xmlns:a16="http://schemas.microsoft.com/office/drawing/2014/main" id="{00000000-0008-0000-1B00-000031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49202" name="Drop Down 50" hidden="1">
              <a:extLst>
                <a:ext uri="{63B3BB69-23CF-44E3-9099-C40C66FF867C}">
                  <a14:compatExt spid="_x0000_s49202"/>
                </a:ext>
                <a:ext uri="{FF2B5EF4-FFF2-40B4-BE49-F238E27FC236}">
                  <a16:creationId xmlns:a16="http://schemas.microsoft.com/office/drawing/2014/main" id="{00000000-0008-0000-1B00-000032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49203" name="Drop Down 51" hidden="1">
              <a:extLst>
                <a:ext uri="{63B3BB69-23CF-44E3-9099-C40C66FF867C}">
                  <a14:compatExt spid="_x0000_s49203"/>
                </a:ext>
                <a:ext uri="{FF2B5EF4-FFF2-40B4-BE49-F238E27FC236}">
                  <a16:creationId xmlns:a16="http://schemas.microsoft.com/office/drawing/2014/main" id="{00000000-0008-0000-1B00-000033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49204" name="Drop Down 52" hidden="1">
              <a:extLst>
                <a:ext uri="{63B3BB69-23CF-44E3-9099-C40C66FF867C}">
                  <a14:compatExt spid="_x0000_s49204"/>
                </a:ext>
                <a:ext uri="{FF2B5EF4-FFF2-40B4-BE49-F238E27FC236}">
                  <a16:creationId xmlns:a16="http://schemas.microsoft.com/office/drawing/2014/main" id="{00000000-0008-0000-1B00-000034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58</xdr:row>
          <xdr:rowOff>15368</xdr:rowOff>
        </xdr:from>
        <xdr:to>
          <xdr:col>12</xdr:col>
          <xdr:colOff>15368</xdr:colOff>
          <xdr:row>58</xdr:row>
          <xdr:rowOff>238205</xdr:rowOff>
        </xdr:to>
        <xdr:sp macro="" textlink="">
          <xdr:nvSpPr>
            <xdr:cNvPr id="49205" name="Drop Down 53" hidden="1">
              <a:extLst>
                <a:ext uri="{63B3BB69-23CF-44E3-9099-C40C66FF867C}">
                  <a14:compatExt spid="_x0000_s49205"/>
                </a:ext>
                <a:ext uri="{FF2B5EF4-FFF2-40B4-BE49-F238E27FC236}">
                  <a16:creationId xmlns:a16="http://schemas.microsoft.com/office/drawing/2014/main" id="{00000000-0008-0000-1B00-000035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62</xdr:row>
          <xdr:rowOff>15368</xdr:rowOff>
        </xdr:from>
        <xdr:to>
          <xdr:col>12</xdr:col>
          <xdr:colOff>15368</xdr:colOff>
          <xdr:row>62</xdr:row>
          <xdr:rowOff>238205</xdr:rowOff>
        </xdr:to>
        <xdr:sp macro="" textlink="">
          <xdr:nvSpPr>
            <xdr:cNvPr id="49206" name="Drop Down 54" hidden="1">
              <a:extLst>
                <a:ext uri="{63B3BB69-23CF-44E3-9099-C40C66FF867C}">
                  <a14:compatExt spid="_x0000_s49206"/>
                </a:ext>
                <a:ext uri="{FF2B5EF4-FFF2-40B4-BE49-F238E27FC236}">
                  <a16:creationId xmlns:a16="http://schemas.microsoft.com/office/drawing/2014/main" id="{00000000-0008-0000-1B00-000036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465945</xdr:colOff>
      <xdr:row>2</xdr:row>
      <xdr:rowOff>9525</xdr:rowOff>
    </xdr:to>
    <xdr:pic>
      <xdr:nvPicPr>
        <xdr:cNvPr id="2" name="Afbeelding 1">
          <a:hlinkClick xmlns:r="http://schemas.openxmlformats.org/officeDocument/2006/relationships" r:id="rId1" tooltip="Previous domain"/>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14793" y="0"/>
          <a:ext cx="504825" cy="505214"/>
        </a:xfrm>
        <a:prstGeom prst="rect">
          <a:avLst/>
        </a:prstGeom>
      </xdr:spPr>
    </xdr:pic>
    <xdr:clientData/>
  </xdr:twoCellAnchor>
  <xdr:twoCellAnchor editAs="oneCell">
    <xdr:from>
      <xdr:col>11</xdr:col>
      <xdr:colOff>982904</xdr:colOff>
      <xdr:row>0</xdr:row>
      <xdr:rowOff>1</xdr:rowOff>
    </xdr:from>
    <xdr:to>
      <xdr:col>12</xdr:col>
      <xdr:colOff>114301</xdr:colOff>
      <xdr:row>2</xdr:row>
      <xdr:rowOff>11487</xdr:rowOff>
    </xdr:to>
    <xdr:pic>
      <xdr:nvPicPr>
        <xdr:cNvPr id="3" name="Afbeelding 2">
          <a:hlinkClick xmlns:r="http://schemas.openxmlformats.org/officeDocument/2006/relationships" r:id="rId3" tooltip="Next domain"/>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64704" y="1"/>
          <a:ext cx="531572"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4" name="Afbeelding 3">
          <a:hlinkClick xmlns:r="http://schemas.openxmlformats.org/officeDocument/2006/relationships" r:id="rId5" tooltip="Back to index"/>
          <a:extLst>
            <a:ext uri="{FF2B5EF4-FFF2-40B4-BE49-F238E27FC236}">
              <a16:creationId xmlns:a16="http://schemas.microsoft.com/office/drawing/2014/main" id="{00000000-0008-0000-1900-000004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920208" y="9719"/>
          <a:ext cx="503683" cy="504000"/>
        </a:xfrm>
        <a:prstGeom prst="rect">
          <a:avLst/>
        </a:prstGeom>
      </xdr:spPr>
    </xdr:pic>
    <xdr:clientData/>
  </xdr:twoCellAnchor>
  <xdr:twoCellAnchor editAs="oneCell">
    <xdr:from>
      <xdr:col>13</xdr:col>
      <xdr:colOff>0</xdr:colOff>
      <xdr:row>0</xdr:row>
      <xdr:rowOff>9525</xdr:rowOff>
    </xdr:from>
    <xdr:to>
      <xdr:col>13</xdr:col>
      <xdr:colOff>504000</xdr:colOff>
      <xdr:row>2</xdr:row>
      <xdr:rowOff>18225</xdr:rowOff>
    </xdr:to>
    <xdr:pic>
      <xdr:nvPicPr>
        <xdr:cNvPr id="371" name="Afbeelding 370">
          <a:hlinkClick xmlns:r="http://schemas.openxmlformats.org/officeDocument/2006/relationships" r:id="rId3" tooltip="Skip to results"/>
          <a:extLst>
            <a:ext uri="{FF2B5EF4-FFF2-40B4-BE49-F238E27FC236}">
              <a16:creationId xmlns:a16="http://schemas.microsoft.com/office/drawing/2014/main" id="{00000000-0008-0000-1900-00007301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11</xdr:col>
      <xdr:colOff>896359</xdr:colOff>
      <xdr:row>2</xdr:row>
      <xdr:rowOff>104994</xdr:rowOff>
    </xdr:from>
    <xdr:to>
      <xdr:col>12</xdr:col>
      <xdr:colOff>100885</xdr:colOff>
      <xdr:row>3</xdr:row>
      <xdr:rowOff>216224</xdr:rowOff>
    </xdr:to>
    <xdr:pic>
      <xdr:nvPicPr>
        <xdr:cNvPr id="372" name="Afbeelding 371">
          <a:hlinkClick xmlns:r="http://schemas.openxmlformats.org/officeDocument/2006/relationships" r:id="rId8" tooltip="Next section"/>
          <a:extLst>
            <a:ext uri="{FF2B5EF4-FFF2-40B4-BE49-F238E27FC236}">
              <a16:creationId xmlns:a16="http://schemas.microsoft.com/office/drawing/2014/main" id="{00000000-0008-0000-1900-00007401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59</xdr:row>
          <xdr:rowOff>15368</xdr:rowOff>
        </xdr:from>
        <xdr:to>
          <xdr:col>12</xdr:col>
          <xdr:colOff>15368</xdr:colOff>
          <xdr:row>59</xdr:row>
          <xdr:rowOff>238205</xdr:rowOff>
        </xdr:to>
        <xdr:sp macro="" textlink="">
          <xdr:nvSpPr>
            <xdr:cNvPr id="49210" name="Drop Down 58" hidden="1">
              <a:extLst>
                <a:ext uri="{63B3BB69-23CF-44E3-9099-C40C66FF867C}">
                  <a14:compatExt spid="_x0000_s49210"/>
                </a:ext>
                <a:ext uri="{FF2B5EF4-FFF2-40B4-BE49-F238E27FC236}">
                  <a16:creationId xmlns:a16="http://schemas.microsoft.com/office/drawing/2014/main" id="{00000000-0008-0000-1B00-00003A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60</xdr:row>
          <xdr:rowOff>15368</xdr:rowOff>
        </xdr:from>
        <xdr:to>
          <xdr:col>12</xdr:col>
          <xdr:colOff>15368</xdr:colOff>
          <xdr:row>60</xdr:row>
          <xdr:rowOff>238205</xdr:rowOff>
        </xdr:to>
        <xdr:sp macro="" textlink="">
          <xdr:nvSpPr>
            <xdr:cNvPr id="49211" name="Drop Down 59" hidden="1">
              <a:extLst>
                <a:ext uri="{63B3BB69-23CF-44E3-9099-C40C66FF867C}">
                  <a14:compatExt spid="_x0000_s49211"/>
                </a:ext>
                <a:ext uri="{FF2B5EF4-FFF2-40B4-BE49-F238E27FC236}">
                  <a16:creationId xmlns:a16="http://schemas.microsoft.com/office/drawing/2014/main" id="{00000000-0008-0000-1B00-00003B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63</xdr:row>
          <xdr:rowOff>15368</xdr:rowOff>
        </xdr:from>
        <xdr:to>
          <xdr:col>12</xdr:col>
          <xdr:colOff>15368</xdr:colOff>
          <xdr:row>63</xdr:row>
          <xdr:rowOff>238205</xdr:rowOff>
        </xdr:to>
        <xdr:sp macro="" textlink="">
          <xdr:nvSpPr>
            <xdr:cNvPr id="49212" name="Drop Down 60" hidden="1">
              <a:extLst>
                <a:ext uri="{63B3BB69-23CF-44E3-9099-C40C66FF867C}">
                  <a14:compatExt spid="_x0000_s49212"/>
                </a:ext>
                <a:ext uri="{FF2B5EF4-FFF2-40B4-BE49-F238E27FC236}">
                  <a16:creationId xmlns:a16="http://schemas.microsoft.com/office/drawing/2014/main" id="{00000000-0008-0000-1B00-00003C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61</xdr:row>
          <xdr:rowOff>15368</xdr:rowOff>
        </xdr:from>
        <xdr:to>
          <xdr:col>12</xdr:col>
          <xdr:colOff>15368</xdr:colOff>
          <xdr:row>61</xdr:row>
          <xdr:rowOff>238205</xdr:rowOff>
        </xdr:to>
        <xdr:sp macro="" textlink="">
          <xdr:nvSpPr>
            <xdr:cNvPr id="49213" name="Drop Down 61" hidden="1">
              <a:extLst>
                <a:ext uri="{63B3BB69-23CF-44E3-9099-C40C66FF867C}">
                  <a14:compatExt spid="_x0000_s49213"/>
                </a:ext>
                <a:ext uri="{FF2B5EF4-FFF2-40B4-BE49-F238E27FC236}">
                  <a16:creationId xmlns:a16="http://schemas.microsoft.com/office/drawing/2014/main" id="{00000000-0008-0000-1B00-00003D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49216" name="Drop Down 64" hidden="1">
              <a:extLst>
                <a:ext uri="{63B3BB69-23CF-44E3-9099-C40C66FF867C}">
                  <a14:compatExt spid="_x0000_s49216"/>
                </a:ext>
                <a:ext uri="{FF2B5EF4-FFF2-40B4-BE49-F238E27FC236}">
                  <a16:creationId xmlns:a16="http://schemas.microsoft.com/office/drawing/2014/main" id="{00000000-0008-0000-1B00-000040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64</xdr:row>
          <xdr:rowOff>15368</xdr:rowOff>
        </xdr:from>
        <xdr:to>
          <xdr:col>12</xdr:col>
          <xdr:colOff>15368</xdr:colOff>
          <xdr:row>64</xdr:row>
          <xdr:rowOff>238205</xdr:rowOff>
        </xdr:to>
        <xdr:sp macro="" textlink="">
          <xdr:nvSpPr>
            <xdr:cNvPr id="49220" name="Drop Down 68" hidden="1">
              <a:extLst>
                <a:ext uri="{63B3BB69-23CF-44E3-9099-C40C66FF867C}">
                  <a14:compatExt spid="_x0000_s49220"/>
                </a:ext>
                <a:ext uri="{FF2B5EF4-FFF2-40B4-BE49-F238E27FC236}">
                  <a16:creationId xmlns:a16="http://schemas.microsoft.com/office/drawing/2014/main" id="{00000000-0008-0000-1B00-000044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65</xdr:row>
          <xdr:rowOff>15368</xdr:rowOff>
        </xdr:from>
        <xdr:to>
          <xdr:col>12</xdr:col>
          <xdr:colOff>15368</xdr:colOff>
          <xdr:row>65</xdr:row>
          <xdr:rowOff>238205</xdr:rowOff>
        </xdr:to>
        <xdr:sp macro="" textlink="">
          <xdr:nvSpPr>
            <xdr:cNvPr id="49221" name="Drop Down 69" hidden="1">
              <a:extLst>
                <a:ext uri="{63B3BB69-23CF-44E3-9099-C40C66FF867C}">
                  <a14:compatExt spid="_x0000_s49221"/>
                </a:ext>
                <a:ext uri="{FF2B5EF4-FFF2-40B4-BE49-F238E27FC236}">
                  <a16:creationId xmlns:a16="http://schemas.microsoft.com/office/drawing/2014/main" id="{00000000-0008-0000-1B00-000045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66</xdr:row>
          <xdr:rowOff>15368</xdr:rowOff>
        </xdr:from>
        <xdr:to>
          <xdr:col>12</xdr:col>
          <xdr:colOff>15368</xdr:colOff>
          <xdr:row>66</xdr:row>
          <xdr:rowOff>238205</xdr:rowOff>
        </xdr:to>
        <xdr:sp macro="" textlink="">
          <xdr:nvSpPr>
            <xdr:cNvPr id="49222" name="Drop Down 70" hidden="1">
              <a:extLst>
                <a:ext uri="{63B3BB69-23CF-44E3-9099-C40C66FF867C}">
                  <a14:compatExt spid="_x0000_s49222"/>
                </a:ext>
                <a:ext uri="{FF2B5EF4-FFF2-40B4-BE49-F238E27FC236}">
                  <a16:creationId xmlns:a16="http://schemas.microsoft.com/office/drawing/2014/main" id="{00000000-0008-0000-1B00-000046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49223" name="Drop Down 71" hidden="1">
              <a:extLst>
                <a:ext uri="{63B3BB69-23CF-44E3-9099-C40C66FF867C}">
                  <a14:compatExt spid="_x0000_s49223"/>
                </a:ext>
                <a:ext uri="{FF2B5EF4-FFF2-40B4-BE49-F238E27FC236}">
                  <a16:creationId xmlns:a16="http://schemas.microsoft.com/office/drawing/2014/main" id="{00000000-0008-0000-1B00-000047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49224" name="Drop Down 72" hidden="1">
              <a:extLst>
                <a:ext uri="{63B3BB69-23CF-44E3-9099-C40C66FF867C}">
                  <a14:compatExt spid="_x0000_s49224"/>
                </a:ext>
                <a:ext uri="{FF2B5EF4-FFF2-40B4-BE49-F238E27FC236}">
                  <a16:creationId xmlns:a16="http://schemas.microsoft.com/office/drawing/2014/main" id="{00000000-0008-0000-1B00-000048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49225" name="Drop Down 73" hidden="1">
              <a:extLst>
                <a:ext uri="{63B3BB69-23CF-44E3-9099-C40C66FF867C}">
                  <a14:compatExt spid="_x0000_s49225"/>
                </a:ext>
                <a:ext uri="{FF2B5EF4-FFF2-40B4-BE49-F238E27FC236}">
                  <a16:creationId xmlns:a16="http://schemas.microsoft.com/office/drawing/2014/main" id="{00000000-0008-0000-1B00-000049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10</xdr:row>
          <xdr:rowOff>15368</xdr:rowOff>
        </xdr:from>
        <xdr:to>
          <xdr:col>12</xdr:col>
          <xdr:colOff>15368</xdr:colOff>
          <xdr:row>10</xdr:row>
          <xdr:rowOff>238205</xdr:rowOff>
        </xdr:to>
        <xdr:sp macro="" textlink="">
          <xdr:nvSpPr>
            <xdr:cNvPr id="47168" name="Drop Down 64" hidden="1">
              <a:extLst>
                <a:ext uri="{63B3BB69-23CF-44E3-9099-C40C66FF867C}">
                  <a14:compatExt spid="_x0000_s47168"/>
                </a:ext>
                <a:ext uri="{FF2B5EF4-FFF2-40B4-BE49-F238E27FC236}">
                  <a16:creationId xmlns:a16="http://schemas.microsoft.com/office/drawing/2014/main" id="{00000000-0008-0000-1C00-000040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47169" name="Drop Down 65" hidden="1">
              <a:extLst>
                <a:ext uri="{63B3BB69-23CF-44E3-9099-C40C66FF867C}">
                  <a14:compatExt spid="_x0000_s47169"/>
                </a:ext>
                <a:ext uri="{FF2B5EF4-FFF2-40B4-BE49-F238E27FC236}">
                  <a16:creationId xmlns:a16="http://schemas.microsoft.com/office/drawing/2014/main" id="{00000000-0008-0000-1C00-000041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47172" name="Drop Down 68" hidden="1">
              <a:extLst>
                <a:ext uri="{63B3BB69-23CF-44E3-9099-C40C66FF867C}">
                  <a14:compatExt spid="_x0000_s47172"/>
                </a:ext>
                <a:ext uri="{FF2B5EF4-FFF2-40B4-BE49-F238E27FC236}">
                  <a16:creationId xmlns:a16="http://schemas.microsoft.com/office/drawing/2014/main" id="{00000000-0008-0000-1C00-000044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47174" name="Drop Down 70" hidden="1">
              <a:extLst>
                <a:ext uri="{63B3BB69-23CF-44E3-9099-C40C66FF867C}">
                  <a14:compatExt spid="_x0000_s47174"/>
                </a:ext>
                <a:ext uri="{FF2B5EF4-FFF2-40B4-BE49-F238E27FC236}">
                  <a16:creationId xmlns:a16="http://schemas.microsoft.com/office/drawing/2014/main" id="{00000000-0008-0000-1C00-000046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47175" name="Drop Down 71" hidden="1">
              <a:extLst>
                <a:ext uri="{63B3BB69-23CF-44E3-9099-C40C66FF867C}">
                  <a14:compatExt spid="_x0000_s47175"/>
                </a:ext>
                <a:ext uri="{FF2B5EF4-FFF2-40B4-BE49-F238E27FC236}">
                  <a16:creationId xmlns:a16="http://schemas.microsoft.com/office/drawing/2014/main" id="{00000000-0008-0000-1C00-000047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47176" name="Drop Down 72" hidden="1">
              <a:extLst>
                <a:ext uri="{63B3BB69-23CF-44E3-9099-C40C66FF867C}">
                  <a14:compatExt spid="_x0000_s47176"/>
                </a:ext>
                <a:ext uri="{FF2B5EF4-FFF2-40B4-BE49-F238E27FC236}">
                  <a16:creationId xmlns:a16="http://schemas.microsoft.com/office/drawing/2014/main" id="{00000000-0008-0000-1C00-000048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47177" name="Drop Down 73" hidden="1">
              <a:extLst>
                <a:ext uri="{63B3BB69-23CF-44E3-9099-C40C66FF867C}">
                  <a14:compatExt spid="_x0000_s47177"/>
                </a:ext>
                <a:ext uri="{FF2B5EF4-FFF2-40B4-BE49-F238E27FC236}">
                  <a16:creationId xmlns:a16="http://schemas.microsoft.com/office/drawing/2014/main" id="{00000000-0008-0000-1C00-000049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15368</xdr:rowOff>
        </xdr:from>
        <xdr:to>
          <xdr:col>12</xdr:col>
          <xdr:colOff>15368</xdr:colOff>
          <xdr:row>21</xdr:row>
          <xdr:rowOff>238205</xdr:rowOff>
        </xdr:to>
        <xdr:sp macro="" textlink="">
          <xdr:nvSpPr>
            <xdr:cNvPr id="47178" name="Drop Down 74" hidden="1">
              <a:extLst>
                <a:ext uri="{63B3BB69-23CF-44E3-9099-C40C66FF867C}">
                  <a14:compatExt spid="_x0000_s47178"/>
                </a:ext>
                <a:ext uri="{FF2B5EF4-FFF2-40B4-BE49-F238E27FC236}">
                  <a16:creationId xmlns:a16="http://schemas.microsoft.com/office/drawing/2014/main" id="{00000000-0008-0000-1C00-00004A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47179" name="Drop Down 75" hidden="1">
              <a:extLst>
                <a:ext uri="{63B3BB69-23CF-44E3-9099-C40C66FF867C}">
                  <a14:compatExt spid="_x0000_s47179"/>
                </a:ext>
                <a:ext uri="{FF2B5EF4-FFF2-40B4-BE49-F238E27FC236}">
                  <a16:creationId xmlns:a16="http://schemas.microsoft.com/office/drawing/2014/main" id="{00000000-0008-0000-1C00-00004B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15368</xdr:rowOff>
        </xdr:from>
        <xdr:to>
          <xdr:col>12</xdr:col>
          <xdr:colOff>15368</xdr:colOff>
          <xdr:row>23</xdr:row>
          <xdr:rowOff>238205</xdr:rowOff>
        </xdr:to>
        <xdr:sp macro="" textlink="">
          <xdr:nvSpPr>
            <xdr:cNvPr id="47180" name="Drop Down 76" hidden="1">
              <a:extLst>
                <a:ext uri="{63B3BB69-23CF-44E3-9099-C40C66FF867C}">
                  <a14:compatExt spid="_x0000_s47180"/>
                </a:ext>
                <a:ext uri="{FF2B5EF4-FFF2-40B4-BE49-F238E27FC236}">
                  <a16:creationId xmlns:a16="http://schemas.microsoft.com/office/drawing/2014/main" id="{00000000-0008-0000-1C00-00004C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47181" name="Drop Down 77" hidden="1">
              <a:extLst>
                <a:ext uri="{63B3BB69-23CF-44E3-9099-C40C66FF867C}">
                  <a14:compatExt spid="_x0000_s47181"/>
                </a:ext>
                <a:ext uri="{FF2B5EF4-FFF2-40B4-BE49-F238E27FC236}">
                  <a16:creationId xmlns:a16="http://schemas.microsoft.com/office/drawing/2014/main" id="{00000000-0008-0000-1C00-00004D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47182" name="Drop Down 78" hidden="1">
              <a:extLst>
                <a:ext uri="{63B3BB69-23CF-44E3-9099-C40C66FF867C}">
                  <a14:compatExt spid="_x0000_s47182"/>
                </a:ext>
                <a:ext uri="{FF2B5EF4-FFF2-40B4-BE49-F238E27FC236}">
                  <a16:creationId xmlns:a16="http://schemas.microsoft.com/office/drawing/2014/main" id="{00000000-0008-0000-1C00-00004E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47183" name="Drop Down 79" hidden="1">
              <a:extLst>
                <a:ext uri="{63B3BB69-23CF-44E3-9099-C40C66FF867C}">
                  <a14:compatExt spid="_x0000_s47183"/>
                </a:ext>
                <a:ext uri="{FF2B5EF4-FFF2-40B4-BE49-F238E27FC236}">
                  <a16:creationId xmlns:a16="http://schemas.microsoft.com/office/drawing/2014/main" id="{00000000-0008-0000-1C00-00004F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15368</xdr:rowOff>
        </xdr:from>
        <xdr:to>
          <xdr:col>12</xdr:col>
          <xdr:colOff>15368</xdr:colOff>
          <xdr:row>27</xdr:row>
          <xdr:rowOff>238205</xdr:rowOff>
        </xdr:to>
        <xdr:sp macro="" textlink="">
          <xdr:nvSpPr>
            <xdr:cNvPr id="47184" name="Drop Down 80" hidden="1">
              <a:extLst>
                <a:ext uri="{63B3BB69-23CF-44E3-9099-C40C66FF867C}">
                  <a14:compatExt spid="_x0000_s47184"/>
                </a:ext>
                <a:ext uri="{FF2B5EF4-FFF2-40B4-BE49-F238E27FC236}">
                  <a16:creationId xmlns:a16="http://schemas.microsoft.com/office/drawing/2014/main" id="{00000000-0008-0000-1C00-000050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47187" name="Drop Down 83" hidden="1">
              <a:extLst>
                <a:ext uri="{63B3BB69-23CF-44E3-9099-C40C66FF867C}">
                  <a14:compatExt spid="_x0000_s47187"/>
                </a:ext>
                <a:ext uri="{FF2B5EF4-FFF2-40B4-BE49-F238E27FC236}">
                  <a16:creationId xmlns:a16="http://schemas.microsoft.com/office/drawing/2014/main" id="{00000000-0008-0000-1C00-000053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47188" name="Drop Down 84" hidden="1">
              <a:extLst>
                <a:ext uri="{63B3BB69-23CF-44E3-9099-C40C66FF867C}">
                  <a14:compatExt spid="_x0000_s47188"/>
                </a:ext>
                <a:ext uri="{FF2B5EF4-FFF2-40B4-BE49-F238E27FC236}">
                  <a16:creationId xmlns:a16="http://schemas.microsoft.com/office/drawing/2014/main" id="{00000000-0008-0000-1C00-000054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47189" name="Drop Down 85" hidden="1">
              <a:extLst>
                <a:ext uri="{63B3BB69-23CF-44E3-9099-C40C66FF867C}">
                  <a14:compatExt spid="_x0000_s47189"/>
                </a:ext>
                <a:ext uri="{FF2B5EF4-FFF2-40B4-BE49-F238E27FC236}">
                  <a16:creationId xmlns:a16="http://schemas.microsoft.com/office/drawing/2014/main" id="{00000000-0008-0000-1C00-000055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47190" name="Drop Down 86" hidden="1">
              <a:extLst>
                <a:ext uri="{63B3BB69-23CF-44E3-9099-C40C66FF867C}">
                  <a14:compatExt spid="_x0000_s47190"/>
                </a:ext>
                <a:ext uri="{FF2B5EF4-FFF2-40B4-BE49-F238E27FC236}">
                  <a16:creationId xmlns:a16="http://schemas.microsoft.com/office/drawing/2014/main" id="{00000000-0008-0000-1C00-000056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47191" name="Drop Down 87" hidden="1">
              <a:extLst>
                <a:ext uri="{63B3BB69-23CF-44E3-9099-C40C66FF867C}">
                  <a14:compatExt spid="_x0000_s47191"/>
                </a:ext>
                <a:ext uri="{FF2B5EF4-FFF2-40B4-BE49-F238E27FC236}">
                  <a16:creationId xmlns:a16="http://schemas.microsoft.com/office/drawing/2014/main" id="{00000000-0008-0000-1C00-000057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15368</xdr:rowOff>
        </xdr:from>
        <xdr:to>
          <xdr:col>12</xdr:col>
          <xdr:colOff>15368</xdr:colOff>
          <xdr:row>34</xdr:row>
          <xdr:rowOff>238205</xdr:rowOff>
        </xdr:to>
        <xdr:sp macro="" textlink="">
          <xdr:nvSpPr>
            <xdr:cNvPr id="47192" name="Drop Down 88" hidden="1">
              <a:extLst>
                <a:ext uri="{63B3BB69-23CF-44E3-9099-C40C66FF867C}">
                  <a14:compatExt spid="_x0000_s47192"/>
                </a:ext>
                <a:ext uri="{FF2B5EF4-FFF2-40B4-BE49-F238E27FC236}">
                  <a16:creationId xmlns:a16="http://schemas.microsoft.com/office/drawing/2014/main" id="{00000000-0008-0000-1C00-000058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47193" name="Drop Down 89" hidden="1">
              <a:extLst>
                <a:ext uri="{63B3BB69-23CF-44E3-9099-C40C66FF867C}">
                  <a14:compatExt spid="_x0000_s47193"/>
                </a:ext>
                <a:ext uri="{FF2B5EF4-FFF2-40B4-BE49-F238E27FC236}">
                  <a16:creationId xmlns:a16="http://schemas.microsoft.com/office/drawing/2014/main" id="{00000000-0008-0000-1C00-000059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37</xdr:row>
          <xdr:rowOff>15368</xdr:rowOff>
        </xdr:from>
        <xdr:to>
          <xdr:col>12</xdr:col>
          <xdr:colOff>15368</xdr:colOff>
          <xdr:row>37</xdr:row>
          <xdr:rowOff>238205</xdr:rowOff>
        </xdr:to>
        <xdr:sp macro="" textlink="">
          <xdr:nvSpPr>
            <xdr:cNvPr id="47195" name="Drop Down 91" hidden="1">
              <a:extLst>
                <a:ext uri="{63B3BB69-23CF-44E3-9099-C40C66FF867C}">
                  <a14:compatExt spid="_x0000_s47195"/>
                </a:ext>
                <a:ext uri="{FF2B5EF4-FFF2-40B4-BE49-F238E27FC236}">
                  <a16:creationId xmlns:a16="http://schemas.microsoft.com/office/drawing/2014/main" id="{00000000-0008-0000-1C00-00005B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38</xdr:row>
          <xdr:rowOff>15368</xdr:rowOff>
        </xdr:from>
        <xdr:to>
          <xdr:col>12</xdr:col>
          <xdr:colOff>15368</xdr:colOff>
          <xdr:row>38</xdr:row>
          <xdr:rowOff>238205</xdr:rowOff>
        </xdr:to>
        <xdr:sp macro="" textlink="">
          <xdr:nvSpPr>
            <xdr:cNvPr id="47196" name="Drop Down 92" hidden="1">
              <a:extLst>
                <a:ext uri="{63B3BB69-23CF-44E3-9099-C40C66FF867C}">
                  <a14:compatExt spid="_x0000_s47196"/>
                </a:ext>
                <a:ext uri="{FF2B5EF4-FFF2-40B4-BE49-F238E27FC236}">
                  <a16:creationId xmlns:a16="http://schemas.microsoft.com/office/drawing/2014/main" id="{00000000-0008-0000-1C00-00005C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47208" name="Drop Down 104" hidden="1">
              <a:extLst>
                <a:ext uri="{63B3BB69-23CF-44E3-9099-C40C66FF867C}">
                  <a14:compatExt spid="_x0000_s47208"/>
                </a:ext>
                <a:ext uri="{FF2B5EF4-FFF2-40B4-BE49-F238E27FC236}">
                  <a16:creationId xmlns:a16="http://schemas.microsoft.com/office/drawing/2014/main" id="{00000000-0008-0000-1C00-000068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15368</xdr:rowOff>
        </xdr:from>
        <xdr:to>
          <xdr:col>12</xdr:col>
          <xdr:colOff>15368</xdr:colOff>
          <xdr:row>45</xdr:row>
          <xdr:rowOff>238205</xdr:rowOff>
        </xdr:to>
        <xdr:sp macro="" textlink="">
          <xdr:nvSpPr>
            <xdr:cNvPr id="47209" name="Drop Down 105" hidden="1">
              <a:extLst>
                <a:ext uri="{63B3BB69-23CF-44E3-9099-C40C66FF867C}">
                  <a14:compatExt spid="_x0000_s47209"/>
                </a:ext>
                <a:ext uri="{FF2B5EF4-FFF2-40B4-BE49-F238E27FC236}">
                  <a16:creationId xmlns:a16="http://schemas.microsoft.com/office/drawing/2014/main" id="{00000000-0008-0000-1C00-000069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15368</xdr:rowOff>
        </xdr:from>
        <xdr:to>
          <xdr:col>12</xdr:col>
          <xdr:colOff>15368</xdr:colOff>
          <xdr:row>46</xdr:row>
          <xdr:rowOff>238205</xdr:rowOff>
        </xdr:to>
        <xdr:sp macro="" textlink="">
          <xdr:nvSpPr>
            <xdr:cNvPr id="47210" name="Drop Down 106" hidden="1">
              <a:extLst>
                <a:ext uri="{63B3BB69-23CF-44E3-9099-C40C66FF867C}">
                  <a14:compatExt spid="_x0000_s47210"/>
                </a:ext>
                <a:ext uri="{FF2B5EF4-FFF2-40B4-BE49-F238E27FC236}">
                  <a16:creationId xmlns:a16="http://schemas.microsoft.com/office/drawing/2014/main" id="{00000000-0008-0000-1C00-00006A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47211" name="Drop Down 107" hidden="1">
              <a:extLst>
                <a:ext uri="{63B3BB69-23CF-44E3-9099-C40C66FF867C}">
                  <a14:compatExt spid="_x0000_s47211"/>
                </a:ext>
                <a:ext uri="{FF2B5EF4-FFF2-40B4-BE49-F238E27FC236}">
                  <a16:creationId xmlns:a16="http://schemas.microsoft.com/office/drawing/2014/main" id="{00000000-0008-0000-1C00-00006B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47212" name="Drop Down 108" hidden="1">
              <a:extLst>
                <a:ext uri="{63B3BB69-23CF-44E3-9099-C40C66FF867C}">
                  <a14:compatExt spid="_x0000_s47212"/>
                </a:ext>
                <a:ext uri="{FF2B5EF4-FFF2-40B4-BE49-F238E27FC236}">
                  <a16:creationId xmlns:a16="http://schemas.microsoft.com/office/drawing/2014/main" id="{00000000-0008-0000-1C00-00006C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47213" name="Drop Down 109" hidden="1">
              <a:extLst>
                <a:ext uri="{63B3BB69-23CF-44E3-9099-C40C66FF867C}">
                  <a14:compatExt spid="_x0000_s47213"/>
                </a:ext>
                <a:ext uri="{FF2B5EF4-FFF2-40B4-BE49-F238E27FC236}">
                  <a16:creationId xmlns:a16="http://schemas.microsoft.com/office/drawing/2014/main" id="{00000000-0008-0000-1C00-00006D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47214" name="Drop Down 110" hidden="1">
              <a:extLst>
                <a:ext uri="{63B3BB69-23CF-44E3-9099-C40C66FF867C}">
                  <a14:compatExt spid="_x0000_s47214"/>
                </a:ext>
                <a:ext uri="{FF2B5EF4-FFF2-40B4-BE49-F238E27FC236}">
                  <a16:creationId xmlns:a16="http://schemas.microsoft.com/office/drawing/2014/main" id="{00000000-0008-0000-1C00-00006E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51</xdr:row>
          <xdr:rowOff>15368</xdr:rowOff>
        </xdr:from>
        <xdr:to>
          <xdr:col>12</xdr:col>
          <xdr:colOff>15368</xdr:colOff>
          <xdr:row>51</xdr:row>
          <xdr:rowOff>238205</xdr:rowOff>
        </xdr:to>
        <xdr:sp macro="" textlink="">
          <xdr:nvSpPr>
            <xdr:cNvPr id="47215" name="Drop Down 111" hidden="1">
              <a:extLst>
                <a:ext uri="{63B3BB69-23CF-44E3-9099-C40C66FF867C}">
                  <a14:compatExt spid="_x0000_s47215"/>
                </a:ext>
                <a:ext uri="{FF2B5EF4-FFF2-40B4-BE49-F238E27FC236}">
                  <a16:creationId xmlns:a16="http://schemas.microsoft.com/office/drawing/2014/main" id="{00000000-0008-0000-1C00-00006F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52</xdr:row>
          <xdr:rowOff>15368</xdr:rowOff>
        </xdr:from>
        <xdr:to>
          <xdr:col>12</xdr:col>
          <xdr:colOff>15368</xdr:colOff>
          <xdr:row>52</xdr:row>
          <xdr:rowOff>238205</xdr:rowOff>
        </xdr:to>
        <xdr:sp macro="" textlink="">
          <xdr:nvSpPr>
            <xdr:cNvPr id="47216" name="Drop Down 112" hidden="1">
              <a:extLst>
                <a:ext uri="{63B3BB69-23CF-44E3-9099-C40C66FF867C}">
                  <a14:compatExt spid="_x0000_s47216"/>
                </a:ext>
                <a:ext uri="{FF2B5EF4-FFF2-40B4-BE49-F238E27FC236}">
                  <a16:creationId xmlns:a16="http://schemas.microsoft.com/office/drawing/2014/main" id="{00000000-0008-0000-1C00-000070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47217" name="Drop Down 113" hidden="1">
              <a:extLst>
                <a:ext uri="{63B3BB69-23CF-44E3-9099-C40C66FF867C}">
                  <a14:compatExt spid="_x0000_s47217"/>
                </a:ext>
                <a:ext uri="{FF2B5EF4-FFF2-40B4-BE49-F238E27FC236}">
                  <a16:creationId xmlns:a16="http://schemas.microsoft.com/office/drawing/2014/main" id="{00000000-0008-0000-1C00-000071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47218" name="Drop Down 114" hidden="1">
              <a:extLst>
                <a:ext uri="{63B3BB69-23CF-44E3-9099-C40C66FF867C}">
                  <a14:compatExt spid="_x0000_s47218"/>
                </a:ext>
                <a:ext uri="{FF2B5EF4-FFF2-40B4-BE49-F238E27FC236}">
                  <a16:creationId xmlns:a16="http://schemas.microsoft.com/office/drawing/2014/main" id="{00000000-0008-0000-1C00-000072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47219" name="Drop Down 115" hidden="1">
              <a:extLst>
                <a:ext uri="{63B3BB69-23CF-44E3-9099-C40C66FF867C}">
                  <a14:compatExt spid="_x0000_s47219"/>
                </a:ext>
                <a:ext uri="{FF2B5EF4-FFF2-40B4-BE49-F238E27FC236}">
                  <a16:creationId xmlns:a16="http://schemas.microsoft.com/office/drawing/2014/main" id="{00000000-0008-0000-1C00-000073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61</xdr:row>
          <xdr:rowOff>15368</xdr:rowOff>
        </xdr:from>
        <xdr:to>
          <xdr:col>12</xdr:col>
          <xdr:colOff>15368</xdr:colOff>
          <xdr:row>61</xdr:row>
          <xdr:rowOff>238205</xdr:rowOff>
        </xdr:to>
        <xdr:sp macro="" textlink="">
          <xdr:nvSpPr>
            <xdr:cNvPr id="47221" name="Drop Down 117" hidden="1">
              <a:extLst>
                <a:ext uri="{63B3BB69-23CF-44E3-9099-C40C66FF867C}">
                  <a14:compatExt spid="_x0000_s47221"/>
                </a:ext>
                <a:ext uri="{FF2B5EF4-FFF2-40B4-BE49-F238E27FC236}">
                  <a16:creationId xmlns:a16="http://schemas.microsoft.com/office/drawing/2014/main" id="{00000000-0008-0000-1C00-000075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62</xdr:row>
          <xdr:rowOff>15368</xdr:rowOff>
        </xdr:from>
        <xdr:to>
          <xdr:col>12</xdr:col>
          <xdr:colOff>15368</xdr:colOff>
          <xdr:row>62</xdr:row>
          <xdr:rowOff>238205</xdr:rowOff>
        </xdr:to>
        <xdr:sp macro="" textlink="">
          <xdr:nvSpPr>
            <xdr:cNvPr id="47222" name="Drop Down 118" hidden="1">
              <a:extLst>
                <a:ext uri="{63B3BB69-23CF-44E3-9099-C40C66FF867C}">
                  <a14:compatExt spid="_x0000_s47222"/>
                </a:ext>
                <a:ext uri="{FF2B5EF4-FFF2-40B4-BE49-F238E27FC236}">
                  <a16:creationId xmlns:a16="http://schemas.microsoft.com/office/drawing/2014/main" id="{00000000-0008-0000-1C00-000076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63</xdr:row>
          <xdr:rowOff>15368</xdr:rowOff>
        </xdr:from>
        <xdr:to>
          <xdr:col>12</xdr:col>
          <xdr:colOff>15368</xdr:colOff>
          <xdr:row>63</xdr:row>
          <xdr:rowOff>238205</xdr:rowOff>
        </xdr:to>
        <xdr:sp macro="" textlink="">
          <xdr:nvSpPr>
            <xdr:cNvPr id="47223" name="Drop Down 119" hidden="1">
              <a:extLst>
                <a:ext uri="{63B3BB69-23CF-44E3-9099-C40C66FF867C}">
                  <a14:compatExt spid="_x0000_s47223"/>
                </a:ext>
                <a:ext uri="{FF2B5EF4-FFF2-40B4-BE49-F238E27FC236}">
                  <a16:creationId xmlns:a16="http://schemas.microsoft.com/office/drawing/2014/main" id="{00000000-0008-0000-1C00-000077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64</xdr:row>
          <xdr:rowOff>15368</xdr:rowOff>
        </xdr:from>
        <xdr:to>
          <xdr:col>12</xdr:col>
          <xdr:colOff>15368</xdr:colOff>
          <xdr:row>64</xdr:row>
          <xdr:rowOff>238205</xdr:rowOff>
        </xdr:to>
        <xdr:sp macro="" textlink="">
          <xdr:nvSpPr>
            <xdr:cNvPr id="47224" name="Drop Down 120" hidden="1">
              <a:extLst>
                <a:ext uri="{63B3BB69-23CF-44E3-9099-C40C66FF867C}">
                  <a14:compatExt spid="_x0000_s47224"/>
                </a:ext>
                <a:ext uri="{FF2B5EF4-FFF2-40B4-BE49-F238E27FC236}">
                  <a16:creationId xmlns:a16="http://schemas.microsoft.com/office/drawing/2014/main" id="{00000000-0008-0000-1C00-000078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65</xdr:row>
          <xdr:rowOff>15368</xdr:rowOff>
        </xdr:from>
        <xdr:to>
          <xdr:col>12</xdr:col>
          <xdr:colOff>15368</xdr:colOff>
          <xdr:row>65</xdr:row>
          <xdr:rowOff>238205</xdr:rowOff>
        </xdr:to>
        <xdr:sp macro="" textlink="">
          <xdr:nvSpPr>
            <xdr:cNvPr id="47229" name="Drop Down 125" hidden="1">
              <a:extLst>
                <a:ext uri="{63B3BB69-23CF-44E3-9099-C40C66FF867C}">
                  <a14:compatExt spid="_x0000_s47229"/>
                </a:ext>
                <a:ext uri="{FF2B5EF4-FFF2-40B4-BE49-F238E27FC236}">
                  <a16:creationId xmlns:a16="http://schemas.microsoft.com/office/drawing/2014/main" id="{00000000-0008-0000-1C00-00007D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66</xdr:row>
          <xdr:rowOff>15368</xdr:rowOff>
        </xdr:from>
        <xdr:to>
          <xdr:col>12</xdr:col>
          <xdr:colOff>15368</xdr:colOff>
          <xdr:row>66</xdr:row>
          <xdr:rowOff>238205</xdr:rowOff>
        </xdr:to>
        <xdr:sp macro="" textlink="">
          <xdr:nvSpPr>
            <xdr:cNvPr id="47231" name="Drop Down 127" hidden="1">
              <a:extLst>
                <a:ext uri="{63B3BB69-23CF-44E3-9099-C40C66FF867C}">
                  <a14:compatExt spid="_x0000_s47231"/>
                </a:ext>
                <a:ext uri="{FF2B5EF4-FFF2-40B4-BE49-F238E27FC236}">
                  <a16:creationId xmlns:a16="http://schemas.microsoft.com/office/drawing/2014/main" id="{00000000-0008-0000-1C00-00007F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69</xdr:row>
          <xdr:rowOff>15368</xdr:rowOff>
        </xdr:from>
        <xdr:to>
          <xdr:col>12</xdr:col>
          <xdr:colOff>15368</xdr:colOff>
          <xdr:row>69</xdr:row>
          <xdr:rowOff>238205</xdr:rowOff>
        </xdr:to>
        <xdr:sp macro="" textlink="">
          <xdr:nvSpPr>
            <xdr:cNvPr id="47232" name="Drop Down 128" hidden="1">
              <a:extLst>
                <a:ext uri="{63B3BB69-23CF-44E3-9099-C40C66FF867C}">
                  <a14:compatExt spid="_x0000_s47232"/>
                </a:ext>
                <a:ext uri="{FF2B5EF4-FFF2-40B4-BE49-F238E27FC236}">
                  <a16:creationId xmlns:a16="http://schemas.microsoft.com/office/drawing/2014/main" id="{00000000-0008-0000-1C00-000080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70</xdr:row>
          <xdr:rowOff>15368</xdr:rowOff>
        </xdr:from>
        <xdr:to>
          <xdr:col>12</xdr:col>
          <xdr:colOff>15368</xdr:colOff>
          <xdr:row>70</xdr:row>
          <xdr:rowOff>238205</xdr:rowOff>
        </xdr:to>
        <xdr:sp macro="" textlink="">
          <xdr:nvSpPr>
            <xdr:cNvPr id="47233" name="Drop Down 129" hidden="1">
              <a:extLst>
                <a:ext uri="{63B3BB69-23CF-44E3-9099-C40C66FF867C}">
                  <a14:compatExt spid="_x0000_s47233"/>
                </a:ext>
                <a:ext uri="{FF2B5EF4-FFF2-40B4-BE49-F238E27FC236}">
                  <a16:creationId xmlns:a16="http://schemas.microsoft.com/office/drawing/2014/main" id="{00000000-0008-0000-1C00-000081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71</xdr:row>
          <xdr:rowOff>15368</xdr:rowOff>
        </xdr:from>
        <xdr:to>
          <xdr:col>12</xdr:col>
          <xdr:colOff>15368</xdr:colOff>
          <xdr:row>71</xdr:row>
          <xdr:rowOff>238205</xdr:rowOff>
        </xdr:to>
        <xdr:sp macro="" textlink="">
          <xdr:nvSpPr>
            <xdr:cNvPr id="47234" name="Drop Down 130" hidden="1">
              <a:extLst>
                <a:ext uri="{63B3BB69-23CF-44E3-9099-C40C66FF867C}">
                  <a14:compatExt spid="_x0000_s47234"/>
                </a:ext>
                <a:ext uri="{FF2B5EF4-FFF2-40B4-BE49-F238E27FC236}">
                  <a16:creationId xmlns:a16="http://schemas.microsoft.com/office/drawing/2014/main" id="{00000000-0008-0000-1C00-000082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83</xdr:row>
          <xdr:rowOff>15368</xdr:rowOff>
        </xdr:from>
        <xdr:to>
          <xdr:col>12</xdr:col>
          <xdr:colOff>15368</xdr:colOff>
          <xdr:row>83</xdr:row>
          <xdr:rowOff>238205</xdr:rowOff>
        </xdr:to>
        <xdr:sp macro="" textlink="">
          <xdr:nvSpPr>
            <xdr:cNvPr id="47235" name="Drop Down 131" hidden="1">
              <a:extLst>
                <a:ext uri="{63B3BB69-23CF-44E3-9099-C40C66FF867C}">
                  <a14:compatExt spid="_x0000_s47235"/>
                </a:ext>
                <a:ext uri="{FF2B5EF4-FFF2-40B4-BE49-F238E27FC236}">
                  <a16:creationId xmlns:a16="http://schemas.microsoft.com/office/drawing/2014/main" id="{00000000-0008-0000-1C00-000083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84</xdr:row>
          <xdr:rowOff>15368</xdr:rowOff>
        </xdr:from>
        <xdr:to>
          <xdr:col>12</xdr:col>
          <xdr:colOff>15368</xdr:colOff>
          <xdr:row>84</xdr:row>
          <xdr:rowOff>238205</xdr:rowOff>
        </xdr:to>
        <xdr:sp macro="" textlink="">
          <xdr:nvSpPr>
            <xdr:cNvPr id="47236" name="Drop Down 132" hidden="1">
              <a:extLst>
                <a:ext uri="{63B3BB69-23CF-44E3-9099-C40C66FF867C}">
                  <a14:compatExt spid="_x0000_s47236"/>
                </a:ext>
                <a:ext uri="{FF2B5EF4-FFF2-40B4-BE49-F238E27FC236}">
                  <a16:creationId xmlns:a16="http://schemas.microsoft.com/office/drawing/2014/main" id="{00000000-0008-0000-1C00-000084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85</xdr:row>
          <xdr:rowOff>15368</xdr:rowOff>
        </xdr:from>
        <xdr:to>
          <xdr:col>12</xdr:col>
          <xdr:colOff>15368</xdr:colOff>
          <xdr:row>85</xdr:row>
          <xdr:rowOff>238205</xdr:rowOff>
        </xdr:to>
        <xdr:sp macro="" textlink="">
          <xdr:nvSpPr>
            <xdr:cNvPr id="47237" name="Drop Down 133" hidden="1">
              <a:extLst>
                <a:ext uri="{63B3BB69-23CF-44E3-9099-C40C66FF867C}">
                  <a14:compatExt spid="_x0000_s47237"/>
                </a:ext>
                <a:ext uri="{FF2B5EF4-FFF2-40B4-BE49-F238E27FC236}">
                  <a16:creationId xmlns:a16="http://schemas.microsoft.com/office/drawing/2014/main" id="{00000000-0008-0000-1C00-000085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39</xdr:row>
          <xdr:rowOff>15368</xdr:rowOff>
        </xdr:from>
        <xdr:to>
          <xdr:col>12</xdr:col>
          <xdr:colOff>15368</xdr:colOff>
          <xdr:row>39</xdr:row>
          <xdr:rowOff>238205</xdr:rowOff>
        </xdr:to>
        <xdr:sp macro="" textlink="">
          <xdr:nvSpPr>
            <xdr:cNvPr id="47465" name="Drop Down 361" hidden="1">
              <a:extLst>
                <a:ext uri="{63B3BB69-23CF-44E3-9099-C40C66FF867C}">
                  <a14:compatExt spid="_x0000_s47465"/>
                </a:ext>
                <a:ext uri="{FF2B5EF4-FFF2-40B4-BE49-F238E27FC236}">
                  <a16:creationId xmlns:a16="http://schemas.microsoft.com/office/drawing/2014/main" id="{00000000-0008-0000-1C00-000069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15368</xdr:rowOff>
        </xdr:from>
        <xdr:to>
          <xdr:col>12</xdr:col>
          <xdr:colOff>15368</xdr:colOff>
          <xdr:row>40</xdr:row>
          <xdr:rowOff>238205</xdr:rowOff>
        </xdr:to>
        <xdr:sp macro="" textlink="">
          <xdr:nvSpPr>
            <xdr:cNvPr id="47466" name="Drop Down 362" hidden="1">
              <a:extLst>
                <a:ext uri="{63B3BB69-23CF-44E3-9099-C40C66FF867C}">
                  <a14:compatExt spid="_x0000_s47466"/>
                </a:ext>
                <a:ext uri="{FF2B5EF4-FFF2-40B4-BE49-F238E27FC236}">
                  <a16:creationId xmlns:a16="http://schemas.microsoft.com/office/drawing/2014/main" id="{00000000-0008-0000-1C00-00006A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0</xdr:colOff>
      <xdr:row>0</xdr:row>
      <xdr:rowOff>9525</xdr:rowOff>
    </xdr:from>
    <xdr:to>
      <xdr:col>13</xdr:col>
      <xdr:colOff>507175</xdr:colOff>
      <xdr:row>2</xdr:row>
      <xdr:rowOff>18225</xdr:rowOff>
    </xdr:to>
    <xdr:pic>
      <xdr:nvPicPr>
        <xdr:cNvPr id="81" name="Afbeelding 80">
          <a:hlinkClick xmlns:r="http://schemas.openxmlformats.org/officeDocument/2006/relationships" r:id="rId1" tooltip="Skip to results"/>
          <a:extLst>
            <a:ext uri="{FF2B5EF4-FFF2-40B4-BE49-F238E27FC236}">
              <a16:creationId xmlns:a16="http://schemas.microsoft.com/office/drawing/2014/main" id="{00000000-0008-0000-1A00-00005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11</xdr:col>
      <xdr:colOff>896359</xdr:colOff>
      <xdr:row>2</xdr:row>
      <xdr:rowOff>104994</xdr:rowOff>
    </xdr:from>
    <xdr:to>
      <xdr:col>12</xdr:col>
      <xdr:colOff>104060</xdr:colOff>
      <xdr:row>3</xdr:row>
      <xdr:rowOff>219399</xdr:rowOff>
    </xdr:to>
    <xdr:pic>
      <xdr:nvPicPr>
        <xdr:cNvPr id="82" name="Afbeelding 81">
          <a:hlinkClick xmlns:r="http://schemas.openxmlformats.org/officeDocument/2006/relationships" r:id="rId3" tooltip="Next section"/>
          <a:extLst>
            <a:ext uri="{FF2B5EF4-FFF2-40B4-BE49-F238E27FC236}">
              <a16:creationId xmlns:a16="http://schemas.microsoft.com/office/drawing/2014/main" id="{00000000-0008-0000-1A00-000052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83" name="Afbeelding 82">
          <a:hlinkClick xmlns:r="http://schemas.openxmlformats.org/officeDocument/2006/relationships" r:id="rId5" tooltip="Previous section"/>
          <a:extLst>
            <a:ext uri="{FF2B5EF4-FFF2-40B4-BE49-F238E27FC236}">
              <a16:creationId xmlns:a16="http://schemas.microsoft.com/office/drawing/2014/main" id="{00000000-0008-0000-1A00-000053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804839" y="612980"/>
          <a:ext cx="535847" cy="365984"/>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86</xdr:row>
          <xdr:rowOff>15368</xdr:rowOff>
        </xdr:from>
        <xdr:to>
          <xdr:col>12</xdr:col>
          <xdr:colOff>15368</xdr:colOff>
          <xdr:row>86</xdr:row>
          <xdr:rowOff>238205</xdr:rowOff>
        </xdr:to>
        <xdr:sp macro="" textlink="">
          <xdr:nvSpPr>
            <xdr:cNvPr id="47471" name="Drop Down 367" hidden="1">
              <a:extLst>
                <a:ext uri="{63B3BB69-23CF-44E3-9099-C40C66FF867C}">
                  <a14:compatExt spid="_x0000_s47471"/>
                </a:ext>
                <a:ext uri="{FF2B5EF4-FFF2-40B4-BE49-F238E27FC236}">
                  <a16:creationId xmlns:a16="http://schemas.microsoft.com/office/drawing/2014/main" id="{00000000-0008-0000-1C00-00006F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84" name="Afbeelding 83">
          <a:hlinkClick xmlns:r="http://schemas.openxmlformats.org/officeDocument/2006/relationships" r:id="rId7" tooltip="Previous domain"/>
          <a:extLst>
            <a:ext uri="{FF2B5EF4-FFF2-40B4-BE49-F238E27FC236}">
              <a16:creationId xmlns:a16="http://schemas.microsoft.com/office/drawing/2014/main" id="{00000000-0008-0000-1A00-000054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982904</xdr:colOff>
      <xdr:row>0</xdr:row>
      <xdr:rowOff>1</xdr:rowOff>
    </xdr:from>
    <xdr:to>
      <xdr:col>12</xdr:col>
      <xdr:colOff>114301</xdr:colOff>
      <xdr:row>2</xdr:row>
      <xdr:rowOff>8312</xdr:rowOff>
    </xdr:to>
    <xdr:pic>
      <xdr:nvPicPr>
        <xdr:cNvPr id="85" name="Afbeelding 84">
          <a:hlinkClick xmlns:r="http://schemas.openxmlformats.org/officeDocument/2006/relationships" r:id="rId1" tooltip="Next domain"/>
          <a:extLst>
            <a:ext uri="{FF2B5EF4-FFF2-40B4-BE49-F238E27FC236}">
              <a16:creationId xmlns:a16="http://schemas.microsoft.com/office/drawing/2014/main" id="{00000000-0008-0000-1A00-000055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761529" y="1"/>
          <a:ext cx="534747"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86" name="Afbeelding 85">
          <a:hlinkClick xmlns:r="http://schemas.openxmlformats.org/officeDocument/2006/relationships" r:id="rId10" tooltip="Back to index"/>
          <a:extLst>
            <a:ext uri="{FF2B5EF4-FFF2-40B4-BE49-F238E27FC236}">
              <a16:creationId xmlns:a16="http://schemas.microsoft.com/office/drawing/2014/main" id="{00000000-0008-0000-1A00-000056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36</xdr:row>
          <xdr:rowOff>15368</xdr:rowOff>
        </xdr:from>
        <xdr:to>
          <xdr:col>12</xdr:col>
          <xdr:colOff>15368</xdr:colOff>
          <xdr:row>36</xdr:row>
          <xdr:rowOff>238205</xdr:rowOff>
        </xdr:to>
        <xdr:sp macro="" textlink="">
          <xdr:nvSpPr>
            <xdr:cNvPr id="47479" name="Drop Down 375" hidden="1">
              <a:extLst>
                <a:ext uri="{63B3BB69-23CF-44E3-9099-C40C66FF867C}">
                  <a14:compatExt spid="_x0000_s47479"/>
                </a:ext>
                <a:ext uri="{FF2B5EF4-FFF2-40B4-BE49-F238E27FC236}">
                  <a16:creationId xmlns:a16="http://schemas.microsoft.com/office/drawing/2014/main" id="{00000000-0008-0000-1C00-000077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87</xdr:row>
          <xdr:rowOff>15368</xdr:rowOff>
        </xdr:from>
        <xdr:to>
          <xdr:col>12</xdr:col>
          <xdr:colOff>15368</xdr:colOff>
          <xdr:row>87</xdr:row>
          <xdr:rowOff>238205</xdr:rowOff>
        </xdr:to>
        <xdr:sp macro="" textlink="">
          <xdr:nvSpPr>
            <xdr:cNvPr id="47482" name="Drop Down 378" hidden="1">
              <a:extLst>
                <a:ext uri="{63B3BB69-23CF-44E3-9099-C40C66FF867C}">
                  <a14:compatExt spid="_x0000_s47482"/>
                </a:ext>
                <a:ext uri="{FF2B5EF4-FFF2-40B4-BE49-F238E27FC236}">
                  <a16:creationId xmlns:a16="http://schemas.microsoft.com/office/drawing/2014/main" id="{00000000-0008-0000-1C00-00007A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79</xdr:row>
          <xdr:rowOff>15368</xdr:rowOff>
        </xdr:from>
        <xdr:to>
          <xdr:col>12</xdr:col>
          <xdr:colOff>15368</xdr:colOff>
          <xdr:row>79</xdr:row>
          <xdr:rowOff>238205</xdr:rowOff>
        </xdr:to>
        <xdr:sp macro="" textlink="">
          <xdr:nvSpPr>
            <xdr:cNvPr id="47489" name="Drop Down 385" hidden="1">
              <a:extLst>
                <a:ext uri="{63B3BB69-23CF-44E3-9099-C40C66FF867C}">
                  <a14:compatExt spid="_x0000_s47489"/>
                </a:ext>
                <a:ext uri="{FF2B5EF4-FFF2-40B4-BE49-F238E27FC236}">
                  <a16:creationId xmlns:a16="http://schemas.microsoft.com/office/drawing/2014/main" id="{00000000-0008-0000-1C00-000081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80</xdr:row>
          <xdr:rowOff>15368</xdr:rowOff>
        </xdr:from>
        <xdr:to>
          <xdr:col>12</xdr:col>
          <xdr:colOff>15368</xdr:colOff>
          <xdr:row>80</xdr:row>
          <xdr:rowOff>238205</xdr:rowOff>
        </xdr:to>
        <xdr:sp macro="" textlink="">
          <xdr:nvSpPr>
            <xdr:cNvPr id="47490" name="Drop Down 386" hidden="1">
              <a:extLst>
                <a:ext uri="{63B3BB69-23CF-44E3-9099-C40C66FF867C}">
                  <a14:compatExt spid="_x0000_s47490"/>
                </a:ext>
                <a:ext uri="{FF2B5EF4-FFF2-40B4-BE49-F238E27FC236}">
                  <a16:creationId xmlns:a16="http://schemas.microsoft.com/office/drawing/2014/main" id="{00000000-0008-0000-1C00-000082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74</xdr:row>
          <xdr:rowOff>15368</xdr:rowOff>
        </xdr:from>
        <xdr:to>
          <xdr:col>12</xdr:col>
          <xdr:colOff>15368</xdr:colOff>
          <xdr:row>74</xdr:row>
          <xdr:rowOff>238205</xdr:rowOff>
        </xdr:to>
        <xdr:sp macro="" textlink="">
          <xdr:nvSpPr>
            <xdr:cNvPr id="47491" name="Drop Down 387" hidden="1">
              <a:extLst>
                <a:ext uri="{63B3BB69-23CF-44E3-9099-C40C66FF867C}">
                  <a14:compatExt spid="_x0000_s47491"/>
                </a:ext>
                <a:ext uri="{FF2B5EF4-FFF2-40B4-BE49-F238E27FC236}">
                  <a16:creationId xmlns:a16="http://schemas.microsoft.com/office/drawing/2014/main" id="{00000000-0008-0000-1C00-000083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75</xdr:row>
          <xdr:rowOff>15368</xdr:rowOff>
        </xdr:from>
        <xdr:to>
          <xdr:col>12</xdr:col>
          <xdr:colOff>15368</xdr:colOff>
          <xdr:row>75</xdr:row>
          <xdr:rowOff>238205</xdr:rowOff>
        </xdr:to>
        <xdr:sp macro="" textlink="">
          <xdr:nvSpPr>
            <xdr:cNvPr id="47493" name="Drop Down 389" hidden="1">
              <a:extLst>
                <a:ext uri="{63B3BB69-23CF-44E3-9099-C40C66FF867C}">
                  <a14:compatExt spid="_x0000_s47493"/>
                </a:ext>
                <a:ext uri="{FF2B5EF4-FFF2-40B4-BE49-F238E27FC236}">
                  <a16:creationId xmlns:a16="http://schemas.microsoft.com/office/drawing/2014/main" id="{00000000-0008-0000-1C00-000085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76</xdr:row>
          <xdr:rowOff>15368</xdr:rowOff>
        </xdr:from>
        <xdr:to>
          <xdr:col>12</xdr:col>
          <xdr:colOff>15368</xdr:colOff>
          <xdr:row>76</xdr:row>
          <xdr:rowOff>238205</xdr:rowOff>
        </xdr:to>
        <xdr:sp macro="" textlink="">
          <xdr:nvSpPr>
            <xdr:cNvPr id="47494" name="Drop Down 390" hidden="1">
              <a:extLst>
                <a:ext uri="{63B3BB69-23CF-44E3-9099-C40C66FF867C}">
                  <a14:compatExt spid="_x0000_s47494"/>
                </a:ext>
                <a:ext uri="{FF2B5EF4-FFF2-40B4-BE49-F238E27FC236}">
                  <a16:creationId xmlns:a16="http://schemas.microsoft.com/office/drawing/2014/main" id="{00000000-0008-0000-1C00-000086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77</xdr:row>
          <xdr:rowOff>15368</xdr:rowOff>
        </xdr:from>
        <xdr:to>
          <xdr:col>12</xdr:col>
          <xdr:colOff>15368</xdr:colOff>
          <xdr:row>77</xdr:row>
          <xdr:rowOff>238205</xdr:rowOff>
        </xdr:to>
        <xdr:sp macro="" textlink="">
          <xdr:nvSpPr>
            <xdr:cNvPr id="47495" name="Drop Down 391" hidden="1">
              <a:extLst>
                <a:ext uri="{63B3BB69-23CF-44E3-9099-C40C66FF867C}">
                  <a14:compatExt spid="_x0000_s47495"/>
                </a:ext>
                <a:ext uri="{FF2B5EF4-FFF2-40B4-BE49-F238E27FC236}">
                  <a16:creationId xmlns:a16="http://schemas.microsoft.com/office/drawing/2014/main" id="{00000000-0008-0000-1C00-000087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78</xdr:row>
          <xdr:rowOff>15368</xdr:rowOff>
        </xdr:from>
        <xdr:to>
          <xdr:col>12</xdr:col>
          <xdr:colOff>15368</xdr:colOff>
          <xdr:row>78</xdr:row>
          <xdr:rowOff>238205</xdr:rowOff>
        </xdr:to>
        <xdr:sp macro="" textlink="">
          <xdr:nvSpPr>
            <xdr:cNvPr id="47496" name="Drop Down 392" hidden="1">
              <a:extLst>
                <a:ext uri="{63B3BB69-23CF-44E3-9099-C40C66FF867C}">
                  <a14:compatExt spid="_x0000_s47496"/>
                </a:ext>
                <a:ext uri="{FF2B5EF4-FFF2-40B4-BE49-F238E27FC236}">
                  <a16:creationId xmlns:a16="http://schemas.microsoft.com/office/drawing/2014/main" id="{00000000-0008-0000-1C00-000088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60</xdr:row>
          <xdr:rowOff>15368</xdr:rowOff>
        </xdr:from>
        <xdr:to>
          <xdr:col>12</xdr:col>
          <xdr:colOff>15368</xdr:colOff>
          <xdr:row>60</xdr:row>
          <xdr:rowOff>238205</xdr:rowOff>
        </xdr:to>
        <xdr:sp macro="" textlink="">
          <xdr:nvSpPr>
            <xdr:cNvPr id="47497" name="Drop Down 393" hidden="1">
              <a:extLst>
                <a:ext uri="{63B3BB69-23CF-44E3-9099-C40C66FF867C}">
                  <a14:compatExt spid="_x0000_s47497"/>
                </a:ext>
                <a:ext uri="{FF2B5EF4-FFF2-40B4-BE49-F238E27FC236}">
                  <a16:creationId xmlns:a16="http://schemas.microsoft.com/office/drawing/2014/main" id="{00000000-0008-0000-1C00-000089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47498" name="Drop Down 394" hidden="1">
              <a:extLst>
                <a:ext uri="{63B3BB69-23CF-44E3-9099-C40C66FF867C}">
                  <a14:compatExt spid="_x0000_s47498"/>
                </a:ext>
                <a:ext uri="{FF2B5EF4-FFF2-40B4-BE49-F238E27FC236}">
                  <a16:creationId xmlns:a16="http://schemas.microsoft.com/office/drawing/2014/main" id="{00000000-0008-0000-1C00-00008A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47499" name="Drop Down 395" hidden="1">
              <a:extLst>
                <a:ext uri="{63B3BB69-23CF-44E3-9099-C40C66FF867C}">
                  <a14:compatExt spid="_x0000_s47499"/>
                </a:ext>
                <a:ext uri="{FF2B5EF4-FFF2-40B4-BE49-F238E27FC236}">
                  <a16:creationId xmlns:a16="http://schemas.microsoft.com/office/drawing/2014/main" id="{00000000-0008-0000-1C00-00008B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72</xdr:row>
          <xdr:rowOff>15368</xdr:rowOff>
        </xdr:from>
        <xdr:to>
          <xdr:col>12</xdr:col>
          <xdr:colOff>15368</xdr:colOff>
          <xdr:row>72</xdr:row>
          <xdr:rowOff>238205</xdr:rowOff>
        </xdr:to>
        <xdr:sp macro="" textlink="">
          <xdr:nvSpPr>
            <xdr:cNvPr id="47500" name="Drop Down 396" hidden="1">
              <a:extLst>
                <a:ext uri="{63B3BB69-23CF-44E3-9099-C40C66FF867C}">
                  <a14:compatExt spid="_x0000_s47500"/>
                </a:ext>
                <a:ext uri="{FF2B5EF4-FFF2-40B4-BE49-F238E27FC236}">
                  <a16:creationId xmlns:a16="http://schemas.microsoft.com/office/drawing/2014/main" id="{00000000-0008-0000-1C00-00008C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73</xdr:row>
          <xdr:rowOff>15368</xdr:rowOff>
        </xdr:from>
        <xdr:to>
          <xdr:col>12</xdr:col>
          <xdr:colOff>15368</xdr:colOff>
          <xdr:row>73</xdr:row>
          <xdr:rowOff>238205</xdr:rowOff>
        </xdr:to>
        <xdr:sp macro="" textlink="">
          <xdr:nvSpPr>
            <xdr:cNvPr id="47501" name="Drop Down 397" hidden="1">
              <a:extLst>
                <a:ext uri="{63B3BB69-23CF-44E3-9099-C40C66FF867C}">
                  <a14:compatExt spid="_x0000_s47501"/>
                </a:ext>
                <a:ext uri="{FF2B5EF4-FFF2-40B4-BE49-F238E27FC236}">
                  <a16:creationId xmlns:a16="http://schemas.microsoft.com/office/drawing/2014/main" id="{00000000-0008-0000-1C00-00008DB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10</xdr:row>
          <xdr:rowOff>15368</xdr:rowOff>
        </xdr:from>
        <xdr:to>
          <xdr:col>12</xdr:col>
          <xdr:colOff>15368</xdr:colOff>
          <xdr:row>10</xdr:row>
          <xdr:rowOff>238205</xdr:rowOff>
        </xdr:to>
        <xdr:sp macro="" textlink="">
          <xdr:nvSpPr>
            <xdr:cNvPr id="158842" name="Drop Down 122" hidden="1">
              <a:extLst>
                <a:ext uri="{63B3BB69-23CF-44E3-9099-C40C66FF867C}">
                  <a14:compatExt spid="_x0000_s158842"/>
                </a:ext>
                <a:ext uri="{FF2B5EF4-FFF2-40B4-BE49-F238E27FC236}">
                  <a16:creationId xmlns:a16="http://schemas.microsoft.com/office/drawing/2014/main" id="{00000000-0008-0000-1D00-00007A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15368</xdr:rowOff>
        </xdr:from>
        <xdr:to>
          <xdr:col>12</xdr:col>
          <xdr:colOff>15368</xdr:colOff>
          <xdr:row>12</xdr:row>
          <xdr:rowOff>238205</xdr:rowOff>
        </xdr:to>
        <xdr:sp macro="" textlink="">
          <xdr:nvSpPr>
            <xdr:cNvPr id="158844" name="Drop Down 124" hidden="1">
              <a:extLst>
                <a:ext uri="{63B3BB69-23CF-44E3-9099-C40C66FF867C}">
                  <a14:compatExt spid="_x0000_s158844"/>
                </a:ext>
                <a:ext uri="{FF2B5EF4-FFF2-40B4-BE49-F238E27FC236}">
                  <a16:creationId xmlns:a16="http://schemas.microsoft.com/office/drawing/2014/main" id="{00000000-0008-0000-1D00-00007C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15368</xdr:rowOff>
        </xdr:from>
        <xdr:to>
          <xdr:col>12</xdr:col>
          <xdr:colOff>15368</xdr:colOff>
          <xdr:row>13</xdr:row>
          <xdr:rowOff>238205</xdr:rowOff>
        </xdr:to>
        <xdr:sp macro="" textlink="">
          <xdr:nvSpPr>
            <xdr:cNvPr id="158845" name="Drop Down 125" hidden="1">
              <a:extLst>
                <a:ext uri="{63B3BB69-23CF-44E3-9099-C40C66FF867C}">
                  <a14:compatExt spid="_x0000_s158845"/>
                </a:ext>
                <a:ext uri="{FF2B5EF4-FFF2-40B4-BE49-F238E27FC236}">
                  <a16:creationId xmlns:a16="http://schemas.microsoft.com/office/drawing/2014/main" id="{00000000-0008-0000-1D00-00007D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158846" name="Drop Down 126" hidden="1">
              <a:extLst>
                <a:ext uri="{63B3BB69-23CF-44E3-9099-C40C66FF867C}">
                  <a14:compatExt spid="_x0000_s158846"/>
                </a:ext>
                <a:ext uri="{FF2B5EF4-FFF2-40B4-BE49-F238E27FC236}">
                  <a16:creationId xmlns:a16="http://schemas.microsoft.com/office/drawing/2014/main" id="{00000000-0008-0000-1D00-00007E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158847" name="Drop Down 127" hidden="1">
              <a:extLst>
                <a:ext uri="{63B3BB69-23CF-44E3-9099-C40C66FF867C}">
                  <a14:compatExt spid="_x0000_s158847"/>
                </a:ext>
                <a:ext uri="{FF2B5EF4-FFF2-40B4-BE49-F238E27FC236}">
                  <a16:creationId xmlns:a16="http://schemas.microsoft.com/office/drawing/2014/main" id="{00000000-0008-0000-1D00-00007F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15368</xdr:rowOff>
        </xdr:from>
        <xdr:to>
          <xdr:col>12</xdr:col>
          <xdr:colOff>15368</xdr:colOff>
          <xdr:row>16</xdr:row>
          <xdr:rowOff>238205</xdr:rowOff>
        </xdr:to>
        <xdr:sp macro="" textlink="">
          <xdr:nvSpPr>
            <xdr:cNvPr id="158848" name="Drop Down 128" hidden="1">
              <a:extLst>
                <a:ext uri="{63B3BB69-23CF-44E3-9099-C40C66FF867C}">
                  <a14:compatExt spid="_x0000_s158848"/>
                </a:ext>
                <a:ext uri="{FF2B5EF4-FFF2-40B4-BE49-F238E27FC236}">
                  <a16:creationId xmlns:a16="http://schemas.microsoft.com/office/drawing/2014/main" id="{00000000-0008-0000-1D00-000080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158849" name="Drop Down 129" hidden="1">
              <a:extLst>
                <a:ext uri="{63B3BB69-23CF-44E3-9099-C40C66FF867C}">
                  <a14:compatExt spid="_x0000_s158849"/>
                </a:ext>
                <a:ext uri="{FF2B5EF4-FFF2-40B4-BE49-F238E27FC236}">
                  <a16:creationId xmlns:a16="http://schemas.microsoft.com/office/drawing/2014/main" id="{00000000-0008-0000-1D00-000081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158850" name="Drop Down 130" hidden="1">
              <a:extLst>
                <a:ext uri="{63B3BB69-23CF-44E3-9099-C40C66FF867C}">
                  <a14:compatExt spid="_x0000_s158850"/>
                </a:ext>
                <a:ext uri="{FF2B5EF4-FFF2-40B4-BE49-F238E27FC236}">
                  <a16:creationId xmlns:a16="http://schemas.microsoft.com/office/drawing/2014/main" id="{00000000-0008-0000-1D00-000082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158851" name="Drop Down 131" hidden="1">
              <a:extLst>
                <a:ext uri="{63B3BB69-23CF-44E3-9099-C40C66FF867C}">
                  <a14:compatExt spid="_x0000_s158851"/>
                </a:ext>
                <a:ext uri="{FF2B5EF4-FFF2-40B4-BE49-F238E27FC236}">
                  <a16:creationId xmlns:a16="http://schemas.microsoft.com/office/drawing/2014/main" id="{00000000-0008-0000-1D00-000083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158852" name="Drop Down 132" hidden="1">
              <a:extLst>
                <a:ext uri="{63B3BB69-23CF-44E3-9099-C40C66FF867C}">
                  <a14:compatExt spid="_x0000_s158852"/>
                </a:ext>
                <a:ext uri="{FF2B5EF4-FFF2-40B4-BE49-F238E27FC236}">
                  <a16:creationId xmlns:a16="http://schemas.microsoft.com/office/drawing/2014/main" id="{00000000-0008-0000-1D00-000084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15368</xdr:rowOff>
        </xdr:from>
        <xdr:to>
          <xdr:col>12</xdr:col>
          <xdr:colOff>15368</xdr:colOff>
          <xdr:row>21</xdr:row>
          <xdr:rowOff>238205</xdr:rowOff>
        </xdr:to>
        <xdr:sp macro="" textlink="">
          <xdr:nvSpPr>
            <xdr:cNvPr id="158853" name="Drop Down 133" hidden="1">
              <a:extLst>
                <a:ext uri="{63B3BB69-23CF-44E3-9099-C40C66FF867C}">
                  <a14:compatExt spid="_x0000_s158853"/>
                </a:ext>
                <a:ext uri="{FF2B5EF4-FFF2-40B4-BE49-F238E27FC236}">
                  <a16:creationId xmlns:a16="http://schemas.microsoft.com/office/drawing/2014/main" id="{00000000-0008-0000-1D00-000085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158854" name="Drop Down 134" hidden="1">
              <a:extLst>
                <a:ext uri="{63B3BB69-23CF-44E3-9099-C40C66FF867C}">
                  <a14:compatExt spid="_x0000_s158854"/>
                </a:ext>
                <a:ext uri="{FF2B5EF4-FFF2-40B4-BE49-F238E27FC236}">
                  <a16:creationId xmlns:a16="http://schemas.microsoft.com/office/drawing/2014/main" id="{00000000-0008-0000-1D00-000086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158855" name="Drop Down 135" hidden="1">
              <a:extLst>
                <a:ext uri="{63B3BB69-23CF-44E3-9099-C40C66FF867C}">
                  <a14:compatExt spid="_x0000_s158855"/>
                </a:ext>
                <a:ext uri="{FF2B5EF4-FFF2-40B4-BE49-F238E27FC236}">
                  <a16:creationId xmlns:a16="http://schemas.microsoft.com/office/drawing/2014/main" id="{00000000-0008-0000-1D00-000087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158857" name="Drop Down 137" hidden="1">
              <a:extLst>
                <a:ext uri="{63B3BB69-23CF-44E3-9099-C40C66FF867C}">
                  <a14:compatExt spid="_x0000_s158857"/>
                </a:ext>
                <a:ext uri="{FF2B5EF4-FFF2-40B4-BE49-F238E27FC236}">
                  <a16:creationId xmlns:a16="http://schemas.microsoft.com/office/drawing/2014/main" id="{00000000-0008-0000-1D00-000089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158858" name="Drop Down 138" hidden="1">
              <a:extLst>
                <a:ext uri="{63B3BB69-23CF-44E3-9099-C40C66FF867C}">
                  <a14:compatExt spid="_x0000_s158858"/>
                </a:ext>
                <a:ext uri="{FF2B5EF4-FFF2-40B4-BE49-F238E27FC236}">
                  <a16:creationId xmlns:a16="http://schemas.microsoft.com/office/drawing/2014/main" id="{00000000-0008-0000-1D00-00008A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15368</xdr:rowOff>
        </xdr:from>
        <xdr:to>
          <xdr:col>12</xdr:col>
          <xdr:colOff>15368</xdr:colOff>
          <xdr:row>27</xdr:row>
          <xdr:rowOff>238205</xdr:rowOff>
        </xdr:to>
        <xdr:sp macro="" textlink="">
          <xdr:nvSpPr>
            <xdr:cNvPr id="158859" name="Drop Down 139" hidden="1">
              <a:extLst>
                <a:ext uri="{63B3BB69-23CF-44E3-9099-C40C66FF867C}">
                  <a14:compatExt spid="_x0000_s158859"/>
                </a:ext>
                <a:ext uri="{FF2B5EF4-FFF2-40B4-BE49-F238E27FC236}">
                  <a16:creationId xmlns:a16="http://schemas.microsoft.com/office/drawing/2014/main" id="{00000000-0008-0000-1D00-00008B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158860" name="Drop Down 140" hidden="1">
              <a:extLst>
                <a:ext uri="{63B3BB69-23CF-44E3-9099-C40C66FF867C}">
                  <a14:compatExt spid="_x0000_s158860"/>
                </a:ext>
                <a:ext uri="{FF2B5EF4-FFF2-40B4-BE49-F238E27FC236}">
                  <a16:creationId xmlns:a16="http://schemas.microsoft.com/office/drawing/2014/main" id="{00000000-0008-0000-1D00-00008C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158861" name="Drop Down 141" hidden="1">
              <a:extLst>
                <a:ext uri="{63B3BB69-23CF-44E3-9099-C40C66FF867C}">
                  <a14:compatExt spid="_x0000_s158861"/>
                </a:ext>
                <a:ext uri="{FF2B5EF4-FFF2-40B4-BE49-F238E27FC236}">
                  <a16:creationId xmlns:a16="http://schemas.microsoft.com/office/drawing/2014/main" id="{00000000-0008-0000-1D00-00008D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158862" name="Drop Down 142" hidden="1">
              <a:extLst>
                <a:ext uri="{63B3BB69-23CF-44E3-9099-C40C66FF867C}">
                  <a14:compatExt spid="_x0000_s158862"/>
                </a:ext>
                <a:ext uri="{FF2B5EF4-FFF2-40B4-BE49-F238E27FC236}">
                  <a16:creationId xmlns:a16="http://schemas.microsoft.com/office/drawing/2014/main" id="{00000000-0008-0000-1D00-00008E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158863" name="Drop Down 143" hidden="1">
              <a:extLst>
                <a:ext uri="{63B3BB69-23CF-44E3-9099-C40C66FF867C}">
                  <a14:compatExt spid="_x0000_s158863"/>
                </a:ext>
                <a:ext uri="{FF2B5EF4-FFF2-40B4-BE49-F238E27FC236}">
                  <a16:creationId xmlns:a16="http://schemas.microsoft.com/office/drawing/2014/main" id="{00000000-0008-0000-1D00-00008F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158864" name="Drop Down 144" hidden="1">
              <a:extLst>
                <a:ext uri="{63B3BB69-23CF-44E3-9099-C40C66FF867C}">
                  <a14:compatExt spid="_x0000_s158864"/>
                </a:ext>
                <a:ext uri="{FF2B5EF4-FFF2-40B4-BE49-F238E27FC236}">
                  <a16:creationId xmlns:a16="http://schemas.microsoft.com/office/drawing/2014/main" id="{00000000-0008-0000-1D00-000090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15368</xdr:rowOff>
        </xdr:from>
        <xdr:to>
          <xdr:col>12</xdr:col>
          <xdr:colOff>15368</xdr:colOff>
          <xdr:row>34</xdr:row>
          <xdr:rowOff>238205</xdr:rowOff>
        </xdr:to>
        <xdr:sp macro="" textlink="">
          <xdr:nvSpPr>
            <xdr:cNvPr id="158865" name="Drop Down 145" hidden="1">
              <a:extLst>
                <a:ext uri="{63B3BB69-23CF-44E3-9099-C40C66FF867C}">
                  <a14:compatExt spid="_x0000_s158865"/>
                </a:ext>
                <a:ext uri="{FF2B5EF4-FFF2-40B4-BE49-F238E27FC236}">
                  <a16:creationId xmlns:a16="http://schemas.microsoft.com/office/drawing/2014/main" id="{00000000-0008-0000-1D00-000091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158866" name="Drop Down 146" hidden="1">
              <a:extLst>
                <a:ext uri="{63B3BB69-23CF-44E3-9099-C40C66FF867C}">
                  <a14:compatExt spid="_x0000_s158866"/>
                </a:ext>
                <a:ext uri="{FF2B5EF4-FFF2-40B4-BE49-F238E27FC236}">
                  <a16:creationId xmlns:a16="http://schemas.microsoft.com/office/drawing/2014/main" id="{00000000-0008-0000-1D00-000092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15368</xdr:rowOff>
        </xdr:from>
        <xdr:to>
          <xdr:col>12</xdr:col>
          <xdr:colOff>15368</xdr:colOff>
          <xdr:row>36</xdr:row>
          <xdr:rowOff>238205</xdr:rowOff>
        </xdr:to>
        <xdr:sp macro="" textlink="">
          <xdr:nvSpPr>
            <xdr:cNvPr id="158867" name="Drop Down 147" hidden="1">
              <a:extLst>
                <a:ext uri="{63B3BB69-23CF-44E3-9099-C40C66FF867C}">
                  <a14:compatExt spid="_x0000_s158867"/>
                </a:ext>
                <a:ext uri="{FF2B5EF4-FFF2-40B4-BE49-F238E27FC236}">
                  <a16:creationId xmlns:a16="http://schemas.microsoft.com/office/drawing/2014/main" id="{00000000-0008-0000-1D00-000093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39</xdr:row>
          <xdr:rowOff>15368</xdr:rowOff>
        </xdr:from>
        <xdr:to>
          <xdr:col>12</xdr:col>
          <xdr:colOff>15368</xdr:colOff>
          <xdr:row>39</xdr:row>
          <xdr:rowOff>238205</xdr:rowOff>
        </xdr:to>
        <xdr:sp macro="" textlink="">
          <xdr:nvSpPr>
            <xdr:cNvPr id="158879" name="Drop Down 159" hidden="1">
              <a:extLst>
                <a:ext uri="{63B3BB69-23CF-44E3-9099-C40C66FF867C}">
                  <a14:compatExt spid="_x0000_s158879"/>
                </a:ext>
                <a:ext uri="{FF2B5EF4-FFF2-40B4-BE49-F238E27FC236}">
                  <a16:creationId xmlns:a16="http://schemas.microsoft.com/office/drawing/2014/main" id="{00000000-0008-0000-1D00-00009F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41</xdr:row>
          <xdr:rowOff>15368</xdr:rowOff>
        </xdr:from>
        <xdr:to>
          <xdr:col>12</xdr:col>
          <xdr:colOff>15368</xdr:colOff>
          <xdr:row>41</xdr:row>
          <xdr:rowOff>238205</xdr:rowOff>
        </xdr:to>
        <xdr:sp macro="" textlink="">
          <xdr:nvSpPr>
            <xdr:cNvPr id="158880" name="Drop Down 160" hidden="1">
              <a:extLst>
                <a:ext uri="{63B3BB69-23CF-44E3-9099-C40C66FF867C}">
                  <a14:compatExt spid="_x0000_s158880"/>
                </a:ext>
                <a:ext uri="{FF2B5EF4-FFF2-40B4-BE49-F238E27FC236}">
                  <a16:creationId xmlns:a16="http://schemas.microsoft.com/office/drawing/2014/main" id="{00000000-0008-0000-1D00-0000A0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158881" name="Drop Down 161" hidden="1">
              <a:extLst>
                <a:ext uri="{63B3BB69-23CF-44E3-9099-C40C66FF867C}">
                  <a14:compatExt spid="_x0000_s158881"/>
                </a:ext>
                <a:ext uri="{FF2B5EF4-FFF2-40B4-BE49-F238E27FC236}">
                  <a16:creationId xmlns:a16="http://schemas.microsoft.com/office/drawing/2014/main" id="{00000000-0008-0000-1D00-0000A1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158882" name="Drop Down 162" hidden="1">
              <a:extLst>
                <a:ext uri="{63B3BB69-23CF-44E3-9099-C40C66FF867C}">
                  <a14:compatExt spid="_x0000_s158882"/>
                </a:ext>
                <a:ext uri="{FF2B5EF4-FFF2-40B4-BE49-F238E27FC236}">
                  <a16:creationId xmlns:a16="http://schemas.microsoft.com/office/drawing/2014/main" id="{00000000-0008-0000-1D00-0000A2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158883" name="Drop Down 163" hidden="1">
              <a:extLst>
                <a:ext uri="{63B3BB69-23CF-44E3-9099-C40C66FF867C}">
                  <a14:compatExt spid="_x0000_s158883"/>
                </a:ext>
                <a:ext uri="{FF2B5EF4-FFF2-40B4-BE49-F238E27FC236}">
                  <a16:creationId xmlns:a16="http://schemas.microsoft.com/office/drawing/2014/main" id="{00000000-0008-0000-1D00-0000A3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15368</xdr:rowOff>
        </xdr:from>
        <xdr:to>
          <xdr:col>12</xdr:col>
          <xdr:colOff>15368</xdr:colOff>
          <xdr:row>45</xdr:row>
          <xdr:rowOff>238205</xdr:rowOff>
        </xdr:to>
        <xdr:sp macro="" textlink="">
          <xdr:nvSpPr>
            <xdr:cNvPr id="158884" name="Drop Down 164" hidden="1">
              <a:extLst>
                <a:ext uri="{63B3BB69-23CF-44E3-9099-C40C66FF867C}">
                  <a14:compatExt spid="_x0000_s158884"/>
                </a:ext>
                <a:ext uri="{FF2B5EF4-FFF2-40B4-BE49-F238E27FC236}">
                  <a16:creationId xmlns:a16="http://schemas.microsoft.com/office/drawing/2014/main" id="{00000000-0008-0000-1D00-0000A4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15368</xdr:rowOff>
        </xdr:from>
        <xdr:to>
          <xdr:col>12</xdr:col>
          <xdr:colOff>15368</xdr:colOff>
          <xdr:row>46</xdr:row>
          <xdr:rowOff>238205</xdr:rowOff>
        </xdr:to>
        <xdr:sp macro="" textlink="">
          <xdr:nvSpPr>
            <xdr:cNvPr id="158885" name="Drop Down 165" hidden="1">
              <a:extLst>
                <a:ext uri="{63B3BB69-23CF-44E3-9099-C40C66FF867C}">
                  <a14:compatExt spid="_x0000_s158885"/>
                </a:ext>
                <a:ext uri="{FF2B5EF4-FFF2-40B4-BE49-F238E27FC236}">
                  <a16:creationId xmlns:a16="http://schemas.microsoft.com/office/drawing/2014/main" id="{00000000-0008-0000-1D00-0000A5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158886" name="Drop Down 166" hidden="1">
              <a:extLst>
                <a:ext uri="{63B3BB69-23CF-44E3-9099-C40C66FF867C}">
                  <a14:compatExt spid="_x0000_s158886"/>
                </a:ext>
                <a:ext uri="{FF2B5EF4-FFF2-40B4-BE49-F238E27FC236}">
                  <a16:creationId xmlns:a16="http://schemas.microsoft.com/office/drawing/2014/main" id="{00000000-0008-0000-1D00-0000A6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158887" name="Drop Down 167" hidden="1">
              <a:extLst>
                <a:ext uri="{63B3BB69-23CF-44E3-9099-C40C66FF867C}">
                  <a14:compatExt spid="_x0000_s158887"/>
                </a:ext>
                <a:ext uri="{FF2B5EF4-FFF2-40B4-BE49-F238E27FC236}">
                  <a16:creationId xmlns:a16="http://schemas.microsoft.com/office/drawing/2014/main" id="{00000000-0008-0000-1D00-0000A7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158888" name="Drop Down 168" hidden="1">
              <a:extLst>
                <a:ext uri="{63B3BB69-23CF-44E3-9099-C40C66FF867C}">
                  <a14:compatExt spid="_x0000_s158888"/>
                </a:ext>
                <a:ext uri="{FF2B5EF4-FFF2-40B4-BE49-F238E27FC236}">
                  <a16:creationId xmlns:a16="http://schemas.microsoft.com/office/drawing/2014/main" id="{00000000-0008-0000-1D00-0000A8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51</xdr:row>
          <xdr:rowOff>15368</xdr:rowOff>
        </xdr:from>
        <xdr:to>
          <xdr:col>12</xdr:col>
          <xdr:colOff>15368</xdr:colOff>
          <xdr:row>51</xdr:row>
          <xdr:rowOff>238205</xdr:rowOff>
        </xdr:to>
        <xdr:sp macro="" textlink="">
          <xdr:nvSpPr>
            <xdr:cNvPr id="158889" name="Drop Down 169" hidden="1">
              <a:extLst>
                <a:ext uri="{63B3BB69-23CF-44E3-9099-C40C66FF867C}">
                  <a14:compatExt spid="_x0000_s158889"/>
                </a:ext>
                <a:ext uri="{FF2B5EF4-FFF2-40B4-BE49-F238E27FC236}">
                  <a16:creationId xmlns:a16="http://schemas.microsoft.com/office/drawing/2014/main" id="{00000000-0008-0000-1D00-0000A9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52</xdr:row>
          <xdr:rowOff>15368</xdr:rowOff>
        </xdr:from>
        <xdr:to>
          <xdr:col>12</xdr:col>
          <xdr:colOff>15368</xdr:colOff>
          <xdr:row>52</xdr:row>
          <xdr:rowOff>238205</xdr:rowOff>
        </xdr:to>
        <xdr:sp macro="" textlink="">
          <xdr:nvSpPr>
            <xdr:cNvPr id="158890" name="Drop Down 170" hidden="1">
              <a:extLst>
                <a:ext uri="{63B3BB69-23CF-44E3-9099-C40C66FF867C}">
                  <a14:compatExt spid="_x0000_s158890"/>
                </a:ext>
                <a:ext uri="{FF2B5EF4-FFF2-40B4-BE49-F238E27FC236}">
                  <a16:creationId xmlns:a16="http://schemas.microsoft.com/office/drawing/2014/main" id="{00000000-0008-0000-1D00-0000AA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158891" name="Drop Down 171" hidden="1">
              <a:extLst>
                <a:ext uri="{63B3BB69-23CF-44E3-9099-C40C66FF867C}">
                  <a14:compatExt spid="_x0000_s158891"/>
                </a:ext>
                <a:ext uri="{FF2B5EF4-FFF2-40B4-BE49-F238E27FC236}">
                  <a16:creationId xmlns:a16="http://schemas.microsoft.com/office/drawing/2014/main" id="{00000000-0008-0000-1D00-0000AB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158892" name="Drop Down 172" hidden="1">
              <a:extLst>
                <a:ext uri="{63B3BB69-23CF-44E3-9099-C40C66FF867C}">
                  <a14:compatExt spid="_x0000_s158892"/>
                </a:ext>
                <a:ext uri="{FF2B5EF4-FFF2-40B4-BE49-F238E27FC236}">
                  <a16:creationId xmlns:a16="http://schemas.microsoft.com/office/drawing/2014/main" id="{00000000-0008-0000-1D00-0000AC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158893" name="Drop Down 173" hidden="1">
              <a:extLst>
                <a:ext uri="{63B3BB69-23CF-44E3-9099-C40C66FF867C}">
                  <a14:compatExt spid="_x0000_s158893"/>
                </a:ext>
                <a:ext uri="{FF2B5EF4-FFF2-40B4-BE49-F238E27FC236}">
                  <a16:creationId xmlns:a16="http://schemas.microsoft.com/office/drawing/2014/main" id="{00000000-0008-0000-1D00-0000AD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58</xdr:row>
          <xdr:rowOff>15368</xdr:rowOff>
        </xdr:from>
        <xdr:to>
          <xdr:col>12</xdr:col>
          <xdr:colOff>15368</xdr:colOff>
          <xdr:row>58</xdr:row>
          <xdr:rowOff>238205</xdr:rowOff>
        </xdr:to>
        <xdr:sp macro="" textlink="">
          <xdr:nvSpPr>
            <xdr:cNvPr id="158894" name="Drop Down 174" hidden="1">
              <a:extLst>
                <a:ext uri="{63B3BB69-23CF-44E3-9099-C40C66FF867C}">
                  <a14:compatExt spid="_x0000_s158894"/>
                </a:ext>
                <a:ext uri="{FF2B5EF4-FFF2-40B4-BE49-F238E27FC236}">
                  <a16:creationId xmlns:a16="http://schemas.microsoft.com/office/drawing/2014/main" id="{00000000-0008-0000-1D00-0000AE6C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62</xdr:row>
          <xdr:rowOff>15368</xdr:rowOff>
        </xdr:from>
        <xdr:to>
          <xdr:col>12</xdr:col>
          <xdr:colOff>15368</xdr:colOff>
          <xdr:row>62</xdr:row>
          <xdr:rowOff>238205</xdr:rowOff>
        </xdr:to>
        <xdr:sp macro="" textlink="">
          <xdr:nvSpPr>
            <xdr:cNvPr id="159068" name="Drop Down 348" hidden="1">
              <a:extLst>
                <a:ext uri="{63B3BB69-23CF-44E3-9099-C40C66FF867C}">
                  <a14:compatExt spid="_x0000_s159068"/>
                </a:ext>
                <a:ext uri="{FF2B5EF4-FFF2-40B4-BE49-F238E27FC236}">
                  <a16:creationId xmlns:a16="http://schemas.microsoft.com/office/drawing/2014/main" id="{00000000-0008-0000-1D00-00005C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15368</xdr:rowOff>
        </xdr:from>
        <xdr:to>
          <xdr:col>12</xdr:col>
          <xdr:colOff>15368</xdr:colOff>
          <xdr:row>40</xdr:row>
          <xdr:rowOff>238205</xdr:rowOff>
        </xdr:to>
        <xdr:sp macro="" textlink="">
          <xdr:nvSpPr>
            <xdr:cNvPr id="159069" name="Drop Down 349" hidden="1">
              <a:extLst>
                <a:ext uri="{63B3BB69-23CF-44E3-9099-C40C66FF867C}">
                  <a14:compatExt spid="_x0000_s159069"/>
                </a:ext>
                <a:ext uri="{FF2B5EF4-FFF2-40B4-BE49-F238E27FC236}">
                  <a16:creationId xmlns:a16="http://schemas.microsoft.com/office/drawing/2014/main" id="{00000000-0008-0000-1D00-00005D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159070" name="Drop Down 350" hidden="1">
              <a:extLst>
                <a:ext uri="{63B3BB69-23CF-44E3-9099-C40C66FF867C}">
                  <a14:compatExt spid="_x0000_s159070"/>
                </a:ext>
                <a:ext uri="{FF2B5EF4-FFF2-40B4-BE49-F238E27FC236}">
                  <a16:creationId xmlns:a16="http://schemas.microsoft.com/office/drawing/2014/main" id="{00000000-0008-0000-1D00-00005E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159071" name="Drop Down 351" hidden="1">
              <a:extLst>
                <a:ext uri="{63B3BB69-23CF-44E3-9099-C40C66FF867C}">
                  <a14:compatExt spid="_x0000_s159071"/>
                </a:ext>
                <a:ext uri="{FF2B5EF4-FFF2-40B4-BE49-F238E27FC236}">
                  <a16:creationId xmlns:a16="http://schemas.microsoft.com/office/drawing/2014/main" id="{00000000-0008-0000-1D00-00005F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59</xdr:row>
          <xdr:rowOff>15368</xdr:rowOff>
        </xdr:from>
        <xdr:to>
          <xdr:col>12</xdr:col>
          <xdr:colOff>15368</xdr:colOff>
          <xdr:row>59</xdr:row>
          <xdr:rowOff>238205</xdr:rowOff>
        </xdr:to>
        <xdr:sp macro="" textlink="">
          <xdr:nvSpPr>
            <xdr:cNvPr id="159072" name="Drop Down 352" hidden="1">
              <a:extLst>
                <a:ext uri="{63B3BB69-23CF-44E3-9099-C40C66FF867C}">
                  <a14:compatExt spid="_x0000_s159072"/>
                </a:ext>
                <a:ext uri="{FF2B5EF4-FFF2-40B4-BE49-F238E27FC236}">
                  <a16:creationId xmlns:a16="http://schemas.microsoft.com/office/drawing/2014/main" id="{00000000-0008-0000-1D00-000060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60</xdr:row>
          <xdr:rowOff>15368</xdr:rowOff>
        </xdr:from>
        <xdr:to>
          <xdr:col>12</xdr:col>
          <xdr:colOff>15368</xdr:colOff>
          <xdr:row>60</xdr:row>
          <xdr:rowOff>238205</xdr:rowOff>
        </xdr:to>
        <xdr:sp macro="" textlink="">
          <xdr:nvSpPr>
            <xdr:cNvPr id="159073" name="Drop Down 353" hidden="1">
              <a:extLst>
                <a:ext uri="{63B3BB69-23CF-44E3-9099-C40C66FF867C}">
                  <a14:compatExt spid="_x0000_s159073"/>
                </a:ext>
                <a:ext uri="{FF2B5EF4-FFF2-40B4-BE49-F238E27FC236}">
                  <a16:creationId xmlns:a16="http://schemas.microsoft.com/office/drawing/2014/main" id="{00000000-0008-0000-1D00-000061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61</xdr:row>
          <xdr:rowOff>15368</xdr:rowOff>
        </xdr:from>
        <xdr:to>
          <xdr:col>12</xdr:col>
          <xdr:colOff>15368</xdr:colOff>
          <xdr:row>61</xdr:row>
          <xdr:rowOff>238205</xdr:rowOff>
        </xdr:to>
        <xdr:sp macro="" textlink="">
          <xdr:nvSpPr>
            <xdr:cNvPr id="159074" name="Drop Down 354" hidden="1">
              <a:extLst>
                <a:ext uri="{63B3BB69-23CF-44E3-9099-C40C66FF867C}">
                  <a14:compatExt spid="_x0000_s159074"/>
                </a:ext>
                <a:ext uri="{FF2B5EF4-FFF2-40B4-BE49-F238E27FC236}">
                  <a16:creationId xmlns:a16="http://schemas.microsoft.com/office/drawing/2014/main" id="{00000000-0008-0000-1D00-000062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0</xdr:colOff>
      <xdr:row>0</xdr:row>
      <xdr:rowOff>9525</xdr:rowOff>
    </xdr:from>
    <xdr:to>
      <xdr:col>13</xdr:col>
      <xdr:colOff>507175</xdr:colOff>
      <xdr:row>2</xdr:row>
      <xdr:rowOff>18225</xdr:rowOff>
    </xdr:to>
    <xdr:pic>
      <xdr:nvPicPr>
        <xdr:cNvPr id="375" name="Afbeelding 374">
          <a:hlinkClick xmlns:r="http://schemas.openxmlformats.org/officeDocument/2006/relationships" r:id="rId1" tooltip="Skip to results"/>
          <a:extLst>
            <a:ext uri="{FF2B5EF4-FFF2-40B4-BE49-F238E27FC236}">
              <a16:creationId xmlns:a16="http://schemas.microsoft.com/office/drawing/2014/main" id="{00000000-0008-0000-1B00-00007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11</xdr:col>
      <xdr:colOff>896359</xdr:colOff>
      <xdr:row>2</xdr:row>
      <xdr:rowOff>104994</xdr:rowOff>
    </xdr:from>
    <xdr:to>
      <xdr:col>12</xdr:col>
      <xdr:colOff>104060</xdr:colOff>
      <xdr:row>3</xdr:row>
      <xdr:rowOff>219399</xdr:rowOff>
    </xdr:to>
    <xdr:pic>
      <xdr:nvPicPr>
        <xdr:cNvPr id="376" name="Afbeelding 375">
          <a:hlinkClick xmlns:r="http://schemas.openxmlformats.org/officeDocument/2006/relationships" r:id="rId3" tooltip="Next section"/>
          <a:extLst>
            <a:ext uri="{FF2B5EF4-FFF2-40B4-BE49-F238E27FC236}">
              <a16:creationId xmlns:a16="http://schemas.microsoft.com/office/drawing/2014/main" id="{00000000-0008-0000-1B00-00007801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377" name="Afbeelding 376">
          <a:hlinkClick xmlns:r="http://schemas.openxmlformats.org/officeDocument/2006/relationships" r:id="rId5" tooltip="Previous section"/>
          <a:extLst>
            <a:ext uri="{FF2B5EF4-FFF2-40B4-BE49-F238E27FC236}">
              <a16:creationId xmlns:a16="http://schemas.microsoft.com/office/drawing/2014/main" id="{00000000-0008-0000-1B00-000079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159075" name="Drop Down 355" hidden="1">
              <a:extLst>
                <a:ext uri="{63B3BB69-23CF-44E3-9099-C40C66FF867C}">
                  <a14:compatExt spid="_x0000_s159075"/>
                </a:ext>
                <a:ext uri="{FF2B5EF4-FFF2-40B4-BE49-F238E27FC236}">
                  <a16:creationId xmlns:a16="http://schemas.microsoft.com/office/drawing/2014/main" id="{00000000-0008-0000-1D00-000063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69" name="Afbeelding 68">
          <a:hlinkClick xmlns:r="http://schemas.openxmlformats.org/officeDocument/2006/relationships" r:id="rId7" tooltip="Previous domain"/>
          <a:extLst>
            <a:ext uri="{FF2B5EF4-FFF2-40B4-BE49-F238E27FC236}">
              <a16:creationId xmlns:a16="http://schemas.microsoft.com/office/drawing/2014/main" id="{00000000-0008-0000-1B00-000045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982904</xdr:colOff>
      <xdr:row>0</xdr:row>
      <xdr:rowOff>1</xdr:rowOff>
    </xdr:from>
    <xdr:to>
      <xdr:col>12</xdr:col>
      <xdr:colOff>114301</xdr:colOff>
      <xdr:row>2</xdr:row>
      <xdr:rowOff>8312</xdr:rowOff>
    </xdr:to>
    <xdr:pic>
      <xdr:nvPicPr>
        <xdr:cNvPr id="70" name="Afbeelding 69">
          <a:hlinkClick xmlns:r="http://schemas.openxmlformats.org/officeDocument/2006/relationships" r:id="rId1" tooltip="Next domain"/>
          <a:extLst>
            <a:ext uri="{FF2B5EF4-FFF2-40B4-BE49-F238E27FC236}">
              <a16:creationId xmlns:a16="http://schemas.microsoft.com/office/drawing/2014/main" id="{00000000-0008-0000-1B00-000046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761529" y="1"/>
          <a:ext cx="534747"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71" name="Afbeelding 70">
          <a:hlinkClick xmlns:r="http://schemas.openxmlformats.org/officeDocument/2006/relationships" r:id="rId10" tooltip="Back to index"/>
          <a:extLst>
            <a:ext uri="{FF2B5EF4-FFF2-40B4-BE49-F238E27FC236}">
              <a16:creationId xmlns:a16="http://schemas.microsoft.com/office/drawing/2014/main" id="{00000000-0008-0000-1B00-000047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159076" name="Drop Down 356" hidden="1">
              <a:extLst>
                <a:ext uri="{63B3BB69-23CF-44E3-9099-C40C66FF867C}">
                  <a14:compatExt spid="_x0000_s159076"/>
                </a:ext>
                <a:ext uri="{FF2B5EF4-FFF2-40B4-BE49-F238E27FC236}">
                  <a16:creationId xmlns:a16="http://schemas.microsoft.com/office/drawing/2014/main" id="{00000000-0008-0000-1D00-0000646D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10</xdr:row>
          <xdr:rowOff>15368</xdr:rowOff>
        </xdr:from>
        <xdr:to>
          <xdr:col>12</xdr:col>
          <xdr:colOff>15368</xdr:colOff>
          <xdr:row>10</xdr:row>
          <xdr:rowOff>238205</xdr:rowOff>
        </xdr:to>
        <xdr:sp macro="" textlink="">
          <xdr:nvSpPr>
            <xdr:cNvPr id="157871" name="Drop Down 175" hidden="1">
              <a:extLst>
                <a:ext uri="{63B3BB69-23CF-44E3-9099-C40C66FF867C}">
                  <a14:compatExt spid="_x0000_s157871"/>
                </a:ext>
                <a:ext uri="{FF2B5EF4-FFF2-40B4-BE49-F238E27FC236}">
                  <a16:creationId xmlns:a16="http://schemas.microsoft.com/office/drawing/2014/main" id="{00000000-0008-0000-1E00-0000AF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15368</xdr:rowOff>
        </xdr:from>
        <xdr:to>
          <xdr:col>12</xdr:col>
          <xdr:colOff>15368</xdr:colOff>
          <xdr:row>12</xdr:row>
          <xdr:rowOff>238205</xdr:rowOff>
        </xdr:to>
        <xdr:sp macro="" textlink="">
          <xdr:nvSpPr>
            <xdr:cNvPr id="157873" name="Drop Down 177" hidden="1">
              <a:extLst>
                <a:ext uri="{63B3BB69-23CF-44E3-9099-C40C66FF867C}">
                  <a14:compatExt spid="_x0000_s157873"/>
                </a:ext>
                <a:ext uri="{FF2B5EF4-FFF2-40B4-BE49-F238E27FC236}">
                  <a16:creationId xmlns:a16="http://schemas.microsoft.com/office/drawing/2014/main" id="{00000000-0008-0000-1E00-0000B1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15368</xdr:rowOff>
        </xdr:from>
        <xdr:to>
          <xdr:col>12</xdr:col>
          <xdr:colOff>15368</xdr:colOff>
          <xdr:row>13</xdr:row>
          <xdr:rowOff>238205</xdr:rowOff>
        </xdr:to>
        <xdr:sp macro="" textlink="">
          <xdr:nvSpPr>
            <xdr:cNvPr id="157874" name="Drop Down 178" hidden="1">
              <a:extLst>
                <a:ext uri="{63B3BB69-23CF-44E3-9099-C40C66FF867C}">
                  <a14:compatExt spid="_x0000_s157874"/>
                </a:ext>
                <a:ext uri="{FF2B5EF4-FFF2-40B4-BE49-F238E27FC236}">
                  <a16:creationId xmlns:a16="http://schemas.microsoft.com/office/drawing/2014/main" id="{00000000-0008-0000-1E00-0000B2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157875" name="Drop Down 179" hidden="1">
              <a:extLst>
                <a:ext uri="{63B3BB69-23CF-44E3-9099-C40C66FF867C}">
                  <a14:compatExt spid="_x0000_s157875"/>
                </a:ext>
                <a:ext uri="{FF2B5EF4-FFF2-40B4-BE49-F238E27FC236}">
                  <a16:creationId xmlns:a16="http://schemas.microsoft.com/office/drawing/2014/main" id="{00000000-0008-0000-1E00-0000B3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157876" name="Drop Down 180" hidden="1">
              <a:extLst>
                <a:ext uri="{63B3BB69-23CF-44E3-9099-C40C66FF867C}">
                  <a14:compatExt spid="_x0000_s157876"/>
                </a:ext>
                <a:ext uri="{FF2B5EF4-FFF2-40B4-BE49-F238E27FC236}">
                  <a16:creationId xmlns:a16="http://schemas.microsoft.com/office/drawing/2014/main" id="{00000000-0008-0000-1E00-0000B4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15368</xdr:rowOff>
        </xdr:from>
        <xdr:to>
          <xdr:col>12</xdr:col>
          <xdr:colOff>15368</xdr:colOff>
          <xdr:row>16</xdr:row>
          <xdr:rowOff>238205</xdr:rowOff>
        </xdr:to>
        <xdr:sp macro="" textlink="">
          <xdr:nvSpPr>
            <xdr:cNvPr id="157877" name="Drop Down 181" hidden="1">
              <a:extLst>
                <a:ext uri="{63B3BB69-23CF-44E3-9099-C40C66FF867C}">
                  <a14:compatExt spid="_x0000_s157877"/>
                </a:ext>
                <a:ext uri="{FF2B5EF4-FFF2-40B4-BE49-F238E27FC236}">
                  <a16:creationId xmlns:a16="http://schemas.microsoft.com/office/drawing/2014/main" id="{00000000-0008-0000-1E00-0000B5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157878" name="Drop Down 182" hidden="1">
              <a:extLst>
                <a:ext uri="{63B3BB69-23CF-44E3-9099-C40C66FF867C}">
                  <a14:compatExt spid="_x0000_s157878"/>
                </a:ext>
                <a:ext uri="{FF2B5EF4-FFF2-40B4-BE49-F238E27FC236}">
                  <a16:creationId xmlns:a16="http://schemas.microsoft.com/office/drawing/2014/main" id="{00000000-0008-0000-1E00-0000B6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157879" name="Drop Down 183" hidden="1">
              <a:extLst>
                <a:ext uri="{63B3BB69-23CF-44E3-9099-C40C66FF867C}">
                  <a14:compatExt spid="_x0000_s157879"/>
                </a:ext>
                <a:ext uri="{FF2B5EF4-FFF2-40B4-BE49-F238E27FC236}">
                  <a16:creationId xmlns:a16="http://schemas.microsoft.com/office/drawing/2014/main" id="{00000000-0008-0000-1E00-0000B7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157880" name="Drop Down 184" hidden="1">
              <a:extLst>
                <a:ext uri="{63B3BB69-23CF-44E3-9099-C40C66FF867C}">
                  <a14:compatExt spid="_x0000_s157880"/>
                </a:ext>
                <a:ext uri="{FF2B5EF4-FFF2-40B4-BE49-F238E27FC236}">
                  <a16:creationId xmlns:a16="http://schemas.microsoft.com/office/drawing/2014/main" id="{00000000-0008-0000-1E00-0000B8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157881" name="Drop Down 185" hidden="1">
              <a:extLst>
                <a:ext uri="{63B3BB69-23CF-44E3-9099-C40C66FF867C}">
                  <a14:compatExt spid="_x0000_s157881"/>
                </a:ext>
                <a:ext uri="{FF2B5EF4-FFF2-40B4-BE49-F238E27FC236}">
                  <a16:creationId xmlns:a16="http://schemas.microsoft.com/office/drawing/2014/main" id="{00000000-0008-0000-1E00-0000B9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15368</xdr:rowOff>
        </xdr:from>
        <xdr:to>
          <xdr:col>12</xdr:col>
          <xdr:colOff>15368</xdr:colOff>
          <xdr:row>21</xdr:row>
          <xdr:rowOff>238205</xdr:rowOff>
        </xdr:to>
        <xdr:sp macro="" textlink="">
          <xdr:nvSpPr>
            <xdr:cNvPr id="157882" name="Drop Down 186" hidden="1">
              <a:extLst>
                <a:ext uri="{63B3BB69-23CF-44E3-9099-C40C66FF867C}">
                  <a14:compatExt spid="_x0000_s157882"/>
                </a:ext>
                <a:ext uri="{FF2B5EF4-FFF2-40B4-BE49-F238E27FC236}">
                  <a16:creationId xmlns:a16="http://schemas.microsoft.com/office/drawing/2014/main" id="{00000000-0008-0000-1E00-0000BA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157883" name="Drop Down 187" hidden="1">
              <a:extLst>
                <a:ext uri="{63B3BB69-23CF-44E3-9099-C40C66FF867C}">
                  <a14:compatExt spid="_x0000_s157883"/>
                </a:ext>
                <a:ext uri="{FF2B5EF4-FFF2-40B4-BE49-F238E27FC236}">
                  <a16:creationId xmlns:a16="http://schemas.microsoft.com/office/drawing/2014/main" id="{00000000-0008-0000-1E00-0000BB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157884" name="Drop Down 188" hidden="1">
              <a:extLst>
                <a:ext uri="{63B3BB69-23CF-44E3-9099-C40C66FF867C}">
                  <a14:compatExt spid="_x0000_s157884"/>
                </a:ext>
                <a:ext uri="{FF2B5EF4-FFF2-40B4-BE49-F238E27FC236}">
                  <a16:creationId xmlns:a16="http://schemas.microsoft.com/office/drawing/2014/main" id="{00000000-0008-0000-1E00-0000BC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157886" name="Drop Down 190" hidden="1">
              <a:extLst>
                <a:ext uri="{63B3BB69-23CF-44E3-9099-C40C66FF867C}">
                  <a14:compatExt spid="_x0000_s157886"/>
                </a:ext>
                <a:ext uri="{FF2B5EF4-FFF2-40B4-BE49-F238E27FC236}">
                  <a16:creationId xmlns:a16="http://schemas.microsoft.com/office/drawing/2014/main" id="{00000000-0008-0000-1E00-0000BE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157887" name="Drop Down 191" hidden="1">
              <a:extLst>
                <a:ext uri="{63B3BB69-23CF-44E3-9099-C40C66FF867C}">
                  <a14:compatExt spid="_x0000_s157887"/>
                </a:ext>
                <a:ext uri="{FF2B5EF4-FFF2-40B4-BE49-F238E27FC236}">
                  <a16:creationId xmlns:a16="http://schemas.microsoft.com/office/drawing/2014/main" id="{00000000-0008-0000-1E00-0000BF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15368</xdr:rowOff>
        </xdr:from>
        <xdr:to>
          <xdr:col>12</xdr:col>
          <xdr:colOff>15368</xdr:colOff>
          <xdr:row>27</xdr:row>
          <xdr:rowOff>238205</xdr:rowOff>
        </xdr:to>
        <xdr:sp macro="" textlink="">
          <xdr:nvSpPr>
            <xdr:cNvPr id="157888" name="Drop Down 192" hidden="1">
              <a:extLst>
                <a:ext uri="{63B3BB69-23CF-44E3-9099-C40C66FF867C}">
                  <a14:compatExt spid="_x0000_s157888"/>
                </a:ext>
                <a:ext uri="{FF2B5EF4-FFF2-40B4-BE49-F238E27FC236}">
                  <a16:creationId xmlns:a16="http://schemas.microsoft.com/office/drawing/2014/main" id="{00000000-0008-0000-1E00-0000C0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157889" name="Drop Down 193" hidden="1">
              <a:extLst>
                <a:ext uri="{63B3BB69-23CF-44E3-9099-C40C66FF867C}">
                  <a14:compatExt spid="_x0000_s157889"/>
                </a:ext>
                <a:ext uri="{FF2B5EF4-FFF2-40B4-BE49-F238E27FC236}">
                  <a16:creationId xmlns:a16="http://schemas.microsoft.com/office/drawing/2014/main" id="{00000000-0008-0000-1E00-0000C1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157890" name="Drop Down 194" hidden="1">
              <a:extLst>
                <a:ext uri="{63B3BB69-23CF-44E3-9099-C40C66FF867C}">
                  <a14:compatExt spid="_x0000_s157890"/>
                </a:ext>
                <a:ext uri="{FF2B5EF4-FFF2-40B4-BE49-F238E27FC236}">
                  <a16:creationId xmlns:a16="http://schemas.microsoft.com/office/drawing/2014/main" id="{00000000-0008-0000-1E00-0000C2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157891" name="Drop Down 195" hidden="1">
              <a:extLst>
                <a:ext uri="{63B3BB69-23CF-44E3-9099-C40C66FF867C}">
                  <a14:compatExt spid="_x0000_s157891"/>
                </a:ext>
                <a:ext uri="{FF2B5EF4-FFF2-40B4-BE49-F238E27FC236}">
                  <a16:creationId xmlns:a16="http://schemas.microsoft.com/office/drawing/2014/main" id="{00000000-0008-0000-1E00-0000C3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157892" name="Drop Down 196" hidden="1">
              <a:extLst>
                <a:ext uri="{63B3BB69-23CF-44E3-9099-C40C66FF867C}">
                  <a14:compatExt spid="_x0000_s157892"/>
                </a:ext>
                <a:ext uri="{FF2B5EF4-FFF2-40B4-BE49-F238E27FC236}">
                  <a16:creationId xmlns:a16="http://schemas.microsoft.com/office/drawing/2014/main" id="{00000000-0008-0000-1E00-0000C4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157893" name="Drop Down 197" hidden="1">
              <a:extLst>
                <a:ext uri="{63B3BB69-23CF-44E3-9099-C40C66FF867C}">
                  <a14:compatExt spid="_x0000_s157893"/>
                </a:ext>
                <a:ext uri="{FF2B5EF4-FFF2-40B4-BE49-F238E27FC236}">
                  <a16:creationId xmlns:a16="http://schemas.microsoft.com/office/drawing/2014/main" id="{00000000-0008-0000-1E00-0000C5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15368</xdr:rowOff>
        </xdr:from>
        <xdr:to>
          <xdr:col>12</xdr:col>
          <xdr:colOff>15368</xdr:colOff>
          <xdr:row>34</xdr:row>
          <xdr:rowOff>238205</xdr:rowOff>
        </xdr:to>
        <xdr:sp macro="" textlink="">
          <xdr:nvSpPr>
            <xdr:cNvPr id="157894" name="Drop Down 198" hidden="1">
              <a:extLst>
                <a:ext uri="{63B3BB69-23CF-44E3-9099-C40C66FF867C}">
                  <a14:compatExt spid="_x0000_s157894"/>
                </a:ext>
                <a:ext uri="{FF2B5EF4-FFF2-40B4-BE49-F238E27FC236}">
                  <a16:creationId xmlns:a16="http://schemas.microsoft.com/office/drawing/2014/main" id="{00000000-0008-0000-1E00-0000C6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157895" name="Drop Down 199" hidden="1">
              <a:extLst>
                <a:ext uri="{63B3BB69-23CF-44E3-9099-C40C66FF867C}">
                  <a14:compatExt spid="_x0000_s157895"/>
                </a:ext>
                <a:ext uri="{FF2B5EF4-FFF2-40B4-BE49-F238E27FC236}">
                  <a16:creationId xmlns:a16="http://schemas.microsoft.com/office/drawing/2014/main" id="{00000000-0008-0000-1E00-0000C7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157906" name="Drop Down 210" hidden="1">
              <a:extLst>
                <a:ext uri="{63B3BB69-23CF-44E3-9099-C40C66FF867C}">
                  <a14:compatExt spid="_x0000_s157906"/>
                </a:ext>
                <a:ext uri="{FF2B5EF4-FFF2-40B4-BE49-F238E27FC236}">
                  <a16:creationId xmlns:a16="http://schemas.microsoft.com/office/drawing/2014/main" id="{00000000-0008-0000-1E00-0000D2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157907" name="Drop Down 211" hidden="1">
              <a:extLst>
                <a:ext uri="{63B3BB69-23CF-44E3-9099-C40C66FF867C}">
                  <a14:compatExt spid="_x0000_s157907"/>
                </a:ext>
                <a:ext uri="{FF2B5EF4-FFF2-40B4-BE49-F238E27FC236}">
                  <a16:creationId xmlns:a16="http://schemas.microsoft.com/office/drawing/2014/main" id="{00000000-0008-0000-1E00-0000D3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157908" name="Drop Down 212" hidden="1">
              <a:extLst>
                <a:ext uri="{63B3BB69-23CF-44E3-9099-C40C66FF867C}">
                  <a14:compatExt spid="_x0000_s157908"/>
                </a:ext>
                <a:ext uri="{FF2B5EF4-FFF2-40B4-BE49-F238E27FC236}">
                  <a16:creationId xmlns:a16="http://schemas.microsoft.com/office/drawing/2014/main" id="{00000000-0008-0000-1E00-0000D4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157909" name="Drop Down 213" hidden="1">
              <a:extLst>
                <a:ext uri="{63B3BB69-23CF-44E3-9099-C40C66FF867C}">
                  <a14:compatExt spid="_x0000_s157909"/>
                </a:ext>
                <a:ext uri="{FF2B5EF4-FFF2-40B4-BE49-F238E27FC236}">
                  <a16:creationId xmlns:a16="http://schemas.microsoft.com/office/drawing/2014/main" id="{00000000-0008-0000-1E00-0000D5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52</xdr:row>
          <xdr:rowOff>15368</xdr:rowOff>
        </xdr:from>
        <xdr:to>
          <xdr:col>12</xdr:col>
          <xdr:colOff>15368</xdr:colOff>
          <xdr:row>52</xdr:row>
          <xdr:rowOff>238205</xdr:rowOff>
        </xdr:to>
        <xdr:sp macro="" textlink="">
          <xdr:nvSpPr>
            <xdr:cNvPr id="157910" name="Drop Down 214" hidden="1">
              <a:extLst>
                <a:ext uri="{63B3BB69-23CF-44E3-9099-C40C66FF867C}">
                  <a14:compatExt spid="_x0000_s157910"/>
                </a:ext>
                <a:ext uri="{FF2B5EF4-FFF2-40B4-BE49-F238E27FC236}">
                  <a16:creationId xmlns:a16="http://schemas.microsoft.com/office/drawing/2014/main" id="{00000000-0008-0000-1E00-0000D6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157911" name="Drop Down 215" hidden="1">
              <a:extLst>
                <a:ext uri="{63B3BB69-23CF-44E3-9099-C40C66FF867C}">
                  <a14:compatExt spid="_x0000_s157911"/>
                </a:ext>
                <a:ext uri="{FF2B5EF4-FFF2-40B4-BE49-F238E27FC236}">
                  <a16:creationId xmlns:a16="http://schemas.microsoft.com/office/drawing/2014/main" id="{00000000-0008-0000-1E00-0000D7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157912" name="Drop Down 216" hidden="1">
              <a:extLst>
                <a:ext uri="{63B3BB69-23CF-44E3-9099-C40C66FF867C}">
                  <a14:compatExt spid="_x0000_s157912"/>
                </a:ext>
                <a:ext uri="{FF2B5EF4-FFF2-40B4-BE49-F238E27FC236}">
                  <a16:creationId xmlns:a16="http://schemas.microsoft.com/office/drawing/2014/main" id="{00000000-0008-0000-1E00-0000D8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157913" name="Drop Down 217" hidden="1">
              <a:extLst>
                <a:ext uri="{63B3BB69-23CF-44E3-9099-C40C66FF867C}">
                  <a14:compatExt spid="_x0000_s157913"/>
                </a:ext>
                <a:ext uri="{FF2B5EF4-FFF2-40B4-BE49-F238E27FC236}">
                  <a16:creationId xmlns:a16="http://schemas.microsoft.com/office/drawing/2014/main" id="{00000000-0008-0000-1E00-0000D9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65</xdr:row>
          <xdr:rowOff>15368</xdr:rowOff>
        </xdr:from>
        <xdr:to>
          <xdr:col>12</xdr:col>
          <xdr:colOff>15368</xdr:colOff>
          <xdr:row>65</xdr:row>
          <xdr:rowOff>238205</xdr:rowOff>
        </xdr:to>
        <xdr:sp macro="" textlink="">
          <xdr:nvSpPr>
            <xdr:cNvPr id="157914" name="Drop Down 218" hidden="1">
              <a:extLst>
                <a:ext uri="{63B3BB69-23CF-44E3-9099-C40C66FF867C}">
                  <a14:compatExt spid="_x0000_s157914"/>
                </a:ext>
                <a:ext uri="{FF2B5EF4-FFF2-40B4-BE49-F238E27FC236}">
                  <a16:creationId xmlns:a16="http://schemas.microsoft.com/office/drawing/2014/main" id="{00000000-0008-0000-1E00-0000DA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66</xdr:row>
          <xdr:rowOff>15368</xdr:rowOff>
        </xdr:from>
        <xdr:to>
          <xdr:col>12</xdr:col>
          <xdr:colOff>15368</xdr:colOff>
          <xdr:row>66</xdr:row>
          <xdr:rowOff>238205</xdr:rowOff>
        </xdr:to>
        <xdr:sp macro="" textlink="">
          <xdr:nvSpPr>
            <xdr:cNvPr id="157915" name="Drop Down 219" hidden="1">
              <a:extLst>
                <a:ext uri="{63B3BB69-23CF-44E3-9099-C40C66FF867C}">
                  <a14:compatExt spid="_x0000_s157915"/>
                </a:ext>
                <a:ext uri="{FF2B5EF4-FFF2-40B4-BE49-F238E27FC236}">
                  <a16:creationId xmlns:a16="http://schemas.microsoft.com/office/drawing/2014/main" id="{00000000-0008-0000-1E00-0000DB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67</xdr:row>
          <xdr:rowOff>15368</xdr:rowOff>
        </xdr:from>
        <xdr:to>
          <xdr:col>12</xdr:col>
          <xdr:colOff>15368</xdr:colOff>
          <xdr:row>67</xdr:row>
          <xdr:rowOff>238205</xdr:rowOff>
        </xdr:to>
        <xdr:sp macro="" textlink="">
          <xdr:nvSpPr>
            <xdr:cNvPr id="157916" name="Drop Down 220" hidden="1">
              <a:extLst>
                <a:ext uri="{63B3BB69-23CF-44E3-9099-C40C66FF867C}">
                  <a14:compatExt spid="_x0000_s157916"/>
                </a:ext>
                <a:ext uri="{FF2B5EF4-FFF2-40B4-BE49-F238E27FC236}">
                  <a16:creationId xmlns:a16="http://schemas.microsoft.com/office/drawing/2014/main" id="{00000000-0008-0000-1E00-0000DC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68</xdr:row>
          <xdr:rowOff>15368</xdr:rowOff>
        </xdr:from>
        <xdr:to>
          <xdr:col>12</xdr:col>
          <xdr:colOff>15368</xdr:colOff>
          <xdr:row>68</xdr:row>
          <xdr:rowOff>238205</xdr:rowOff>
        </xdr:to>
        <xdr:sp macro="" textlink="">
          <xdr:nvSpPr>
            <xdr:cNvPr id="157917" name="Drop Down 221" hidden="1">
              <a:extLst>
                <a:ext uri="{63B3BB69-23CF-44E3-9099-C40C66FF867C}">
                  <a14:compatExt spid="_x0000_s157917"/>
                </a:ext>
                <a:ext uri="{FF2B5EF4-FFF2-40B4-BE49-F238E27FC236}">
                  <a16:creationId xmlns:a16="http://schemas.microsoft.com/office/drawing/2014/main" id="{00000000-0008-0000-1E00-0000DD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69</xdr:row>
          <xdr:rowOff>15368</xdr:rowOff>
        </xdr:from>
        <xdr:to>
          <xdr:col>12</xdr:col>
          <xdr:colOff>15368</xdr:colOff>
          <xdr:row>69</xdr:row>
          <xdr:rowOff>238205</xdr:rowOff>
        </xdr:to>
        <xdr:sp macro="" textlink="">
          <xdr:nvSpPr>
            <xdr:cNvPr id="157918" name="Drop Down 222" hidden="1">
              <a:extLst>
                <a:ext uri="{63B3BB69-23CF-44E3-9099-C40C66FF867C}">
                  <a14:compatExt spid="_x0000_s157918"/>
                </a:ext>
                <a:ext uri="{FF2B5EF4-FFF2-40B4-BE49-F238E27FC236}">
                  <a16:creationId xmlns:a16="http://schemas.microsoft.com/office/drawing/2014/main" id="{00000000-0008-0000-1E00-0000DE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70</xdr:row>
          <xdr:rowOff>15368</xdr:rowOff>
        </xdr:from>
        <xdr:to>
          <xdr:col>12</xdr:col>
          <xdr:colOff>15368</xdr:colOff>
          <xdr:row>70</xdr:row>
          <xdr:rowOff>238205</xdr:rowOff>
        </xdr:to>
        <xdr:sp macro="" textlink="">
          <xdr:nvSpPr>
            <xdr:cNvPr id="157919" name="Drop Down 223" hidden="1">
              <a:extLst>
                <a:ext uri="{63B3BB69-23CF-44E3-9099-C40C66FF867C}">
                  <a14:compatExt spid="_x0000_s157919"/>
                </a:ext>
                <a:ext uri="{FF2B5EF4-FFF2-40B4-BE49-F238E27FC236}">
                  <a16:creationId xmlns:a16="http://schemas.microsoft.com/office/drawing/2014/main" id="{00000000-0008-0000-1E00-0000DF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72</xdr:row>
          <xdr:rowOff>15368</xdr:rowOff>
        </xdr:from>
        <xdr:to>
          <xdr:col>12</xdr:col>
          <xdr:colOff>15368</xdr:colOff>
          <xdr:row>72</xdr:row>
          <xdr:rowOff>238205</xdr:rowOff>
        </xdr:to>
        <xdr:sp macro="" textlink="">
          <xdr:nvSpPr>
            <xdr:cNvPr id="157920" name="Drop Down 224" hidden="1">
              <a:extLst>
                <a:ext uri="{63B3BB69-23CF-44E3-9099-C40C66FF867C}">
                  <a14:compatExt spid="_x0000_s157920"/>
                </a:ext>
                <a:ext uri="{FF2B5EF4-FFF2-40B4-BE49-F238E27FC236}">
                  <a16:creationId xmlns:a16="http://schemas.microsoft.com/office/drawing/2014/main" id="{00000000-0008-0000-1E00-0000E0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73</xdr:row>
          <xdr:rowOff>15368</xdr:rowOff>
        </xdr:from>
        <xdr:to>
          <xdr:col>12</xdr:col>
          <xdr:colOff>15368</xdr:colOff>
          <xdr:row>73</xdr:row>
          <xdr:rowOff>238205</xdr:rowOff>
        </xdr:to>
        <xdr:sp macro="" textlink="">
          <xdr:nvSpPr>
            <xdr:cNvPr id="157921" name="Drop Down 225" hidden="1">
              <a:extLst>
                <a:ext uri="{63B3BB69-23CF-44E3-9099-C40C66FF867C}">
                  <a14:compatExt spid="_x0000_s157921"/>
                </a:ext>
                <a:ext uri="{FF2B5EF4-FFF2-40B4-BE49-F238E27FC236}">
                  <a16:creationId xmlns:a16="http://schemas.microsoft.com/office/drawing/2014/main" id="{00000000-0008-0000-1E00-0000E1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74</xdr:row>
          <xdr:rowOff>15368</xdr:rowOff>
        </xdr:from>
        <xdr:to>
          <xdr:col>12</xdr:col>
          <xdr:colOff>15368</xdr:colOff>
          <xdr:row>74</xdr:row>
          <xdr:rowOff>238205</xdr:rowOff>
        </xdr:to>
        <xdr:sp macro="" textlink="">
          <xdr:nvSpPr>
            <xdr:cNvPr id="157925" name="Drop Down 229" hidden="1">
              <a:extLst>
                <a:ext uri="{63B3BB69-23CF-44E3-9099-C40C66FF867C}">
                  <a14:compatExt spid="_x0000_s157925"/>
                </a:ext>
                <a:ext uri="{FF2B5EF4-FFF2-40B4-BE49-F238E27FC236}">
                  <a16:creationId xmlns:a16="http://schemas.microsoft.com/office/drawing/2014/main" id="{00000000-0008-0000-1E00-0000E5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76</xdr:row>
          <xdr:rowOff>15368</xdr:rowOff>
        </xdr:from>
        <xdr:to>
          <xdr:col>12</xdr:col>
          <xdr:colOff>15368</xdr:colOff>
          <xdr:row>76</xdr:row>
          <xdr:rowOff>238205</xdr:rowOff>
        </xdr:to>
        <xdr:sp macro="" textlink="">
          <xdr:nvSpPr>
            <xdr:cNvPr id="157926" name="Drop Down 230" hidden="1">
              <a:extLst>
                <a:ext uri="{63B3BB69-23CF-44E3-9099-C40C66FF867C}">
                  <a14:compatExt spid="_x0000_s157926"/>
                </a:ext>
                <a:ext uri="{FF2B5EF4-FFF2-40B4-BE49-F238E27FC236}">
                  <a16:creationId xmlns:a16="http://schemas.microsoft.com/office/drawing/2014/main" id="{00000000-0008-0000-1E00-0000E6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78</xdr:row>
          <xdr:rowOff>15368</xdr:rowOff>
        </xdr:from>
        <xdr:to>
          <xdr:col>12</xdr:col>
          <xdr:colOff>15368</xdr:colOff>
          <xdr:row>78</xdr:row>
          <xdr:rowOff>238205</xdr:rowOff>
        </xdr:to>
        <xdr:sp macro="" textlink="">
          <xdr:nvSpPr>
            <xdr:cNvPr id="157927" name="Drop Down 231" hidden="1">
              <a:extLst>
                <a:ext uri="{63B3BB69-23CF-44E3-9099-C40C66FF867C}">
                  <a14:compatExt spid="_x0000_s157927"/>
                </a:ext>
                <a:ext uri="{FF2B5EF4-FFF2-40B4-BE49-F238E27FC236}">
                  <a16:creationId xmlns:a16="http://schemas.microsoft.com/office/drawing/2014/main" id="{00000000-0008-0000-1E00-0000E7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81</xdr:row>
          <xdr:rowOff>15368</xdr:rowOff>
        </xdr:from>
        <xdr:to>
          <xdr:col>12</xdr:col>
          <xdr:colOff>15368</xdr:colOff>
          <xdr:row>81</xdr:row>
          <xdr:rowOff>238205</xdr:rowOff>
        </xdr:to>
        <xdr:sp macro="" textlink="">
          <xdr:nvSpPr>
            <xdr:cNvPr id="157928" name="Drop Down 232" hidden="1">
              <a:extLst>
                <a:ext uri="{63B3BB69-23CF-44E3-9099-C40C66FF867C}">
                  <a14:compatExt spid="_x0000_s157928"/>
                </a:ext>
                <a:ext uri="{FF2B5EF4-FFF2-40B4-BE49-F238E27FC236}">
                  <a16:creationId xmlns:a16="http://schemas.microsoft.com/office/drawing/2014/main" id="{00000000-0008-0000-1E00-0000E8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82</xdr:row>
          <xdr:rowOff>15368</xdr:rowOff>
        </xdr:from>
        <xdr:to>
          <xdr:col>12</xdr:col>
          <xdr:colOff>15368</xdr:colOff>
          <xdr:row>82</xdr:row>
          <xdr:rowOff>238205</xdr:rowOff>
        </xdr:to>
        <xdr:sp macro="" textlink="">
          <xdr:nvSpPr>
            <xdr:cNvPr id="157929" name="Drop Down 233" hidden="1">
              <a:extLst>
                <a:ext uri="{63B3BB69-23CF-44E3-9099-C40C66FF867C}">
                  <a14:compatExt spid="_x0000_s157929"/>
                </a:ext>
                <a:ext uri="{FF2B5EF4-FFF2-40B4-BE49-F238E27FC236}">
                  <a16:creationId xmlns:a16="http://schemas.microsoft.com/office/drawing/2014/main" id="{00000000-0008-0000-1E00-0000E9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83</xdr:row>
          <xdr:rowOff>15368</xdr:rowOff>
        </xdr:from>
        <xdr:to>
          <xdr:col>12</xdr:col>
          <xdr:colOff>15368</xdr:colOff>
          <xdr:row>83</xdr:row>
          <xdr:rowOff>238205</xdr:rowOff>
        </xdr:to>
        <xdr:sp macro="" textlink="">
          <xdr:nvSpPr>
            <xdr:cNvPr id="157930" name="Drop Down 234" hidden="1">
              <a:extLst>
                <a:ext uri="{63B3BB69-23CF-44E3-9099-C40C66FF867C}">
                  <a14:compatExt spid="_x0000_s157930"/>
                </a:ext>
                <a:ext uri="{FF2B5EF4-FFF2-40B4-BE49-F238E27FC236}">
                  <a16:creationId xmlns:a16="http://schemas.microsoft.com/office/drawing/2014/main" id="{00000000-0008-0000-1E00-0000EA6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51</xdr:row>
          <xdr:rowOff>15368</xdr:rowOff>
        </xdr:from>
        <xdr:to>
          <xdr:col>12</xdr:col>
          <xdr:colOff>15368</xdr:colOff>
          <xdr:row>51</xdr:row>
          <xdr:rowOff>238205</xdr:rowOff>
        </xdr:to>
        <xdr:sp macro="" textlink="">
          <xdr:nvSpPr>
            <xdr:cNvPr id="158051" name="Drop Down 355" hidden="1">
              <a:extLst>
                <a:ext uri="{63B3BB69-23CF-44E3-9099-C40C66FF867C}">
                  <a14:compatExt spid="_x0000_s158051"/>
                </a:ext>
                <a:ext uri="{FF2B5EF4-FFF2-40B4-BE49-F238E27FC236}">
                  <a16:creationId xmlns:a16="http://schemas.microsoft.com/office/drawing/2014/main" id="{00000000-0008-0000-1E00-000063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0</xdr:colOff>
      <xdr:row>0</xdr:row>
      <xdr:rowOff>9525</xdr:rowOff>
    </xdr:from>
    <xdr:to>
      <xdr:col>13</xdr:col>
      <xdr:colOff>507175</xdr:colOff>
      <xdr:row>2</xdr:row>
      <xdr:rowOff>18225</xdr:rowOff>
    </xdr:to>
    <xdr:pic>
      <xdr:nvPicPr>
        <xdr:cNvPr id="371" name="Afbeelding 370">
          <a:hlinkClick xmlns:r="http://schemas.openxmlformats.org/officeDocument/2006/relationships" r:id="rId1" tooltip="Skip to results"/>
          <a:extLst>
            <a:ext uri="{FF2B5EF4-FFF2-40B4-BE49-F238E27FC236}">
              <a16:creationId xmlns:a16="http://schemas.microsoft.com/office/drawing/2014/main" id="{00000000-0008-0000-1C00-00007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11</xdr:col>
      <xdr:colOff>896359</xdr:colOff>
      <xdr:row>2</xdr:row>
      <xdr:rowOff>104994</xdr:rowOff>
    </xdr:from>
    <xdr:to>
      <xdr:col>12</xdr:col>
      <xdr:colOff>104060</xdr:colOff>
      <xdr:row>3</xdr:row>
      <xdr:rowOff>219399</xdr:rowOff>
    </xdr:to>
    <xdr:pic>
      <xdr:nvPicPr>
        <xdr:cNvPr id="372" name="Afbeelding 371">
          <a:hlinkClick xmlns:r="http://schemas.openxmlformats.org/officeDocument/2006/relationships" r:id="rId3" tooltip="Next section"/>
          <a:extLst>
            <a:ext uri="{FF2B5EF4-FFF2-40B4-BE49-F238E27FC236}">
              <a16:creationId xmlns:a16="http://schemas.microsoft.com/office/drawing/2014/main" id="{00000000-0008-0000-1C00-00007401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373" name="Afbeelding 372">
          <a:hlinkClick xmlns:r="http://schemas.openxmlformats.org/officeDocument/2006/relationships" r:id="rId5" tooltip="Previous section"/>
          <a:extLst>
            <a:ext uri="{FF2B5EF4-FFF2-40B4-BE49-F238E27FC236}">
              <a16:creationId xmlns:a16="http://schemas.microsoft.com/office/drawing/2014/main" id="{00000000-0008-0000-1C00-000075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71</xdr:row>
          <xdr:rowOff>15368</xdr:rowOff>
        </xdr:from>
        <xdr:to>
          <xdr:col>12</xdr:col>
          <xdr:colOff>15368</xdr:colOff>
          <xdr:row>71</xdr:row>
          <xdr:rowOff>238205</xdr:rowOff>
        </xdr:to>
        <xdr:sp macro="" textlink="">
          <xdr:nvSpPr>
            <xdr:cNvPr id="158052" name="Drop Down 356" hidden="1">
              <a:extLst>
                <a:ext uri="{63B3BB69-23CF-44E3-9099-C40C66FF867C}">
                  <a14:compatExt spid="_x0000_s158052"/>
                </a:ext>
                <a:ext uri="{FF2B5EF4-FFF2-40B4-BE49-F238E27FC236}">
                  <a16:creationId xmlns:a16="http://schemas.microsoft.com/office/drawing/2014/main" id="{00000000-0008-0000-1E00-000064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75</xdr:row>
          <xdr:rowOff>15368</xdr:rowOff>
        </xdr:from>
        <xdr:to>
          <xdr:col>12</xdr:col>
          <xdr:colOff>15368</xdr:colOff>
          <xdr:row>75</xdr:row>
          <xdr:rowOff>238205</xdr:rowOff>
        </xdr:to>
        <xdr:sp macro="" textlink="">
          <xdr:nvSpPr>
            <xdr:cNvPr id="158053" name="Drop Down 357" hidden="1">
              <a:extLst>
                <a:ext uri="{63B3BB69-23CF-44E3-9099-C40C66FF867C}">
                  <a14:compatExt spid="_x0000_s158053"/>
                </a:ext>
                <a:ext uri="{FF2B5EF4-FFF2-40B4-BE49-F238E27FC236}">
                  <a16:creationId xmlns:a16="http://schemas.microsoft.com/office/drawing/2014/main" id="{00000000-0008-0000-1E00-000065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72" name="Afbeelding 71">
          <a:hlinkClick xmlns:r="http://schemas.openxmlformats.org/officeDocument/2006/relationships" r:id="rId7" tooltip="Previous domain"/>
          <a:extLst>
            <a:ext uri="{FF2B5EF4-FFF2-40B4-BE49-F238E27FC236}">
              <a16:creationId xmlns:a16="http://schemas.microsoft.com/office/drawing/2014/main" id="{00000000-0008-0000-1C00-000048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982904</xdr:colOff>
      <xdr:row>0</xdr:row>
      <xdr:rowOff>1</xdr:rowOff>
    </xdr:from>
    <xdr:to>
      <xdr:col>12</xdr:col>
      <xdr:colOff>114301</xdr:colOff>
      <xdr:row>2</xdr:row>
      <xdr:rowOff>8312</xdr:rowOff>
    </xdr:to>
    <xdr:pic>
      <xdr:nvPicPr>
        <xdr:cNvPr id="73" name="Afbeelding 72">
          <a:hlinkClick xmlns:r="http://schemas.openxmlformats.org/officeDocument/2006/relationships" r:id="rId1" tooltip="Next domain"/>
          <a:extLst>
            <a:ext uri="{FF2B5EF4-FFF2-40B4-BE49-F238E27FC236}">
              <a16:creationId xmlns:a16="http://schemas.microsoft.com/office/drawing/2014/main" id="{00000000-0008-0000-1C00-000049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761529" y="1"/>
          <a:ext cx="534747"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74" name="Afbeelding 73">
          <a:hlinkClick xmlns:r="http://schemas.openxmlformats.org/officeDocument/2006/relationships" r:id="rId10" tooltip="Back to index"/>
          <a:extLst>
            <a:ext uri="{FF2B5EF4-FFF2-40B4-BE49-F238E27FC236}">
              <a16:creationId xmlns:a16="http://schemas.microsoft.com/office/drawing/2014/main" id="{00000000-0008-0000-1C00-00004A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84</xdr:row>
          <xdr:rowOff>15368</xdr:rowOff>
        </xdr:from>
        <xdr:to>
          <xdr:col>12</xdr:col>
          <xdr:colOff>15368</xdr:colOff>
          <xdr:row>84</xdr:row>
          <xdr:rowOff>238205</xdr:rowOff>
        </xdr:to>
        <xdr:sp macro="" textlink="">
          <xdr:nvSpPr>
            <xdr:cNvPr id="158054" name="Drop Down 358" hidden="1">
              <a:extLst>
                <a:ext uri="{63B3BB69-23CF-44E3-9099-C40C66FF867C}">
                  <a14:compatExt spid="_x0000_s158054"/>
                </a:ext>
                <a:ext uri="{FF2B5EF4-FFF2-40B4-BE49-F238E27FC236}">
                  <a16:creationId xmlns:a16="http://schemas.microsoft.com/office/drawing/2014/main" id="{00000000-0008-0000-1E00-000066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77</xdr:row>
          <xdr:rowOff>15368</xdr:rowOff>
        </xdr:from>
        <xdr:to>
          <xdr:col>12</xdr:col>
          <xdr:colOff>15368</xdr:colOff>
          <xdr:row>77</xdr:row>
          <xdr:rowOff>238205</xdr:rowOff>
        </xdr:to>
        <xdr:sp macro="" textlink="">
          <xdr:nvSpPr>
            <xdr:cNvPr id="158055" name="Drop Down 359" hidden="1">
              <a:extLst>
                <a:ext uri="{63B3BB69-23CF-44E3-9099-C40C66FF867C}">
                  <a14:compatExt spid="_x0000_s158055"/>
                </a:ext>
                <a:ext uri="{FF2B5EF4-FFF2-40B4-BE49-F238E27FC236}">
                  <a16:creationId xmlns:a16="http://schemas.microsoft.com/office/drawing/2014/main" id="{00000000-0008-0000-1E00-000067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88</xdr:row>
          <xdr:rowOff>15368</xdr:rowOff>
        </xdr:from>
        <xdr:to>
          <xdr:col>12</xdr:col>
          <xdr:colOff>15368</xdr:colOff>
          <xdr:row>88</xdr:row>
          <xdr:rowOff>238205</xdr:rowOff>
        </xdr:to>
        <xdr:sp macro="" textlink="">
          <xdr:nvSpPr>
            <xdr:cNvPr id="158056" name="Drop Down 360" hidden="1">
              <a:extLst>
                <a:ext uri="{63B3BB69-23CF-44E3-9099-C40C66FF867C}">
                  <a14:compatExt spid="_x0000_s158056"/>
                </a:ext>
                <a:ext uri="{FF2B5EF4-FFF2-40B4-BE49-F238E27FC236}">
                  <a16:creationId xmlns:a16="http://schemas.microsoft.com/office/drawing/2014/main" id="{00000000-0008-0000-1E00-000068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158057" name="Drop Down 361" hidden="1">
              <a:extLst>
                <a:ext uri="{63B3BB69-23CF-44E3-9099-C40C66FF867C}">
                  <a14:compatExt spid="_x0000_s158057"/>
                </a:ext>
                <a:ext uri="{FF2B5EF4-FFF2-40B4-BE49-F238E27FC236}">
                  <a16:creationId xmlns:a16="http://schemas.microsoft.com/office/drawing/2014/main" id="{00000000-0008-0000-1E00-000069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59</xdr:row>
          <xdr:rowOff>15368</xdr:rowOff>
        </xdr:from>
        <xdr:to>
          <xdr:col>12</xdr:col>
          <xdr:colOff>15368</xdr:colOff>
          <xdr:row>59</xdr:row>
          <xdr:rowOff>238205</xdr:rowOff>
        </xdr:to>
        <xdr:sp macro="" textlink="">
          <xdr:nvSpPr>
            <xdr:cNvPr id="158059" name="Drop Down 363" hidden="1">
              <a:extLst>
                <a:ext uri="{63B3BB69-23CF-44E3-9099-C40C66FF867C}">
                  <a14:compatExt spid="_x0000_s158059"/>
                </a:ext>
                <a:ext uri="{FF2B5EF4-FFF2-40B4-BE49-F238E27FC236}">
                  <a16:creationId xmlns:a16="http://schemas.microsoft.com/office/drawing/2014/main" id="{00000000-0008-0000-1E00-00006B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60</xdr:row>
          <xdr:rowOff>15368</xdr:rowOff>
        </xdr:from>
        <xdr:to>
          <xdr:col>12</xdr:col>
          <xdr:colOff>15368</xdr:colOff>
          <xdr:row>60</xdr:row>
          <xdr:rowOff>238205</xdr:rowOff>
        </xdr:to>
        <xdr:sp macro="" textlink="">
          <xdr:nvSpPr>
            <xdr:cNvPr id="158061" name="Drop Down 365" hidden="1">
              <a:extLst>
                <a:ext uri="{63B3BB69-23CF-44E3-9099-C40C66FF867C}">
                  <a14:compatExt spid="_x0000_s158061"/>
                </a:ext>
                <a:ext uri="{FF2B5EF4-FFF2-40B4-BE49-F238E27FC236}">
                  <a16:creationId xmlns:a16="http://schemas.microsoft.com/office/drawing/2014/main" id="{00000000-0008-0000-1E00-00006D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61</xdr:row>
          <xdr:rowOff>15368</xdr:rowOff>
        </xdr:from>
        <xdr:to>
          <xdr:col>12</xdr:col>
          <xdr:colOff>15368</xdr:colOff>
          <xdr:row>61</xdr:row>
          <xdr:rowOff>238205</xdr:rowOff>
        </xdr:to>
        <xdr:sp macro="" textlink="">
          <xdr:nvSpPr>
            <xdr:cNvPr id="158063" name="Drop Down 367" hidden="1">
              <a:extLst>
                <a:ext uri="{63B3BB69-23CF-44E3-9099-C40C66FF867C}">
                  <a14:compatExt spid="_x0000_s158063"/>
                </a:ext>
                <a:ext uri="{FF2B5EF4-FFF2-40B4-BE49-F238E27FC236}">
                  <a16:creationId xmlns:a16="http://schemas.microsoft.com/office/drawing/2014/main" id="{00000000-0008-0000-1E00-00006F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39</xdr:row>
          <xdr:rowOff>15368</xdr:rowOff>
        </xdr:from>
        <xdr:to>
          <xdr:col>12</xdr:col>
          <xdr:colOff>15368</xdr:colOff>
          <xdr:row>39</xdr:row>
          <xdr:rowOff>238205</xdr:rowOff>
        </xdr:to>
        <xdr:sp macro="" textlink="">
          <xdr:nvSpPr>
            <xdr:cNvPr id="158064" name="Drop Down 368" hidden="1">
              <a:extLst>
                <a:ext uri="{63B3BB69-23CF-44E3-9099-C40C66FF867C}">
                  <a14:compatExt spid="_x0000_s158064"/>
                </a:ext>
                <a:ext uri="{FF2B5EF4-FFF2-40B4-BE49-F238E27FC236}">
                  <a16:creationId xmlns:a16="http://schemas.microsoft.com/office/drawing/2014/main" id="{00000000-0008-0000-1E00-000070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15368</xdr:rowOff>
        </xdr:from>
        <xdr:to>
          <xdr:col>12</xdr:col>
          <xdr:colOff>15368</xdr:colOff>
          <xdr:row>40</xdr:row>
          <xdr:rowOff>238205</xdr:rowOff>
        </xdr:to>
        <xdr:sp macro="" textlink="">
          <xdr:nvSpPr>
            <xdr:cNvPr id="158065" name="Drop Down 369" hidden="1">
              <a:extLst>
                <a:ext uri="{63B3BB69-23CF-44E3-9099-C40C66FF867C}">
                  <a14:compatExt spid="_x0000_s158065"/>
                </a:ext>
                <a:ext uri="{FF2B5EF4-FFF2-40B4-BE49-F238E27FC236}">
                  <a16:creationId xmlns:a16="http://schemas.microsoft.com/office/drawing/2014/main" id="{00000000-0008-0000-1E00-000071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41</xdr:row>
          <xdr:rowOff>15368</xdr:rowOff>
        </xdr:from>
        <xdr:to>
          <xdr:col>12</xdr:col>
          <xdr:colOff>15368</xdr:colOff>
          <xdr:row>41</xdr:row>
          <xdr:rowOff>238205</xdr:rowOff>
        </xdr:to>
        <xdr:sp macro="" textlink="">
          <xdr:nvSpPr>
            <xdr:cNvPr id="158066" name="Drop Down 370" hidden="1">
              <a:extLst>
                <a:ext uri="{63B3BB69-23CF-44E3-9099-C40C66FF867C}">
                  <a14:compatExt spid="_x0000_s158066"/>
                </a:ext>
                <a:ext uri="{FF2B5EF4-FFF2-40B4-BE49-F238E27FC236}">
                  <a16:creationId xmlns:a16="http://schemas.microsoft.com/office/drawing/2014/main" id="{00000000-0008-0000-1E00-000072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158067" name="Drop Down 371" hidden="1">
              <a:extLst>
                <a:ext uri="{63B3BB69-23CF-44E3-9099-C40C66FF867C}">
                  <a14:compatExt spid="_x0000_s158067"/>
                </a:ext>
                <a:ext uri="{FF2B5EF4-FFF2-40B4-BE49-F238E27FC236}">
                  <a16:creationId xmlns:a16="http://schemas.microsoft.com/office/drawing/2014/main" id="{00000000-0008-0000-1E00-000073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158068" name="Drop Down 372" hidden="1">
              <a:extLst>
                <a:ext uri="{63B3BB69-23CF-44E3-9099-C40C66FF867C}">
                  <a14:compatExt spid="_x0000_s158068"/>
                </a:ext>
                <a:ext uri="{FF2B5EF4-FFF2-40B4-BE49-F238E27FC236}">
                  <a16:creationId xmlns:a16="http://schemas.microsoft.com/office/drawing/2014/main" id="{00000000-0008-0000-1E00-000074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158069" name="Drop Down 373" hidden="1">
              <a:extLst>
                <a:ext uri="{63B3BB69-23CF-44E3-9099-C40C66FF867C}">
                  <a14:compatExt spid="_x0000_s158069"/>
                </a:ext>
                <a:ext uri="{FF2B5EF4-FFF2-40B4-BE49-F238E27FC236}">
                  <a16:creationId xmlns:a16="http://schemas.microsoft.com/office/drawing/2014/main" id="{00000000-0008-0000-1E00-000075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158070" name="Drop Down 374" hidden="1">
              <a:extLst>
                <a:ext uri="{63B3BB69-23CF-44E3-9099-C40C66FF867C}">
                  <a14:compatExt spid="_x0000_s158070"/>
                </a:ext>
                <a:ext uri="{FF2B5EF4-FFF2-40B4-BE49-F238E27FC236}">
                  <a16:creationId xmlns:a16="http://schemas.microsoft.com/office/drawing/2014/main" id="{00000000-0008-0000-1E00-000076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62</xdr:row>
          <xdr:rowOff>15368</xdr:rowOff>
        </xdr:from>
        <xdr:to>
          <xdr:col>12</xdr:col>
          <xdr:colOff>15368</xdr:colOff>
          <xdr:row>62</xdr:row>
          <xdr:rowOff>238205</xdr:rowOff>
        </xdr:to>
        <xdr:sp macro="" textlink="">
          <xdr:nvSpPr>
            <xdr:cNvPr id="158072" name="Drop Down 376" hidden="1">
              <a:extLst>
                <a:ext uri="{63B3BB69-23CF-44E3-9099-C40C66FF867C}">
                  <a14:compatExt spid="_x0000_s158072"/>
                </a:ext>
                <a:ext uri="{FF2B5EF4-FFF2-40B4-BE49-F238E27FC236}">
                  <a16:creationId xmlns:a16="http://schemas.microsoft.com/office/drawing/2014/main" id="{00000000-0008-0000-1E00-000078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85</xdr:row>
          <xdr:rowOff>15368</xdr:rowOff>
        </xdr:from>
        <xdr:to>
          <xdr:col>12</xdr:col>
          <xdr:colOff>15368</xdr:colOff>
          <xdr:row>85</xdr:row>
          <xdr:rowOff>238205</xdr:rowOff>
        </xdr:to>
        <xdr:sp macro="" textlink="">
          <xdr:nvSpPr>
            <xdr:cNvPr id="158073" name="Drop Down 377" hidden="1">
              <a:extLst>
                <a:ext uri="{63B3BB69-23CF-44E3-9099-C40C66FF867C}">
                  <a14:compatExt spid="_x0000_s158073"/>
                </a:ext>
                <a:ext uri="{FF2B5EF4-FFF2-40B4-BE49-F238E27FC236}">
                  <a16:creationId xmlns:a16="http://schemas.microsoft.com/office/drawing/2014/main" id="{00000000-0008-0000-1E00-000079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89</xdr:row>
          <xdr:rowOff>15368</xdr:rowOff>
        </xdr:from>
        <xdr:to>
          <xdr:col>12</xdr:col>
          <xdr:colOff>15368</xdr:colOff>
          <xdr:row>89</xdr:row>
          <xdr:rowOff>238205</xdr:rowOff>
        </xdr:to>
        <xdr:sp macro="" textlink="">
          <xdr:nvSpPr>
            <xdr:cNvPr id="158074" name="Drop Down 378" hidden="1">
              <a:extLst>
                <a:ext uri="{63B3BB69-23CF-44E3-9099-C40C66FF867C}">
                  <a14:compatExt spid="_x0000_s158074"/>
                </a:ext>
                <a:ext uri="{FF2B5EF4-FFF2-40B4-BE49-F238E27FC236}">
                  <a16:creationId xmlns:a16="http://schemas.microsoft.com/office/drawing/2014/main" id="{00000000-0008-0000-1E00-00007A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90</xdr:row>
          <xdr:rowOff>15368</xdr:rowOff>
        </xdr:from>
        <xdr:to>
          <xdr:col>12</xdr:col>
          <xdr:colOff>15368</xdr:colOff>
          <xdr:row>90</xdr:row>
          <xdr:rowOff>238205</xdr:rowOff>
        </xdr:to>
        <xdr:sp macro="" textlink="">
          <xdr:nvSpPr>
            <xdr:cNvPr id="158075" name="Drop Down 379" hidden="1">
              <a:extLst>
                <a:ext uri="{63B3BB69-23CF-44E3-9099-C40C66FF867C}">
                  <a14:compatExt spid="_x0000_s158075"/>
                </a:ext>
                <a:ext uri="{FF2B5EF4-FFF2-40B4-BE49-F238E27FC236}">
                  <a16:creationId xmlns:a16="http://schemas.microsoft.com/office/drawing/2014/main" id="{00000000-0008-0000-1E00-00007B69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13</xdr:row>
          <xdr:rowOff>15368</xdr:rowOff>
        </xdr:from>
        <xdr:to>
          <xdr:col>12</xdr:col>
          <xdr:colOff>15368</xdr:colOff>
          <xdr:row>13</xdr:row>
          <xdr:rowOff>238205</xdr:rowOff>
        </xdr:to>
        <xdr:sp macro="" textlink="">
          <xdr:nvSpPr>
            <xdr:cNvPr id="164071" name="Drop Down 231" hidden="1">
              <a:extLst>
                <a:ext uri="{63B3BB69-23CF-44E3-9099-C40C66FF867C}">
                  <a14:compatExt spid="_x0000_s164071"/>
                </a:ext>
                <a:ext uri="{FF2B5EF4-FFF2-40B4-BE49-F238E27FC236}">
                  <a16:creationId xmlns:a16="http://schemas.microsoft.com/office/drawing/2014/main" id="{00000000-0008-0000-1F00-0000E7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164072" name="Drop Down 232" hidden="1">
              <a:extLst>
                <a:ext uri="{63B3BB69-23CF-44E3-9099-C40C66FF867C}">
                  <a14:compatExt spid="_x0000_s164072"/>
                </a:ext>
                <a:ext uri="{FF2B5EF4-FFF2-40B4-BE49-F238E27FC236}">
                  <a16:creationId xmlns:a16="http://schemas.microsoft.com/office/drawing/2014/main" id="{00000000-0008-0000-1F00-0000E8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164073" name="Drop Down 233" hidden="1">
              <a:extLst>
                <a:ext uri="{63B3BB69-23CF-44E3-9099-C40C66FF867C}">
                  <a14:compatExt spid="_x0000_s164073"/>
                </a:ext>
                <a:ext uri="{FF2B5EF4-FFF2-40B4-BE49-F238E27FC236}">
                  <a16:creationId xmlns:a16="http://schemas.microsoft.com/office/drawing/2014/main" id="{00000000-0008-0000-1F00-0000E9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15368</xdr:rowOff>
        </xdr:from>
        <xdr:to>
          <xdr:col>12</xdr:col>
          <xdr:colOff>15368</xdr:colOff>
          <xdr:row>16</xdr:row>
          <xdr:rowOff>238205</xdr:rowOff>
        </xdr:to>
        <xdr:sp macro="" textlink="">
          <xdr:nvSpPr>
            <xdr:cNvPr id="164074" name="Drop Down 234" hidden="1">
              <a:extLst>
                <a:ext uri="{63B3BB69-23CF-44E3-9099-C40C66FF867C}">
                  <a14:compatExt spid="_x0000_s164074"/>
                </a:ext>
                <a:ext uri="{FF2B5EF4-FFF2-40B4-BE49-F238E27FC236}">
                  <a16:creationId xmlns:a16="http://schemas.microsoft.com/office/drawing/2014/main" id="{00000000-0008-0000-1F00-0000EA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164075" name="Drop Down 235" hidden="1">
              <a:extLst>
                <a:ext uri="{63B3BB69-23CF-44E3-9099-C40C66FF867C}">
                  <a14:compatExt spid="_x0000_s164075"/>
                </a:ext>
                <a:ext uri="{FF2B5EF4-FFF2-40B4-BE49-F238E27FC236}">
                  <a16:creationId xmlns:a16="http://schemas.microsoft.com/office/drawing/2014/main" id="{00000000-0008-0000-1F00-0000EB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164076" name="Drop Down 236" hidden="1">
              <a:extLst>
                <a:ext uri="{63B3BB69-23CF-44E3-9099-C40C66FF867C}">
                  <a14:compatExt spid="_x0000_s164076"/>
                </a:ext>
                <a:ext uri="{FF2B5EF4-FFF2-40B4-BE49-F238E27FC236}">
                  <a16:creationId xmlns:a16="http://schemas.microsoft.com/office/drawing/2014/main" id="{00000000-0008-0000-1F00-0000EC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164077" name="Drop Down 237" hidden="1">
              <a:extLst>
                <a:ext uri="{63B3BB69-23CF-44E3-9099-C40C66FF867C}">
                  <a14:compatExt spid="_x0000_s164077"/>
                </a:ext>
                <a:ext uri="{FF2B5EF4-FFF2-40B4-BE49-F238E27FC236}">
                  <a16:creationId xmlns:a16="http://schemas.microsoft.com/office/drawing/2014/main" id="{00000000-0008-0000-1F00-0000ED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164078" name="Drop Down 238" hidden="1">
              <a:extLst>
                <a:ext uri="{63B3BB69-23CF-44E3-9099-C40C66FF867C}">
                  <a14:compatExt spid="_x0000_s164078"/>
                </a:ext>
                <a:ext uri="{FF2B5EF4-FFF2-40B4-BE49-F238E27FC236}">
                  <a16:creationId xmlns:a16="http://schemas.microsoft.com/office/drawing/2014/main" id="{00000000-0008-0000-1F00-0000EE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15368</xdr:rowOff>
        </xdr:from>
        <xdr:to>
          <xdr:col>12</xdr:col>
          <xdr:colOff>15368</xdr:colOff>
          <xdr:row>21</xdr:row>
          <xdr:rowOff>238205</xdr:rowOff>
        </xdr:to>
        <xdr:sp macro="" textlink="">
          <xdr:nvSpPr>
            <xdr:cNvPr id="164079" name="Drop Down 239" hidden="1">
              <a:extLst>
                <a:ext uri="{63B3BB69-23CF-44E3-9099-C40C66FF867C}">
                  <a14:compatExt spid="_x0000_s164079"/>
                </a:ext>
                <a:ext uri="{FF2B5EF4-FFF2-40B4-BE49-F238E27FC236}">
                  <a16:creationId xmlns:a16="http://schemas.microsoft.com/office/drawing/2014/main" id="{00000000-0008-0000-1F00-0000EF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164080" name="Drop Down 240" hidden="1">
              <a:extLst>
                <a:ext uri="{63B3BB69-23CF-44E3-9099-C40C66FF867C}">
                  <a14:compatExt spid="_x0000_s164080"/>
                </a:ext>
                <a:ext uri="{FF2B5EF4-FFF2-40B4-BE49-F238E27FC236}">
                  <a16:creationId xmlns:a16="http://schemas.microsoft.com/office/drawing/2014/main" id="{00000000-0008-0000-1F00-0000F0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23</xdr:row>
          <xdr:rowOff>15368</xdr:rowOff>
        </xdr:from>
        <xdr:to>
          <xdr:col>12</xdr:col>
          <xdr:colOff>15368</xdr:colOff>
          <xdr:row>23</xdr:row>
          <xdr:rowOff>238205</xdr:rowOff>
        </xdr:to>
        <xdr:sp macro="" textlink="">
          <xdr:nvSpPr>
            <xdr:cNvPr id="164081" name="Drop Down 241" hidden="1">
              <a:extLst>
                <a:ext uri="{63B3BB69-23CF-44E3-9099-C40C66FF867C}">
                  <a14:compatExt spid="_x0000_s164081"/>
                </a:ext>
                <a:ext uri="{FF2B5EF4-FFF2-40B4-BE49-F238E27FC236}">
                  <a16:creationId xmlns:a16="http://schemas.microsoft.com/office/drawing/2014/main" id="{00000000-0008-0000-1F00-0000F1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0</xdr:colOff>
      <xdr:row>0</xdr:row>
      <xdr:rowOff>9525</xdr:rowOff>
    </xdr:from>
    <xdr:to>
      <xdr:col>13</xdr:col>
      <xdr:colOff>507175</xdr:colOff>
      <xdr:row>2</xdr:row>
      <xdr:rowOff>18225</xdr:rowOff>
    </xdr:to>
    <xdr:pic>
      <xdr:nvPicPr>
        <xdr:cNvPr id="246" name="Afbeelding 245">
          <a:hlinkClick xmlns:r="http://schemas.openxmlformats.org/officeDocument/2006/relationships" r:id="rId1" tooltip="Skip to results"/>
          <a:extLst>
            <a:ext uri="{FF2B5EF4-FFF2-40B4-BE49-F238E27FC236}">
              <a16:creationId xmlns:a16="http://schemas.microsoft.com/office/drawing/2014/main" id="{00000000-0008-0000-1D00-0000F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11</xdr:col>
      <xdr:colOff>896359</xdr:colOff>
      <xdr:row>2</xdr:row>
      <xdr:rowOff>104994</xdr:rowOff>
    </xdr:from>
    <xdr:to>
      <xdr:col>12</xdr:col>
      <xdr:colOff>104060</xdr:colOff>
      <xdr:row>3</xdr:row>
      <xdr:rowOff>219399</xdr:rowOff>
    </xdr:to>
    <xdr:pic>
      <xdr:nvPicPr>
        <xdr:cNvPr id="247" name="Afbeelding 246">
          <a:hlinkClick xmlns:r="http://schemas.openxmlformats.org/officeDocument/2006/relationships" r:id="rId3" tooltip="Next section"/>
          <a:extLst>
            <a:ext uri="{FF2B5EF4-FFF2-40B4-BE49-F238E27FC236}">
              <a16:creationId xmlns:a16="http://schemas.microsoft.com/office/drawing/2014/main" id="{00000000-0008-0000-1D00-0000F7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248" name="Afbeelding 247">
          <a:hlinkClick xmlns:r="http://schemas.openxmlformats.org/officeDocument/2006/relationships" r:id="rId5" tooltip="Previous section"/>
          <a:extLst>
            <a:ext uri="{FF2B5EF4-FFF2-40B4-BE49-F238E27FC236}">
              <a16:creationId xmlns:a16="http://schemas.microsoft.com/office/drawing/2014/main" id="{00000000-0008-0000-1D00-0000F8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11</xdr:row>
          <xdr:rowOff>15368</xdr:rowOff>
        </xdr:from>
        <xdr:to>
          <xdr:col>12</xdr:col>
          <xdr:colOff>15368</xdr:colOff>
          <xdr:row>11</xdr:row>
          <xdr:rowOff>238205</xdr:rowOff>
        </xdr:to>
        <xdr:sp macro="" textlink="">
          <xdr:nvSpPr>
            <xdr:cNvPr id="164082" name="Drop Down 242" hidden="1">
              <a:extLst>
                <a:ext uri="{63B3BB69-23CF-44E3-9099-C40C66FF867C}">
                  <a14:compatExt spid="_x0000_s164082"/>
                </a:ext>
                <a:ext uri="{FF2B5EF4-FFF2-40B4-BE49-F238E27FC236}">
                  <a16:creationId xmlns:a16="http://schemas.microsoft.com/office/drawing/2014/main" id="{00000000-0008-0000-1F00-0000F2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164084" name="Drop Down 244" hidden="1">
              <a:extLst>
                <a:ext uri="{63B3BB69-23CF-44E3-9099-C40C66FF867C}">
                  <a14:compatExt spid="_x0000_s164084"/>
                </a:ext>
                <a:ext uri="{FF2B5EF4-FFF2-40B4-BE49-F238E27FC236}">
                  <a16:creationId xmlns:a16="http://schemas.microsoft.com/office/drawing/2014/main" id="{00000000-0008-0000-1F00-0000F4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164086" name="Drop Down 246" hidden="1">
              <a:extLst>
                <a:ext uri="{63B3BB69-23CF-44E3-9099-C40C66FF867C}">
                  <a14:compatExt spid="_x0000_s164086"/>
                </a:ext>
                <a:ext uri="{FF2B5EF4-FFF2-40B4-BE49-F238E27FC236}">
                  <a16:creationId xmlns:a16="http://schemas.microsoft.com/office/drawing/2014/main" id="{00000000-0008-0000-1F00-0000F6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15368</xdr:rowOff>
        </xdr:from>
        <xdr:to>
          <xdr:col>12</xdr:col>
          <xdr:colOff>15368</xdr:colOff>
          <xdr:row>27</xdr:row>
          <xdr:rowOff>238205</xdr:rowOff>
        </xdr:to>
        <xdr:sp macro="" textlink="">
          <xdr:nvSpPr>
            <xdr:cNvPr id="164087" name="Drop Down 247" hidden="1">
              <a:extLst>
                <a:ext uri="{63B3BB69-23CF-44E3-9099-C40C66FF867C}">
                  <a14:compatExt spid="_x0000_s164087"/>
                </a:ext>
                <a:ext uri="{FF2B5EF4-FFF2-40B4-BE49-F238E27FC236}">
                  <a16:creationId xmlns:a16="http://schemas.microsoft.com/office/drawing/2014/main" id="{00000000-0008-0000-1F00-0000F7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164088" name="Drop Down 248" hidden="1">
              <a:extLst>
                <a:ext uri="{63B3BB69-23CF-44E3-9099-C40C66FF867C}">
                  <a14:compatExt spid="_x0000_s164088"/>
                </a:ext>
                <a:ext uri="{FF2B5EF4-FFF2-40B4-BE49-F238E27FC236}">
                  <a16:creationId xmlns:a16="http://schemas.microsoft.com/office/drawing/2014/main" id="{00000000-0008-0000-1F00-0000F8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164089" name="Drop Down 249" hidden="1">
              <a:extLst>
                <a:ext uri="{63B3BB69-23CF-44E3-9099-C40C66FF867C}">
                  <a14:compatExt spid="_x0000_s164089"/>
                </a:ext>
                <a:ext uri="{FF2B5EF4-FFF2-40B4-BE49-F238E27FC236}">
                  <a16:creationId xmlns:a16="http://schemas.microsoft.com/office/drawing/2014/main" id="{00000000-0008-0000-1F00-0000F9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164090" name="Drop Down 250" hidden="1">
              <a:extLst>
                <a:ext uri="{63B3BB69-23CF-44E3-9099-C40C66FF867C}">
                  <a14:compatExt spid="_x0000_s164090"/>
                </a:ext>
                <a:ext uri="{FF2B5EF4-FFF2-40B4-BE49-F238E27FC236}">
                  <a16:creationId xmlns:a16="http://schemas.microsoft.com/office/drawing/2014/main" id="{00000000-0008-0000-1F00-0000FA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164091" name="Drop Down 251" hidden="1">
              <a:extLst>
                <a:ext uri="{63B3BB69-23CF-44E3-9099-C40C66FF867C}">
                  <a14:compatExt spid="_x0000_s164091"/>
                </a:ext>
                <a:ext uri="{FF2B5EF4-FFF2-40B4-BE49-F238E27FC236}">
                  <a16:creationId xmlns:a16="http://schemas.microsoft.com/office/drawing/2014/main" id="{00000000-0008-0000-1F00-0000FB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164092" name="Drop Down 252" hidden="1">
              <a:extLst>
                <a:ext uri="{63B3BB69-23CF-44E3-9099-C40C66FF867C}">
                  <a14:compatExt spid="_x0000_s164092"/>
                </a:ext>
                <a:ext uri="{FF2B5EF4-FFF2-40B4-BE49-F238E27FC236}">
                  <a16:creationId xmlns:a16="http://schemas.microsoft.com/office/drawing/2014/main" id="{00000000-0008-0000-1F00-0000FC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15368</xdr:rowOff>
        </xdr:from>
        <xdr:to>
          <xdr:col>12</xdr:col>
          <xdr:colOff>15368</xdr:colOff>
          <xdr:row>34</xdr:row>
          <xdr:rowOff>238205</xdr:rowOff>
        </xdr:to>
        <xdr:sp macro="" textlink="">
          <xdr:nvSpPr>
            <xdr:cNvPr id="164093" name="Drop Down 253" hidden="1">
              <a:extLst>
                <a:ext uri="{63B3BB69-23CF-44E3-9099-C40C66FF867C}">
                  <a14:compatExt spid="_x0000_s164093"/>
                </a:ext>
                <a:ext uri="{FF2B5EF4-FFF2-40B4-BE49-F238E27FC236}">
                  <a16:creationId xmlns:a16="http://schemas.microsoft.com/office/drawing/2014/main" id="{00000000-0008-0000-1F00-0000FD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164094" name="Drop Down 254" hidden="1">
              <a:extLst>
                <a:ext uri="{63B3BB69-23CF-44E3-9099-C40C66FF867C}">
                  <a14:compatExt spid="_x0000_s164094"/>
                </a:ext>
                <a:ext uri="{FF2B5EF4-FFF2-40B4-BE49-F238E27FC236}">
                  <a16:creationId xmlns:a16="http://schemas.microsoft.com/office/drawing/2014/main" id="{00000000-0008-0000-1F00-0000FE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36</xdr:row>
          <xdr:rowOff>15368</xdr:rowOff>
        </xdr:from>
        <xdr:to>
          <xdr:col>12</xdr:col>
          <xdr:colOff>15368</xdr:colOff>
          <xdr:row>36</xdr:row>
          <xdr:rowOff>238205</xdr:rowOff>
        </xdr:to>
        <xdr:sp macro="" textlink="">
          <xdr:nvSpPr>
            <xdr:cNvPr id="164095" name="Drop Down 255" hidden="1">
              <a:extLst>
                <a:ext uri="{63B3BB69-23CF-44E3-9099-C40C66FF867C}">
                  <a14:compatExt spid="_x0000_s164095"/>
                </a:ext>
                <a:ext uri="{FF2B5EF4-FFF2-40B4-BE49-F238E27FC236}">
                  <a16:creationId xmlns:a16="http://schemas.microsoft.com/office/drawing/2014/main" id="{00000000-0008-0000-1F00-0000FF8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39</xdr:row>
          <xdr:rowOff>15368</xdr:rowOff>
        </xdr:from>
        <xdr:to>
          <xdr:col>12</xdr:col>
          <xdr:colOff>15368</xdr:colOff>
          <xdr:row>39</xdr:row>
          <xdr:rowOff>238205</xdr:rowOff>
        </xdr:to>
        <xdr:sp macro="" textlink="">
          <xdr:nvSpPr>
            <xdr:cNvPr id="164106" name="Drop Down 266" hidden="1">
              <a:extLst>
                <a:ext uri="{63B3BB69-23CF-44E3-9099-C40C66FF867C}">
                  <a14:compatExt spid="_x0000_s164106"/>
                </a:ext>
                <a:ext uri="{FF2B5EF4-FFF2-40B4-BE49-F238E27FC236}">
                  <a16:creationId xmlns:a16="http://schemas.microsoft.com/office/drawing/2014/main" id="{00000000-0008-0000-1F00-00000A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15368</xdr:rowOff>
        </xdr:from>
        <xdr:to>
          <xdr:col>12</xdr:col>
          <xdr:colOff>15368</xdr:colOff>
          <xdr:row>40</xdr:row>
          <xdr:rowOff>238205</xdr:rowOff>
        </xdr:to>
        <xdr:sp macro="" textlink="">
          <xdr:nvSpPr>
            <xdr:cNvPr id="164107" name="Drop Down 267" hidden="1">
              <a:extLst>
                <a:ext uri="{63B3BB69-23CF-44E3-9099-C40C66FF867C}">
                  <a14:compatExt spid="_x0000_s164107"/>
                </a:ext>
                <a:ext uri="{FF2B5EF4-FFF2-40B4-BE49-F238E27FC236}">
                  <a16:creationId xmlns:a16="http://schemas.microsoft.com/office/drawing/2014/main" id="{00000000-0008-0000-1F00-00000B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41</xdr:row>
          <xdr:rowOff>15368</xdr:rowOff>
        </xdr:from>
        <xdr:to>
          <xdr:col>12</xdr:col>
          <xdr:colOff>15368</xdr:colOff>
          <xdr:row>41</xdr:row>
          <xdr:rowOff>238205</xdr:rowOff>
        </xdr:to>
        <xdr:sp macro="" textlink="">
          <xdr:nvSpPr>
            <xdr:cNvPr id="164110" name="Drop Down 270" hidden="1">
              <a:extLst>
                <a:ext uri="{63B3BB69-23CF-44E3-9099-C40C66FF867C}">
                  <a14:compatExt spid="_x0000_s164110"/>
                </a:ext>
                <a:ext uri="{FF2B5EF4-FFF2-40B4-BE49-F238E27FC236}">
                  <a16:creationId xmlns:a16="http://schemas.microsoft.com/office/drawing/2014/main" id="{00000000-0008-0000-1F00-00000E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164111" name="Drop Down 271" hidden="1">
              <a:extLst>
                <a:ext uri="{63B3BB69-23CF-44E3-9099-C40C66FF867C}">
                  <a14:compatExt spid="_x0000_s164111"/>
                </a:ext>
                <a:ext uri="{FF2B5EF4-FFF2-40B4-BE49-F238E27FC236}">
                  <a16:creationId xmlns:a16="http://schemas.microsoft.com/office/drawing/2014/main" id="{00000000-0008-0000-1F00-00000F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164112" name="Drop Down 272" hidden="1">
              <a:extLst>
                <a:ext uri="{63B3BB69-23CF-44E3-9099-C40C66FF867C}">
                  <a14:compatExt spid="_x0000_s164112"/>
                </a:ext>
                <a:ext uri="{FF2B5EF4-FFF2-40B4-BE49-F238E27FC236}">
                  <a16:creationId xmlns:a16="http://schemas.microsoft.com/office/drawing/2014/main" id="{00000000-0008-0000-1F00-000010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164113" name="Drop Down 273" hidden="1">
              <a:extLst>
                <a:ext uri="{63B3BB69-23CF-44E3-9099-C40C66FF867C}">
                  <a14:compatExt spid="_x0000_s164113"/>
                </a:ext>
                <a:ext uri="{FF2B5EF4-FFF2-40B4-BE49-F238E27FC236}">
                  <a16:creationId xmlns:a16="http://schemas.microsoft.com/office/drawing/2014/main" id="{00000000-0008-0000-1F00-000011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15368</xdr:rowOff>
        </xdr:from>
        <xdr:to>
          <xdr:col>12</xdr:col>
          <xdr:colOff>15368</xdr:colOff>
          <xdr:row>45</xdr:row>
          <xdr:rowOff>238205</xdr:rowOff>
        </xdr:to>
        <xdr:sp macro="" textlink="">
          <xdr:nvSpPr>
            <xdr:cNvPr id="164114" name="Drop Down 274" hidden="1">
              <a:extLst>
                <a:ext uri="{63B3BB69-23CF-44E3-9099-C40C66FF867C}">
                  <a14:compatExt spid="_x0000_s164114"/>
                </a:ext>
                <a:ext uri="{FF2B5EF4-FFF2-40B4-BE49-F238E27FC236}">
                  <a16:creationId xmlns:a16="http://schemas.microsoft.com/office/drawing/2014/main" id="{00000000-0008-0000-1F00-000012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15368</xdr:rowOff>
        </xdr:from>
        <xdr:to>
          <xdr:col>12</xdr:col>
          <xdr:colOff>15368</xdr:colOff>
          <xdr:row>46</xdr:row>
          <xdr:rowOff>238205</xdr:rowOff>
        </xdr:to>
        <xdr:sp macro="" textlink="">
          <xdr:nvSpPr>
            <xdr:cNvPr id="164115" name="Drop Down 275" hidden="1">
              <a:extLst>
                <a:ext uri="{63B3BB69-23CF-44E3-9099-C40C66FF867C}">
                  <a14:compatExt spid="_x0000_s164115"/>
                </a:ext>
                <a:ext uri="{FF2B5EF4-FFF2-40B4-BE49-F238E27FC236}">
                  <a16:creationId xmlns:a16="http://schemas.microsoft.com/office/drawing/2014/main" id="{00000000-0008-0000-1F00-000013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164116" name="Drop Down 276" hidden="1">
              <a:extLst>
                <a:ext uri="{63B3BB69-23CF-44E3-9099-C40C66FF867C}">
                  <a14:compatExt spid="_x0000_s164116"/>
                </a:ext>
                <a:ext uri="{FF2B5EF4-FFF2-40B4-BE49-F238E27FC236}">
                  <a16:creationId xmlns:a16="http://schemas.microsoft.com/office/drawing/2014/main" id="{00000000-0008-0000-1F00-000014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164117" name="Drop Down 277" hidden="1">
              <a:extLst>
                <a:ext uri="{63B3BB69-23CF-44E3-9099-C40C66FF867C}">
                  <a14:compatExt spid="_x0000_s164117"/>
                </a:ext>
                <a:ext uri="{FF2B5EF4-FFF2-40B4-BE49-F238E27FC236}">
                  <a16:creationId xmlns:a16="http://schemas.microsoft.com/office/drawing/2014/main" id="{00000000-0008-0000-1F00-000015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164118" name="Drop Down 278" hidden="1">
              <a:extLst>
                <a:ext uri="{63B3BB69-23CF-44E3-9099-C40C66FF867C}">
                  <a14:compatExt spid="_x0000_s164118"/>
                </a:ext>
                <a:ext uri="{FF2B5EF4-FFF2-40B4-BE49-F238E27FC236}">
                  <a16:creationId xmlns:a16="http://schemas.microsoft.com/office/drawing/2014/main" id="{00000000-0008-0000-1F00-000016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51</xdr:row>
          <xdr:rowOff>15368</xdr:rowOff>
        </xdr:from>
        <xdr:to>
          <xdr:col>12</xdr:col>
          <xdr:colOff>15368</xdr:colOff>
          <xdr:row>51</xdr:row>
          <xdr:rowOff>238205</xdr:rowOff>
        </xdr:to>
        <xdr:sp macro="" textlink="">
          <xdr:nvSpPr>
            <xdr:cNvPr id="164119" name="Drop Down 279" hidden="1">
              <a:extLst>
                <a:ext uri="{63B3BB69-23CF-44E3-9099-C40C66FF867C}">
                  <a14:compatExt spid="_x0000_s164119"/>
                </a:ext>
                <a:ext uri="{FF2B5EF4-FFF2-40B4-BE49-F238E27FC236}">
                  <a16:creationId xmlns:a16="http://schemas.microsoft.com/office/drawing/2014/main" id="{00000000-0008-0000-1F00-000017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52</xdr:row>
          <xdr:rowOff>15368</xdr:rowOff>
        </xdr:from>
        <xdr:to>
          <xdr:col>12</xdr:col>
          <xdr:colOff>15368</xdr:colOff>
          <xdr:row>52</xdr:row>
          <xdr:rowOff>238205</xdr:rowOff>
        </xdr:to>
        <xdr:sp macro="" textlink="">
          <xdr:nvSpPr>
            <xdr:cNvPr id="164120" name="Drop Down 280" hidden="1">
              <a:extLst>
                <a:ext uri="{63B3BB69-23CF-44E3-9099-C40C66FF867C}">
                  <a14:compatExt spid="_x0000_s164120"/>
                </a:ext>
                <a:ext uri="{FF2B5EF4-FFF2-40B4-BE49-F238E27FC236}">
                  <a16:creationId xmlns:a16="http://schemas.microsoft.com/office/drawing/2014/main" id="{00000000-0008-0000-1F00-000018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164121" name="Drop Down 281" hidden="1">
              <a:extLst>
                <a:ext uri="{63B3BB69-23CF-44E3-9099-C40C66FF867C}">
                  <a14:compatExt spid="_x0000_s164121"/>
                </a:ext>
                <a:ext uri="{FF2B5EF4-FFF2-40B4-BE49-F238E27FC236}">
                  <a16:creationId xmlns:a16="http://schemas.microsoft.com/office/drawing/2014/main" id="{00000000-0008-0000-1F00-000019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164122" name="Drop Down 282" hidden="1">
              <a:extLst>
                <a:ext uri="{63B3BB69-23CF-44E3-9099-C40C66FF867C}">
                  <a14:compatExt spid="_x0000_s164122"/>
                </a:ext>
                <a:ext uri="{FF2B5EF4-FFF2-40B4-BE49-F238E27FC236}">
                  <a16:creationId xmlns:a16="http://schemas.microsoft.com/office/drawing/2014/main" id="{00000000-0008-0000-1F00-00001A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164123" name="Drop Down 283" hidden="1">
              <a:extLst>
                <a:ext uri="{63B3BB69-23CF-44E3-9099-C40C66FF867C}">
                  <a14:compatExt spid="_x0000_s164123"/>
                </a:ext>
                <a:ext uri="{FF2B5EF4-FFF2-40B4-BE49-F238E27FC236}">
                  <a16:creationId xmlns:a16="http://schemas.microsoft.com/office/drawing/2014/main" id="{00000000-0008-0000-1F00-00001B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164124" name="Drop Down 284" hidden="1">
              <a:extLst>
                <a:ext uri="{63B3BB69-23CF-44E3-9099-C40C66FF867C}">
                  <a14:compatExt spid="_x0000_s164124"/>
                </a:ext>
                <a:ext uri="{FF2B5EF4-FFF2-40B4-BE49-F238E27FC236}">
                  <a16:creationId xmlns:a16="http://schemas.microsoft.com/office/drawing/2014/main" id="{00000000-0008-0000-1F00-00001C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164125" name="Drop Down 285" hidden="1">
              <a:extLst>
                <a:ext uri="{63B3BB69-23CF-44E3-9099-C40C66FF867C}">
                  <a14:compatExt spid="_x0000_s164125"/>
                </a:ext>
                <a:ext uri="{FF2B5EF4-FFF2-40B4-BE49-F238E27FC236}">
                  <a16:creationId xmlns:a16="http://schemas.microsoft.com/office/drawing/2014/main" id="{00000000-0008-0000-1F00-00001D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58</xdr:row>
          <xdr:rowOff>15368</xdr:rowOff>
        </xdr:from>
        <xdr:to>
          <xdr:col>12</xdr:col>
          <xdr:colOff>15368</xdr:colOff>
          <xdr:row>58</xdr:row>
          <xdr:rowOff>238205</xdr:rowOff>
        </xdr:to>
        <xdr:sp macro="" textlink="">
          <xdr:nvSpPr>
            <xdr:cNvPr id="164126" name="Drop Down 286" hidden="1">
              <a:extLst>
                <a:ext uri="{63B3BB69-23CF-44E3-9099-C40C66FF867C}">
                  <a14:compatExt spid="_x0000_s164126"/>
                </a:ext>
                <a:ext uri="{FF2B5EF4-FFF2-40B4-BE49-F238E27FC236}">
                  <a16:creationId xmlns:a16="http://schemas.microsoft.com/office/drawing/2014/main" id="{00000000-0008-0000-1F00-00001E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59</xdr:row>
          <xdr:rowOff>15368</xdr:rowOff>
        </xdr:from>
        <xdr:to>
          <xdr:col>12</xdr:col>
          <xdr:colOff>15368</xdr:colOff>
          <xdr:row>59</xdr:row>
          <xdr:rowOff>238205</xdr:rowOff>
        </xdr:to>
        <xdr:sp macro="" textlink="">
          <xdr:nvSpPr>
            <xdr:cNvPr id="164127" name="Drop Down 287" hidden="1">
              <a:extLst>
                <a:ext uri="{63B3BB69-23CF-44E3-9099-C40C66FF867C}">
                  <a14:compatExt spid="_x0000_s164127"/>
                </a:ext>
                <a:ext uri="{FF2B5EF4-FFF2-40B4-BE49-F238E27FC236}">
                  <a16:creationId xmlns:a16="http://schemas.microsoft.com/office/drawing/2014/main" id="{00000000-0008-0000-1F00-00001F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10</xdr:row>
          <xdr:rowOff>15368</xdr:rowOff>
        </xdr:from>
        <xdr:to>
          <xdr:col>12</xdr:col>
          <xdr:colOff>15368</xdr:colOff>
          <xdr:row>10</xdr:row>
          <xdr:rowOff>238205</xdr:rowOff>
        </xdr:to>
        <xdr:sp macro="" textlink="">
          <xdr:nvSpPr>
            <xdr:cNvPr id="164128" name="Drop Down 288" hidden="1">
              <a:extLst>
                <a:ext uri="{63B3BB69-23CF-44E3-9099-C40C66FF867C}">
                  <a14:compatExt spid="_x0000_s164128"/>
                </a:ext>
                <a:ext uri="{FF2B5EF4-FFF2-40B4-BE49-F238E27FC236}">
                  <a16:creationId xmlns:a16="http://schemas.microsoft.com/office/drawing/2014/main" id="{00000000-0008-0000-1F00-000020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164130" name="Drop Down 290" hidden="1">
              <a:extLst>
                <a:ext uri="{63B3BB69-23CF-44E3-9099-C40C66FF867C}">
                  <a14:compatExt spid="_x0000_s164130"/>
                </a:ext>
                <a:ext uri="{FF2B5EF4-FFF2-40B4-BE49-F238E27FC236}">
                  <a16:creationId xmlns:a16="http://schemas.microsoft.com/office/drawing/2014/main" id="{00000000-0008-0000-1F00-000022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66" name="Afbeelding 65">
          <a:hlinkClick xmlns:r="http://schemas.openxmlformats.org/officeDocument/2006/relationships" r:id="rId7" tooltip="Previous domain"/>
          <a:extLst>
            <a:ext uri="{FF2B5EF4-FFF2-40B4-BE49-F238E27FC236}">
              <a16:creationId xmlns:a16="http://schemas.microsoft.com/office/drawing/2014/main" id="{00000000-0008-0000-1D00-000042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982904</xdr:colOff>
      <xdr:row>0</xdr:row>
      <xdr:rowOff>1</xdr:rowOff>
    </xdr:from>
    <xdr:to>
      <xdr:col>12</xdr:col>
      <xdr:colOff>114301</xdr:colOff>
      <xdr:row>2</xdr:row>
      <xdr:rowOff>8312</xdr:rowOff>
    </xdr:to>
    <xdr:pic>
      <xdr:nvPicPr>
        <xdr:cNvPr id="67" name="Afbeelding 66">
          <a:hlinkClick xmlns:r="http://schemas.openxmlformats.org/officeDocument/2006/relationships" r:id="rId1" tooltip="Next domain"/>
          <a:extLst>
            <a:ext uri="{FF2B5EF4-FFF2-40B4-BE49-F238E27FC236}">
              <a16:creationId xmlns:a16="http://schemas.microsoft.com/office/drawing/2014/main" id="{00000000-0008-0000-1D00-000043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761529" y="1"/>
          <a:ext cx="534747"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68" name="Afbeelding 67">
          <a:hlinkClick xmlns:r="http://schemas.openxmlformats.org/officeDocument/2006/relationships" r:id="rId10" tooltip="Back to index"/>
          <a:extLst>
            <a:ext uri="{FF2B5EF4-FFF2-40B4-BE49-F238E27FC236}">
              <a16:creationId xmlns:a16="http://schemas.microsoft.com/office/drawing/2014/main" id="{00000000-0008-0000-1D00-000044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164131" name="Drop Down 291" hidden="1">
              <a:extLst>
                <a:ext uri="{63B3BB69-23CF-44E3-9099-C40C66FF867C}">
                  <a14:compatExt spid="_x0000_s164131"/>
                </a:ext>
                <a:ext uri="{FF2B5EF4-FFF2-40B4-BE49-F238E27FC236}">
                  <a16:creationId xmlns:a16="http://schemas.microsoft.com/office/drawing/2014/main" id="{00000000-0008-0000-1F00-00002381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15368</xdr:colOff>
          <xdr:row>10</xdr:row>
          <xdr:rowOff>15368</xdr:rowOff>
        </xdr:from>
        <xdr:to>
          <xdr:col>12</xdr:col>
          <xdr:colOff>15368</xdr:colOff>
          <xdr:row>10</xdr:row>
          <xdr:rowOff>238205</xdr:rowOff>
        </xdr:to>
        <xdr:sp macro="" textlink="">
          <xdr:nvSpPr>
            <xdr:cNvPr id="164865" name="Drop Down 1" hidden="1">
              <a:extLst>
                <a:ext uri="{63B3BB69-23CF-44E3-9099-C40C66FF867C}">
                  <a14:compatExt spid="_x0000_s164865"/>
                </a:ext>
                <a:ext uri="{FF2B5EF4-FFF2-40B4-BE49-F238E27FC236}">
                  <a16:creationId xmlns:a16="http://schemas.microsoft.com/office/drawing/2014/main" id="{00000000-0008-0000-2000-00000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12</xdr:row>
          <xdr:rowOff>15368</xdr:rowOff>
        </xdr:from>
        <xdr:to>
          <xdr:col>12</xdr:col>
          <xdr:colOff>15368</xdr:colOff>
          <xdr:row>12</xdr:row>
          <xdr:rowOff>238205</xdr:rowOff>
        </xdr:to>
        <xdr:sp macro="" textlink="">
          <xdr:nvSpPr>
            <xdr:cNvPr id="164867" name="Drop Down 3" hidden="1">
              <a:extLst>
                <a:ext uri="{63B3BB69-23CF-44E3-9099-C40C66FF867C}">
                  <a14:compatExt spid="_x0000_s164867"/>
                </a:ext>
                <a:ext uri="{FF2B5EF4-FFF2-40B4-BE49-F238E27FC236}">
                  <a16:creationId xmlns:a16="http://schemas.microsoft.com/office/drawing/2014/main" id="{00000000-0008-0000-2000-000003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13</xdr:row>
          <xdr:rowOff>15368</xdr:rowOff>
        </xdr:from>
        <xdr:to>
          <xdr:col>12</xdr:col>
          <xdr:colOff>15368</xdr:colOff>
          <xdr:row>13</xdr:row>
          <xdr:rowOff>238205</xdr:rowOff>
        </xdr:to>
        <xdr:sp macro="" textlink="">
          <xdr:nvSpPr>
            <xdr:cNvPr id="164868" name="Drop Down 4" hidden="1">
              <a:extLst>
                <a:ext uri="{63B3BB69-23CF-44E3-9099-C40C66FF867C}">
                  <a14:compatExt spid="_x0000_s164868"/>
                </a:ext>
                <a:ext uri="{FF2B5EF4-FFF2-40B4-BE49-F238E27FC236}">
                  <a16:creationId xmlns:a16="http://schemas.microsoft.com/office/drawing/2014/main" id="{00000000-0008-0000-2000-000004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14</xdr:row>
          <xdr:rowOff>15368</xdr:rowOff>
        </xdr:from>
        <xdr:to>
          <xdr:col>12</xdr:col>
          <xdr:colOff>15368</xdr:colOff>
          <xdr:row>14</xdr:row>
          <xdr:rowOff>238205</xdr:rowOff>
        </xdr:to>
        <xdr:sp macro="" textlink="">
          <xdr:nvSpPr>
            <xdr:cNvPr id="164869" name="Drop Down 5" hidden="1">
              <a:extLst>
                <a:ext uri="{63B3BB69-23CF-44E3-9099-C40C66FF867C}">
                  <a14:compatExt spid="_x0000_s164869"/>
                </a:ext>
                <a:ext uri="{FF2B5EF4-FFF2-40B4-BE49-F238E27FC236}">
                  <a16:creationId xmlns:a16="http://schemas.microsoft.com/office/drawing/2014/main" id="{00000000-0008-0000-2000-000005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15</xdr:row>
          <xdr:rowOff>15368</xdr:rowOff>
        </xdr:from>
        <xdr:to>
          <xdr:col>12</xdr:col>
          <xdr:colOff>15368</xdr:colOff>
          <xdr:row>15</xdr:row>
          <xdr:rowOff>238205</xdr:rowOff>
        </xdr:to>
        <xdr:sp macro="" textlink="">
          <xdr:nvSpPr>
            <xdr:cNvPr id="164870" name="Drop Down 6" hidden="1">
              <a:extLst>
                <a:ext uri="{63B3BB69-23CF-44E3-9099-C40C66FF867C}">
                  <a14:compatExt spid="_x0000_s164870"/>
                </a:ext>
                <a:ext uri="{FF2B5EF4-FFF2-40B4-BE49-F238E27FC236}">
                  <a16:creationId xmlns:a16="http://schemas.microsoft.com/office/drawing/2014/main" id="{00000000-0008-0000-2000-000006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16</xdr:row>
          <xdr:rowOff>15368</xdr:rowOff>
        </xdr:from>
        <xdr:to>
          <xdr:col>12</xdr:col>
          <xdr:colOff>15368</xdr:colOff>
          <xdr:row>16</xdr:row>
          <xdr:rowOff>238205</xdr:rowOff>
        </xdr:to>
        <xdr:sp macro="" textlink="">
          <xdr:nvSpPr>
            <xdr:cNvPr id="164871" name="Drop Down 7" hidden="1">
              <a:extLst>
                <a:ext uri="{63B3BB69-23CF-44E3-9099-C40C66FF867C}">
                  <a14:compatExt spid="_x0000_s164871"/>
                </a:ext>
                <a:ext uri="{FF2B5EF4-FFF2-40B4-BE49-F238E27FC236}">
                  <a16:creationId xmlns:a16="http://schemas.microsoft.com/office/drawing/2014/main" id="{00000000-0008-0000-2000-000007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17</xdr:row>
          <xdr:rowOff>15368</xdr:rowOff>
        </xdr:from>
        <xdr:to>
          <xdr:col>12</xdr:col>
          <xdr:colOff>15368</xdr:colOff>
          <xdr:row>17</xdr:row>
          <xdr:rowOff>238205</xdr:rowOff>
        </xdr:to>
        <xdr:sp macro="" textlink="">
          <xdr:nvSpPr>
            <xdr:cNvPr id="164872" name="Drop Down 8" hidden="1">
              <a:extLst>
                <a:ext uri="{63B3BB69-23CF-44E3-9099-C40C66FF867C}">
                  <a14:compatExt spid="_x0000_s164872"/>
                </a:ext>
                <a:ext uri="{FF2B5EF4-FFF2-40B4-BE49-F238E27FC236}">
                  <a16:creationId xmlns:a16="http://schemas.microsoft.com/office/drawing/2014/main" id="{00000000-0008-0000-2000-000008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18</xdr:row>
          <xdr:rowOff>15368</xdr:rowOff>
        </xdr:from>
        <xdr:to>
          <xdr:col>12</xdr:col>
          <xdr:colOff>15368</xdr:colOff>
          <xdr:row>18</xdr:row>
          <xdr:rowOff>238205</xdr:rowOff>
        </xdr:to>
        <xdr:sp macro="" textlink="">
          <xdr:nvSpPr>
            <xdr:cNvPr id="164873" name="Drop Down 9" hidden="1">
              <a:extLst>
                <a:ext uri="{63B3BB69-23CF-44E3-9099-C40C66FF867C}">
                  <a14:compatExt spid="_x0000_s164873"/>
                </a:ext>
                <a:ext uri="{FF2B5EF4-FFF2-40B4-BE49-F238E27FC236}">
                  <a16:creationId xmlns:a16="http://schemas.microsoft.com/office/drawing/2014/main" id="{00000000-0008-0000-2000-000009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19</xdr:row>
          <xdr:rowOff>15368</xdr:rowOff>
        </xdr:from>
        <xdr:to>
          <xdr:col>12</xdr:col>
          <xdr:colOff>15368</xdr:colOff>
          <xdr:row>19</xdr:row>
          <xdr:rowOff>238205</xdr:rowOff>
        </xdr:to>
        <xdr:sp macro="" textlink="">
          <xdr:nvSpPr>
            <xdr:cNvPr id="164874" name="Drop Down 10" hidden="1">
              <a:extLst>
                <a:ext uri="{63B3BB69-23CF-44E3-9099-C40C66FF867C}">
                  <a14:compatExt spid="_x0000_s164874"/>
                </a:ext>
                <a:ext uri="{FF2B5EF4-FFF2-40B4-BE49-F238E27FC236}">
                  <a16:creationId xmlns:a16="http://schemas.microsoft.com/office/drawing/2014/main" id="{00000000-0008-0000-2000-00000A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20</xdr:row>
          <xdr:rowOff>15368</xdr:rowOff>
        </xdr:from>
        <xdr:to>
          <xdr:col>12</xdr:col>
          <xdr:colOff>15368</xdr:colOff>
          <xdr:row>20</xdr:row>
          <xdr:rowOff>238205</xdr:rowOff>
        </xdr:to>
        <xdr:sp macro="" textlink="">
          <xdr:nvSpPr>
            <xdr:cNvPr id="164875" name="Drop Down 11" hidden="1">
              <a:extLst>
                <a:ext uri="{63B3BB69-23CF-44E3-9099-C40C66FF867C}">
                  <a14:compatExt spid="_x0000_s164875"/>
                </a:ext>
                <a:ext uri="{FF2B5EF4-FFF2-40B4-BE49-F238E27FC236}">
                  <a16:creationId xmlns:a16="http://schemas.microsoft.com/office/drawing/2014/main" id="{00000000-0008-0000-2000-00000B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21</xdr:row>
          <xdr:rowOff>15368</xdr:rowOff>
        </xdr:from>
        <xdr:to>
          <xdr:col>12</xdr:col>
          <xdr:colOff>15368</xdr:colOff>
          <xdr:row>21</xdr:row>
          <xdr:rowOff>238205</xdr:rowOff>
        </xdr:to>
        <xdr:sp macro="" textlink="">
          <xdr:nvSpPr>
            <xdr:cNvPr id="164876" name="Drop Down 12" hidden="1">
              <a:extLst>
                <a:ext uri="{63B3BB69-23CF-44E3-9099-C40C66FF867C}">
                  <a14:compatExt spid="_x0000_s164876"/>
                </a:ext>
                <a:ext uri="{FF2B5EF4-FFF2-40B4-BE49-F238E27FC236}">
                  <a16:creationId xmlns:a16="http://schemas.microsoft.com/office/drawing/2014/main" id="{00000000-0008-0000-2000-00000C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22</xdr:row>
          <xdr:rowOff>15368</xdr:rowOff>
        </xdr:from>
        <xdr:to>
          <xdr:col>12</xdr:col>
          <xdr:colOff>15368</xdr:colOff>
          <xdr:row>22</xdr:row>
          <xdr:rowOff>238205</xdr:rowOff>
        </xdr:to>
        <xdr:sp macro="" textlink="">
          <xdr:nvSpPr>
            <xdr:cNvPr id="164877" name="Drop Down 13" hidden="1">
              <a:extLst>
                <a:ext uri="{63B3BB69-23CF-44E3-9099-C40C66FF867C}">
                  <a14:compatExt spid="_x0000_s164877"/>
                </a:ext>
                <a:ext uri="{FF2B5EF4-FFF2-40B4-BE49-F238E27FC236}">
                  <a16:creationId xmlns:a16="http://schemas.microsoft.com/office/drawing/2014/main" id="{00000000-0008-0000-2000-00000D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24</xdr:row>
          <xdr:rowOff>15368</xdr:rowOff>
        </xdr:from>
        <xdr:to>
          <xdr:col>12</xdr:col>
          <xdr:colOff>15368</xdr:colOff>
          <xdr:row>24</xdr:row>
          <xdr:rowOff>238205</xdr:rowOff>
        </xdr:to>
        <xdr:sp macro="" textlink="">
          <xdr:nvSpPr>
            <xdr:cNvPr id="164878" name="Drop Down 14" hidden="1">
              <a:extLst>
                <a:ext uri="{63B3BB69-23CF-44E3-9099-C40C66FF867C}">
                  <a14:compatExt spid="_x0000_s164878"/>
                </a:ext>
                <a:ext uri="{FF2B5EF4-FFF2-40B4-BE49-F238E27FC236}">
                  <a16:creationId xmlns:a16="http://schemas.microsoft.com/office/drawing/2014/main" id="{00000000-0008-0000-2000-00000E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25</xdr:row>
          <xdr:rowOff>15368</xdr:rowOff>
        </xdr:from>
        <xdr:to>
          <xdr:col>12</xdr:col>
          <xdr:colOff>15368</xdr:colOff>
          <xdr:row>25</xdr:row>
          <xdr:rowOff>238205</xdr:rowOff>
        </xdr:to>
        <xdr:sp macro="" textlink="">
          <xdr:nvSpPr>
            <xdr:cNvPr id="164880" name="Drop Down 16" hidden="1">
              <a:extLst>
                <a:ext uri="{63B3BB69-23CF-44E3-9099-C40C66FF867C}">
                  <a14:compatExt spid="_x0000_s164880"/>
                </a:ext>
                <a:ext uri="{FF2B5EF4-FFF2-40B4-BE49-F238E27FC236}">
                  <a16:creationId xmlns:a16="http://schemas.microsoft.com/office/drawing/2014/main" id="{00000000-0008-0000-2000-000010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26</xdr:row>
          <xdr:rowOff>15368</xdr:rowOff>
        </xdr:from>
        <xdr:to>
          <xdr:col>12</xdr:col>
          <xdr:colOff>15368</xdr:colOff>
          <xdr:row>26</xdr:row>
          <xdr:rowOff>238205</xdr:rowOff>
        </xdr:to>
        <xdr:sp macro="" textlink="">
          <xdr:nvSpPr>
            <xdr:cNvPr id="164881" name="Drop Down 17" hidden="1">
              <a:extLst>
                <a:ext uri="{63B3BB69-23CF-44E3-9099-C40C66FF867C}">
                  <a14:compatExt spid="_x0000_s164881"/>
                </a:ext>
                <a:ext uri="{FF2B5EF4-FFF2-40B4-BE49-F238E27FC236}">
                  <a16:creationId xmlns:a16="http://schemas.microsoft.com/office/drawing/2014/main" id="{00000000-0008-0000-2000-00001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27</xdr:row>
          <xdr:rowOff>15368</xdr:rowOff>
        </xdr:from>
        <xdr:to>
          <xdr:col>12</xdr:col>
          <xdr:colOff>15368</xdr:colOff>
          <xdr:row>27</xdr:row>
          <xdr:rowOff>238205</xdr:rowOff>
        </xdr:to>
        <xdr:sp macro="" textlink="">
          <xdr:nvSpPr>
            <xdr:cNvPr id="164882" name="Drop Down 18" hidden="1">
              <a:extLst>
                <a:ext uri="{63B3BB69-23CF-44E3-9099-C40C66FF867C}">
                  <a14:compatExt spid="_x0000_s164882"/>
                </a:ext>
                <a:ext uri="{FF2B5EF4-FFF2-40B4-BE49-F238E27FC236}">
                  <a16:creationId xmlns:a16="http://schemas.microsoft.com/office/drawing/2014/main" id="{00000000-0008-0000-2000-000012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28</xdr:row>
          <xdr:rowOff>15368</xdr:rowOff>
        </xdr:from>
        <xdr:to>
          <xdr:col>12</xdr:col>
          <xdr:colOff>15368</xdr:colOff>
          <xdr:row>28</xdr:row>
          <xdr:rowOff>238205</xdr:rowOff>
        </xdr:to>
        <xdr:sp macro="" textlink="">
          <xdr:nvSpPr>
            <xdr:cNvPr id="164883" name="Drop Down 19" hidden="1">
              <a:extLst>
                <a:ext uri="{63B3BB69-23CF-44E3-9099-C40C66FF867C}">
                  <a14:compatExt spid="_x0000_s164883"/>
                </a:ext>
                <a:ext uri="{FF2B5EF4-FFF2-40B4-BE49-F238E27FC236}">
                  <a16:creationId xmlns:a16="http://schemas.microsoft.com/office/drawing/2014/main" id="{00000000-0008-0000-2000-000013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29</xdr:row>
          <xdr:rowOff>15368</xdr:rowOff>
        </xdr:from>
        <xdr:to>
          <xdr:col>12</xdr:col>
          <xdr:colOff>15368</xdr:colOff>
          <xdr:row>29</xdr:row>
          <xdr:rowOff>238205</xdr:rowOff>
        </xdr:to>
        <xdr:sp macro="" textlink="">
          <xdr:nvSpPr>
            <xdr:cNvPr id="164884" name="Drop Down 20" hidden="1">
              <a:extLst>
                <a:ext uri="{63B3BB69-23CF-44E3-9099-C40C66FF867C}">
                  <a14:compatExt spid="_x0000_s164884"/>
                </a:ext>
                <a:ext uri="{FF2B5EF4-FFF2-40B4-BE49-F238E27FC236}">
                  <a16:creationId xmlns:a16="http://schemas.microsoft.com/office/drawing/2014/main" id="{00000000-0008-0000-2000-000014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30</xdr:row>
          <xdr:rowOff>15368</xdr:rowOff>
        </xdr:from>
        <xdr:to>
          <xdr:col>12</xdr:col>
          <xdr:colOff>15368</xdr:colOff>
          <xdr:row>30</xdr:row>
          <xdr:rowOff>238205</xdr:rowOff>
        </xdr:to>
        <xdr:sp macro="" textlink="">
          <xdr:nvSpPr>
            <xdr:cNvPr id="164885" name="Drop Down 21" hidden="1">
              <a:extLst>
                <a:ext uri="{63B3BB69-23CF-44E3-9099-C40C66FF867C}">
                  <a14:compatExt spid="_x0000_s164885"/>
                </a:ext>
                <a:ext uri="{FF2B5EF4-FFF2-40B4-BE49-F238E27FC236}">
                  <a16:creationId xmlns:a16="http://schemas.microsoft.com/office/drawing/2014/main" id="{00000000-0008-0000-2000-000015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31</xdr:row>
          <xdr:rowOff>15368</xdr:rowOff>
        </xdr:from>
        <xdr:to>
          <xdr:col>12</xdr:col>
          <xdr:colOff>15368</xdr:colOff>
          <xdr:row>31</xdr:row>
          <xdr:rowOff>238205</xdr:rowOff>
        </xdr:to>
        <xdr:sp macro="" textlink="">
          <xdr:nvSpPr>
            <xdr:cNvPr id="164886" name="Drop Down 22" hidden="1">
              <a:extLst>
                <a:ext uri="{63B3BB69-23CF-44E3-9099-C40C66FF867C}">
                  <a14:compatExt spid="_x0000_s164886"/>
                </a:ext>
                <a:ext uri="{FF2B5EF4-FFF2-40B4-BE49-F238E27FC236}">
                  <a16:creationId xmlns:a16="http://schemas.microsoft.com/office/drawing/2014/main" id="{00000000-0008-0000-2000-000016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33</xdr:row>
          <xdr:rowOff>15368</xdr:rowOff>
        </xdr:from>
        <xdr:to>
          <xdr:col>12</xdr:col>
          <xdr:colOff>15368</xdr:colOff>
          <xdr:row>33</xdr:row>
          <xdr:rowOff>238205</xdr:rowOff>
        </xdr:to>
        <xdr:sp macro="" textlink="">
          <xdr:nvSpPr>
            <xdr:cNvPr id="164887" name="Drop Down 23" hidden="1">
              <a:extLst>
                <a:ext uri="{63B3BB69-23CF-44E3-9099-C40C66FF867C}">
                  <a14:compatExt spid="_x0000_s164887"/>
                </a:ext>
                <a:ext uri="{FF2B5EF4-FFF2-40B4-BE49-F238E27FC236}">
                  <a16:creationId xmlns:a16="http://schemas.microsoft.com/office/drawing/2014/main" id="{00000000-0008-0000-2000-000017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34</xdr:row>
          <xdr:rowOff>15368</xdr:rowOff>
        </xdr:from>
        <xdr:to>
          <xdr:col>12</xdr:col>
          <xdr:colOff>15368</xdr:colOff>
          <xdr:row>34</xdr:row>
          <xdr:rowOff>238205</xdr:rowOff>
        </xdr:to>
        <xdr:sp macro="" textlink="">
          <xdr:nvSpPr>
            <xdr:cNvPr id="164888" name="Drop Down 24" hidden="1">
              <a:extLst>
                <a:ext uri="{63B3BB69-23CF-44E3-9099-C40C66FF867C}">
                  <a14:compatExt spid="_x0000_s164888"/>
                </a:ext>
                <a:ext uri="{FF2B5EF4-FFF2-40B4-BE49-F238E27FC236}">
                  <a16:creationId xmlns:a16="http://schemas.microsoft.com/office/drawing/2014/main" id="{00000000-0008-0000-2000-000018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35</xdr:row>
          <xdr:rowOff>15368</xdr:rowOff>
        </xdr:from>
        <xdr:to>
          <xdr:col>12</xdr:col>
          <xdr:colOff>15368</xdr:colOff>
          <xdr:row>35</xdr:row>
          <xdr:rowOff>238205</xdr:rowOff>
        </xdr:to>
        <xdr:sp macro="" textlink="">
          <xdr:nvSpPr>
            <xdr:cNvPr id="164889" name="Drop Down 25" hidden="1">
              <a:extLst>
                <a:ext uri="{63B3BB69-23CF-44E3-9099-C40C66FF867C}">
                  <a14:compatExt spid="_x0000_s164889"/>
                </a:ext>
                <a:ext uri="{FF2B5EF4-FFF2-40B4-BE49-F238E27FC236}">
                  <a16:creationId xmlns:a16="http://schemas.microsoft.com/office/drawing/2014/main" id="{00000000-0008-0000-2000-000019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38</xdr:row>
          <xdr:rowOff>15368</xdr:rowOff>
        </xdr:from>
        <xdr:to>
          <xdr:col>12</xdr:col>
          <xdr:colOff>15368</xdr:colOff>
          <xdr:row>38</xdr:row>
          <xdr:rowOff>238205</xdr:rowOff>
        </xdr:to>
        <xdr:sp macro="" textlink="">
          <xdr:nvSpPr>
            <xdr:cNvPr id="164900" name="Drop Down 36" hidden="1">
              <a:extLst>
                <a:ext uri="{63B3BB69-23CF-44E3-9099-C40C66FF867C}">
                  <a14:compatExt spid="_x0000_s164900"/>
                </a:ext>
                <a:ext uri="{FF2B5EF4-FFF2-40B4-BE49-F238E27FC236}">
                  <a16:creationId xmlns:a16="http://schemas.microsoft.com/office/drawing/2014/main" id="{00000000-0008-0000-2000-000024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39</xdr:row>
          <xdr:rowOff>15368</xdr:rowOff>
        </xdr:from>
        <xdr:to>
          <xdr:col>12</xdr:col>
          <xdr:colOff>15368</xdr:colOff>
          <xdr:row>39</xdr:row>
          <xdr:rowOff>238205</xdr:rowOff>
        </xdr:to>
        <xdr:sp macro="" textlink="">
          <xdr:nvSpPr>
            <xdr:cNvPr id="164901" name="Drop Down 37" hidden="1">
              <a:extLst>
                <a:ext uri="{63B3BB69-23CF-44E3-9099-C40C66FF867C}">
                  <a14:compatExt spid="_x0000_s164901"/>
                </a:ext>
                <a:ext uri="{FF2B5EF4-FFF2-40B4-BE49-F238E27FC236}">
                  <a16:creationId xmlns:a16="http://schemas.microsoft.com/office/drawing/2014/main" id="{00000000-0008-0000-2000-000025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40</xdr:row>
          <xdr:rowOff>15368</xdr:rowOff>
        </xdr:from>
        <xdr:to>
          <xdr:col>12</xdr:col>
          <xdr:colOff>15368</xdr:colOff>
          <xdr:row>40</xdr:row>
          <xdr:rowOff>238205</xdr:rowOff>
        </xdr:to>
        <xdr:sp macro="" textlink="">
          <xdr:nvSpPr>
            <xdr:cNvPr id="164902" name="Drop Down 38" hidden="1">
              <a:extLst>
                <a:ext uri="{63B3BB69-23CF-44E3-9099-C40C66FF867C}">
                  <a14:compatExt spid="_x0000_s164902"/>
                </a:ext>
                <a:ext uri="{FF2B5EF4-FFF2-40B4-BE49-F238E27FC236}">
                  <a16:creationId xmlns:a16="http://schemas.microsoft.com/office/drawing/2014/main" id="{00000000-0008-0000-2000-000026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42</xdr:row>
          <xdr:rowOff>15368</xdr:rowOff>
        </xdr:from>
        <xdr:to>
          <xdr:col>12</xdr:col>
          <xdr:colOff>15368</xdr:colOff>
          <xdr:row>42</xdr:row>
          <xdr:rowOff>238205</xdr:rowOff>
        </xdr:to>
        <xdr:sp macro="" textlink="">
          <xdr:nvSpPr>
            <xdr:cNvPr id="164903" name="Drop Down 39" hidden="1">
              <a:extLst>
                <a:ext uri="{63B3BB69-23CF-44E3-9099-C40C66FF867C}">
                  <a14:compatExt spid="_x0000_s164903"/>
                </a:ext>
                <a:ext uri="{FF2B5EF4-FFF2-40B4-BE49-F238E27FC236}">
                  <a16:creationId xmlns:a16="http://schemas.microsoft.com/office/drawing/2014/main" id="{00000000-0008-0000-2000-000027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43</xdr:row>
          <xdr:rowOff>15368</xdr:rowOff>
        </xdr:from>
        <xdr:to>
          <xdr:col>12</xdr:col>
          <xdr:colOff>15368</xdr:colOff>
          <xdr:row>43</xdr:row>
          <xdr:rowOff>238205</xdr:rowOff>
        </xdr:to>
        <xdr:sp macro="" textlink="">
          <xdr:nvSpPr>
            <xdr:cNvPr id="164904" name="Drop Down 40" hidden="1">
              <a:extLst>
                <a:ext uri="{63B3BB69-23CF-44E3-9099-C40C66FF867C}">
                  <a14:compatExt spid="_x0000_s164904"/>
                </a:ext>
                <a:ext uri="{FF2B5EF4-FFF2-40B4-BE49-F238E27FC236}">
                  <a16:creationId xmlns:a16="http://schemas.microsoft.com/office/drawing/2014/main" id="{00000000-0008-0000-2000-000028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44</xdr:row>
          <xdr:rowOff>15368</xdr:rowOff>
        </xdr:from>
        <xdr:to>
          <xdr:col>12</xdr:col>
          <xdr:colOff>15368</xdr:colOff>
          <xdr:row>44</xdr:row>
          <xdr:rowOff>238205</xdr:rowOff>
        </xdr:to>
        <xdr:sp macro="" textlink="">
          <xdr:nvSpPr>
            <xdr:cNvPr id="164905" name="Drop Down 41" hidden="1">
              <a:extLst>
                <a:ext uri="{63B3BB69-23CF-44E3-9099-C40C66FF867C}">
                  <a14:compatExt spid="_x0000_s164905"/>
                </a:ext>
                <a:ext uri="{FF2B5EF4-FFF2-40B4-BE49-F238E27FC236}">
                  <a16:creationId xmlns:a16="http://schemas.microsoft.com/office/drawing/2014/main" id="{00000000-0008-0000-2000-000029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45</xdr:row>
          <xdr:rowOff>15368</xdr:rowOff>
        </xdr:from>
        <xdr:to>
          <xdr:col>12</xdr:col>
          <xdr:colOff>15368</xdr:colOff>
          <xdr:row>45</xdr:row>
          <xdr:rowOff>238205</xdr:rowOff>
        </xdr:to>
        <xdr:sp macro="" textlink="">
          <xdr:nvSpPr>
            <xdr:cNvPr id="164906" name="Drop Down 42" hidden="1">
              <a:extLst>
                <a:ext uri="{63B3BB69-23CF-44E3-9099-C40C66FF867C}">
                  <a14:compatExt spid="_x0000_s164906"/>
                </a:ext>
                <a:ext uri="{FF2B5EF4-FFF2-40B4-BE49-F238E27FC236}">
                  <a16:creationId xmlns:a16="http://schemas.microsoft.com/office/drawing/2014/main" id="{00000000-0008-0000-2000-00002A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46</xdr:row>
          <xdr:rowOff>15368</xdr:rowOff>
        </xdr:from>
        <xdr:to>
          <xdr:col>12</xdr:col>
          <xdr:colOff>15368</xdr:colOff>
          <xdr:row>46</xdr:row>
          <xdr:rowOff>238205</xdr:rowOff>
        </xdr:to>
        <xdr:sp macro="" textlink="">
          <xdr:nvSpPr>
            <xdr:cNvPr id="164907" name="Drop Down 43" hidden="1">
              <a:extLst>
                <a:ext uri="{63B3BB69-23CF-44E3-9099-C40C66FF867C}">
                  <a14:compatExt spid="_x0000_s164907"/>
                </a:ext>
                <a:ext uri="{FF2B5EF4-FFF2-40B4-BE49-F238E27FC236}">
                  <a16:creationId xmlns:a16="http://schemas.microsoft.com/office/drawing/2014/main" id="{00000000-0008-0000-2000-00002B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47</xdr:row>
          <xdr:rowOff>15368</xdr:rowOff>
        </xdr:from>
        <xdr:to>
          <xdr:col>12</xdr:col>
          <xdr:colOff>15368</xdr:colOff>
          <xdr:row>47</xdr:row>
          <xdr:rowOff>238205</xdr:rowOff>
        </xdr:to>
        <xdr:sp macro="" textlink="">
          <xdr:nvSpPr>
            <xdr:cNvPr id="164908" name="Drop Down 44" hidden="1">
              <a:extLst>
                <a:ext uri="{63B3BB69-23CF-44E3-9099-C40C66FF867C}">
                  <a14:compatExt spid="_x0000_s164908"/>
                </a:ext>
                <a:ext uri="{FF2B5EF4-FFF2-40B4-BE49-F238E27FC236}">
                  <a16:creationId xmlns:a16="http://schemas.microsoft.com/office/drawing/2014/main" id="{00000000-0008-0000-2000-00002C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48</xdr:row>
          <xdr:rowOff>15368</xdr:rowOff>
        </xdr:from>
        <xdr:to>
          <xdr:col>12</xdr:col>
          <xdr:colOff>15368</xdr:colOff>
          <xdr:row>48</xdr:row>
          <xdr:rowOff>238205</xdr:rowOff>
        </xdr:to>
        <xdr:sp macro="" textlink="">
          <xdr:nvSpPr>
            <xdr:cNvPr id="164909" name="Drop Down 45" hidden="1">
              <a:extLst>
                <a:ext uri="{63B3BB69-23CF-44E3-9099-C40C66FF867C}">
                  <a14:compatExt spid="_x0000_s164909"/>
                </a:ext>
                <a:ext uri="{FF2B5EF4-FFF2-40B4-BE49-F238E27FC236}">
                  <a16:creationId xmlns:a16="http://schemas.microsoft.com/office/drawing/2014/main" id="{00000000-0008-0000-2000-00002D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49</xdr:row>
          <xdr:rowOff>15368</xdr:rowOff>
        </xdr:from>
        <xdr:to>
          <xdr:col>12</xdr:col>
          <xdr:colOff>15368</xdr:colOff>
          <xdr:row>49</xdr:row>
          <xdr:rowOff>238205</xdr:rowOff>
        </xdr:to>
        <xdr:sp macro="" textlink="">
          <xdr:nvSpPr>
            <xdr:cNvPr id="164910" name="Drop Down 46" hidden="1">
              <a:extLst>
                <a:ext uri="{63B3BB69-23CF-44E3-9099-C40C66FF867C}">
                  <a14:compatExt spid="_x0000_s164910"/>
                </a:ext>
                <a:ext uri="{FF2B5EF4-FFF2-40B4-BE49-F238E27FC236}">
                  <a16:creationId xmlns:a16="http://schemas.microsoft.com/office/drawing/2014/main" id="{00000000-0008-0000-2000-00002E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50</xdr:row>
          <xdr:rowOff>15368</xdr:rowOff>
        </xdr:from>
        <xdr:to>
          <xdr:col>12</xdr:col>
          <xdr:colOff>15368</xdr:colOff>
          <xdr:row>50</xdr:row>
          <xdr:rowOff>238205</xdr:rowOff>
        </xdr:to>
        <xdr:sp macro="" textlink="">
          <xdr:nvSpPr>
            <xdr:cNvPr id="164911" name="Drop Down 47" hidden="1">
              <a:extLst>
                <a:ext uri="{63B3BB69-23CF-44E3-9099-C40C66FF867C}">
                  <a14:compatExt spid="_x0000_s164911"/>
                </a:ext>
                <a:ext uri="{FF2B5EF4-FFF2-40B4-BE49-F238E27FC236}">
                  <a16:creationId xmlns:a16="http://schemas.microsoft.com/office/drawing/2014/main" id="{00000000-0008-0000-2000-00002F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51</xdr:row>
          <xdr:rowOff>15368</xdr:rowOff>
        </xdr:from>
        <xdr:to>
          <xdr:col>12</xdr:col>
          <xdr:colOff>15368</xdr:colOff>
          <xdr:row>51</xdr:row>
          <xdr:rowOff>238205</xdr:rowOff>
        </xdr:to>
        <xdr:sp macro="" textlink="">
          <xdr:nvSpPr>
            <xdr:cNvPr id="164912" name="Drop Down 48" hidden="1">
              <a:extLst>
                <a:ext uri="{63B3BB69-23CF-44E3-9099-C40C66FF867C}">
                  <a14:compatExt spid="_x0000_s164912"/>
                </a:ext>
                <a:ext uri="{FF2B5EF4-FFF2-40B4-BE49-F238E27FC236}">
                  <a16:creationId xmlns:a16="http://schemas.microsoft.com/office/drawing/2014/main" id="{00000000-0008-0000-2000-000030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52</xdr:row>
          <xdr:rowOff>15368</xdr:rowOff>
        </xdr:from>
        <xdr:to>
          <xdr:col>12</xdr:col>
          <xdr:colOff>15368</xdr:colOff>
          <xdr:row>52</xdr:row>
          <xdr:rowOff>238205</xdr:rowOff>
        </xdr:to>
        <xdr:sp macro="" textlink="">
          <xdr:nvSpPr>
            <xdr:cNvPr id="164913" name="Drop Down 49" hidden="1">
              <a:extLst>
                <a:ext uri="{63B3BB69-23CF-44E3-9099-C40C66FF867C}">
                  <a14:compatExt spid="_x0000_s164913"/>
                </a:ext>
                <a:ext uri="{FF2B5EF4-FFF2-40B4-BE49-F238E27FC236}">
                  <a16:creationId xmlns:a16="http://schemas.microsoft.com/office/drawing/2014/main" id="{00000000-0008-0000-2000-00003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53</xdr:row>
          <xdr:rowOff>15368</xdr:rowOff>
        </xdr:from>
        <xdr:to>
          <xdr:col>12</xdr:col>
          <xdr:colOff>15368</xdr:colOff>
          <xdr:row>53</xdr:row>
          <xdr:rowOff>238205</xdr:rowOff>
        </xdr:to>
        <xdr:sp macro="" textlink="">
          <xdr:nvSpPr>
            <xdr:cNvPr id="164914" name="Drop Down 50" hidden="1">
              <a:extLst>
                <a:ext uri="{63B3BB69-23CF-44E3-9099-C40C66FF867C}">
                  <a14:compatExt spid="_x0000_s164914"/>
                </a:ext>
                <a:ext uri="{FF2B5EF4-FFF2-40B4-BE49-F238E27FC236}">
                  <a16:creationId xmlns:a16="http://schemas.microsoft.com/office/drawing/2014/main" id="{00000000-0008-0000-2000-000032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54</xdr:row>
          <xdr:rowOff>15368</xdr:rowOff>
        </xdr:from>
        <xdr:to>
          <xdr:col>12</xdr:col>
          <xdr:colOff>15368</xdr:colOff>
          <xdr:row>54</xdr:row>
          <xdr:rowOff>238205</xdr:rowOff>
        </xdr:to>
        <xdr:sp macro="" textlink="">
          <xdr:nvSpPr>
            <xdr:cNvPr id="164915" name="Drop Down 51" hidden="1">
              <a:extLst>
                <a:ext uri="{63B3BB69-23CF-44E3-9099-C40C66FF867C}">
                  <a14:compatExt spid="_x0000_s164915"/>
                </a:ext>
                <a:ext uri="{FF2B5EF4-FFF2-40B4-BE49-F238E27FC236}">
                  <a16:creationId xmlns:a16="http://schemas.microsoft.com/office/drawing/2014/main" id="{00000000-0008-0000-2000-000033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55</xdr:row>
          <xdr:rowOff>15368</xdr:rowOff>
        </xdr:from>
        <xdr:to>
          <xdr:col>12</xdr:col>
          <xdr:colOff>15368</xdr:colOff>
          <xdr:row>55</xdr:row>
          <xdr:rowOff>238205</xdr:rowOff>
        </xdr:to>
        <xdr:sp macro="" textlink="">
          <xdr:nvSpPr>
            <xdr:cNvPr id="164916" name="Drop Down 52" hidden="1">
              <a:extLst>
                <a:ext uri="{63B3BB69-23CF-44E3-9099-C40C66FF867C}">
                  <a14:compatExt spid="_x0000_s164916"/>
                </a:ext>
                <a:ext uri="{FF2B5EF4-FFF2-40B4-BE49-F238E27FC236}">
                  <a16:creationId xmlns:a16="http://schemas.microsoft.com/office/drawing/2014/main" id="{00000000-0008-0000-2000-000034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56</xdr:row>
          <xdr:rowOff>15368</xdr:rowOff>
        </xdr:from>
        <xdr:to>
          <xdr:col>12</xdr:col>
          <xdr:colOff>15368</xdr:colOff>
          <xdr:row>56</xdr:row>
          <xdr:rowOff>238205</xdr:rowOff>
        </xdr:to>
        <xdr:sp macro="" textlink="">
          <xdr:nvSpPr>
            <xdr:cNvPr id="164917" name="Drop Down 53" hidden="1">
              <a:extLst>
                <a:ext uri="{63B3BB69-23CF-44E3-9099-C40C66FF867C}">
                  <a14:compatExt spid="_x0000_s164917"/>
                </a:ext>
                <a:ext uri="{FF2B5EF4-FFF2-40B4-BE49-F238E27FC236}">
                  <a16:creationId xmlns:a16="http://schemas.microsoft.com/office/drawing/2014/main" id="{00000000-0008-0000-2000-000035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13</xdr:col>
      <xdr:colOff>0</xdr:colOff>
      <xdr:row>0</xdr:row>
      <xdr:rowOff>9525</xdr:rowOff>
    </xdr:from>
    <xdr:to>
      <xdr:col>13</xdr:col>
      <xdr:colOff>507175</xdr:colOff>
      <xdr:row>2</xdr:row>
      <xdr:rowOff>18225</xdr:rowOff>
    </xdr:to>
    <xdr:pic>
      <xdr:nvPicPr>
        <xdr:cNvPr id="124" name="Afbeelding 123">
          <a:hlinkClick xmlns:r="http://schemas.openxmlformats.org/officeDocument/2006/relationships" r:id="rId1" tooltip="Skip to results"/>
          <a:extLst>
            <a:ext uri="{FF2B5EF4-FFF2-40B4-BE49-F238E27FC236}">
              <a16:creationId xmlns:a16="http://schemas.microsoft.com/office/drawing/2014/main" id="{00000000-0008-0000-1E00-00007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34350" y="9525"/>
          <a:ext cx="504000" cy="504000"/>
        </a:xfrm>
        <a:prstGeom prst="rect">
          <a:avLst/>
        </a:prstGeom>
      </xdr:spPr>
    </xdr:pic>
    <xdr:clientData/>
  </xdr:twoCellAnchor>
  <xdr:twoCellAnchor editAs="oneCell">
    <xdr:from>
      <xdr:col>11</xdr:col>
      <xdr:colOff>27521</xdr:colOff>
      <xdr:row>2</xdr:row>
      <xdr:rowOff>105834</xdr:rowOff>
    </xdr:from>
    <xdr:to>
      <xdr:col>11</xdr:col>
      <xdr:colOff>563368</xdr:colOff>
      <xdr:row>3</xdr:row>
      <xdr:rowOff>218245</xdr:rowOff>
    </xdr:to>
    <xdr:pic>
      <xdr:nvPicPr>
        <xdr:cNvPr id="126" name="Afbeelding 125">
          <a:hlinkClick xmlns:r="http://schemas.openxmlformats.org/officeDocument/2006/relationships" r:id="rId3" tooltip="Previous section"/>
          <a:extLst>
            <a:ext uri="{FF2B5EF4-FFF2-40B4-BE49-F238E27FC236}">
              <a16:creationId xmlns:a16="http://schemas.microsoft.com/office/drawing/2014/main" id="{00000000-0008-0000-1E00-00007E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504521" y="601134"/>
          <a:ext cx="532672" cy="35688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41</xdr:row>
          <xdr:rowOff>15368</xdr:rowOff>
        </xdr:from>
        <xdr:to>
          <xdr:col>12</xdr:col>
          <xdr:colOff>15368</xdr:colOff>
          <xdr:row>41</xdr:row>
          <xdr:rowOff>238205</xdr:rowOff>
        </xdr:to>
        <xdr:sp macro="" textlink="">
          <xdr:nvSpPr>
            <xdr:cNvPr id="164918" name="Drop Down 54" hidden="1">
              <a:extLst>
                <a:ext uri="{63B3BB69-23CF-44E3-9099-C40C66FF867C}">
                  <a14:compatExt spid="_x0000_s164918"/>
                </a:ext>
                <a:ext uri="{FF2B5EF4-FFF2-40B4-BE49-F238E27FC236}">
                  <a16:creationId xmlns:a16="http://schemas.microsoft.com/office/drawing/2014/main" id="{00000000-0008-0000-2000-000036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15368</xdr:colOff>
          <xdr:row>57</xdr:row>
          <xdr:rowOff>15368</xdr:rowOff>
        </xdr:from>
        <xdr:to>
          <xdr:col>12</xdr:col>
          <xdr:colOff>15368</xdr:colOff>
          <xdr:row>57</xdr:row>
          <xdr:rowOff>238205</xdr:rowOff>
        </xdr:to>
        <xdr:sp macro="" textlink="">
          <xdr:nvSpPr>
            <xdr:cNvPr id="164919" name="Drop Down 55" hidden="1">
              <a:extLst>
                <a:ext uri="{63B3BB69-23CF-44E3-9099-C40C66FF867C}">
                  <a14:compatExt spid="_x0000_s164919"/>
                </a:ext>
                <a:ext uri="{FF2B5EF4-FFF2-40B4-BE49-F238E27FC236}">
                  <a16:creationId xmlns:a16="http://schemas.microsoft.com/office/drawing/2014/main" id="{00000000-0008-0000-2000-000037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10</xdr:col>
      <xdr:colOff>568581</xdr:colOff>
      <xdr:row>0</xdr:row>
      <xdr:rowOff>0</xdr:rowOff>
    </xdr:from>
    <xdr:to>
      <xdr:col>11</xdr:col>
      <xdr:colOff>469120</xdr:colOff>
      <xdr:row>2</xdr:row>
      <xdr:rowOff>6350</xdr:rowOff>
    </xdr:to>
    <xdr:pic>
      <xdr:nvPicPr>
        <xdr:cNvPr id="63" name="Afbeelding 62">
          <a:hlinkClick xmlns:r="http://schemas.openxmlformats.org/officeDocument/2006/relationships" r:id="rId5" tooltip="Previous domain"/>
          <a:extLst>
            <a:ext uri="{FF2B5EF4-FFF2-40B4-BE49-F238E27FC236}">
              <a16:creationId xmlns:a16="http://schemas.microsoft.com/office/drawing/2014/main" id="{00000000-0008-0000-1E00-00003F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712206" y="0"/>
          <a:ext cx="538714" cy="520700"/>
        </a:xfrm>
        <a:prstGeom prst="rect">
          <a:avLst/>
        </a:prstGeom>
      </xdr:spPr>
    </xdr:pic>
    <xdr:clientData/>
  </xdr:twoCellAnchor>
  <xdr:twoCellAnchor editAs="oneCell">
    <xdr:from>
      <xdr:col>11</xdr:col>
      <xdr:colOff>982904</xdr:colOff>
      <xdr:row>0</xdr:row>
      <xdr:rowOff>1</xdr:rowOff>
    </xdr:from>
    <xdr:to>
      <xdr:col>12</xdr:col>
      <xdr:colOff>114301</xdr:colOff>
      <xdr:row>2</xdr:row>
      <xdr:rowOff>8312</xdr:rowOff>
    </xdr:to>
    <xdr:pic>
      <xdr:nvPicPr>
        <xdr:cNvPr id="64" name="Afbeelding 63">
          <a:hlinkClick xmlns:r="http://schemas.openxmlformats.org/officeDocument/2006/relationships" r:id="rId1" tooltip="Next domain"/>
          <a:extLst>
            <a:ext uri="{FF2B5EF4-FFF2-40B4-BE49-F238E27FC236}">
              <a16:creationId xmlns:a16="http://schemas.microsoft.com/office/drawing/2014/main" id="{00000000-0008-0000-1E00-00004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61529" y="1"/>
          <a:ext cx="534747" cy="522661"/>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65" name="Afbeelding 64">
          <a:hlinkClick xmlns:r="http://schemas.openxmlformats.org/officeDocument/2006/relationships" r:id="rId8" tooltip="Back to index"/>
          <a:extLst>
            <a:ext uri="{FF2B5EF4-FFF2-40B4-BE49-F238E27FC236}">
              <a16:creationId xmlns:a16="http://schemas.microsoft.com/office/drawing/2014/main" id="{00000000-0008-0000-1E00-000041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251510" y="6544"/>
          <a:ext cx="500508" cy="525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15368</xdr:colOff>
          <xdr:row>32</xdr:row>
          <xdr:rowOff>15368</xdr:rowOff>
        </xdr:from>
        <xdr:to>
          <xdr:col>12</xdr:col>
          <xdr:colOff>15368</xdr:colOff>
          <xdr:row>32</xdr:row>
          <xdr:rowOff>238205</xdr:rowOff>
        </xdr:to>
        <xdr:sp macro="" textlink="">
          <xdr:nvSpPr>
            <xdr:cNvPr id="164920" name="Drop Down 56" hidden="1">
              <a:extLst>
                <a:ext uri="{63B3BB69-23CF-44E3-9099-C40C66FF867C}">
                  <a14:compatExt spid="_x0000_s164920"/>
                </a:ext>
                <a:ext uri="{FF2B5EF4-FFF2-40B4-BE49-F238E27FC236}">
                  <a16:creationId xmlns:a16="http://schemas.microsoft.com/office/drawing/2014/main" id="{00000000-0008-0000-2000-000038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4.xml><?xml version="1.0" encoding="utf-8"?>
<xdr:wsDr xmlns:xdr="http://schemas.openxmlformats.org/drawingml/2006/spreadsheetDrawing" xmlns:a="http://schemas.openxmlformats.org/drawingml/2006/main">
  <xdr:twoCellAnchor>
    <xdr:from>
      <xdr:col>17</xdr:col>
      <xdr:colOff>28574</xdr:colOff>
      <xdr:row>42</xdr:row>
      <xdr:rowOff>28574</xdr:rowOff>
    </xdr:from>
    <xdr:to>
      <xdr:col>18</xdr:col>
      <xdr:colOff>1704975</xdr:colOff>
      <xdr:row>55</xdr:row>
      <xdr:rowOff>209550</xdr:rowOff>
    </xdr:to>
    <xdr:graphicFrame macro="">
      <xdr:nvGraphicFramePr>
        <xdr:cNvPr id="4" name="Grafiek 3">
          <a:extLst>
            <a:ext uri="{FF2B5EF4-FFF2-40B4-BE49-F238E27FC236}">
              <a16:creationId xmlns:a16="http://schemas.microsoft.com/office/drawing/2014/main" id="{00000000-0008-0000-2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1762126</xdr:colOff>
      <xdr:row>42</xdr:row>
      <xdr:rowOff>28575</xdr:rowOff>
    </xdr:from>
    <xdr:to>
      <xdr:col>18</xdr:col>
      <xdr:colOff>7496176</xdr:colOff>
      <xdr:row>55</xdr:row>
      <xdr:rowOff>209550</xdr:rowOff>
    </xdr:to>
    <xdr:graphicFrame macro="">
      <xdr:nvGraphicFramePr>
        <xdr:cNvPr id="12" name="Grafiek 11">
          <a:extLst>
            <a:ext uri="{FF2B5EF4-FFF2-40B4-BE49-F238E27FC236}">
              <a16:creationId xmlns:a16="http://schemas.microsoft.com/office/drawing/2014/main" id="{00000000-0008-0000-20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9524</xdr:colOff>
      <xdr:row>8</xdr:row>
      <xdr:rowOff>247649</xdr:rowOff>
    </xdr:from>
    <xdr:to>
      <xdr:col>18</xdr:col>
      <xdr:colOff>7505699</xdr:colOff>
      <xdr:row>40</xdr:row>
      <xdr:rowOff>238125</xdr:rowOff>
    </xdr:to>
    <xdr:grpSp>
      <xdr:nvGrpSpPr>
        <xdr:cNvPr id="2" name="Groep 1">
          <a:extLst>
            <a:ext uri="{FF2B5EF4-FFF2-40B4-BE49-F238E27FC236}">
              <a16:creationId xmlns:a16="http://schemas.microsoft.com/office/drawing/2014/main" id="{00000000-0008-0000-2000-000002000000}"/>
            </a:ext>
          </a:extLst>
        </xdr:cNvPr>
        <xdr:cNvGrpSpPr/>
      </xdr:nvGrpSpPr>
      <xdr:grpSpPr>
        <a:xfrm>
          <a:off x="10859379" y="2276234"/>
          <a:ext cx="11453453" cy="8104815"/>
          <a:chOff x="10415587" y="2247899"/>
          <a:chExt cx="11306175" cy="7491414"/>
        </a:xfrm>
      </xdr:grpSpPr>
      <xdr:graphicFrame macro="">
        <xdr:nvGraphicFramePr>
          <xdr:cNvPr id="3" name="Grafiek 2">
            <a:extLst>
              <a:ext uri="{FF2B5EF4-FFF2-40B4-BE49-F238E27FC236}">
                <a16:creationId xmlns:a16="http://schemas.microsoft.com/office/drawing/2014/main" id="{00000000-0008-0000-2000-000003000000}"/>
              </a:ext>
            </a:extLst>
          </xdr:cNvPr>
          <xdr:cNvGraphicFramePr/>
        </xdr:nvGraphicFramePr>
        <xdr:xfrm>
          <a:off x="10415587" y="2247899"/>
          <a:ext cx="11306175" cy="7491414"/>
        </xdr:xfrm>
        <a:graphic>
          <a:graphicData uri="http://schemas.openxmlformats.org/drawingml/2006/chart">
            <c:chart xmlns:c="http://schemas.openxmlformats.org/drawingml/2006/chart" xmlns:r="http://schemas.openxmlformats.org/officeDocument/2006/relationships" r:id="rId3"/>
          </a:graphicData>
        </a:graphic>
      </xdr:graphicFrame>
      <xdr:cxnSp macro="">
        <xdr:nvCxnSpPr>
          <xdr:cNvPr id="13" name="Rechte verbindingslijn 12">
            <a:extLst>
              <a:ext uri="{FF2B5EF4-FFF2-40B4-BE49-F238E27FC236}">
                <a16:creationId xmlns:a16="http://schemas.microsoft.com/office/drawing/2014/main" id="{00000000-0008-0000-2000-00000D000000}"/>
              </a:ext>
            </a:extLst>
          </xdr:cNvPr>
          <xdr:cNvCxnSpPr/>
        </xdr:nvCxnSpPr>
        <xdr:spPr>
          <a:xfrm>
            <a:off x="15492413" y="2557463"/>
            <a:ext cx="5086350"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4" name="Rechte verbindingslijn 13">
            <a:extLst>
              <a:ext uri="{FF2B5EF4-FFF2-40B4-BE49-F238E27FC236}">
                <a16:creationId xmlns:a16="http://schemas.microsoft.com/office/drawing/2014/main" id="{00000000-0008-0000-2000-00000E000000}"/>
              </a:ext>
            </a:extLst>
          </xdr:cNvPr>
          <xdr:cNvCxnSpPr/>
        </xdr:nvCxnSpPr>
        <xdr:spPr>
          <a:xfrm>
            <a:off x="20083463" y="4614863"/>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5" name="Rechte verbindingslijn 14">
            <a:extLst>
              <a:ext uri="{FF2B5EF4-FFF2-40B4-BE49-F238E27FC236}">
                <a16:creationId xmlns:a16="http://schemas.microsoft.com/office/drawing/2014/main" id="{00000000-0008-0000-2000-00000F000000}"/>
              </a:ext>
            </a:extLst>
          </xdr:cNvPr>
          <xdr:cNvCxnSpPr/>
        </xdr:nvCxnSpPr>
        <xdr:spPr>
          <a:xfrm>
            <a:off x="20588288" y="2557463"/>
            <a:ext cx="0" cy="205740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6" name="Rechte verbindingslijn 15">
            <a:extLst>
              <a:ext uri="{FF2B5EF4-FFF2-40B4-BE49-F238E27FC236}">
                <a16:creationId xmlns:a16="http://schemas.microsoft.com/office/drawing/2014/main" id="{00000000-0008-0000-2000-000010000000}"/>
              </a:ext>
            </a:extLst>
          </xdr:cNvPr>
          <xdr:cNvCxnSpPr/>
        </xdr:nvCxnSpPr>
        <xdr:spPr>
          <a:xfrm>
            <a:off x="20092988" y="5010150"/>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7" name="Rechte verbindingslijn 16">
            <a:extLst>
              <a:ext uri="{FF2B5EF4-FFF2-40B4-BE49-F238E27FC236}">
                <a16:creationId xmlns:a16="http://schemas.microsoft.com/office/drawing/2014/main" id="{00000000-0008-0000-2000-000011000000}"/>
              </a:ext>
            </a:extLst>
          </xdr:cNvPr>
          <xdr:cNvCxnSpPr/>
        </xdr:nvCxnSpPr>
        <xdr:spPr>
          <a:xfrm flipH="1">
            <a:off x="20591318" y="5019675"/>
            <a:ext cx="6495" cy="297938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8" name="Rechte verbindingslijn 17">
            <a:extLst>
              <a:ext uri="{FF2B5EF4-FFF2-40B4-BE49-F238E27FC236}">
                <a16:creationId xmlns:a16="http://schemas.microsoft.com/office/drawing/2014/main" id="{00000000-0008-0000-2000-000012000000}"/>
              </a:ext>
            </a:extLst>
          </xdr:cNvPr>
          <xdr:cNvCxnSpPr/>
        </xdr:nvCxnSpPr>
        <xdr:spPr>
          <a:xfrm>
            <a:off x="18245138" y="7997927"/>
            <a:ext cx="2343150"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1" name="Rechte verbindingslijn 20">
            <a:extLst>
              <a:ext uri="{FF2B5EF4-FFF2-40B4-BE49-F238E27FC236}">
                <a16:creationId xmlns:a16="http://schemas.microsoft.com/office/drawing/2014/main" id="{00000000-0008-0000-2000-000015000000}"/>
              </a:ext>
            </a:extLst>
          </xdr:cNvPr>
          <xdr:cNvCxnSpPr/>
        </xdr:nvCxnSpPr>
        <xdr:spPr>
          <a:xfrm>
            <a:off x="18465945" y="8132470"/>
            <a:ext cx="2130136"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2" name="Rechte verbindingslijn 21">
            <a:extLst>
              <a:ext uri="{FF2B5EF4-FFF2-40B4-BE49-F238E27FC236}">
                <a16:creationId xmlns:a16="http://schemas.microsoft.com/office/drawing/2014/main" id="{00000000-0008-0000-2000-000016000000}"/>
              </a:ext>
            </a:extLst>
          </xdr:cNvPr>
          <xdr:cNvCxnSpPr/>
        </xdr:nvCxnSpPr>
        <xdr:spPr>
          <a:xfrm>
            <a:off x="20591318" y="8136010"/>
            <a:ext cx="6495" cy="1352474"/>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3" name="Rechte verbindingslijn 22">
            <a:extLst>
              <a:ext uri="{FF2B5EF4-FFF2-40B4-BE49-F238E27FC236}">
                <a16:creationId xmlns:a16="http://schemas.microsoft.com/office/drawing/2014/main" id="{00000000-0008-0000-2000-000017000000}"/>
              </a:ext>
            </a:extLst>
          </xdr:cNvPr>
          <xdr:cNvCxnSpPr/>
        </xdr:nvCxnSpPr>
        <xdr:spPr>
          <a:xfrm flipV="1">
            <a:off x="12848584" y="9489281"/>
            <a:ext cx="7749229" cy="1207"/>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5" name="Rechte verbindingslijn 24">
            <a:extLst>
              <a:ext uri="{FF2B5EF4-FFF2-40B4-BE49-F238E27FC236}">
                <a16:creationId xmlns:a16="http://schemas.microsoft.com/office/drawing/2014/main" id="{00000000-0008-0000-2000-000019000000}"/>
              </a:ext>
            </a:extLst>
          </xdr:cNvPr>
          <xdr:cNvCxnSpPr/>
        </xdr:nvCxnSpPr>
        <xdr:spPr>
          <a:xfrm>
            <a:off x="10644188" y="8910715"/>
            <a:ext cx="2884343"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7" name="Rechte verbindingslijn 26">
            <a:extLst>
              <a:ext uri="{FF2B5EF4-FFF2-40B4-BE49-F238E27FC236}">
                <a16:creationId xmlns:a16="http://schemas.microsoft.com/office/drawing/2014/main" id="{00000000-0008-0000-2000-00001B000000}"/>
              </a:ext>
            </a:extLst>
          </xdr:cNvPr>
          <xdr:cNvCxnSpPr/>
        </xdr:nvCxnSpPr>
        <xdr:spPr>
          <a:xfrm>
            <a:off x="10644188" y="7034076"/>
            <a:ext cx="0" cy="1869714"/>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8" name="Rechte verbindingslijn 27">
            <a:extLst>
              <a:ext uri="{FF2B5EF4-FFF2-40B4-BE49-F238E27FC236}">
                <a16:creationId xmlns:a16="http://schemas.microsoft.com/office/drawing/2014/main" id="{00000000-0008-0000-2000-00001C000000}"/>
              </a:ext>
            </a:extLst>
          </xdr:cNvPr>
          <xdr:cNvCxnSpPr/>
        </xdr:nvCxnSpPr>
        <xdr:spPr>
          <a:xfrm>
            <a:off x="10644188" y="7030624"/>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9" name="Rechte verbindingslijn 28">
            <a:extLst>
              <a:ext uri="{FF2B5EF4-FFF2-40B4-BE49-F238E27FC236}">
                <a16:creationId xmlns:a16="http://schemas.microsoft.com/office/drawing/2014/main" id="{00000000-0008-0000-2000-00001D000000}"/>
              </a:ext>
            </a:extLst>
          </xdr:cNvPr>
          <xdr:cNvCxnSpPr/>
        </xdr:nvCxnSpPr>
        <xdr:spPr>
          <a:xfrm>
            <a:off x="10647988" y="2557463"/>
            <a:ext cx="3821450"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30" name="Rechte verbindingslijn 29">
            <a:extLst>
              <a:ext uri="{FF2B5EF4-FFF2-40B4-BE49-F238E27FC236}">
                <a16:creationId xmlns:a16="http://schemas.microsoft.com/office/drawing/2014/main" id="{00000000-0008-0000-2000-00001E000000}"/>
              </a:ext>
            </a:extLst>
          </xdr:cNvPr>
          <xdr:cNvCxnSpPr/>
        </xdr:nvCxnSpPr>
        <xdr:spPr>
          <a:xfrm>
            <a:off x="10644188" y="2557978"/>
            <a:ext cx="0" cy="4249502"/>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31" name="Rechte verbindingslijn 30">
            <a:extLst>
              <a:ext uri="{FF2B5EF4-FFF2-40B4-BE49-F238E27FC236}">
                <a16:creationId xmlns:a16="http://schemas.microsoft.com/office/drawing/2014/main" id="{00000000-0008-0000-2000-00001F000000}"/>
              </a:ext>
            </a:extLst>
          </xdr:cNvPr>
          <xdr:cNvCxnSpPr/>
        </xdr:nvCxnSpPr>
        <xdr:spPr>
          <a:xfrm>
            <a:off x="10653713" y="6807994"/>
            <a:ext cx="504825" cy="0"/>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10</xdr:col>
      <xdr:colOff>568581</xdr:colOff>
      <xdr:row>0</xdr:row>
      <xdr:rowOff>0</xdr:rowOff>
    </xdr:from>
    <xdr:to>
      <xdr:col>11</xdr:col>
      <xdr:colOff>465945</xdr:colOff>
      <xdr:row>2</xdr:row>
      <xdr:rowOff>9525</xdr:rowOff>
    </xdr:to>
    <xdr:pic>
      <xdr:nvPicPr>
        <xdr:cNvPr id="32" name="Afbeelding 31">
          <a:hlinkClick xmlns:r="http://schemas.openxmlformats.org/officeDocument/2006/relationships" r:id="rId4" tooltip="Previous domain"/>
          <a:extLst>
            <a:ext uri="{FF2B5EF4-FFF2-40B4-BE49-F238E27FC236}">
              <a16:creationId xmlns:a16="http://schemas.microsoft.com/office/drawing/2014/main" id="{00000000-0008-0000-2000-000020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435981" y="0"/>
          <a:ext cx="506964" cy="504825"/>
        </a:xfrm>
        <a:prstGeom prst="rect">
          <a:avLst/>
        </a:prstGeom>
      </xdr:spPr>
    </xdr:pic>
    <xdr:clientData/>
  </xdr:twoCellAnchor>
  <xdr:twoCellAnchor editAs="oneCell">
    <xdr:from>
      <xdr:col>11</xdr:col>
      <xdr:colOff>982902</xdr:colOff>
      <xdr:row>0</xdr:row>
      <xdr:rowOff>1</xdr:rowOff>
    </xdr:from>
    <xdr:to>
      <xdr:col>12</xdr:col>
      <xdr:colOff>114300</xdr:colOff>
      <xdr:row>2</xdr:row>
      <xdr:rowOff>11487</xdr:rowOff>
    </xdr:to>
    <xdr:pic>
      <xdr:nvPicPr>
        <xdr:cNvPr id="33" name="Afbeelding 32">
          <a:hlinkClick xmlns:r="http://schemas.openxmlformats.org/officeDocument/2006/relationships" r:id="rId6" tooltip="Next domain"/>
          <a:extLst>
            <a:ext uri="{FF2B5EF4-FFF2-40B4-BE49-F238E27FC236}">
              <a16:creationId xmlns:a16="http://schemas.microsoft.com/office/drawing/2014/main" id="{00000000-0008-0000-20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64702" y="1"/>
          <a:ext cx="531573" cy="525836"/>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34" name="Afbeelding 33">
          <a:hlinkClick xmlns:r="http://schemas.openxmlformats.org/officeDocument/2006/relationships" r:id="rId8" tooltip="Back to index"/>
          <a:extLst>
            <a:ext uri="{FF2B5EF4-FFF2-40B4-BE49-F238E27FC236}">
              <a16:creationId xmlns:a16="http://schemas.microsoft.com/office/drawing/2014/main" id="{00000000-0008-0000-2000-000022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943535" y="9719"/>
          <a:ext cx="503683" cy="503611"/>
        </a:xfrm>
        <a:prstGeom prst="rect">
          <a:avLst/>
        </a:prstGeom>
      </xdr:spPr>
    </xdr:pic>
    <xdr:clientData/>
  </xdr:twoCellAnchor>
  <xdr:twoCellAnchor editAs="oneCell">
    <xdr:from>
      <xdr:col>11</xdr:col>
      <xdr:colOff>896359</xdr:colOff>
      <xdr:row>2</xdr:row>
      <xdr:rowOff>104994</xdr:rowOff>
    </xdr:from>
    <xdr:to>
      <xdr:col>12</xdr:col>
      <xdr:colOff>100885</xdr:colOff>
      <xdr:row>3</xdr:row>
      <xdr:rowOff>216224</xdr:rowOff>
    </xdr:to>
    <xdr:pic>
      <xdr:nvPicPr>
        <xdr:cNvPr id="35" name="Afbeelding 34">
          <a:hlinkClick xmlns:r="http://schemas.openxmlformats.org/officeDocument/2006/relationships" r:id="rId10" tooltip="Next section"/>
          <a:extLst>
            <a:ext uri="{FF2B5EF4-FFF2-40B4-BE49-F238E27FC236}">
              <a16:creationId xmlns:a16="http://schemas.microsoft.com/office/drawing/2014/main" id="{00000000-0008-0000-2000-000023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7373359" y="600294"/>
          <a:ext cx="538026" cy="358880"/>
        </a:xfrm>
        <a:prstGeom prst="rect">
          <a:avLst/>
        </a:prstGeom>
      </xdr:spPr>
    </xdr:pic>
    <xdr:clientData/>
  </xdr:twoCellAnchor>
</xdr:wsDr>
</file>

<file path=xl/drawings/drawing35.xml><?xml version="1.0" encoding="utf-8"?>
<c:userShapes xmlns:c="http://schemas.openxmlformats.org/drawingml/2006/chart">
  <cdr:relSizeAnchor xmlns:cdr="http://schemas.openxmlformats.org/drawingml/2006/chartDrawing">
    <cdr:from>
      <cdr:x>0.77282</cdr:x>
      <cdr:y>0.03909</cdr:y>
    </cdr:from>
    <cdr:to>
      <cdr:x>0.90003</cdr:x>
      <cdr:y>0.10455</cdr:y>
    </cdr:to>
    <cdr:sp macro="" textlink="">
      <cdr:nvSpPr>
        <cdr:cNvPr id="2" name="Tekstvak 1"/>
        <cdr:cNvSpPr txBox="1"/>
      </cdr:nvSpPr>
      <cdr:spPr>
        <a:xfrm xmlns:a="http://schemas.openxmlformats.org/drawingml/2006/main">
          <a:off x="8851458" y="306905"/>
          <a:ext cx="1456993" cy="513942"/>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nl-NL" sz="1800">
              <a:solidFill>
                <a:srgbClr val="0070C0"/>
              </a:solidFill>
            </a:rPr>
            <a:t>Business</a:t>
          </a:r>
        </a:p>
      </cdr:txBody>
    </cdr:sp>
  </cdr:relSizeAnchor>
  <cdr:relSizeAnchor xmlns:cdr="http://schemas.openxmlformats.org/drawingml/2006/chartDrawing">
    <cdr:from>
      <cdr:x>0.77031</cdr:x>
      <cdr:y>0.69757</cdr:y>
    </cdr:from>
    <cdr:to>
      <cdr:x>0.89752</cdr:x>
      <cdr:y>0.76304</cdr:y>
    </cdr:to>
    <cdr:sp macro="" textlink="">
      <cdr:nvSpPr>
        <cdr:cNvPr id="3" name="Tekstvak 1"/>
        <cdr:cNvSpPr txBox="1"/>
      </cdr:nvSpPr>
      <cdr:spPr>
        <a:xfrm xmlns:a="http://schemas.openxmlformats.org/drawingml/2006/main">
          <a:off x="8822658" y="5476823"/>
          <a:ext cx="1456994" cy="514021"/>
        </a:xfrm>
        <a:prstGeom xmlns:a="http://schemas.openxmlformats.org/drawingml/2006/main" prst="rect">
          <a:avLst/>
        </a:prstGeom>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nl-NL" sz="1800">
              <a:solidFill>
                <a:srgbClr val="0070C0"/>
              </a:solidFill>
            </a:rPr>
            <a:t>People</a:t>
          </a:r>
        </a:p>
      </cdr:txBody>
    </cdr:sp>
  </cdr:relSizeAnchor>
  <cdr:relSizeAnchor xmlns:cdr="http://schemas.openxmlformats.org/drawingml/2006/chartDrawing">
    <cdr:from>
      <cdr:x>0.77366</cdr:x>
      <cdr:y>0.90287</cdr:y>
    </cdr:from>
    <cdr:to>
      <cdr:x>0.90087</cdr:x>
      <cdr:y>0.96834</cdr:y>
    </cdr:to>
    <cdr:sp macro="" textlink="">
      <cdr:nvSpPr>
        <cdr:cNvPr id="4" name="Tekstvak 1"/>
        <cdr:cNvSpPr txBox="1"/>
      </cdr:nvSpPr>
      <cdr:spPr>
        <a:xfrm xmlns:a="http://schemas.openxmlformats.org/drawingml/2006/main">
          <a:off x="8747125" y="6699250"/>
          <a:ext cx="1438275" cy="485775"/>
        </a:xfrm>
        <a:prstGeom xmlns:a="http://schemas.openxmlformats.org/drawingml/2006/main" prst="rect">
          <a:avLst/>
        </a:prstGeom>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nl-NL" sz="1800">
              <a:solidFill>
                <a:srgbClr val="0070C0"/>
              </a:solidFill>
            </a:rPr>
            <a:t>Process</a:t>
          </a:r>
        </a:p>
      </cdr:txBody>
    </cdr:sp>
  </cdr:relSizeAnchor>
  <cdr:relSizeAnchor xmlns:cdr="http://schemas.openxmlformats.org/drawingml/2006/chartDrawing">
    <cdr:from>
      <cdr:x>0.02424</cdr:x>
      <cdr:y>0.81982</cdr:y>
    </cdr:from>
    <cdr:to>
      <cdr:x>0.15145</cdr:x>
      <cdr:y>0.88529</cdr:y>
    </cdr:to>
    <cdr:sp macro="" textlink="">
      <cdr:nvSpPr>
        <cdr:cNvPr id="5" name="Tekstvak 1"/>
        <cdr:cNvSpPr txBox="1"/>
      </cdr:nvSpPr>
      <cdr:spPr>
        <a:xfrm xmlns:a="http://schemas.openxmlformats.org/drawingml/2006/main">
          <a:off x="277626" y="6381122"/>
          <a:ext cx="1456812" cy="509593"/>
        </a:xfrm>
        <a:prstGeom xmlns:a="http://schemas.openxmlformats.org/drawingml/2006/main" prst="rect">
          <a:avLst/>
        </a:prstGeom>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nl-NL" sz="1800">
              <a:solidFill>
                <a:srgbClr val="0070C0"/>
              </a:solidFill>
            </a:rPr>
            <a:t>Technology</a:t>
          </a:r>
        </a:p>
      </cdr:txBody>
    </cdr:sp>
  </cdr:relSizeAnchor>
  <cdr:relSizeAnchor xmlns:cdr="http://schemas.openxmlformats.org/drawingml/2006/chartDrawing">
    <cdr:from>
      <cdr:x>0.0205</cdr:x>
      <cdr:y>0.04151</cdr:y>
    </cdr:from>
    <cdr:to>
      <cdr:x>0.14771</cdr:x>
      <cdr:y>0.10697</cdr:y>
    </cdr:to>
    <cdr:sp macro="" textlink="">
      <cdr:nvSpPr>
        <cdr:cNvPr id="6" name="Tekstvak 1"/>
        <cdr:cNvSpPr txBox="1"/>
      </cdr:nvSpPr>
      <cdr:spPr>
        <a:xfrm xmlns:a="http://schemas.openxmlformats.org/drawingml/2006/main">
          <a:off x="231775" y="307975"/>
          <a:ext cx="1438275" cy="48577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nl-NL" sz="1800">
              <a:solidFill>
                <a:srgbClr val="0070C0"/>
              </a:solidFill>
            </a:rPr>
            <a:t>Services</a:t>
          </a:r>
        </a:p>
      </cdr:txBody>
    </cdr:sp>
  </cdr:relSizeAnchor>
</c:userShapes>
</file>

<file path=xl/drawings/drawing36.xml><?xml version="1.0" encoding="utf-8"?>
<xdr:wsDr xmlns:xdr="http://schemas.openxmlformats.org/drawingml/2006/spreadsheetDrawing" xmlns:a="http://schemas.openxmlformats.org/drawingml/2006/main">
  <xdr:twoCellAnchor>
    <xdr:from>
      <xdr:col>17</xdr:col>
      <xdr:colOff>38098</xdr:colOff>
      <xdr:row>38</xdr:row>
      <xdr:rowOff>38099</xdr:rowOff>
    </xdr:from>
    <xdr:to>
      <xdr:col>18</xdr:col>
      <xdr:colOff>1714499</xdr:colOff>
      <xdr:row>51</xdr:row>
      <xdr:rowOff>200024</xdr:rowOff>
    </xdr:to>
    <xdr:graphicFrame macro="">
      <xdr:nvGraphicFramePr>
        <xdr:cNvPr id="2" name="Grafiek 1">
          <a:extLst>
            <a:ext uri="{FF2B5EF4-FFF2-40B4-BE49-F238E27FC236}">
              <a16:creationId xmlns:a16="http://schemas.microsoft.com/office/drawing/2014/main" id="{00000000-0008-0000-2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1762125</xdr:colOff>
      <xdr:row>38</xdr:row>
      <xdr:rowOff>38100</xdr:rowOff>
    </xdr:from>
    <xdr:to>
      <xdr:col>18</xdr:col>
      <xdr:colOff>7486650</xdr:colOff>
      <xdr:row>51</xdr:row>
      <xdr:rowOff>200025</xdr:rowOff>
    </xdr:to>
    <xdr:graphicFrame macro="">
      <xdr:nvGraphicFramePr>
        <xdr:cNvPr id="3" name="Grafiek 2">
          <a:extLst>
            <a:ext uri="{FF2B5EF4-FFF2-40B4-BE49-F238E27FC236}">
              <a16:creationId xmlns:a16="http://schemas.microsoft.com/office/drawing/2014/main" id="{00000000-0008-0000-2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15369</xdr:colOff>
      <xdr:row>8</xdr:row>
      <xdr:rowOff>15368</xdr:rowOff>
    </xdr:from>
    <xdr:to>
      <xdr:col>18</xdr:col>
      <xdr:colOff>7791610</xdr:colOff>
      <xdr:row>36</xdr:row>
      <xdr:rowOff>230521</xdr:rowOff>
    </xdr:to>
    <xdr:grpSp>
      <xdr:nvGrpSpPr>
        <xdr:cNvPr id="4" name="Groep 3">
          <a:extLst>
            <a:ext uri="{FF2B5EF4-FFF2-40B4-BE49-F238E27FC236}">
              <a16:creationId xmlns:a16="http://schemas.microsoft.com/office/drawing/2014/main" id="{00000000-0008-0000-2200-000004000000}"/>
            </a:ext>
          </a:extLst>
        </xdr:cNvPr>
        <xdr:cNvGrpSpPr/>
      </xdr:nvGrpSpPr>
      <xdr:grpSpPr>
        <a:xfrm>
          <a:off x="10865224" y="2043953"/>
          <a:ext cx="11733519" cy="7315200"/>
          <a:chOff x="10453688" y="2269331"/>
          <a:chExt cx="11220451" cy="6750844"/>
        </a:xfrm>
      </xdr:grpSpPr>
      <xdr:graphicFrame macro="">
        <xdr:nvGraphicFramePr>
          <xdr:cNvPr id="5" name="Grafiek 4">
            <a:extLst>
              <a:ext uri="{FF2B5EF4-FFF2-40B4-BE49-F238E27FC236}">
                <a16:creationId xmlns:a16="http://schemas.microsoft.com/office/drawing/2014/main" id="{00000000-0008-0000-2200-000005000000}"/>
              </a:ext>
            </a:extLst>
          </xdr:cNvPr>
          <xdr:cNvGraphicFramePr/>
        </xdr:nvGraphicFramePr>
        <xdr:xfrm>
          <a:off x="10453688" y="2269331"/>
          <a:ext cx="11220451" cy="6750844"/>
        </xdr:xfrm>
        <a:graphic>
          <a:graphicData uri="http://schemas.openxmlformats.org/drawingml/2006/chart">
            <c:chart xmlns:c="http://schemas.openxmlformats.org/drawingml/2006/chart" xmlns:r="http://schemas.openxmlformats.org/officeDocument/2006/relationships" r:id="rId3"/>
          </a:graphicData>
        </a:graphic>
      </xdr:graphicFrame>
      <xdr:cxnSp macro="">
        <xdr:nvCxnSpPr>
          <xdr:cNvPr id="8" name="Rechte verbindingslijn 7">
            <a:extLst>
              <a:ext uri="{FF2B5EF4-FFF2-40B4-BE49-F238E27FC236}">
                <a16:creationId xmlns:a16="http://schemas.microsoft.com/office/drawing/2014/main" id="{00000000-0008-0000-2200-000008000000}"/>
              </a:ext>
            </a:extLst>
          </xdr:cNvPr>
          <xdr:cNvCxnSpPr/>
        </xdr:nvCxnSpPr>
        <xdr:spPr>
          <a:xfrm>
            <a:off x="20615382" y="2345531"/>
            <a:ext cx="4466" cy="320764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9" name="Rechte verbindingslijn 8">
            <a:extLst>
              <a:ext uri="{FF2B5EF4-FFF2-40B4-BE49-F238E27FC236}">
                <a16:creationId xmlns:a16="http://schemas.microsoft.com/office/drawing/2014/main" id="{00000000-0008-0000-2200-000009000000}"/>
              </a:ext>
            </a:extLst>
          </xdr:cNvPr>
          <xdr:cNvCxnSpPr/>
        </xdr:nvCxnSpPr>
        <xdr:spPr>
          <a:xfrm>
            <a:off x="20143711" y="5819297"/>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0" name="Rechte verbindingslijn 9">
            <a:extLst>
              <a:ext uri="{FF2B5EF4-FFF2-40B4-BE49-F238E27FC236}">
                <a16:creationId xmlns:a16="http://schemas.microsoft.com/office/drawing/2014/main" id="{00000000-0008-0000-2200-00000A000000}"/>
              </a:ext>
            </a:extLst>
          </xdr:cNvPr>
          <xdr:cNvCxnSpPr/>
        </xdr:nvCxnSpPr>
        <xdr:spPr>
          <a:xfrm>
            <a:off x="20645650" y="5814468"/>
            <a:ext cx="11070" cy="1742322"/>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1" name="Rechte verbindingslijn 10">
            <a:extLst>
              <a:ext uri="{FF2B5EF4-FFF2-40B4-BE49-F238E27FC236}">
                <a16:creationId xmlns:a16="http://schemas.microsoft.com/office/drawing/2014/main" id="{00000000-0008-0000-2200-00000B000000}"/>
              </a:ext>
            </a:extLst>
          </xdr:cNvPr>
          <xdr:cNvCxnSpPr/>
        </xdr:nvCxnSpPr>
        <xdr:spPr>
          <a:xfrm>
            <a:off x="11146299" y="8781650"/>
            <a:ext cx="8779606"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2" name="Rechte verbindingslijn 11">
            <a:extLst>
              <a:ext uri="{FF2B5EF4-FFF2-40B4-BE49-F238E27FC236}">
                <a16:creationId xmlns:a16="http://schemas.microsoft.com/office/drawing/2014/main" id="{00000000-0008-0000-2200-00000C000000}"/>
              </a:ext>
            </a:extLst>
          </xdr:cNvPr>
          <xdr:cNvCxnSpPr/>
        </xdr:nvCxnSpPr>
        <xdr:spPr>
          <a:xfrm flipV="1">
            <a:off x="11145477" y="7625850"/>
            <a:ext cx="277379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3" name="Rechte verbindingslijn 12">
            <a:extLst>
              <a:ext uri="{FF2B5EF4-FFF2-40B4-BE49-F238E27FC236}">
                <a16:creationId xmlns:a16="http://schemas.microsoft.com/office/drawing/2014/main" id="{00000000-0008-0000-2200-00000D000000}"/>
              </a:ext>
            </a:extLst>
          </xdr:cNvPr>
          <xdr:cNvCxnSpPr/>
        </xdr:nvCxnSpPr>
        <xdr:spPr>
          <a:xfrm>
            <a:off x="11137731" y="6238724"/>
            <a:ext cx="7330" cy="1382926"/>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4" name="Rechte verbindingslijn 13">
            <a:extLst>
              <a:ext uri="{FF2B5EF4-FFF2-40B4-BE49-F238E27FC236}">
                <a16:creationId xmlns:a16="http://schemas.microsoft.com/office/drawing/2014/main" id="{00000000-0008-0000-2200-00000E000000}"/>
              </a:ext>
            </a:extLst>
          </xdr:cNvPr>
          <xdr:cNvCxnSpPr/>
        </xdr:nvCxnSpPr>
        <xdr:spPr>
          <a:xfrm>
            <a:off x="11139488" y="6241742"/>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5" name="Rechte verbindingslijn 14">
            <a:extLst>
              <a:ext uri="{FF2B5EF4-FFF2-40B4-BE49-F238E27FC236}">
                <a16:creationId xmlns:a16="http://schemas.microsoft.com/office/drawing/2014/main" id="{00000000-0008-0000-2200-00000F000000}"/>
              </a:ext>
            </a:extLst>
          </xdr:cNvPr>
          <xdr:cNvCxnSpPr/>
        </xdr:nvCxnSpPr>
        <xdr:spPr>
          <a:xfrm>
            <a:off x="11139488" y="3902498"/>
            <a:ext cx="0" cy="2220074"/>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6" name="Rechte verbindingslijn 15">
            <a:extLst>
              <a:ext uri="{FF2B5EF4-FFF2-40B4-BE49-F238E27FC236}">
                <a16:creationId xmlns:a16="http://schemas.microsoft.com/office/drawing/2014/main" id="{00000000-0008-0000-2200-000010000000}"/>
              </a:ext>
            </a:extLst>
          </xdr:cNvPr>
          <xdr:cNvCxnSpPr/>
        </xdr:nvCxnSpPr>
        <xdr:spPr>
          <a:xfrm>
            <a:off x="11139488" y="6118520"/>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7" name="Rechte verbindingslijn 16">
            <a:extLst>
              <a:ext uri="{FF2B5EF4-FFF2-40B4-BE49-F238E27FC236}">
                <a16:creationId xmlns:a16="http://schemas.microsoft.com/office/drawing/2014/main" id="{00000000-0008-0000-2200-000011000000}"/>
              </a:ext>
            </a:extLst>
          </xdr:cNvPr>
          <xdr:cNvCxnSpPr/>
        </xdr:nvCxnSpPr>
        <xdr:spPr>
          <a:xfrm>
            <a:off x="11139488" y="3906542"/>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8" name="Rechte verbindingslijn 17">
            <a:extLst>
              <a:ext uri="{FF2B5EF4-FFF2-40B4-BE49-F238E27FC236}">
                <a16:creationId xmlns:a16="http://schemas.microsoft.com/office/drawing/2014/main" id="{00000000-0008-0000-2200-000012000000}"/>
              </a:ext>
            </a:extLst>
          </xdr:cNvPr>
          <xdr:cNvCxnSpPr/>
        </xdr:nvCxnSpPr>
        <xdr:spPr>
          <a:xfrm>
            <a:off x="11139488" y="2345531"/>
            <a:ext cx="0" cy="1315955"/>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9" name="Rechte verbindingslijn 18">
            <a:extLst>
              <a:ext uri="{FF2B5EF4-FFF2-40B4-BE49-F238E27FC236}">
                <a16:creationId xmlns:a16="http://schemas.microsoft.com/office/drawing/2014/main" id="{00000000-0008-0000-2200-000013000000}"/>
              </a:ext>
            </a:extLst>
          </xdr:cNvPr>
          <xdr:cNvCxnSpPr/>
        </xdr:nvCxnSpPr>
        <xdr:spPr>
          <a:xfrm>
            <a:off x="11149013" y="3662363"/>
            <a:ext cx="5048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0" name="Rechte verbindingslijn 19">
            <a:extLst>
              <a:ext uri="{FF2B5EF4-FFF2-40B4-BE49-F238E27FC236}">
                <a16:creationId xmlns:a16="http://schemas.microsoft.com/office/drawing/2014/main" id="{00000000-0008-0000-2200-000014000000}"/>
              </a:ext>
            </a:extLst>
          </xdr:cNvPr>
          <xdr:cNvCxnSpPr/>
        </xdr:nvCxnSpPr>
        <xdr:spPr>
          <a:xfrm>
            <a:off x="11139488" y="2345531"/>
            <a:ext cx="3238500" cy="0"/>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10</xdr:col>
      <xdr:colOff>568581</xdr:colOff>
      <xdr:row>0</xdr:row>
      <xdr:rowOff>0</xdr:rowOff>
    </xdr:from>
    <xdr:to>
      <xdr:col>11</xdr:col>
      <xdr:colOff>465945</xdr:colOff>
      <xdr:row>2</xdr:row>
      <xdr:rowOff>9525</xdr:rowOff>
    </xdr:to>
    <xdr:pic>
      <xdr:nvPicPr>
        <xdr:cNvPr id="21" name="Afbeelding 20">
          <a:hlinkClick xmlns:r="http://schemas.openxmlformats.org/officeDocument/2006/relationships" r:id="rId4" tooltip="Previous domain"/>
          <a:extLst>
            <a:ext uri="{FF2B5EF4-FFF2-40B4-BE49-F238E27FC236}">
              <a16:creationId xmlns:a16="http://schemas.microsoft.com/office/drawing/2014/main" id="{00000000-0008-0000-2200-000015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708124" y="0"/>
          <a:ext cx="535139" cy="516671"/>
        </a:xfrm>
        <a:prstGeom prst="rect">
          <a:avLst/>
        </a:prstGeom>
      </xdr:spPr>
    </xdr:pic>
    <xdr:clientData/>
  </xdr:twoCellAnchor>
  <xdr:twoCellAnchor editAs="oneCell">
    <xdr:from>
      <xdr:col>11</xdr:col>
      <xdr:colOff>982902</xdr:colOff>
      <xdr:row>0</xdr:row>
      <xdr:rowOff>1</xdr:rowOff>
    </xdr:from>
    <xdr:to>
      <xdr:col>12</xdr:col>
      <xdr:colOff>114300</xdr:colOff>
      <xdr:row>2</xdr:row>
      <xdr:rowOff>11487</xdr:rowOff>
    </xdr:to>
    <xdr:pic>
      <xdr:nvPicPr>
        <xdr:cNvPr id="22" name="Afbeelding 21">
          <a:hlinkClick xmlns:r="http://schemas.openxmlformats.org/officeDocument/2006/relationships" r:id="rId6" tooltip="Next domain"/>
          <a:extLst>
            <a:ext uri="{FF2B5EF4-FFF2-40B4-BE49-F238E27FC236}">
              <a16:creationId xmlns:a16="http://schemas.microsoft.com/office/drawing/2014/main" id="{00000000-0008-0000-2200-00001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60220" y="1"/>
          <a:ext cx="514524" cy="518632"/>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23" name="Afbeelding 22">
          <a:hlinkClick xmlns:r="http://schemas.openxmlformats.org/officeDocument/2006/relationships" r:id="rId8" tooltip="Back to index"/>
          <a:extLst>
            <a:ext uri="{FF2B5EF4-FFF2-40B4-BE49-F238E27FC236}">
              <a16:creationId xmlns:a16="http://schemas.microsoft.com/office/drawing/2014/main" id="{00000000-0008-0000-2200-000017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243853" y="9719"/>
          <a:ext cx="503683" cy="515457"/>
        </a:xfrm>
        <a:prstGeom prst="rect">
          <a:avLst/>
        </a:prstGeom>
      </xdr:spPr>
    </xdr:pic>
    <xdr:clientData/>
  </xdr:twoCellAnchor>
  <xdr:twoCellAnchor>
    <xdr:from>
      <xdr:col>18</xdr:col>
      <xdr:colOff>6182657</xdr:colOff>
      <xdr:row>22</xdr:row>
      <xdr:rowOff>22069</xdr:rowOff>
    </xdr:from>
    <xdr:to>
      <xdr:col>18</xdr:col>
      <xdr:colOff>6682008</xdr:colOff>
      <xdr:row>22</xdr:row>
      <xdr:rowOff>22069</xdr:rowOff>
    </xdr:to>
    <xdr:cxnSp macro="">
      <xdr:nvCxnSpPr>
        <xdr:cNvPr id="32" name="Rechte verbindingslijn 31">
          <a:extLst>
            <a:ext uri="{FF2B5EF4-FFF2-40B4-BE49-F238E27FC236}">
              <a16:creationId xmlns:a16="http://schemas.microsoft.com/office/drawing/2014/main" id="{00000000-0008-0000-2200-000020000000}"/>
            </a:ext>
          </a:extLst>
        </xdr:cNvPr>
        <xdr:cNvCxnSpPr/>
      </xdr:nvCxnSpPr>
      <xdr:spPr>
        <a:xfrm>
          <a:off x="20989790" y="5600677"/>
          <a:ext cx="499351"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3958619</xdr:colOff>
      <xdr:row>30</xdr:row>
      <xdr:rowOff>168064</xdr:rowOff>
    </xdr:from>
    <xdr:to>
      <xdr:col>18</xdr:col>
      <xdr:colOff>6725739</xdr:colOff>
      <xdr:row>30</xdr:row>
      <xdr:rowOff>168064</xdr:rowOff>
    </xdr:to>
    <xdr:cxnSp macro="">
      <xdr:nvCxnSpPr>
        <xdr:cNvPr id="33" name="Rechte verbindingslijn 32">
          <a:extLst>
            <a:ext uri="{FF2B5EF4-FFF2-40B4-BE49-F238E27FC236}">
              <a16:creationId xmlns:a16="http://schemas.microsoft.com/office/drawing/2014/main" id="{00000000-0008-0000-2200-000021000000}"/>
            </a:ext>
          </a:extLst>
        </xdr:cNvPr>
        <xdr:cNvCxnSpPr/>
      </xdr:nvCxnSpPr>
      <xdr:spPr>
        <a:xfrm>
          <a:off x="18765752" y="7775257"/>
          <a:ext cx="276712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3918918</xdr:colOff>
      <xdr:row>8</xdr:row>
      <xdr:rowOff>105310</xdr:rowOff>
    </xdr:from>
    <xdr:to>
      <xdr:col>18</xdr:col>
      <xdr:colOff>6686038</xdr:colOff>
      <xdr:row>8</xdr:row>
      <xdr:rowOff>105310</xdr:rowOff>
    </xdr:to>
    <xdr:cxnSp macro="">
      <xdr:nvCxnSpPr>
        <xdr:cNvPr id="38" name="Rechte verbindingslijn 37">
          <a:extLst>
            <a:ext uri="{FF2B5EF4-FFF2-40B4-BE49-F238E27FC236}">
              <a16:creationId xmlns:a16="http://schemas.microsoft.com/office/drawing/2014/main" id="{00000000-0008-0000-2200-000026000000}"/>
            </a:ext>
          </a:extLst>
        </xdr:cNvPr>
        <xdr:cNvCxnSpPr/>
      </xdr:nvCxnSpPr>
      <xdr:spPr>
        <a:xfrm>
          <a:off x="18726051" y="2133895"/>
          <a:ext cx="276712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729984</xdr:colOff>
      <xdr:row>31</xdr:row>
      <xdr:rowOff>99893</xdr:rowOff>
    </xdr:from>
    <xdr:to>
      <xdr:col>17</xdr:col>
      <xdr:colOff>737671</xdr:colOff>
      <xdr:row>35</xdr:row>
      <xdr:rowOff>226398</xdr:rowOff>
    </xdr:to>
    <xdr:cxnSp macro="">
      <xdr:nvCxnSpPr>
        <xdr:cNvPr id="39" name="Rechte verbindingslijn 38">
          <a:extLst>
            <a:ext uri="{FF2B5EF4-FFF2-40B4-BE49-F238E27FC236}">
              <a16:creationId xmlns:a16="http://schemas.microsoft.com/office/drawing/2014/main" id="{00000000-0008-0000-2200-000027000000}"/>
            </a:ext>
          </a:extLst>
        </xdr:cNvPr>
        <xdr:cNvCxnSpPr/>
      </xdr:nvCxnSpPr>
      <xdr:spPr>
        <a:xfrm>
          <a:off x="11579839" y="7960659"/>
          <a:ext cx="7687" cy="114079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729984</xdr:colOff>
      <xdr:row>31</xdr:row>
      <xdr:rowOff>99893</xdr:rowOff>
    </xdr:from>
    <xdr:to>
      <xdr:col>17</xdr:col>
      <xdr:colOff>1257893</xdr:colOff>
      <xdr:row>31</xdr:row>
      <xdr:rowOff>99893</xdr:rowOff>
    </xdr:to>
    <xdr:cxnSp macro="">
      <xdr:nvCxnSpPr>
        <xdr:cNvPr id="26" name="Rechte verbindingslijn 25">
          <a:extLst>
            <a:ext uri="{FF2B5EF4-FFF2-40B4-BE49-F238E27FC236}">
              <a16:creationId xmlns:a16="http://schemas.microsoft.com/office/drawing/2014/main" id="{00000000-0008-0000-2200-00001A000000}"/>
            </a:ext>
          </a:extLst>
        </xdr:cNvPr>
        <xdr:cNvCxnSpPr/>
      </xdr:nvCxnSpPr>
      <xdr:spPr>
        <a:xfrm>
          <a:off x="11579839" y="7960659"/>
          <a:ext cx="52790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11</xdr:col>
      <xdr:colOff>30736</xdr:colOff>
      <xdr:row>2</xdr:row>
      <xdr:rowOff>107577</xdr:rowOff>
    </xdr:from>
    <xdr:to>
      <xdr:col>11</xdr:col>
      <xdr:colOff>566583</xdr:colOff>
      <xdr:row>3</xdr:row>
      <xdr:rowOff>219988</xdr:rowOff>
    </xdr:to>
    <xdr:pic>
      <xdr:nvPicPr>
        <xdr:cNvPr id="6" name="Afbeelding 5">
          <a:hlinkClick xmlns:r="http://schemas.openxmlformats.org/officeDocument/2006/relationships" r:id="rId10" tooltip="Previous section"/>
          <a:extLst>
            <a:ext uri="{FF2B5EF4-FFF2-40B4-BE49-F238E27FC236}">
              <a16:creationId xmlns:a16="http://schemas.microsoft.com/office/drawing/2014/main" id="{ED2F4387-895D-48BC-B1BB-7CA74ED07228}"/>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808054" y="614723"/>
          <a:ext cx="535847" cy="365984"/>
        </a:xfrm>
        <a:prstGeom prst="rect">
          <a:avLst/>
        </a:prstGeom>
      </xdr:spPr>
    </xdr:pic>
    <xdr:clientData/>
  </xdr:twoCellAnchor>
  <xdr:twoCellAnchor editAs="oneCell">
    <xdr:from>
      <xdr:col>11</xdr:col>
      <xdr:colOff>896359</xdr:colOff>
      <xdr:row>2</xdr:row>
      <xdr:rowOff>104994</xdr:rowOff>
    </xdr:from>
    <xdr:to>
      <xdr:col>12</xdr:col>
      <xdr:colOff>100885</xdr:colOff>
      <xdr:row>3</xdr:row>
      <xdr:rowOff>216224</xdr:rowOff>
    </xdr:to>
    <xdr:pic>
      <xdr:nvPicPr>
        <xdr:cNvPr id="24" name="Afbeelding 23">
          <a:hlinkClick xmlns:r="http://schemas.openxmlformats.org/officeDocument/2006/relationships" r:id="rId12" tooltip="Next section"/>
          <a:extLst>
            <a:ext uri="{FF2B5EF4-FFF2-40B4-BE49-F238E27FC236}">
              <a16:creationId xmlns:a16="http://schemas.microsoft.com/office/drawing/2014/main" id="{DD66B53F-A42D-4540-BC05-CB9DCF84437E}"/>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7673677" y="612140"/>
          <a:ext cx="587652" cy="364803"/>
        </a:xfrm>
        <a:prstGeom prst="rect">
          <a:avLst/>
        </a:prstGeom>
      </xdr:spPr>
    </xdr:pic>
    <xdr:clientData/>
  </xdr:twoCellAnchor>
</xdr:wsDr>
</file>

<file path=xl/drawings/drawing37.xml><?xml version="1.0" encoding="utf-8"?>
<c:userShapes xmlns:c="http://schemas.openxmlformats.org/drawingml/2006/chart">
  <cdr:relSizeAnchor xmlns:cdr="http://schemas.openxmlformats.org/drawingml/2006/chartDrawing">
    <cdr:from>
      <cdr:x>0.78183</cdr:x>
      <cdr:y>0.0114</cdr:y>
    </cdr:from>
    <cdr:to>
      <cdr:x>0.91002</cdr:x>
      <cdr:y>0.08405</cdr:y>
    </cdr:to>
    <cdr:sp macro="" textlink="">
      <cdr:nvSpPr>
        <cdr:cNvPr id="2" name="Tekstvak 1"/>
        <cdr:cNvSpPr txBox="1"/>
      </cdr:nvSpPr>
      <cdr:spPr>
        <a:xfrm xmlns:a="http://schemas.openxmlformats.org/drawingml/2006/main">
          <a:off x="8772526" y="76200"/>
          <a:ext cx="1438275" cy="485775"/>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r"/>
          <a:r>
            <a:rPr lang="nl-NL" sz="1800">
              <a:solidFill>
                <a:srgbClr val="0070C0"/>
              </a:solidFill>
            </a:rPr>
            <a:t>Govern</a:t>
          </a:r>
        </a:p>
      </cdr:txBody>
    </cdr:sp>
  </cdr:relSizeAnchor>
  <cdr:relSizeAnchor xmlns:cdr="http://schemas.openxmlformats.org/drawingml/2006/chartDrawing">
    <cdr:from>
      <cdr:x>0.06365</cdr:x>
      <cdr:y>0.89245</cdr:y>
    </cdr:from>
    <cdr:to>
      <cdr:x>0.19183</cdr:x>
      <cdr:y>0.9651</cdr:y>
    </cdr:to>
    <cdr:sp macro="" textlink="">
      <cdr:nvSpPr>
        <cdr:cNvPr id="3" name="Tekstvak 1"/>
        <cdr:cNvSpPr txBox="1"/>
      </cdr:nvSpPr>
      <cdr:spPr>
        <a:xfrm xmlns:a="http://schemas.openxmlformats.org/drawingml/2006/main">
          <a:off x="670575" y="5528087"/>
          <a:ext cx="1350325" cy="450017"/>
        </a:xfrm>
        <a:prstGeom xmlns:a="http://schemas.openxmlformats.org/drawingml/2006/main" prst="rect">
          <a:avLst/>
        </a:prstGeom>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nl-NL" sz="1800">
              <a:solidFill>
                <a:srgbClr val="0070C0"/>
              </a:solidFill>
            </a:rPr>
            <a:t>Protect</a:t>
          </a:r>
        </a:p>
      </cdr:txBody>
    </cdr:sp>
  </cdr:relSizeAnchor>
  <cdr:relSizeAnchor xmlns:cdr="http://schemas.openxmlformats.org/drawingml/2006/chartDrawing">
    <cdr:from>
      <cdr:x>0.05908</cdr:x>
      <cdr:y>0.57773</cdr:y>
    </cdr:from>
    <cdr:to>
      <cdr:x>0.18727</cdr:x>
      <cdr:y>0.65038</cdr:y>
    </cdr:to>
    <cdr:sp macro="" textlink="">
      <cdr:nvSpPr>
        <cdr:cNvPr id="4" name="Tekstvak 1"/>
        <cdr:cNvSpPr txBox="1"/>
      </cdr:nvSpPr>
      <cdr:spPr>
        <a:xfrm xmlns:a="http://schemas.openxmlformats.org/drawingml/2006/main">
          <a:off x="622367" y="3578629"/>
          <a:ext cx="1350430" cy="450017"/>
        </a:xfrm>
        <a:prstGeom xmlns:a="http://schemas.openxmlformats.org/drawingml/2006/main" prst="rect">
          <a:avLst/>
        </a:prstGeom>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nl-NL" sz="1800">
              <a:solidFill>
                <a:srgbClr val="0070C0"/>
              </a:solidFill>
            </a:rPr>
            <a:t>Detect</a:t>
          </a:r>
        </a:p>
      </cdr:txBody>
    </cdr:sp>
  </cdr:relSizeAnchor>
  <cdr:relSizeAnchor xmlns:cdr="http://schemas.openxmlformats.org/drawingml/2006/chartDrawing">
    <cdr:from>
      <cdr:x>0.0614</cdr:x>
      <cdr:y>0.01187</cdr:y>
    </cdr:from>
    <cdr:to>
      <cdr:x>0.18959</cdr:x>
      <cdr:y>0.08452</cdr:y>
    </cdr:to>
    <cdr:sp macro="" textlink="">
      <cdr:nvSpPr>
        <cdr:cNvPr id="5" name="Tekstvak 1"/>
        <cdr:cNvSpPr txBox="1"/>
      </cdr:nvSpPr>
      <cdr:spPr>
        <a:xfrm xmlns:a="http://schemas.openxmlformats.org/drawingml/2006/main">
          <a:off x="688975" y="79375"/>
          <a:ext cx="1438275" cy="485775"/>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nl-NL" sz="1800">
              <a:solidFill>
                <a:srgbClr val="0070C0"/>
              </a:solidFill>
            </a:rPr>
            <a:t>Recover</a:t>
          </a:r>
        </a:p>
      </cdr:txBody>
    </cdr:sp>
  </cdr:relSizeAnchor>
  <cdr:relSizeAnchor xmlns:cdr="http://schemas.openxmlformats.org/drawingml/2006/chartDrawing">
    <cdr:from>
      <cdr:x>0.06363</cdr:x>
      <cdr:y>0.23375</cdr:y>
    </cdr:from>
    <cdr:to>
      <cdr:x>0.19182</cdr:x>
      <cdr:y>0.3064</cdr:y>
    </cdr:to>
    <cdr:sp macro="" textlink="">
      <cdr:nvSpPr>
        <cdr:cNvPr id="6" name="Tekstvak 1"/>
        <cdr:cNvSpPr txBox="1"/>
      </cdr:nvSpPr>
      <cdr:spPr>
        <a:xfrm xmlns:a="http://schemas.openxmlformats.org/drawingml/2006/main">
          <a:off x="706267" y="1447948"/>
          <a:ext cx="1422754" cy="450017"/>
        </a:xfrm>
        <a:prstGeom xmlns:a="http://schemas.openxmlformats.org/drawingml/2006/main" prst="rect">
          <a:avLst/>
        </a:prstGeom>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nl-NL" sz="1800">
              <a:solidFill>
                <a:srgbClr val="0070C0"/>
              </a:solidFill>
            </a:rPr>
            <a:t>Respond</a:t>
          </a:r>
        </a:p>
      </cdr:txBody>
    </cdr:sp>
  </cdr:relSizeAnchor>
  <cdr:relSizeAnchor xmlns:cdr="http://schemas.openxmlformats.org/drawingml/2006/chartDrawing">
    <cdr:from>
      <cdr:x>0.77726</cdr:x>
      <cdr:y>0.70541</cdr:y>
    </cdr:from>
    <cdr:to>
      <cdr:x>0.90544</cdr:x>
      <cdr:y>0.77806</cdr:y>
    </cdr:to>
    <cdr:sp macro="" textlink="">
      <cdr:nvSpPr>
        <cdr:cNvPr id="7" name="Tekstvak 1">
          <a:extLst xmlns:a="http://schemas.openxmlformats.org/drawingml/2006/main">
            <a:ext uri="{FF2B5EF4-FFF2-40B4-BE49-F238E27FC236}">
              <a16:creationId xmlns:a16="http://schemas.microsoft.com/office/drawing/2014/main" id="{A3BFB8C6-CA61-6F6B-64F4-E4F2B72489B1}"/>
            </a:ext>
          </a:extLst>
        </cdr:cNvPr>
        <cdr:cNvSpPr txBox="1"/>
      </cdr:nvSpPr>
      <cdr:spPr>
        <a:xfrm xmlns:a="http://schemas.openxmlformats.org/drawingml/2006/main">
          <a:off x="8188068" y="4369523"/>
          <a:ext cx="1350325" cy="450017"/>
        </a:xfrm>
        <a:prstGeom xmlns:a="http://schemas.openxmlformats.org/drawingml/2006/main" prst="rect">
          <a:avLst/>
        </a:prstGeom>
      </cdr:spPr>
      <cdr:txBody>
        <a:bodyPr xmlns:a="http://schemas.openxmlformats.org/drawingml/2006/main" wrap="square" rtlCol="0" anchor="b"/>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nl-NL" sz="1800">
              <a:solidFill>
                <a:srgbClr val="0070C0"/>
              </a:solidFill>
            </a:rPr>
            <a:t>Identify</a:t>
          </a:r>
        </a:p>
      </cdr:txBody>
    </cdr:sp>
  </cdr:relSizeAnchor>
</c:userShapes>
</file>

<file path=xl/drawings/drawing38.xml><?xml version="1.0" encoding="utf-8"?>
<xdr:wsDr xmlns:xdr="http://schemas.openxmlformats.org/drawingml/2006/spreadsheetDrawing" xmlns:a="http://schemas.openxmlformats.org/drawingml/2006/main">
  <xdr:twoCellAnchor editAs="oneCell">
    <xdr:from>
      <xdr:col>8</xdr:col>
      <xdr:colOff>92177</xdr:colOff>
      <xdr:row>0</xdr:row>
      <xdr:rowOff>0</xdr:rowOff>
    </xdr:from>
    <xdr:to>
      <xdr:col>8</xdr:col>
      <xdr:colOff>627316</xdr:colOff>
      <xdr:row>2</xdr:row>
      <xdr:rowOff>9525</xdr:rowOff>
    </xdr:to>
    <xdr:pic>
      <xdr:nvPicPr>
        <xdr:cNvPr id="3" name="Afbeelding 2">
          <a:hlinkClick xmlns:r="http://schemas.openxmlformats.org/officeDocument/2006/relationships" r:id="rId1" tooltip="Previous domain"/>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708130" y="0"/>
          <a:ext cx="535139" cy="516671"/>
        </a:xfrm>
        <a:prstGeom prst="rect">
          <a:avLst/>
        </a:prstGeom>
      </xdr:spPr>
    </xdr:pic>
    <xdr:clientData/>
  </xdr:twoCellAnchor>
  <xdr:twoCellAnchor editAs="oneCell">
    <xdr:from>
      <xdr:col>9</xdr:col>
      <xdr:colOff>53147</xdr:colOff>
      <xdr:row>0</xdr:row>
      <xdr:rowOff>1</xdr:rowOff>
    </xdr:from>
    <xdr:to>
      <xdr:col>9</xdr:col>
      <xdr:colOff>567671</xdr:colOff>
      <xdr:row>2</xdr:row>
      <xdr:rowOff>11487</xdr:rowOff>
    </xdr:to>
    <xdr:pic>
      <xdr:nvPicPr>
        <xdr:cNvPr id="4" name="Afbeelding 3">
          <a:hlinkClick xmlns:r="http://schemas.openxmlformats.org/officeDocument/2006/relationships" r:id="rId3" tooltip="Next domain"/>
          <a:extLst>
            <a:ext uri="{FF2B5EF4-FFF2-40B4-BE49-F238E27FC236}">
              <a16:creationId xmlns:a16="http://schemas.microsoft.com/office/drawing/2014/main" id="{00000000-0008-0000-2300-000004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60233" y="1"/>
          <a:ext cx="514524" cy="518632"/>
        </a:xfrm>
        <a:prstGeom prst="rect">
          <a:avLst/>
        </a:prstGeom>
      </xdr:spPr>
    </xdr:pic>
    <xdr:clientData/>
  </xdr:twoCellAnchor>
  <xdr:twoCellAnchor editAs="oneCell">
    <xdr:from>
      <xdr:col>8</xdr:col>
      <xdr:colOff>627906</xdr:colOff>
      <xdr:row>0</xdr:row>
      <xdr:rowOff>9719</xdr:rowOff>
    </xdr:from>
    <xdr:to>
      <xdr:col>9</xdr:col>
      <xdr:colOff>40456</xdr:colOff>
      <xdr:row>2</xdr:row>
      <xdr:rowOff>18030</xdr:rowOff>
    </xdr:to>
    <xdr:pic>
      <xdr:nvPicPr>
        <xdr:cNvPr id="5" name="Afbeelding 4">
          <a:hlinkClick xmlns:r="http://schemas.openxmlformats.org/officeDocument/2006/relationships" r:id="rId5" tooltip="Back to index"/>
          <a:extLst>
            <a:ext uri="{FF2B5EF4-FFF2-40B4-BE49-F238E27FC236}">
              <a16:creationId xmlns:a16="http://schemas.microsoft.com/office/drawing/2014/main" id="{00000000-0008-0000-2300-000005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243859" y="9719"/>
          <a:ext cx="503683" cy="515457"/>
        </a:xfrm>
        <a:prstGeom prst="rect">
          <a:avLst/>
        </a:prstGeom>
      </xdr:spPr>
    </xdr:pic>
    <xdr:clientData/>
  </xdr:twoCellAnchor>
  <xdr:twoCellAnchor editAs="oneCell">
    <xdr:from>
      <xdr:col>8</xdr:col>
      <xdr:colOff>188890</xdr:colOff>
      <xdr:row>2</xdr:row>
      <xdr:rowOff>105834</xdr:rowOff>
    </xdr:from>
    <xdr:to>
      <xdr:col>8</xdr:col>
      <xdr:colOff>724737</xdr:colOff>
      <xdr:row>3</xdr:row>
      <xdr:rowOff>218245</xdr:rowOff>
    </xdr:to>
    <xdr:pic>
      <xdr:nvPicPr>
        <xdr:cNvPr id="7" name="Afbeelding 6">
          <a:hlinkClick xmlns:r="http://schemas.openxmlformats.org/officeDocument/2006/relationships" r:id="rId7" tooltip="Previous section"/>
          <a:extLst>
            <a:ext uri="{FF2B5EF4-FFF2-40B4-BE49-F238E27FC236}">
              <a16:creationId xmlns:a16="http://schemas.microsoft.com/office/drawing/2014/main" id="{00000000-0008-0000-2300-000007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804843" y="612980"/>
          <a:ext cx="535847" cy="365984"/>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10</xdr:col>
      <xdr:colOff>568581</xdr:colOff>
      <xdr:row>0</xdr:row>
      <xdr:rowOff>0</xdr:rowOff>
    </xdr:from>
    <xdr:to>
      <xdr:col>11</xdr:col>
      <xdr:colOff>465945</xdr:colOff>
      <xdr:row>2</xdr:row>
      <xdr:rowOff>9525</xdr:rowOff>
    </xdr:to>
    <xdr:pic>
      <xdr:nvPicPr>
        <xdr:cNvPr id="15" name="Afbeelding 14">
          <a:hlinkClick xmlns:r="http://schemas.openxmlformats.org/officeDocument/2006/relationships" r:id="rId1" tooltip="Previous domain"/>
          <a:extLst>
            <a:ext uri="{FF2B5EF4-FFF2-40B4-BE49-F238E27FC236}">
              <a16:creationId xmlns:a16="http://schemas.microsoft.com/office/drawing/2014/main" id="{00000000-0008-0000-24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35981" y="0"/>
          <a:ext cx="506964" cy="504825"/>
        </a:xfrm>
        <a:prstGeom prst="rect">
          <a:avLst/>
        </a:prstGeom>
      </xdr:spPr>
    </xdr:pic>
    <xdr:clientData/>
  </xdr:twoCellAnchor>
  <xdr:twoCellAnchor editAs="oneCell">
    <xdr:from>
      <xdr:col>11</xdr:col>
      <xdr:colOff>466535</xdr:colOff>
      <xdr:row>0</xdr:row>
      <xdr:rowOff>9719</xdr:rowOff>
    </xdr:from>
    <xdr:to>
      <xdr:col>11</xdr:col>
      <xdr:colOff>970218</xdr:colOff>
      <xdr:row>2</xdr:row>
      <xdr:rowOff>18030</xdr:rowOff>
    </xdr:to>
    <xdr:pic>
      <xdr:nvPicPr>
        <xdr:cNvPr id="17" name="Afbeelding 16">
          <a:hlinkClick xmlns:r="http://schemas.openxmlformats.org/officeDocument/2006/relationships" r:id="rId3" tooltip="Back to index"/>
          <a:extLst>
            <a:ext uri="{FF2B5EF4-FFF2-40B4-BE49-F238E27FC236}">
              <a16:creationId xmlns:a16="http://schemas.microsoft.com/office/drawing/2014/main" id="{00000000-0008-0000-2400-000011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943535" y="9719"/>
          <a:ext cx="503683" cy="50361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soc-cmm.com/services/training/" TargetMode="External"/><Relationship Id="rId2" Type="http://schemas.openxmlformats.org/officeDocument/2006/relationships/hyperlink" Target="mailto:info@soc-cmm.com" TargetMode="External"/><Relationship Id="rId1" Type="http://schemas.openxmlformats.org/officeDocument/2006/relationships/hyperlink" Target="https://www.soc-cmm.com/"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www.soc-cmm.com/services/support/"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15.xml"/><Relationship Id="rId3" Type="http://schemas.openxmlformats.org/officeDocument/2006/relationships/vmlDrawing" Target="../drawings/vmlDrawing2.vml"/><Relationship Id="rId7" Type="http://schemas.openxmlformats.org/officeDocument/2006/relationships/ctrlProp" Target="../ctrlProps/ctrlProp14.xml"/><Relationship Id="rId2" Type="http://schemas.openxmlformats.org/officeDocument/2006/relationships/drawing" Target="../drawings/drawing7.xml"/><Relationship Id="rId1" Type="http://schemas.openxmlformats.org/officeDocument/2006/relationships/printerSettings" Target="../printerSettings/printerSettings7.bin"/><Relationship Id="rId6" Type="http://schemas.openxmlformats.org/officeDocument/2006/relationships/ctrlProp" Target="../ctrlProps/ctrlProp13.xml"/><Relationship Id="rId5" Type="http://schemas.openxmlformats.org/officeDocument/2006/relationships/ctrlProp" Target="../ctrlProps/ctrlProp12.xml"/><Relationship Id="rId4" Type="http://schemas.openxmlformats.org/officeDocument/2006/relationships/ctrlProp" Target="../ctrlProps/ctrlProp11.xml"/></Relationships>
</file>

<file path=xl/worksheets/_rels/sheet8.xml.rels><?xml version="1.0" encoding="UTF-8" standalone="yes"?>
<Relationships xmlns="http://schemas.openxmlformats.org/package/2006/relationships"><Relationship Id="rId8" Type="http://schemas.openxmlformats.org/officeDocument/2006/relationships/ctrlProp" Target="../ctrlProps/ctrlProp20.xml"/><Relationship Id="rId13" Type="http://schemas.openxmlformats.org/officeDocument/2006/relationships/ctrlProp" Target="../ctrlProps/ctrlProp25.xml"/><Relationship Id="rId3" Type="http://schemas.openxmlformats.org/officeDocument/2006/relationships/vmlDrawing" Target="../drawings/vmlDrawing3.vml"/><Relationship Id="rId7" Type="http://schemas.openxmlformats.org/officeDocument/2006/relationships/ctrlProp" Target="../ctrlProps/ctrlProp19.xml"/><Relationship Id="rId12" Type="http://schemas.openxmlformats.org/officeDocument/2006/relationships/ctrlProp" Target="../ctrlProps/ctrlProp24.xml"/><Relationship Id="rId2" Type="http://schemas.openxmlformats.org/officeDocument/2006/relationships/drawing" Target="../drawings/drawing8.xml"/><Relationship Id="rId16" Type="http://schemas.openxmlformats.org/officeDocument/2006/relationships/ctrlProp" Target="../ctrlProps/ctrlProp28.xml"/><Relationship Id="rId1" Type="http://schemas.openxmlformats.org/officeDocument/2006/relationships/printerSettings" Target="../printerSettings/printerSettings8.bin"/><Relationship Id="rId6" Type="http://schemas.openxmlformats.org/officeDocument/2006/relationships/ctrlProp" Target="../ctrlProps/ctrlProp18.xml"/><Relationship Id="rId11" Type="http://schemas.openxmlformats.org/officeDocument/2006/relationships/ctrlProp" Target="../ctrlProps/ctrlProp23.xml"/><Relationship Id="rId5" Type="http://schemas.openxmlformats.org/officeDocument/2006/relationships/ctrlProp" Target="../ctrlProps/ctrlProp17.xml"/><Relationship Id="rId15" Type="http://schemas.openxmlformats.org/officeDocument/2006/relationships/ctrlProp" Target="../ctrlProps/ctrlProp27.xml"/><Relationship Id="rId10" Type="http://schemas.openxmlformats.org/officeDocument/2006/relationships/ctrlProp" Target="../ctrlProps/ctrlProp22.xml"/><Relationship Id="rId4" Type="http://schemas.openxmlformats.org/officeDocument/2006/relationships/ctrlProp" Target="../ctrlProps/ctrlProp16.xml"/><Relationship Id="rId9" Type="http://schemas.openxmlformats.org/officeDocument/2006/relationships/ctrlProp" Target="../ctrlProps/ctrlProp21.xml"/><Relationship Id="rId14" Type="http://schemas.openxmlformats.org/officeDocument/2006/relationships/ctrlProp" Target="../ctrlProps/ctrlProp26.xml"/></Relationships>
</file>

<file path=xl/worksheets/_rels/sheet9.xml.rels><?xml version="1.0" encoding="UTF-8" standalone="yes"?>
<Relationships xmlns="http://schemas.openxmlformats.org/package/2006/relationships"><Relationship Id="rId8" Type="http://schemas.openxmlformats.org/officeDocument/2006/relationships/ctrlProp" Target="../ctrlProps/ctrlProp33.xml"/><Relationship Id="rId13" Type="http://schemas.openxmlformats.org/officeDocument/2006/relationships/ctrlProp" Target="../ctrlProps/ctrlProp38.xml"/><Relationship Id="rId18" Type="http://schemas.openxmlformats.org/officeDocument/2006/relationships/ctrlProp" Target="../ctrlProps/ctrlProp43.xml"/><Relationship Id="rId3" Type="http://schemas.openxmlformats.org/officeDocument/2006/relationships/vmlDrawing" Target="../drawings/vmlDrawing4.vml"/><Relationship Id="rId7" Type="http://schemas.openxmlformats.org/officeDocument/2006/relationships/ctrlProp" Target="../ctrlProps/ctrlProp32.xml"/><Relationship Id="rId12" Type="http://schemas.openxmlformats.org/officeDocument/2006/relationships/ctrlProp" Target="../ctrlProps/ctrlProp37.xml"/><Relationship Id="rId17" Type="http://schemas.openxmlformats.org/officeDocument/2006/relationships/ctrlProp" Target="../ctrlProps/ctrlProp42.xml"/><Relationship Id="rId2" Type="http://schemas.openxmlformats.org/officeDocument/2006/relationships/drawing" Target="../drawings/drawing9.xml"/><Relationship Id="rId16" Type="http://schemas.openxmlformats.org/officeDocument/2006/relationships/ctrlProp" Target="../ctrlProps/ctrlProp41.xml"/><Relationship Id="rId1" Type="http://schemas.openxmlformats.org/officeDocument/2006/relationships/printerSettings" Target="../printerSettings/printerSettings9.bin"/><Relationship Id="rId6" Type="http://schemas.openxmlformats.org/officeDocument/2006/relationships/ctrlProp" Target="../ctrlProps/ctrlProp31.xml"/><Relationship Id="rId11" Type="http://schemas.openxmlformats.org/officeDocument/2006/relationships/ctrlProp" Target="../ctrlProps/ctrlProp36.xml"/><Relationship Id="rId5" Type="http://schemas.openxmlformats.org/officeDocument/2006/relationships/ctrlProp" Target="../ctrlProps/ctrlProp30.xml"/><Relationship Id="rId15" Type="http://schemas.openxmlformats.org/officeDocument/2006/relationships/ctrlProp" Target="../ctrlProps/ctrlProp40.xml"/><Relationship Id="rId10" Type="http://schemas.openxmlformats.org/officeDocument/2006/relationships/ctrlProp" Target="../ctrlProps/ctrlProp35.xml"/><Relationship Id="rId4" Type="http://schemas.openxmlformats.org/officeDocument/2006/relationships/ctrlProp" Target="../ctrlProps/ctrlProp29.xml"/><Relationship Id="rId9" Type="http://schemas.openxmlformats.org/officeDocument/2006/relationships/ctrlProp" Target="../ctrlProps/ctrlProp34.xml"/><Relationship Id="rId14" Type="http://schemas.openxmlformats.org/officeDocument/2006/relationships/ctrlProp" Target="../ctrlProps/ctrlProp39.xml"/></Relationships>
</file>

<file path=xl/worksheets/_rels/sheet10.xml.rels><?xml version="1.0" encoding="UTF-8" standalone="yes"?>
<Relationships xmlns="http://schemas.openxmlformats.org/package/2006/relationships"><Relationship Id="rId13" Type="http://schemas.openxmlformats.org/officeDocument/2006/relationships/ctrlProp" Target="../ctrlProps/ctrlProp53.xml"/><Relationship Id="rId18" Type="http://schemas.openxmlformats.org/officeDocument/2006/relationships/ctrlProp" Target="../ctrlProps/ctrlProp58.xml"/><Relationship Id="rId26" Type="http://schemas.openxmlformats.org/officeDocument/2006/relationships/ctrlProp" Target="../ctrlProps/ctrlProp66.xml"/><Relationship Id="rId3" Type="http://schemas.openxmlformats.org/officeDocument/2006/relationships/vmlDrawing" Target="../drawings/vmlDrawing5.vml"/><Relationship Id="rId21" Type="http://schemas.openxmlformats.org/officeDocument/2006/relationships/ctrlProp" Target="../ctrlProps/ctrlProp61.xml"/><Relationship Id="rId34" Type="http://schemas.openxmlformats.org/officeDocument/2006/relationships/ctrlProp" Target="../ctrlProps/ctrlProp74.xml"/><Relationship Id="rId7" Type="http://schemas.openxmlformats.org/officeDocument/2006/relationships/ctrlProp" Target="../ctrlProps/ctrlProp47.xml"/><Relationship Id="rId12" Type="http://schemas.openxmlformats.org/officeDocument/2006/relationships/ctrlProp" Target="../ctrlProps/ctrlProp52.xml"/><Relationship Id="rId17" Type="http://schemas.openxmlformats.org/officeDocument/2006/relationships/ctrlProp" Target="../ctrlProps/ctrlProp57.xml"/><Relationship Id="rId25" Type="http://schemas.openxmlformats.org/officeDocument/2006/relationships/ctrlProp" Target="../ctrlProps/ctrlProp65.xml"/><Relationship Id="rId33" Type="http://schemas.openxmlformats.org/officeDocument/2006/relationships/ctrlProp" Target="../ctrlProps/ctrlProp73.xml"/><Relationship Id="rId2" Type="http://schemas.openxmlformats.org/officeDocument/2006/relationships/drawing" Target="../drawings/drawing10.xml"/><Relationship Id="rId16" Type="http://schemas.openxmlformats.org/officeDocument/2006/relationships/ctrlProp" Target="../ctrlProps/ctrlProp56.xml"/><Relationship Id="rId20" Type="http://schemas.openxmlformats.org/officeDocument/2006/relationships/ctrlProp" Target="../ctrlProps/ctrlProp60.xml"/><Relationship Id="rId29" Type="http://schemas.openxmlformats.org/officeDocument/2006/relationships/ctrlProp" Target="../ctrlProps/ctrlProp69.xml"/><Relationship Id="rId1" Type="http://schemas.openxmlformats.org/officeDocument/2006/relationships/printerSettings" Target="../printerSettings/printerSettings10.bin"/><Relationship Id="rId6" Type="http://schemas.openxmlformats.org/officeDocument/2006/relationships/ctrlProp" Target="../ctrlProps/ctrlProp46.xml"/><Relationship Id="rId11" Type="http://schemas.openxmlformats.org/officeDocument/2006/relationships/ctrlProp" Target="../ctrlProps/ctrlProp51.xml"/><Relationship Id="rId24" Type="http://schemas.openxmlformats.org/officeDocument/2006/relationships/ctrlProp" Target="../ctrlProps/ctrlProp64.xml"/><Relationship Id="rId32" Type="http://schemas.openxmlformats.org/officeDocument/2006/relationships/ctrlProp" Target="../ctrlProps/ctrlProp72.xml"/><Relationship Id="rId5" Type="http://schemas.openxmlformats.org/officeDocument/2006/relationships/ctrlProp" Target="../ctrlProps/ctrlProp45.xml"/><Relationship Id="rId15" Type="http://schemas.openxmlformats.org/officeDocument/2006/relationships/ctrlProp" Target="../ctrlProps/ctrlProp55.xml"/><Relationship Id="rId23" Type="http://schemas.openxmlformats.org/officeDocument/2006/relationships/ctrlProp" Target="../ctrlProps/ctrlProp63.xml"/><Relationship Id="rId28" Type="http://schemas.openxmlformats.org/officeDocument/2006/relationships/ctrlProp" Target="../ctrlProps/ctrlProp68.xml"/><Relationship Id="rId10" Type="http://schemas.openxmlformats.org/officeDocument/2006/relationships/ctrlProp" Target="../ctrlProps/ctrlProp50.xml"/><Relationship Id="rId19" Type="http://schemas.openxmlformats.org/officeDocument/2006/relationships/ctrlProp" Target="../ctrlProps/ctrlProp59.xml"/><Relationship Id="rId31" Type="http://schemas.openxmlformats.org/officeDocument/2006/relationships/ctrlProp" Target="../ctrlProps/ctrlProp71.xml"/><Relationship Id="rId4" Type="http://schemas.openxmlformats.org/officeDocument/2006/relationships/ctrlProp" Target="../ctrlProps/ctrlProp44.xml"/><Relationship Id="rId9" Type="http://schemas.openxmlformats.org/officeDocument/2006/relationships/ctrlProp" Target="../ctrlProps/ctrlProp49.xml"/><Relationship Id="rId14" Type="http://schemas.openxmlformats.org/officeDocument/2006/relationships/ctrlProp" Target="../ctrlProps/ctrlProp54.xml"/><Relationship Id="rId22" Type="http://schemas.openxmlformats.org/officeDocument/2006/relationships/ctrlProp" Target="../ctrlProps/ctrlProp62.xml"/><Relationship Id="rId27" Type="http://schemas.openxmlformats.org/officeDocument/2006/relationships/ctrlProp" Target="../ctrlProps/ctrlProp67.xml"/><Relationship Id="rId30" Type="http://schemas.openxmlformats.org/officeDocument/2006/relationships/ctrlProp" Target="../ctrlProps/ctrlProp70.xml"/><Relationship Id="rId8" Type="http://schemas.openxmlformats.org/officeDocument/2006/relationships/ctrlProp" Target="../ctrlProps/ctrlProp48.xml"/></Relationships>
</file>

<file path=xl/worksheets/_rels/sheet11.xml.rels><?xml version="1.0" encoding="UTF-8" standalone="yes"?>
<Relationships xmlns="http://schemas.openxmlformats.org/package/2006/relationships"><Relationship Id="rId8" Type="http://schemas.openxmlformats.org/officeDocument/2006/relationships/ctrlProp" Target="../ctrlProps/ctrlProp79.xml"/><Relationship Id="rId13" Type="http://schemas.openxmlformats.org/officeDocument/2006/relationships/ctrlProp" Target="../ctrlProps/ctrlProp84.xml"/><Relationship Id="rId18" Type="http://schemas.openxmlformats.org/officeDocument/2006/relationships/ctrlProp" Target="../ctrlProps/ctrlProp89.xml"/><Relationship Id="rId3" Type="http://schemas.openxmlformats.org/officeDocument/2006/relationships/vmlDrawing" Target="../drawings/vmlDrawing6.vml"/><Relationship Id="rId21" Type="http://schemas.openxmlformats.org/officeDocument/2006/relationships/ctrlProp" Target="../ctrlProps/ctrlProp92.xml"/><Relationship Id="rId7" Type="http://schemas.openxmlformats.org/officeDocument/2006/relationships/ctrlProp" Target="../ctrlProps/ctrlProp78.xml"/><Relationship Id="rId12" Type="http://schemas.openxmlformats.org/officeDocument/2006/relationships/ctrlProp" Target="../ctrlProps/ctrlProp83.xml"/><Relationship Id="rId17" Type="http://schemas.openxmlformats.org/officeDocument/2006/relationships/ctrlProp" Target="../ctrlProps/ctrlProp88.xml"/><Relationship Id="rId2" Type="http://schemas.openxmlformats.org/officeDocument/2006/relationships/drawing" Target="../drawings/drawing11.xml"/><Relationship Id="rId16" Type="http://schemas.openxmlformats.org/officeDocument/2006/relationships/ctrlProp" Target="../ctrlProps/ctrlProp87.xml"/><Relationship Id="rId20" Type="http://schemas.openxmlformats.org/officeDocument/2006/relationships/ctrlProp" Target="../ctrlProps/ctrlProp91.xml"/><Relationship Id="rId1" Type="http://schemas.openxmlformats.org/officeDocument/2006/relationships/printerSettings" Target="../printerSettings/printerSettings11.bin"/><Relationship Id="rId6" Type="http://schemas.openxmlformats.org/officeDocument/2006/relationships/ctrlProp" Target="../ctrlProps/ctrlProp77.xml"/><Relationship Id="rId11" Type="http://schemas.openxmlformats.org/officeDocument/2006/relationships/ctrlProp" Target="../ctrlProps/ctrlProp82.xml"/><Relationship Id="rId5" Type="http://schemas.openxmlformats.org/officeDocument/2006/relationships/ctrlProp" Target="../ctrlProps/ctrlProp76.xml"/><Relationship Id="rId15" Type="http://schemas.openxmlformats.org/officeDocument/2006/relationships/ctrlProp" Target="../ctrlProps/ctrlProp86.xml"/><Relationship Id="rId23" Type="http://schemas.openxmlformats.org/officeDocument/2006/relationships/ctrlProp" Target="../ctrlProps/ctrlProp94.xml"/><Relationship Id="rId10" Type="http://schemas.openxmlformats.org/officeDocument/2006/relationships/ctrlProp" Target="../ctrlProps/ctrlProp81.xml"/><Relationship Id="rId19" Type="http://schemas.openxmlformats.org/officeDocument/2006/relationships/ctrlProp" Target="../ctrlProps/ctrlProp90.xml"/><Relationship Id="rId4" Type="http://schemas.openxmlformats.org/officeDocument/2006/relationships/ctrlProp" Target="../ctrlProps/ctrlProp75.xml"/><Relationship Id="rId9" Type="http://schemas.openxmlformats.org/officeDocument/2006/relationships/ctrlProp" Target="../ctrlProps/ctrlProp80.xml"/><Relationship Id="rId14" Type="http://schemas.openxmlformats.org/officeDocument/2006/relationships/ctrlProp" Target="../ctrlProps/ctrlProp85.xml"/><Relationship Id="rId22" Type="http://schemas.openxmlformats.org/officeDocument/2006/relationships/ctrlProp" Target="../ctrlProps/ctrlProp93.xml"/></Relationships>
</file>

<file path=xl/worksheets/_rels/sheet12.xml.rels><?xml version="1.0" encoding="UTF-8" standalone="yes"?>
<Relationships xmlns="http://schemas.openxmlformats.org/package/2006/relationships"><Relationship Id="rId8" Type="http://schemas.openxmlformats.org/officeDocument/2006/relationships/ctrlProp" Target="../ctrlProps/ctrlProp99.xml"/><Relationship Id="rId13" Type="http://schemas.openxmlformats.org/officeDocument/2006/relationships/ctrlProp" Target="../ctrlProps/ctrlProp104.xml"/><Relationship Id="rId3" Type="http://schemas.openxmlformats.org/officeDocument/2006/relationships/vmlDrawing" Target="../drawings/vmlDrawing7.vml"/><Relationship Id="rId7" Type="http://schemas.openxmlformats.org/officeDocument/2006/relationships/ctrlProp" Target="../ctrlProps/ctrlProp98.xml"/><Relationship Id="rId12" Type="http://schemas.openxmlformats.org/officeDocument/2006/relationships/ctrlProp" Target="../ctrlProps/ctrlProp103.xml"/><Relationship Id="rId2" Type="http://schemas.openxmlformats.org/officeDocument/2006/relationships/drawing" Target="../drawings/drawing12.xml"/><Relationship Id="rId1" Type="http://schemas.openxmlformats.org/officeDocument/2006/relationships/printerSettings" Target="../printerSettings/printerSettings12.bin"/><Relationship Id="rId6" Type="http://schemas.openxmlformats.org/officeDocument/2006/relationships/ctrlProp" Target="../ctrlProps/ctrlProp97.xml"/><Relationship Id="rId11" Type="http://schemas.openxmlformats.org/officeDocument/2006/relationships/ctrlProp" Target="../ctrlProps/ctrlProp102.xml"/><Relationship Id="rId5" Type="http://schemas.openxmlformats.org/officeDocument/2006/relationships/ctrlProp" Target="../ctrlProps/ctrlProp96.xml"/><Relationship Id="rId10" Type="http://schemas.openxmlformats.org/officeDocument/2006/relationships/ctrlProp" Target="../ctrlProps/ctrlProp101.xml"/><Relationship Id="rId4" Type="http://schemas.openxmlformats.org/officeDocument/2006/relationships/ctrlProp" Target="../ctrlProps/ctrlProp95.xml"/><Relationship Id="rId9" Type="http://schemas.openxmlformats.org/officeDocument/2006/relationships/ctrlProp" Target="../ctrlProps/ctrlProp100.xml"/></Relationships>
</file>

<file path=xl/worksheets/_rels/sheet13.xml.rels><?xml version="1.0" encoding="UTF-8" standalone="yes"?>
<Relationships xmlns="http://schemas.openxmlformats.org/package/2006/relationships"><Relationship Id="rId13" Type="http://schemas.openxmlformats.org/officeDocument/2006/relationships/ctrlProp" Target="../ctrlProps/ctrlProp113.xml"/><Relationship Id="rId18" Type="http://schemas.openxmlformats.org/officeDocument/2006/relationships/ctrlProp" Target="../ctrlProps/ctrlProp118.xml"/><Relationship Id="rId26" Type="http://schemas.openxmlformats.org/officeDocument/2006/relationships/ctrlProp" Target="../ctrlProps/ctrlProp126.xml"/><Relationship Id="rId3" Type="http://schemas.openxmlformats.org/officeDocument/2006/relationships/drawing" Target="../drawings/drawing13.xml"/><Relationship Id="rId21" Type="http://schemas.openxmlformats.org/officeDocument/2006/relationships/ctrlProp" Target="../ctrlProps/ctrlProp121.xml"/><Relationship Id="rId7" Type="http://schemas.openxmlformats.org/officeDocument/2006/relationships/ctrlProp" Target="../ctrlProps/ctrlProp107.xml"/><Relationship Id="rId12" Type="http://schemas.openxmlformats.org/officeDocument/2006/relationships/ctrlProp" Target="../ctrlProps/ctrlProp112.xml"/><Relationship Id="rId17" Type="http://schemas.openxmlformats.org/officeDocument/2006/relationships/ctrlProp" Target="../ctrlProps/ctrlProp117.xml"/><Relationship Id="rId25" Type="http://schemas.openxmlformats.org/officeDocument/2006/relationships/ctrlProp" Target="../ctrlProps/ctrlProp125.xml"/><Relationship Id="rId33" Type="http://schemas.openxmlformats.org/officeDocument/2006/relationships/ctrlProp" Target="../ctrlProps/ctrlProp133.xml"/><Relationship Id="rId2" Type="http://schemas.openxmlformats.org/officeDocument/2006/relationships/printerSettings" Target="../printerSettings/printerSettings13.bin"/><Relationship Id="rId16" Type="http://schemas.openxmlformats.org/officeDocument/2006/relationships/ctrlProp" Target="../ctrlProps/ctrlProp116.xml"/><Relationship Id="rId20" Type="http://schemas.openxmlformats.org/officeDocument/2006/relationships/ctrlProp" Target="../ctrlProps/ctrlProp120.xml"/><Relationship Id="rId29" Type="http://schemas.openxmlformats.org/officeDocument/2006/relationships/ctrlProp" Target="../ctrlProps/ctrlProp129.xml"/><Relationship Id="rId1" Type="http://schemas.openxmlformats.org/officeDocument/2006/relationships/hyperlink" Target="https://www.nist.gov/itl/applied-cybersecurity/nice/nice-framework-resource-center/nice-framework-current-versions" TargetMode="External"/><Relationship Id="rId6" Type="http://schemas.openxmlformats.org/officeDocument/2006/relationships/ctrlProp" Target="../ctrlProps/ctrlProp106.xml"/><Relationship Id="rId11" Type="http://schemas.openxmlformats.org/officeDocument/2006/relationships/ctrlProp" Target="../ctrlProps/ctrlProp111.xml"/><Relationship Id="rId24" Type="http://schemas.openxmlformats.org/officeDocument/2006/relationships/ctrlProp" Target="../ctrlProps/ctrlProp124.xml"/><Relationship Id="rId32" Type="http://schemas.openxmlformats.org/officeDocument/2006/relationships/ctrlProp" Target="../ctrlProps/ctrlProp132.xml"/><Relationship Id="rId5" Type="http://schemas.openxmlformats.org/officeDocument/2006/relationships/ctrlProp" Target="../ctrlProps/ctrlProp105.xml"/><Relationship Id="rId15" Type="http://schemas.openxmlformats.org/officeDocument/2006/relationships/ctrlProp" Target="../ctrlProps/ctrlProp115.xml"/><Relationship Id="rId23" Type="http://schemas.openxmlformats.org/officeDocument/2006/relationships/ctrlProp" Target="../ctrlProps/ctrlProp123.xml"/><Relationship Id="rId28" Type="http://schemas.openxmlformats.org/officeDocument/2006/relationships/ctrlProp" Target="../ctrlProps/ctrlProp128.xml"/><Relationship Id="rId10" Type="http://schemas.openxmlformats.org/officeDocument/2006/relationships/ctrlProp" Target="../ctrlProps/ctrlProp110.xml"/><Relationship Id="rId19" Type="http://schemas.openxmlformats.org/officeDocument/2006/relationships/ctrlProp" Target="../ctrlProps/ctrlProp119.xml"/><Relationship Id="rId31" Type="http://schemas.openxmlformats.org/officeDocument/2006/relationships/ctrlProp" Target="../ctrlProps/ctrlProp131.xml"/><Relationship Id="rId4" Type="http://schemas.openxmlformats.org/officeDocument/2006/relationships/vmlDrawing" Target="../drawings/vmlDrawing8.vml"/><Relationship Id="rId9" Type="http://schemas.openxmlformats.org/officeDocument/2006/relationships/ctrlProp" Target="../ctrlProps/ctrlProp109.xml"/><Relationship Id="rId14" Type="http://schemas.openxmlformats.org/officeDocument/2006/relationships/ctrlProp" Target="../ctrlProps/ctrlProp114.xml"/><Relationship Id="rId22" Type="http://schemas.openxmlformats.org/officeDocument/2006/relationships/ctrlProp" Target="../ctrlProps/ctrlProp122.xml"/><Relationship Id="rId27" Type="http://schemas.openxmlformats.org/officeDocument/2006/relationships/ctrlProp" Target="../ctrlProps/ctrlProp127.xml"/><Relationship Id="rId30" Type="http://schemas.openxmlformats.org/officeDocument/2006/relationships/ctrlProp" Target="../ctrlProps/ctrlProp130.xml"/><Relationship Id="rId8" Type="http://schemas.openxmlformats.org/officeDocument/2006/relationships/ctrlProp" Target="../ctrlProps/ctrlProp108.xml"/></Relationships>
</file>

<file path=xl/worksheets/_rels/sheet14.xml.rels><?xml version="1.0" encoding="UTF-8" standalone="yes"?>
<Relationships xmlns="http://schemas.openxmlformats.org/package/2006/relationships"><Relationship Id="rId8" Type="http://schemas.openxmlformats.org/officeDocument/2006/relationships/ctrlProp" Target="../ctrlProps/ctrlProp138.xml"/><Relationship Id="rId13" Type="http://schemas.openxmlformats.org/officeDocument/2006/relationships/ctrlProp" Target="../ctrlProps/ctrlProp143.xml"/><Relationship Id="rId3" Type="http://schemas.openxmlformats.org/officeDocument/2006/relationships/vmlDrawing" Target="../drawings/vmlDrawing9.vml"/><Relationship Id="rId7" Type="http://schemas.openxmlformats.org/officeDocument/2006/relationships/ctrlProp" Target="../ctrlProps/ctrlProp137.xml"/><Relationship Id="rId12" Type="http://schemas.openxmlformats.org/officeDocument/2006/relationships/ctrlProp" Target="../ctrlProps/ctrlProp142.xml"/><Relationship Id="rId17" Type="http://schemas.openxmlformats.org/officeDocument/2006/relationships/ctrlProp" Target="../ctrlProps/ctrlProp147.xml"/><Relationship Id="rId2" Type="http://schemas.openxmlformats.org/officeDocument/2006/relationships/drawing" Target="../drawings/drawing14.xml"/><Relationship Id="rId16" Type="http://schemas.openxmlformats.org/officeDocument/2006/relationships/ctrlProp" Target="../ctrlProps/ctrlProp146.xml"/><Relationship Id="rId1" Type="http://schemas.openxmlformats.org/officeDocument/2006/relationships/printerSettings" Target="../printerSettings/printerSettings14.bin"/><Relationship Id="rId6" Type="http://schemas.openxmlformats.org/officeDocument/2006/relationships/ctrlProp" Target="../ctrlProps/ctrlProp136.xml"/><Relationship Id="rId11" Type="http://schemas.openxmlformats.org/officeDocument/2006/relationships/ctrlProp" Target="../ctrlProps/ctrlProp141.xml"/><Relationship Id="rId5" Type="http://schemas.openxmlformats.org/officeDocument/2006/relationships/ctrlProp" Target="../ctrlProps/ctrlProp135.xml"/><Relationship Id="rId15" Type="http://schemas.openxmlformats.org/officeDocument/2006/relationships/ctrlProp" Target="../ctrlProps/ctrlProp145.xml"/><Relationship Id="rId10" Type="http://schemas.openxmlformats.org/officeDocument/2006/relationships/ctrlProp" Target="../ctrlProps/ctrlProp140.xml"/><Relationship Id="rId4" Type="http://schemas.openxmlformats.org/officeDocument/2006/relationships/ctrlProp" Target="../ctrlProps/ctrlProp134.xml"/><Relationship Id="rId9" Type="http://schemas.openxmlformats.org/officeDocument/2006/relationships/ctrlProp" Target="../ctrlProps/ctrlProp139.xml"/><Relationship Id="rId14" Type="http://schemas.openxmlformats.org/officeDocument/2006/relationships/ctrlProp" Target="../ctrlProps/ctrlProp144.xml"/></Relationships>
</file>

<file path=xl/worksheets/_rels/sheet15.xml.rels><?xml version="1.0" encoding="UTF-8" standalone="yes"?>
<Relationships xmlns="http://schemas.openxmlformats.org/package/2006/relationships"><Relationship Id="rId8" Type="http://schemas.openxmlformats.org/officeDocument/2006/relationships/ctrlProp" Target="../ctrlProps/ctrlProp152.xml"/><Relationship Id="rId13" Type="http://schemas.openxmlformats.org/officeDocument/2006/relationships/ctrlProp" Target="../ctrlProps/ctrlProp157.xml"/><Relationship Id="rId18" Type="http://schemas.openxmlformats.org/officeDocument/2006/relationships/ctrlProp" Target="../ctrlProps/ctrlProp162.xml"/><Relationship Id="rId3" Type="http://schemas.openxmlformats.org/officeDocument/2006/relationships/vmlDrawing" Target="../drawings/vmlDrawing10.vml"/><Relationship Id="rId7" Type="http://schemas.openxmlformats.org/officeDocument/2006/relationships/ctrlProp" Target="../ctrlProps/ctrlProp151.xml"/><Relationship Id="rId12" Type="http://schemas.openxmlformats.org/officeDocument/2006/relationships/ctrlProp" Target="../ctrlProps/ctrlProp156.xml"/><Relationship Id="rId17" Type="http://schemas.openxmlformats.org/officeDocument/2006/relationships/ctrlProp" Target="../ctrlProps/ctrlProp161.xml"/><Relationship Id="rId2" Type="http://schemas.openxmlformats.org/officeDocument/2006/relationships/drawing" Target="../drawings/drawing15.xml"/><Relationship Id="rId16" Type="http://schemas.openxmlformats.org/officeDocument/2006/relationships/ctrlProp" Target="../ctrlProps/ctrlProp160.xml"/><Relationship Id="rId1" Type="http://schemas.openxmlformats.org/officeDocument/2006/relationships/printerSettings" Target="../printerSettings/printerSettings15.bin"/><Relationship Id="rId6" Type="http://schemas.openxmlformats.org/officeDocument/2006/relationships/ctrlProp" Target="../ctrlProps/ctrlProp150.xml"/><Relationship Id="rId11" Type="http://schemas.openxmlformats.org/officeDocument/2006/relationships/ctrlProp" Target="../ctrlProps/ctrlProp155.xml"/><Relationship Id="rId5" Type="http://schemas.openxmlformats.org/officeDocument/2006/relationships/ctrlProp" Target="../ctrlProps/ctrlProp149.xml"/><Relationship Id="rId15" Type="http://schemas.openxmlformats.org/officeDocument/2006/relationships/ctrlProp" Target="../ctrlProps/ctrlProp159.xml"/><Relationship Id="rId10" Type="http://schemas.openxmlformats.org/officeDocument/2006/relationships/ctrlProp" Target="../ctrlProps/ctrlProp154.xml"/><Relationship Id="rId4" Type="http://schemas.openxmlformats.org/officeDocument/2006/relationships/ctrlProp" Target="../ctrlProps/ctrlProp148.xml"/><Relationship Id="rId9" Type="http://schemas.openxmlformats.org/officeDocument/2006/relationships/ctrlProp" Target="../ctrlProps/ctrlProp153.xml"/><Relationship Id="rId14" Type="http://schemas.openxmlformats.org/officeDocument/2006/relationships/ctrlProp" Target="../ctrlProps/ctrlProp158.xml"/></Relationships>
</file>

<file path=xl/worksheets/_rels/sheet16.xml.rels><?xml version="1.0" encoding="UTF-8" standalone="yes"?>
<Relationships xmlns="http://schemas.openxmlformats.org/package/2006/relationships"><Relationship Id="rId8" Type="http://schemas.openxmlformats.org/officeDocument/2006/relationships/ctrlProp" Target="../ctrlProps/ctrlProp167.xml"/><Relationship Id="rId13" Type="http://schemas.openxmlformats.org/officeDocument/2006/relationships/ctrlProp" Target="../ctrlProps/ctrlProp172.xml"/><Relationship Id="rId18" Type="http://schemas.openxmlformats.org/officeDocument/2006/relationships/ctrlProp" Target="../ctrlProps/ctrlProp177.xml"/><Relationship Id="rId3" Type="http://schemas.openxmlformats.org/officeDocument/2006/relationships/vmlDrawing" Target="../drawings/vmlDrawing11.vml"/><Relationship Id="rId7" Type="http://schemas.openxmlformats.org/officeDocument/2006/relationships/ctrlProp" Target="../ctrlProps/ctrlProp166.xml"/><Relationship Id="rId12" Type="http://schemas.openxmlformats.org/officeDocument/2006/relationships/ctrlProp" Target="../ctrlProps/ctrlProp171.xml"/><Relationship Id="rId17" Type="http://schemas.openxmlformats.org/officeDocument/2006/relationships/ctrlProp" Target="../ctrlProps/ctrlProp176.xml"/><Relationship Id="rId2" Type="http://schemas.openxmlformats.org/officeDocument/2006/relationships/drawing" Target="../drawings/drawing16.xml"/><Relationship Id="rId16" Type="http://schemas.openxmlformats.org/officeDocument/2006/relationships/ctrlProp" Target="../ctrlProps/ctrlProp175.xml"/><Relationship Id="rId1" Type="http://schemas.openxmlformats.org/officeDocument/2006/relationships/printerSettings" Target="../printerSettings/printerSettings16.bin"/><Relationship Id="rId6" Type="http://schemas.openxmlformats.org/officeDocument/2006/relationships/ctrlProp" Target="../ctrlProps/ctrlProp165.xml"/><Relationship Id="rId11" Type="http://schemas.openxmlformats.org/officeDocument/2006/relationships/ctrlProp" Target="../ctrlProps/ctrlProp170.xml"/><Relationship Id="rId5" Type="http://schemas.openxmlformats.org/officeDocument/2006/relationships/ctrlProp" Target="../ctrlProps/ctrlProp164.xml"/><Relationship Id="rId15" Type="http://schemas.openxmlformats.org/officeDocument/2006/relationships/ctrlProp" Target="../ctrlProps/ctrlProp174.xml"/><Relationship Id="rId10" Type="http://schemas.openxmlformats.org/officeDocument/2006/relationships/ctrlProp" Target="../ctrlProps/ctrlProp169.xml"/><Relationship Id="rId19" Type="http://schemas.openxmlformats.org/officeDocument/2006/relationships/ctrlProp" Target="../ctrlProps/ctrlProp178.xml"/><Relationship Id="rId4" Type="http://schemas.openxmlformats.org/officeDocument/2006/relationships/ctrlProp" Target="../ctrlProps/ctrlProp163.xml"/><Relationship Id="rId9" Type="http://schemas.openxmlformats.org/officeDocument/2006/relationships/ctrlProp" Target="../ctrlProps/ctrlProp168.xml"/><Relationship Id="rId14" Type="http://schemas.openxmlformats.org/officeDocument/2006/relationships/ctrlProp" Target="../ctrlProps/ctrlProp173.xml"/></Relationships>
</file>

<file path=xl/worksheets/_rels/sheet17.xml.rels><?xml version="1.0" encoding="UTF-8" standalone="yes"?>
<Relationships xmlns="http://schemas.openxmlformats.org/package/2006/relationships"><Relationship Id="rId13" Type="http://schemas.openxmlformats.org/officeDocument/2006/relationships/ctrlProp" Target="../ctrlProps/ctrlProp188.xml"/><Relationship Id="rId18" Type="http://schemas.openxmlformats.org/officeDocument/2006/relationships/ctrlProp" Target="../ctrlProps/ctrlProp193.xml"/><Relationship Id="rId26" Type="http://schemas.openxmlformats.org/officeDocument/2006/relationships/ctrlProp" Target="../ctrlProps/ctrlProp201.xml"/><Relationship Id="rId39" Type="http://schemas.openxmlformats.org/officeDocument/2006/relationships/ctrlProp" Target="../ctrlProps/ctrlProp214.xml"/><Relationship Id="rId21" Type="http://schemas.openxmlformats.org/officeDocument/2006/relationships/ctrlProp" Target="../ctrlProps/ctrlProp196.xml"/><Relationship Id="rId34" Type="http://schemas.openxmlformats.org/officeDocument/2006/relationships/ctrlProp" Target="../ctrlProps/ctrlProp209.xml"/><Relationship Id="rId7" Type="http://schemas.openxmlformats.org/officeDocument/2006/relationships/ctrlProp" Target="../ctrlProps/ctrlProp182.xml"/><Relationship Id="rId12" Type="http://schemas.openxmlformats.org/officeDocument/2006/relationships/ctrlProp" Target="../ctrlProps/ctrlProp187.xml"/><Relationship Id="rId17" Type="http://schemas.openxmlformats.org/officeDocument/2006/relationships/ctrlProp" Target="../ctrlProps/ctrlProp192.xml"/><Relationship Id="rId25" Type="http://schemas.openxmlformats.org/officeDocument/2006/relationships/ctrlProp" Target="../ctrlProps/ctrlProp200.xml"/><Relationship Id="rId33" Type="http://schemas.openxmlformats.org/officeDocument/2006/relationships/ctrlProp" Target="../ctrlProps/ctrlProp208.xml"/><Relationship Id="rId38" Type="http://schemas.openxmlformats.org/officeDocument/2006/relationships/ctrlProp" Target="../ctrlProps/ctrlProp213.xml"/><Relationship Id="rId2" Type="http://schemas.openxmlformats.org/officeDocument/2006/relationships/drawing" Target="../drawings/drawing17.xml"/><Relationship Id="rId16" Type="http://schemas.openxmlformats.org/officeDocument/2006/relationships/ctrlProp" Target="../ctrlProps/ctrlProp191.xml"/><Relationship Id="rId20" Type="http://schemas.openxmlformats.org/officeDocument/2006/relationships/ctrlProp" Target="../ctrlProps/ctrlProp195.xml"/><Relationship Id="rId29" Type="http://schemas.openxmlformats.org/officeDocument/2006/relationships/ctrlProp" Target="../ctrlProps/ctrlProp204.xml"/><Relationship Id="rId1" Type="http://schemas.openxmlformats.org/officeDocument/2006/relationships/printerSettings" Target="../printerSettings/printerSettings17.bin"/><Relationship Id="rId6" Type="http://schemas.openxmlformats.org/officeDocument/2006/relationships/ctrlProp" Target="../ctrlProps/ctrlProp181.xml"/><Relationship Id="rId11" Type="http://schemas.openxmlformats.org/officeDocument/2006/relationships/ctrlProp" Target="../ctrlProps/ctrlProp186.xml"/><Relationship Id="rId24" Type="http://schemas.openxmlformats.org/officeDocument/2006/relationships/ctrlProp" Target="../ctrlProps/ctrlProp199.xml"/><Relationship Id="rId32" Type="http://schemas.openxmlformats.org/officeDocument/2006/relationships/ctrlProp" Target="../ctrlProps/ctrlProp207.xml"/><Relationship Id="rId37" Type="http://schemas.openxmlformats.org/officeDocument/2006/relationships/ctrlProp" Target="../ctrlProps/ctrlProp212.xml"/><Relationship Id="rId40" Type="http://schemas.openxmlformats.org/officeDocument/2006/relationships/ctrlProp" Target="../ctrlProps/ctrlProp215.xml"/><Relationship Id="rId5" Type="http://schemas.openxmlformats.org/officeDocument/2006/relationships/ctrlProp" Target="../ctrlProps/ctrlProp180.xml"/><Relationship Id="rId15" Type="http://schemas.openxmlformats.org/officeDocument/2006/relationships/ctrlProp" Target="../ctrlProps/ctrlProp190.xml"/><Relationship Id="rId23" Type="http://schemas.openxmlformats.org/officeDocument/2006/relationships/ctrlProp" Target="../ctrlProps/ctrlProp198.xml"/><Relationship Id="rId28" Type="http://schemas.openxmlformats.org/officeDocument/2006/relationships/ctrlProp" Target="../ctrlProps/ctrlProp203.xml"/><Relationship Id="rId36" Type="http://schemas.openxmlformats.org/officeDocument/2006/relationships/ctrlProp" Target="../ctrlProps/ctrlProp211.xml"/><Relationship Id="rId10" Type="http://schemas.openxmlformats.org/officeDocument/2006/relationships/ctrlProp" Target="../ctrlProps/ctrlProp185.xml"/><Relationship Id="rId19" Type="http://schemas.openxmlformats.org/officeDocument/2006/relationships/ctrlProp" Target="../ctrlProps/ctrlProp194.xml"/><Relationship Id="rId31" Type="http://schemas.openxmlformats.org/officeDocument/2006/relationships/ctrlProp" Target="../ctrlProps/ctrlProp206.xml"/><Relationship Id="rId4" Type="http://schemas.openxmlformats.org/officeDocument/2006/relationships/ctrlProp" Target="../ctrlProps/ctrlProp179.xml"/><Relationship Id="rId9" Type="http://schemas.openxmlformats.org/officeDocument/2006/relationships/ctrlProp" Target="../ctrlProps/ctrlProp184.xml"/><Relationship Id="rId14" Type="http://schemas.openxmlformats.org/officeDocument/2006/relationships/ctrlProp" Target="../ctrlProps/ctrlProp189.xml"/><Relationship Id="rId22" Type="http://schemas.openxmlformats.org/officeDocument/2006/relationships/ctrlProp" Target="../ctrlProps/ctrlProp197.xml"/><Relationship Id="rId27" Type="http://schemas.openxmlformats.org/officeDocument/2006/relationships/ctrlProp" Target="../ctrlProps/ctrlProp202.xml"/><Relationship Id="rId30" Type="http://schemas.openxmlformats.org/officeDocument/2006/relationships/ctrlProp" Target="../ctrlProps/ctrlProp205.xml"/><Relationship Id="rId35" Type="http://schemas.openxmlformats.org/officeDocument/2006/relationships/ctrlProp" Target="../ctrlProps/ctrlProp210.xml"/><Relationship Id="rId8" Type="http://schemas.openxmlformats.org/officeDocument/2006/relationships/ctrlProp" Target="../ctrlProps/ctrlProp183.xml"/><Relationship Id="rId3" Type="http://schemas.openxmlformats.org/officeDocument/2006/relationships/vmlDrawing" Target="../drawings/vmlDrawing12.vml"/></Relationships>
</file>

<file path=xl/worksheets/_rels/sheet18.xml.rels><?xml version="1.0" encoding="UTF-8" standalone="yes"?>
<Relationships xmlns="http://schemas.openxmlformats.org/package/2006/relationships"><Relationship Id="rId13" Type="http://schemas.openxmlformats.org/officeDocument/2006/relationships/ctrlProp" Target="../ctrlProps/ctrlProp222.xml"/><Relationship Id="rId18" Type="http://schemas.openxmlformats.org/officeDocument/2006/relationships/ctrlProp" Target="../ctrlProps/ctrlProp227.xml"/><Relationship Id="rId26" Type="http://schemas.openxmlformats.org/officeDocument/2006/relationships/ctrlProp" Target="../ctrlProps/ctrlProp235.xml"/><Relationship Id="rId39" Type="http://schemas.openxmlformats.org/officeDocument/2006/relationships/ctrlProp" Target="../ctrlProps/ctrlProp248.xml"/><Relationship Id="rId21" Type="http://schemas.openxmlformats.org/officeDocument/2006/relationships/ctrlProp" Target="../ctrlProps/ctrlProp230.xml"/><Relationship Id="rId34" Type="http://schemas.openxmlformats.org/officeDocument/2006/relationships/ctrlProp" Target="../ctrlProps/ctrlProp243.xml"/><Relationship Id="rId42" Type="http://schemas.openxmlformats.org/officeDocument/2006/relationships/ctrlProp" Target="../ctrlProps/ctrlProp251.xml"/><Relationship Id="rId47" Type="http://schemas.openxmlformats.org/officeDocument/2006/relationships/ctrlProp" Target="../ctrlProps/ctrlProp256.xml"/><Relationship Id="rId50" Type="http://schemas.openxmlformats.org/officeDocument/2006/relationships/ctrlProp" Target="../ctrlProps/ctrlProp259.xml"/><Relationship Id="rId7" Type="http://schemas.openxmlformats.org/officeDocument/2006/relationships/ctrlProp" Target="../ctrlProps/ctrlProp216.xml"/><Relationship Id="rId2" Type="http://schemas.openxmlformats.org/officeDocument/2006/relationships/hyperlink" Target="https://www.cisa.gov/cyber-storm-securing-cyber-space" TargetMode="External"/><Relationship Id="rId16" Type="http://schemas.openxmlformats.org/officeDocument/2006/relationships/ctrlProp" Target="../ctrlProps/ctrlProp225.xml"/><Relationship Id="rId29" Type="http://schemas.openxmlformats.org/officeDocument/2006/relationships/ctrlProp" Target="../ctrlProps/ctrlProp238.xml"/><Relationship Id="rId11" Type="http://schemas.openxmlformats.org/officeDocument/2006/relationships/ctrlProp" Target="../ctrlProps/ctrlProp220.xml"/><Relationship Id="rId24" Type="http://schemas.openxmlformats.org/officeDocument/2006/relationships/ctrlProp" Target="../ctrlProps/ctrlProp233.xml"/><Relationship Id="rId32" Type="http://schemas.openxmlformats.org/officeDocument/2006/relationships/ctrlProp" Target="../ctrlProps/ctrlProp241.xml"/><Relationship Id="rId37" Type="http://schemas.openxmlformats.org/officeDocument/2006/relationships/ctrlProp" Target="../ctrlProps/ctrlProp246.xml"/><Relationship Id="rId40" Type="http://schemas.openxmlformats.org/officeDocument/2006/relationships/ctrlProp" Target="../ctrlProps/ctrlProp249.xml"/><Relationship Id="rId45" Type="http://schemas.openxmlformats.org/officeDocument/2006/relationships/ctrlProp" Target="../ctrlProps/ctrlProp254.xml"/><Relationship Id="rId5" Type="http://schemas.openxmlformats.org/officeDocument/2006/relationships/drawing" Target="../drawings/drawing18.xml"/><Relationship Id="rId15" Type="http://schemas.openxmlformats.org/officeDocument/2006/relationships/ctrlProp" Target="../ctrlProps/ctrlProp224.xml"/><Relationship Id="rId23" Type="http://schemas.openxmlformats.org/officeDocument/2006/relationships/ctrlProp" Target="../ctrlProps/ctrlProp232.xml"/><Relationship Id="rId28" Type="http://schemas.openxmlformats.org/officeDocument/2006/relationships/ctrlProp" Target="../ctrlProps/ctrlProp237.xml"/><Relationship Id="rId36" Type="http://schemas.openxmlformats.org/officeDocument/2006/relationships/ctrlProp" Target="../ctrlProps/ctrlProp245.xml"/><Relationship Id="rId49" Type="http://schemas.openxmlformats.org/officeDocument/2006/relationships/ctrlProp" Target="../ctrlProps/ctrlProp258.xml"/><Relationship Id="rId10" Type="http://schemas.openxmlformats.org/officeDocument/2006/relationships/ctrlProp" Target="../ctrlProps/ctrlProp219.xml"/><Relationship Id="rId19" Type="http://schemas.openxmlformats.org/officeDocument/2006/relationships/ctrlProp" Target="../ctrlProps/ctrlProp228.xml"/><Relationship Id="rId31" Type="http://schemas.openxmlformats.org/officeDocument/2006/relationships/ctrlProp" Target="../ctrlProps/ctrlProp240.xml"/><Relationship Id="rId44" Type="http://schemas.openxmlformats.org/officeDocument/2006/relationships/ctrlProp" Target="../ctrlProps/ctrlProp253.xml"/><Relationship Id="rId4" Type="http://schemas.openxmlformats.org/officeDocument/2006/relationships/printerSettings" Target="../printerSettings/printerSettings18.bin"/><Relationship Id="rId9" Type="http://schemas.openxmlformats.org/officeDocument/2006/relationships/ctrlProp" Target="../ctrlProps/ctrlProp218.xml"/><Relationship Id="rId14" Type="http://schemas.openxmlformats.org/officeDocument/2006/relationships/ctrlProp" Target="../ctrlProps/ctrlProp223.xml"/><Relationship Id="rId22" Type="http://schemas.openxmlformats.org/officeDocument/2006/relationships/ctrlProp" Target="../ctrlProps/ctrlProp231.xml"/><Relationship Id="rId27" Type="http://schemas.openxmlformats.org/officeDocument/2006/relationships/ctrlProp" Target="../ctrlProps/ctrlProp236.xml"/><Relationship Id="rId30" Type="http://schemas.openxmlformats.org/officeDocument/2006/relationships/ctrlProp" Target="../ctrlProps/ctrlProp239.xml"/><Relationship Id="rId35" Type="http://schemas.openxmlformats.org/officeDocument/2006/relationships/ctrlProp" Target="../ctrlProps/ctrlProp244.xml"/><Relationship Id="rId43" Type="http://schemas.openxmlformats.org/officeDocument/2006/relationships/ctrlProp" Target="../ctrlProps/ctrlProp252.xml"/><Relationship Id="rId48" Type="http://schemas.openxmlformats.org/officeDocument/2006/relationships/ctrlProp" Target="../ctrlProps/ctrlProp257.xml"/><Relationship Id="rId8" Type="http://schemas.openxmlformats.org/officeDocument/2006/relationships/ctrlProp" Target="../ctrlProps/ctrlProp217.xml"/><Relationship Id="rId3" Type="http://schemas.openxmlformats.org/officeDocument/2006/relationships/hyperlink" Target="https://www.enisa.europa.eu/publications/the-enisa-cybersecurity-exercise-methodology" TargetMode="External"/><Relationship Id="rId12" Type="http://schemas.openxmlformats.org/officeDocument/2006/relationships/ctrlProp" Target="../ctrlProps/ctrlProp221.xml"/><Relationship Id="rId17" Type="http://schemas.openxmlformats.org/officeDocument/2006/relationships/ctrlProp" Target="../ctrlProps/ctrlProp226.xml"/><Relationship Id="rId25" Type="http://schemas.openxmlformats.org/officeDocument/2006/relationships/ctrlProp" Target="../ctrlProps/ctrlProp234.xml"/><Relationship Id="rId33" Type="http://schemas.openxmlformats.org/officeDocument/2006/relationships/ctrlProp" Target="../ctrlProps/ctrlProp242.xml"/><Relationship Id="rId38" Type="http://schemas.openxmlformats.org/officeDocument/2006/relationships/ctrlProp" Target="../ctrlProps/ctrlProp247.xml"/><Relationship Id="rId46" Type="http://schemas.openxmlformats.org/officeDocument/2006/relationships/ctrlProp" Target="../ctrlProps/ctrlProp255.xml"/><Relationship Id="rId20" Type="http://schemas.openxmlformats.org/officeDocument/2006/relationships/ctrlProp" Target="../ctrlProps/ctrlProp229.xml"/><Relationship Id="rId41" Type="http://schemas.openxmlformats.org/officeDocument/2006/relationships/ctrlProp" Target="../ctrlProps/ctrlProp250.xml"/><Relationship Id="rId1" Type="http://schemas.openxmlformats.org/officeDocument/2006/relationships/hyperlink" Target="https://www.fsisac.com/resilience/exercises" TargetMode="External"/><Relationship Id="rId6" Type="http://schemas.openxmlformats.org/officeDocument/2006/relationships/vmlDrawing" Target="../drawings/vmlDrawing13.vml"/></Relationships>
</file>

<file path=xl/worksheets/_rels/sheet19.xml.rels><?xml version="1.0" encoding="UTF-8" standalone="yes"?>
<Relationships xmlns="http://schemas.openxmlformats.org/package/2006/relationships"><Relationship Id="rId13" Type="http://schemas.openxmlformats.org/officeDocument/2006/relationships/ctrlProp" Target="../ctrlProps/ctrlProp268.xml"/><Relationship Id="rId18" Type="http://schemas.openxmlformats.org/officeDocument/2006/relationships/ctrlProp" Target="../ctrlProps/ctrlProp273.xml"/><Relationship Id="rId26" Type="http://schemas.openxmlformats.org/officeDocument/2006/relationships/ctrlProp" Target="../ctrlProps/ctrlProp281.xml"/><Relationship Id="rId3" Type="http://schemas.openxmlformats.org/officeDocument/2006/relationships/drawing" Target="../drawings/drawing19.xml"/><Relationship Id="rId21" Type="http://schemas.openxmlformats.org/officeDocument/2006/relationships/ctrlProp" Target="../ctrlProps/ctrlProp276.xml"/><Relationship Id="rId34" Type="http://schemas.openxmlformats.org/officeDocument/2006/relationships/ctrlProp" Target="../ctrlProps/ctrlProp289.xml"/><Relationship Id="rId7" Type="http://schemas.openxmlformats.org/officeDocument/2006/relationships/ctrlProp" Target="../ctrlProps/ctrlProp262.xml"/><Relationship Id="rId12" Type="http://schemas.openxmlformats.org/officeDocument/2006/relationships/ctrlProp" Target="../ctrlProps/ctrlProp267.xml"/><Relationship Id="rId17" Type="http://schemas.openxmlformats.org/officeDocument/2006/relationships/ctrlProp" Target="../ctrlProps/ctrlProp272.xml"/><Relationship Id="rId25" Type="http://schemas.openxmlformats.org/officeDocument/2006/relationships/ctrlProp" Target="../ctrlProps/ctrlProp280.xml"/><Relationship Id="rId33" Type="http://schemas.openxmlformats.org/officeDocument/2006/relationships/ctrlProp" Target="../ctrlProps/ctrlProp288.xml"/><Relationship Id="rId2" Type="http://schemas.openxmlformats.org/officeDocument/2006/relationships/printerSettings" Target="../printerSettings/printerSettings19.bin"/><Relationship Id="rId16" Type="http://schemas.openxmlformats.org/officeDocument/2006/relationships/ctrlProp" Target="../ctrlProps/ctrlProp271.xml"/><Relationship Id="rId20" Type="http://schemas.openxmlformats.org/officeDocument/2006/relationships/ctrlProp" Target="../ctrlProps/ctrlProp275.xml"/><Relationship Id="rId29" Type="http://schemas.openxmlformats.org/officeDocument/2006/relationships/ctrlProp" Target="../ctrlProps/ctrlProp284.xml"/><Relationship Id="rId1" Type="http://schemas.openxmlformats.org/officeDocument/2006/relationships/hyperlink" Target="https://www.soc-cmm.com/products/metrics/" TargetMode="External"/><Relationship Id="rId6" Type="http://schemas.openxmlformats.org/officeDocument/2006/relationships/ctrlProp" Target="../ctrlProps/ctrlProp261.xml"/><Relationship Id="rId11" Type="http://schemas.openxmlformats.org/officeDocument/2006/relationships/ctrlProp" Target="../ctrlProps/ctrlProp266.xml"/><Relationship Id="rId24" Type="http://schemas.openxmlformats.org/officeDocument/2006/relationships/ctrlProp" Target="../ctrlProps/ctrlProp279.xml"/><Relationship Id="rId32" Type="http://schemas.openxmlformats.org/officeDocument/2006/relationships/ctrlProp" Target="../ctrlProps/ctrlProp287.xml"/><Relationship Id="rId5" Type="http://schemas.openxmlformats.org/officeDocument/2006/relationships/ctrlProp" Target="../ctrlProps/ctrlProp260.xml"/><Relationship Id="rId15" Type="http://schemas.openxmlformats.org/officeDocument/2006/relationships/ctrlProp" Target="../ctrlProps/ctrlProp270.xml"/><Relationship Id="rId23" Type="http://schemas.openxmlformats.org/officeDocument/2006/relationships/ctrlProp" Target="../ctrlProps/ctrlProp278.xml"/><Relationship Id="rId28" Type="http://schemas.openxmlformats.org/officeDocument/2006/relationships/ctrlProp" Target="../ctrlProps/ctrlProp283.xml"/><Relationship Id="rId10" Type="http://schemas.openxmlformats.org/officeDocument/2006/relationships/ctrlProp" Target="../ctrlProps/ctrlProp265.xml"/><Relationship Id="rId19" Type="http://schemas.openxmlformats.org/officeDocument/2006/relationships/ctrlProp" Target="../ctrlProps/ctrlProp274.xml"/><Relationship Id="rId31" Type="http://schemas.openxmlformats.org/officeDocument/2006/relationships/ctrlProp" Target="../ctrlProps/ctrlProp286.xml"/><Relationship Id="rId4" Type="http://schemas.openxmlformats.org/officeDocument/2006/relationships/vmlDrawing" Target="../drawings/vmlDrawing14.vml"/><Relationship Id="rId9" Type="http://schemas.openxmlformats.org/officeDocument/2006/relationships/ctrlProp" Target="../ctrlProps/ctrlProp264.xml"/><Relationship Id="rId14" Type="http://schemas.openxmlformats.org/officeDocument/2006/relationships/ctrlProp" Target="../ctrlProps/ctrlProp269.xml"/><Relationship Id="rId22" Type="http://schemas.openxmlformats.org/officeDocument/2006/relationships/ctrlProp" Target="../ctrlProps/ctrlProp277.xml"/><Relationship Id="rId27" Type="http://schemas.openxmlformats.org/officeDocument/2006/relationships/ctrlProp" Target="../ctrlProps/ctrlProp282.xml"/><Relationship Id="rId30" Type="http://schemas.openxmlformats.org/officeDocument/2006/relationships/ctrlProp" Target="../ctrlProps/ctrlProp285.xml"/><Relationship Id="rId35" Type="http://schemas.openxmlformats.org/officeDocument/2006/relationships/ctrlProp" Target="../ctrlProps/ctrlProp290.xml"/><Relationship Id="rId8" Type="http://schemas.openxmlformats.org/officeDocument/2006/relationships/ctrlProp" Target="../ctrlProps/ctrlProp263.xml"/></Relationships>
</file>

<file path=xl/worksheets/_rels/sheet20.xml.rels><?xml version="1.0" encoding="UTF-8" standalone="yes"?>
<Relationships xmlns="http://schemas.openxmlformats.org/package/2006/relationships"><Relationship Id="rId8" Type="http://schemas.openxmlformats.org/officeDocument/2006/relationships/ctrlProp" Target="../ctrlProps/ctrlProp291.xml"/><Relationship Id="rId13" Type="http://schemas.openxmlformats.org/officeDocument/2006/relationships/ctrlProp" Target="../ctrlProps/ctrlProp296.xml"/><Relationship Id="rId18" Type="http://schemas.openxmlformats.org/officeDocument/2006/relationships/ctrlProp" Target="../ctrlProps/ctrlProp301.xml"/><Relationship Id="rId26" Type="http://schemas.openxmlformats.org/officeDocument/2006/relationships/ctrlProp" Target="../ctrlProps/ctrlProp309.xml"/><Relationship Id="rId3" Type="http://schemas.openxmlformats.org/officeDocument/2006/relationships/hyperlink" Target="https://www.allarounddefender.io/home" TargetMode="External"/><Relationship Id="rId21" Type="http://schemas.openxmlformats.org/officeDocument/2006/relationships/ctrlProp" Target="../ctrlProps/ctrlProp304.xml"/><Relationship Id="rId7" Type="http://schemas.openxmlformats.org/officeDocument/2006/relationships/vmlDrawing" Target="../drawings/vmlDrawing15.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2" Type="http://schemas.openxmlformats.org/officeDocument/2006/relationships/hyperlink" Target="https://github.com/OTRF/OSSEM" TargetMode="External"/><Relationship Id="rId16" Type="http://schemas.openxmlformats.org/officeDocument/2006/relationships/ctrlProp" Target="../ctrlProps/ctrlProp299.xml"/><Relationship Id="rId20" Type="http://schemas.openxmlformats.org/officeDocument/2006/relationships/ctrlProp" Target="../ctrlProps/ctrlProp303.xml"/><Relationship Id="rId1" Type="http://schemas.openxmlformats.org/officeDocument/2006/relationships/hyperlink" Target="https://www.betaalvereniging.nl/en/safety/magma/" TargetMode="External"/><Relationship Id="rId6" Type="http://schemas.openxmlformats.org/officeDocument/2006/relationships/drawing" Target="../drawings/drawing20.xml"/><Relationship Id="rId11" Type="http://schemas.openxmlformats.org/officeDocument/2006/relationships/ctrlProp" Target="../ctrlProps/ctrlProp294.xml"/><Relationship Id="rId24" Type="http://schemas.openxmlformats.org/officeDocument/2006/relationships/ctrlProp" Target="../ctrlProps/ctrlProp307.xml"/><Relationship Id="rId5" Type="http://schemas.openxmlformats.org/officeDocument/2006/relationships/printerSettings" Target="../printerSettings/printerSettings20.bin"/><Relationship Id="rId15" Type="http://schemas.openxmlformats.org/officeDocument/2006/relationships/ctrlProp" Target="../ctrlProps/ctrlProp298.xml"/><Relationship Id="rId23" Type="http://schemas.openxmlformats.org/officeDocument/2006/relationships/ctrlProp" Target="../ctrlProps/ctrlProp306.xml"/><Relationship Id="rId10" Type="http://schemas.openxmlformats.org/officeDocument/2006/relationships/ctrlProp" Target="../ctrlProps/ctrlProp293.xml"/><Relationship Id="rId19" Type="http://schemas.openxmlformats.org/officeDocument/2006/relationships/ctrlProp" Target="../ctrlProps/ctrlProp302.xml"/><Relationship Id="rId4" Type="http://schemas.openxmlformats.org/officeDocument/2006/relationships/hyperlink" Target="https://github.com/rabobank-cdc/DeTTECT" TargetMode="External"/><Relationship Id="rId9" Type="http://schemas.openxmlformats.org/officeDocument/2006/relationships/ctrlProp" Target="../ctrlProps/ctrlProp29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s>
</file>

<file path=xl/worksheets/_rels/sheet21.xml.rels><?xml version="1.0" encoding="UTF-8" standalone="yes"?>
<Relationships xmlns="http://schemas.openxmlformats.org/package/2006/relationships"><Relationship Id="rId8" Type="http://schemas.openxmlformats.org/officeDocument/2006/relationships/ctrlProp" Target="../ctrlProps/ctrlProp315.xml"/><Relationship Id="rId13" Type="http://schemas.openxmlformats.org/officeDocument/2006/relationships/ctrlProp" Target="../ctrlProps/ctrlProp320.xml"/><Relationship Id="rId18" Type="http://schemas.openxmlformats.org/officeDocument/2006/relationships/ctrlProp" Target="../ctrlProps/ctrlProp325.xml"/><Relationship Id="rId3" Type="http://schemas.openxmlformats.org/officeDocument/2006/relationships/vmlDrawing" Target="../drawings/vmlDrawing16.vml"/><Relationship Id="rId21" Type="http://schemas.openxmlformats.org/officeDocument/2006/relationships/ctrlProp" Target="../ctrlProps/ctrlProp328.xml"/><Relationship Id="rId7" Type="http://schemas.openxmlformats.org/officeDocument/2006/relationships/ctrlProp" Target="../ctrlProps/ctrlProp314.xml"/><Relationship Id="rId12" Type="http://schemas.openxmlformats.org/officeDocument/2006/relationships/ctrlProp" Target="../ctrlProps/ctrlProp319.xml"/><Relationship Id="rId17" Type="http://schemas.openxmlformats.org/officeDocument/2006/relationships/ctrlProp" Target="../ctrlProps/ctrlProp324.xml"/><Relationship Id="rId2" Type="http://schemas.openxmlformats.org/officeDocument/2006/relationships/drawing" Target="../drawings/drawing21.xml"/><Relationship Id="rId16" Type="http://schemas.openxmlformats.org/officeDocument/2006/relationships/ctrlProp" Target="../ctrlProps/ctrlProp323.xml"/><Relationship Id="rId20" Type="http://schemas.openxmlformats.org/officeDocument/2006/relationships/ctrlProp" Target="../ctrlProps/ctrlProp327.xml"/><Relationship Id="rId1" Type="http://schemas.openxmlformats.org/officeDocument/2006/relationships/printerSettings" Target="../printerSettings/printerSettings21.bin"/><Relationship Id="rId6" Type="http://schemas.openxmlformats.org/officeDocument/2006/relationships/ctrlProp" Target="../ctrlProps/ctrlProp313.xml"/><Relationship Id="rId11" Type="http://schemas.openxmlformats.org/officeDocument/2006/relationships/ctrlProp" Target="../ctrlProps/ctrlProp318.xml"/><Relationship Id="rId5" Type="http://schemas.openxmlformats.org/officeDocument/2006/relationships/ctrlProp" Target="../ctrlProps/ctrlProp312.xml"/><Relationship Id="rId15" Type="http://schemas.openxmlformats.org/officeDocument/2006/relationships/ctrlProp" Target="../ctrlProps/ctrlProp322.xml"/><Relationship Id="rId10" Type="http://schemas.openxmlformats.org/officeDocument/2006/relationships/ctrlProp" Target="../ctrlProps/ctrlProp317.xml"/><Relationship Id="rId19" Type="http://schemas.openxmlformats.org/officeDocument/2006/relationships/ctrlProp" Target="../ctrlProps/ctrlProp326.xml"/><Relationship Id="rId4" Type="http://schemas.openxmlformats.org/officeDocument/2006/relationships/ctrlProp" Target="../ctrlProps/ctrlProp311.xml"/><Relationship Id="rId9" Type="http://schemas.openxmlformats.org/officeDocument/2006/relationships/ctrlProp" Target="../ctrlProps/ctrlProp316.xml"/><Relationship Id="rId14" Type="http://schemas.openxmlformats.org/officeDocument/2006/relationships/ctrlProp" Target="../ctrlProps/ctrlProp321.xml"/></Relationships>
</file>

<file path=xl/worksheets/_rels/sheet22.xml.rels><?xml version="1.0" encoding="UTF-8" standalone="yes"?>
<Relationships xmlns="http://schemas.openxmlformats.org/package/2006/relationships"><Relationship Id="rId8" Type="http://schemas.openxmlformats.org/officeDocument/2006/relationships/ctrlProp" Target="../ctrlProps/ctrlProp333.xml"/><Relationship Id="rId13" Type="http://schemas.openxmlformats.org/officeDocument/2006/relationships/ctrlProp" Target="../ctrlProps/ctrlProp338.xml"/><Relationship Id="rId18" Type="http://schemas.openxmlformats.org/officeDocument/2006/relationships/ctrlProp" Target="../ctrlProps/ctrlProp343.xml"/><Relationship Id="rId26" Type="http://schemas.openxmlformats.org/officeDocument/2006/relationships/ctrlProp" Target="../ctrlProps/ctrlProp351.xml"/><Relationship Id="rId3" Type="http://schemas.openxmlformats.org/officeDocument/2006/relationships/vmlDrawing" Target="../drawings/vmlDrawing17.vml"/><Relationship Id="rId21" Type="http://schemas.openxmlformats.org/officeDocument/2006/relationships/ctrlProp" Target="../ctrlProps/ctrlProp346.xml"/><Relationship Id="rId7" Type="http://schemas.openxmlformats.org/officeDocument/2006/relationships/ctrlProp" Target="../ctrlProps/ctrlProp332.xml"/><Relationship Id="rId12" Type="http://schemas.openxmlformats.org/officeDocument/2006/relationships/ctrlProp" Target="../ctrlProps/ctrlProp337.xml"/><Relationship Id="rId17" Type="http://schemas.openxmlformats.org/officeDocument/2006/relationships/ctrlProp" Target="../ctrlProps/ctrlProp342.xml"/><Relationship Id="rId25" Type="http://schemas.openxmlformats.org/officeDocument/2006/relationships/ctrlProp" Target="../ctrlProps/ctrlProp350.xml"/><Relationship Id="rId2" Type="http://schemas.openxmlformats.org/officeDocument/2006/relationships/drawing" Target="../drawings/drawing22.xml"/><Relationship Id="rId16" Type="http://schemas.openxmlformats.org/officeDocument/2006/relationships/ctrlProp" Target="../ctrlProps/ctrlProp341.xml"/><Relationship Id="rId20" Type="http://schemas.openxmlformats.org/officeDocument/2006/relationships/ctrlProp" Target="../ctrlProps/ctrlProp345.xml"/><Relationship Id="rId1" Type="http://schemas.openxmlformats.org/officeDocument/2006/relationships/printerSettings" Target="../printerSettings/printerSettings22.bin"/><Relationship Id="rId6" Type="http://schemas.openxmlformats.org/officeDocument/2006/relationships/ctrlProp" Target="../ctrlProps/ctrlProp331.xml"/><Relationship Id="rId11" Type="http://schemas.openxmlformats.org/officeDocument/2006/relationships/ctrlProp" Target="../ctrlProps/ctrlProp336.xml"/><Relationship Id="rId24" Type="http://schemas.openxmlformats.org/officeDocument/2006/relationships/ctrlProp" Target="../ctrlProps/ctrlProp349.xml"/><Relationship Id="rId5" Type="http://schemas.openxmlformats.org/officeDocument/2006/relationships/ctrlProp" Target="../ctrlProps/ctrlProp330.xml"/><Relationship Id="rId15" Type="http://schemas.openxmlformats.org/officeDocument/2006/relationships/ctrlProp" Target="../ctrlProps/ctrlProp340.xml"/><Relationship Id="rId23" Type="http://schemas.openxmlformats.org/officeDocument/2006/relationships/ctrlProp" Target="../ctrlProps/ctrlProp348.xml"/><Relationship Id="rId28" Type="http://schemas.openxmlformats.org/officeDocument/2006/relationships/ctrlProp" Target="../ctrlProps/ctrlProp353.xml"/><Relationship Id="rId10" Type="http://schemas.openxmlformats.org/officeDocument/2006/relationships/ctrlProp" Target="../ctrlProps/ctrlProp335.xml"/><Relationship Id="rId19" Type="http://schemas.openxmlformats.org/officeDocument/2006/relationships/ctrlProp" Target="../ctrlProps/ctrlProp344.xml"/><Relationship Id="rId4" Type="http://schemas.openxmlformats.org/officeDocument/2006/relationships/ctrlProp" Target="../ctrlProps/ctrlProp329.xml"/><Relationship Id="rId9" Type="http://schemas.openxmlformats.org/officeDocument/2006/relationships/ctrlProp" Target="../ctrlProps/ctrlProp334.xml"/><Relationship Id="rId14" Type="http://schemas.openxmlformats.org/officeDocument/2006/relationships/ctrlProp" Target="../ctrlProps/ctrlProp339.xml"/><Relationship Id="rId22" Type="http://schemas.openxmlformats.org/officeDocument/2006/relationships/ctrlProp" Target="../ctrlProps/ctrlProp347.xml"/><Relationship Id="rId27" Type="http://schemas.openxmlformats.org/officeDocument/2006/relationships/ctrlProp" Target="../ctrlProps/ctrlProp352.xml"/></Relationships>
</file>

<file path=xl/worksheets/_rels/sheet23.xml.rels><?xml version="1.0" encoding="UTF-8" standalone="yes"?>
<Relationships xmlns="http://schemas.openxmlformats.org/package/2006/relationships"><Relationship Id="rId8" Type="http://schemas.openxmlformats.org/officeDocument/2006/relationships/ctrlProp" Target="../ctrlProps/ctrlProp358.xml"/><Relationship Id="rId13" Type="http://schemas.openxmlformats.org/officeDocument/2006/relationships/ctrlProp" Target="../ctrlProps/ctrlProp363.xml"/><Relationship Id="rId18" Type="http://schemas.openxmlformats.org/officeDocument/2006/relationships/ctrlProp" Target="../ctrlProps/ctrlProp368.xml"/><Relationship Id="rId3" Type="http://schemas.openxmlformats.org/officeDocument/2006/relationships/vmlDrawing" Target="../drawings/vmlDrawing18.vml"/><Relationship Id="rId21" Type="http://schemas.openxmlformats.org/officeDocument/2006/relationships/ctrlProp" Target="../ctrlProps/ctrlProp371.xml"/><Relationship Id="rId7" Type="http://schemas.openxmlformats.org/officeDocument/2006/relationships/ctrlProp" Target="../ctrlProps/ctrlProp357.xml"/><Relationship Id="rId12" Type="http://schemas.openxmlformats.org/officeDocument/2006/relationships/ctrlProp" Target="../ctrlProps/ctrlProp362.xml"/><Relationship Id="rId17" Type="http://schemas.openxmlformats.org/officeDocument/2006/relationships/ctrlProp" Target="../ctrlProps/ctrlProp367.xml"/><Relationship Id="rId2" Type="http://schemas.openxmlformats.org/officeDocument/2006/relationships/drawing" Target="../drawings/drawing23.xml"/><Relationship Id="rId16" Type="http://schemas.openxmlformats.org/officeDocument/2006/relationships/ctrlProp" Target="../ctrlProps/ctrlProp366.xml"/><Relationship Id="rId20" Type="http://schemas.openxmlformats.org/officeDocument/2006/relationships/ctrlProp" Target="../ctrlProps/ctrlProp370.xml"/><Relationship Id="rId1" Type="http://schemas.openxmlformats.org/officeDocument/2006/relationships/printerSettings" Target="../printerSettings/printerSettings23.bin"/><Relationship Id="rId6" Type="http://schemas.openxmlformats.org/officeDocument/2006/relationships/ctrlProp" Target="../ctrlProps/ctrlProp356.xml"/><Relationship Id="rId11" Type="http://schemas.openxmlformats.org/officeDocument/2006/relationships/ctrlProp" Target="../ctrlProps/ctrlProp361.xml"/><Relationship Id="rId5" Type="http://schemas.openxmlformats.org/officeDocument/2006/relationships/ctrlProp" Target="../ctrlProps/ctrlProp355.xml"/><Relationship Id="rId15" Type="http://schemas.openxmlformats.org/officeDocument/2006/relationships/ctrlProp" Target="../ctrlProps/ctrlProp365.xml"/><Relationship Id="rId10" Type="http://schemas.openxmlformats.org/officeDocument/2006/relationships/ctrlProp" Target="../ctrlProps/ctrlProp360.xml"/><Relationship Id="rId19" Type="http://schemas.openxmlformats.org/officeDocument/2006/relationships/ctrlProp" Target="../ctrlProps/ctrlProp369.xml"/><Relationship Id="rId4" Type="http://schemas.openxmlformats.org/officeDocument/2006/relationships/ctrlProp" Target="../ctrlProps/ctrlProp354.xml"/><Relationship Id="rId9" Type="http://schemas.openxmlformats.org/officeDocument/2006/relationships/ctrlProp" Target="../ctrlProps/ctrlProp359.xml"/><Relationship Id="rId14" Type="http://schemas.openxmlformats.org/officeDocument/2006/relationships/ctrlProp" Target="../ctrlProps/ctrlProp364.xml"/></Relationships>
</file>

<file path=xl/worksheets/_rels/sheet24.xml.rels><?xml version="1.0" encoding="UTF-8" standalone="yes"?>
<Relationships xmlns="http://schemas.openxmlformats.org/package/2006/relationships"><Relationship Id="rId13" Type="http://schemas.openxmlformats.org/officeDocument/2006/relationships/ctrlProp" Target="../ctrlProps/ctrlProp381.xml"/><Relationship Id="rId18" Type="http://schemas.openxmlformats.org/officeDocument/2006/relationships/ctrlProp" Target="../ctrlProps/ctrlProp386.xml"/><Relationship Id="rId26" Type="http://schemas.openxmlformats.org/officeDocument/2006/relationships/ctrlProp" Target="../ctrlProps/ctrlProp394.xml"/><Relationship Id="rId39" Type="http://schemas.openxmlformats.org/officeDocument/2006/relationships/ctrlProp" Target="../ctrlProps/ctrlProp407.xml"/><Relationship Id="rId21" Type="http://schemas.openxmlformats.org/officeDocument/2006/relationships/ctrlProp" Target="../ctrlProps/ctrlProp389.xml"/><Relationship Id="rId34" Type="http://schemas.openxmlformats.org/officeDocument/2006/relationships/ctrlProp" Target="../ctrlProps/ctrlProp402.xml"/><Relationship Id="rId42" Type="http://schemas.openxmlformats.org/officeDocument/2006/relationships/ctrlProp" Target="../ctrlProps/ctrlProp410.xml"/><Relationship Id="rId47" Type="http://schemas.openxmlformats.org/officeDocument/2006/relationships/ctrlProp" Target="../ctrlProps/ctrlProp415.xml"/><Relationship Id="rId50" Type="http://schemas.openxmlformats.org/officeDocument/2006/relationships/ctrlProp" Target="../ctrlProps/ctrlProp418.xml"/><Relationship Id="rId55" Type="http://schemas.openxmlformats.org/officeDocument/2006/relationships/ctrlProp" Target="../ctrlProps/ctrlProp423.xml"/><Relationship Id="rId63" Type="http://schemas.openxmlformats.org/officeDocument/2006/relationships/ctrlProp" Target="../ctrlProps/ctrlProp431.xml"/><Relationship Id="rId7" Type="http://schemas.openxmlformats.org/officeDocument/2006/relationships/ctrlProp" Target="../ctrlProps/ctrlProp375.xml"/><Relationship Id="rId2" Type="http://schemas.openxmlformats.org/officeDocument/2006/relationships/drawing" Target="../drawings/drawing24.xml"/><Relationship Id="rId16" Type="http://schemas.openxmlformats.org/officeDocument/2006/relationships/ctrlProp" Target="../ctrlProps/ctrlProp384.xml"/><Relationship Id="rId29" Type="http://schemas.openxmlformats.org/officeDocument/2006/relationships/ctrlProp" Target="../ctrlProps/ctrlProp397.xml"/><Relationship Id="rId11" Type="http://schemas.openxmlformats.org/officeDocument/2006/relationships/ctrlProp" Target="../ctrlProps/ctrlProp379.xml"/><Relationship Id="rId24" Type="http://schemas.openxmlformats.org/officeDocument/2006/relationships/ctrlProp" Target="../ctrlProps/ctrlProp392.xml"/><Relationship Id="rId32" Type="http://schemas.openxmlformats.org/officeDocument/2006/relationships/ctrlProp" Target="../ctrlProps/ctrlProp400.xml"/><Relationship Id="rId37" Type="http://schemas.openxmlformats.org/officeDocument/2006/relationships/ctrlProp" Target="../ctrlProps/ctrlProp405.xml"/><Relationship Id="rId40" Type="http://schemas.openxmlformats.org/officeDocument/2006/relationships/ctrlProp" Target="../ctrlProps/ctrlProp408.xml"/><Relationship Id="rId45" Type="http://schemas.openxmlformats.org/officeDocument/2006/relationships/ctrlProp" Target="../ctrlProps/ctrlProp413.xml"/><Relationship Id="rId53" Type="http://schemas.openxmlformats.org/officeDocument/2006/relationships/ctrlProp" Target="../ctrlProps/ctrlProp421.xml"/><Relationship Id="rId58" Type="http://schemas.openxmlformats.org/officeDocument/2006/relationships/ctrlProp" Target="../ctrlProps/ctrlProp426.xml"/><Relationship Id="rId5" Type="http://schemas.openxmlformats.org/officeDocument/2006/relationships/ctrlProp" Target="../ctrlProps/ctrlProp373.xml"/><Relationship Id="rId61" Type="http://schemas.openxmlformats.org/officeDocument/2006/relationships/ctrlProp" Target="../ctrlProps/ctrlProp429.xml"/><Relationship Id="rId19" Type="http://schemas.openxmlformats.org/officeDocument/2006/relationships/ctrlProp" Target="../ctrlProps/ctrlProp387.xml"/><Relationship Id="rId14" Type="http://schemas.openxmlformats.org/officeDocument/2006/relationships/ctrlProp" Target="../ctrlProps/ctrlProp382.xml"/><Relationship Id="rId22" Type="http://schemas.openxmlformats.org/officeDocument/2006/relationships/ctrlProp" Target="../ctrlProps/ctrlProp390.xml"/><Relationship Id="rId27" Type="http://schemas.openxmlformats.org/officeDocument/2006/relationships/ctrlProp" Target="../ctrlProps/ctrlProp395.xml"/><Relationship Id="rId30" Type="http://schemas.openxmlformats.org/officeDocument/2006/relationships/ctrlProp" Target="../ctrlProps/ctrlProp398.xml"/><Relationship Id="rId35" Type="http://schemas.openxmlformats.org/officeDocument/2006/relationships/ctrlProp" Target="../ctrlProps/ctrlProp403.xml"/><Relationship Id="rId43" Type="http://schemas.openxmlformats.org/officeDocument/2006/relationships/ctrlProp" Target="../ctrlProps/ctrlProp411.xml"/><Relationship Id="rId48" Type="http://schemas.openxmlformats.org/officeDocument/2006/relationships/ctrlProp" Target="../ctrlProps/ctrlProp416.xml"/><Relationship Id="rId56" Type="http://schemas.openxmlformats.org/officeDocument/2006/relationships/ctrlProp" Target="../ctrlProps/ctrlProp424.xml"/><Relationship Id="rId8" Type="http://schemas.openxmlformats.org/officeDocument/2006/relationships/ctrlProp" Target="../ctrlProps/ctrlProp376.xml"/><Relationship Id="rId51" Type="http://schemas.openxmlformats.org/officeDocument/2006/relationships/ctrlProp" Target="../ctrlProps/ctrlProp419.xml"/><Relationship Id="rId3" Type="http://schemas.openxmlformats.org/officeDocument/2006/relationships/vmlDrawing" Target="../drawings/vmlDrawing19.vml"/><Relationship Id="rId12" Type="http://schemas.openxmlformats.org/officeDocument/2006/relationships/ctrlProp" Target="../ctrlProps/ctrlProp380.xml"/><Relationship Id="rId17" Type="http://schemas.openxmlformats.org/officeDocument/2006/relationships/ctrlProp" Target="../ctrlProps/ctrlProp385.xml"/><Relationship Id="rId25" Type="http://schemas.openxmlformats.org/officeDocument/2006/relationships/ctrlProp" Target="../ctrlProps/ctrlProp393.xml"/><Relationship Id="rId33" Type="http://schemas.openxmlformats.org/officeDocument/2006/relationships/ctrlProp" Target="../ctrlProps/ctrlProp401.xml"/><Relationship Id="rId38" Type="http://schemas.openxmlformats.org/officeDocument/2006/relationships/ctrlProp" Target="../ctrlProps/ctrlProp406.xml"/><Relationship Id="rId46" Type="http://schemas.openxmlformats.org/officeDocument/2006/relationships/ctrlProp" Target="../ctrlProps/ctrlProp414.xml"/><Relationship Id="rId59" Type="http://schemas.openxmlformats.org/officeDocument/2006/relationships/ctrlProp" Target="../ctrlProps/ctrlProp427.xml"/><Relationship Id="rId20" Type="http://schemas.openxmlformats.org/officeDocument/2006/relationships/ctrlProp" Target="../ctrlProps/ctrlProp388.xml"/><Relationship Id="rId41" Type="http://schemas.openxmlformats.org/officeDocument/2006/relationships/ctrlProp" Target="../ctrlProps/ctrlProp409.xml"/><Relationship Id="rId54" Type="http://schemas.openxmlformats.org/officeDocument/2006/relationships/ctrlProp" Target="../ctrlProps/ctrlProp422.xml"/><Relationship Id="rId62" Type="http://schemas.openxmlformats.org/officeDocument/2006/relationships/ctrlProp" Target="../ctrlProps/ctrlProp430.xml"/><Relationship Id="rId1" Type="http://schemas.openxmlformats.org/officeDocument/2006/relationships/printerSettings" Target="../printerSettings/printerSettings24.bin"/><Relationship Id="rId6" Type="http://schemas.openxmlformats.org/officeDocument/2006/relationships/ctrlProp" Target="../ctrlProps/ctrlProp374.xml"/><Relationship Id="rId15" Type="http://schemas.openxmlformats.org/officeDocument/2006/relationships/ctrlProp" Target="../ctrlProps/ctrlProp383.xml"/><Relationship Id="rId23" Type="http://schemas.openxmlformats.org/officeDocument/2006/relationships/ctrlProp" Target="../ctrlProps/ctrlProp391.xml"/><Relationship Id="rId28" Type="http://schemas.openxmlformats.org/officeDocument/2006/relationships/ctrlProp" Target="../ctrlProps/ctrlProp396.xml"/><Relationship Id="rId36" Type="http://schemas.openxmlformats.org/officeDocument/2006/relationships/ctrlProp" Target="../ctrlProps/ctrlProp404.xml"/><Relationship Id="rId49" Type="http://schemas.openxmlformats.org/officeDocument/2006/relationships/ctrlProp" Target="../ctrlProps/ctrlProp417.xml"/><Relationship Id="rId57" Type="http://schemas.openxmlformats.org/officeDocument/2006/relationships/ctrlProp" Target="../ctrlProps/ctrlProp425.xml"/><Relationship Id="rId10" Type="http://schemas.openxmlformats.org/officeDocument/2006/relationships/ctrlProp" Target="../ctrlProps/ctrlProp378.xml"/><Relationship Id="rId31" Type="http://schemas.openxmlformats.org/officeDocument/2006/relationships/ctrlProp" Target="../ctrlProps/ctrlProp399.xml"/><Relationship Id="rId44" Type="http://schemas.openxmlformats.org/officeDocument/2006/relationships/ctrlProp" Target="../ctrlProps/ctrlProp412.xml"/><Relationship Id="rId52" Type="http://schemas.openxmlformats.org/officeDocument/2006/relationships/ctrlProp" Target="../ctrlProps/ctrlProp420.xml"/><Relationship Id="rId60" Type="http://schemas.openxmlformats.org/officeDocument/2006/relationships/ctrlProp" Target="../ctrlProps/ctrlProp428.xml"/><Relationship Id="rId4" Type="http://schemas.openxmlformats.org/officeDocument/2006/relationships/ctrlProp" Target="../ctrlProps/ctrlProp372.xml"/><Relationship Id="rId9" Type="http://schemas.openxmlformats.org/officeDocument/2006/relationships/ctrlProp" Target="../ctrlProps/ctrlProp377.xml"/></Relationships>
</file>

<file path=xl/worksheets/_rels/sheet25.xml.rels><?xml version="1.0" encoding="UTF-8" standalone="yes"?>
<Relationships xmlns="http://schemas.openxmlformats.org/package/2006/relationships"><Relationship Id="rId13" Type="http://schemas.openxmlformats.org/officeDocument/2006/relationships/ctrlProp" Target="../ctrlProps/ctrlProp441.xml"/><Relationship Id="rId18" Type="http://schemas.openxmlformats.org/officeDocument/2006/relationships/ctrlProp" Target="../ctrlProps/ctrlProp446.xml"/><Relationship Id="rId26" Type="http://schemas.openxmlformats.org/officeDocument/2006/relationships/ctrlProp" Target="../ctrlProps/ctrlProp454.xml"/><Relationship Id="rId39" Type="http://schemas.openxmlformats.org/officeDocument/2006/relationships/ctrlProp" Target="../ctrlProps/ctrlProp467.xml"/><Relationship Id="rId21" Type="http://schemas.openxmlformats.org/officeDocument/2006/relationships/ctrlProp" Target="../ctrlProps/ctrlProp449.xml"/><Relationship Id="rId34" Type="http://schemas.openxmlformats.org/officeDocument/2006/relationships/ctrlProp" Target="../ctrlProps/ctrlProp462.xml"/><Relationship Id="rId42" Type="http://schemas.openxmlformats.org/officeDocument/2006/relationships/ctrlProp" Target="../ctrlProps/ctrlProp470.xml"/><Relationship Id="rId47" Type="http://schemas.openxmlformats.org/officeDocument/2006/relationships/ctrlProp" Target="../ctrlProps/ctrlProp475.xml"/><Relationship Id="rId50" Type="http://schemas.openxmlformats.org/officeDocument/2006/relationships/ctrlProp" Target="../ctrlProps/ctrlProp478.xml"/><Relationship Id="rId55" Type="http://schemas.openxmlformats.org/officeDocument/2006/relationships/ctrlProp" Target="../ctrlProps/ctrlProp483.xml"/><Relationship Id="rId7" Type="http://schemas.openxmlformats.org/officeDocument/2006/relationships/ctrlProp" Target="../ctrlProps/ctrlProp435.xml"/><Relationship Id="rId2" Type="http://schemas.openxmlformats.org/officeDocument/2006/relationships/drawing" Target="../drawings/drawing25.xml"/><Relationship Id="rId16" Type="http://schemas.openxmlformats.org/officeDocument/2006/relationships/ctrlProp" Target="../ctrlProps/ctrlProp444.xml"/><Relationship Id="rId29" Type="http://schemas.openxmlformats.org/officeDocument/2006/relationships/ctrlProp" Target="../ctrlProps/ctrlProp457.xml"/><Relationship Id="rId11" Type="http://schemas.openxmlformats.org/officeDocument/2006/relationships/ctrlProp" Target="../ctrlProps/ctrlProp439.xml"/><Relationship Id="rId24" Type="http://schemas.openxmlformats.org/officeDocument/2006/relationships/ctrlProp" Target="../ctrlProps/ctrlProp452.xml"/><Relationship Id="rId32" Type="http://schemas.openxmlformats.org/officeDocument/2006/relationships/ctrlProp" Target="../ctrlProps/ctrlProp460.xml"/><Relationship Id="rId37" Type="http://schemas.openxmlformats.org/officeDocument/2006/relationships/ctrlProp" Target="../ctrlProps/ctrlProp465.xml"/><Relationship Id="rId40" Type="http://schemas.openxmlformats.org/officeDocument/2006/relationships/ctrlProp" Target="../ctrlProps/ctrlProp468.xml"/><Relationship Id="rId45" Type="http://schemas.openxmlformats.org/officeDocument/2006/relationships/ctrlProp" Target="../ctrlProps/ctrlProp473.xml"/><Relationship Id="rId53" Type="http://schemas.openxmlformats.org/officeDocument/2006/relationships/ctrlProp" Target="../ctrlProps/ctrlProp481.xml"/><Relationship Id="rId58" Type="http://schemas.openxmlformats.org/officeDocument/2006/relationships/ctrlProp" Target="../ctrlProps/ctrlProp486.xml"/><Relationship Id="rId5" Type="http://schemas.openxmlformats.org/officeDocument/2006/relationships/ctrlProp" Target="../ctrlProps/ctrlProp433.xml"/><Relationship Id="rId19" Type="http://schemas.openxmlformats.org/officeDocument/2006/relationships/ctrlProp" Target="../ctrlProps/ctrlProp447.xml"/><Relationship Id="rId4" Type="http://schemas.openxmlformats.org/officeDocument/2006/relationships/ctrlProp" Target="../ctrlProps/ctrlProp432.xml"/><Relationship Id="rId9" Type="http://schemas.openxmlformats.org/officeDocument/2006/relationships/ctrlProp" Target="../ctrlProps/ctrlProp437.xml"/><Relationship Id="rId14" Type="http://schemas.openxmlformats.org/officeDocument/2006/relationships/ctrlProp" Target="../ctrlProps/ctrlProp442.xml"/><Relationship Id="rId22" Type="http://schemas.openxmlformats.org/officeDocument/2006/relationships/ctrlProp" Target="../ctrlProps/ctrlProp450.xml"/><Relationship Id="rId27" Type="http://schemas.openxmlformats.org/officeDocument/2006/relationships/ctrlProp" Target="../ctrlProps/ctrlProp455.xml"/><Relationship Id="rId30" Type="http://schemas.openxmlformats.org/officeDocument/2006/relationships/ctrlProp" Target="../ctrlProps/ctrlProp458.xml"/><Relationship Id="rId35" Type="http://schemas.openxmlformats.org/officeDocument/2006/relationships/ctrlProp" Target="../ctrlProps/ctrlProp463.xml"/><Relationship Id="rId43" Type="http://schemas.openxmlformats.org/officeDocument/2006/relationships/ctrlProp" Target="../ctrlProps/ctrlProp471.xml"/><Relationship Id="rId48" Type="http://schemas.openxmlformats.org/officeDocument/2006/relationships/ctrlProp" Target="../ctrlProps/ctrlProp476.xml"/><Relationship Id="rId56" Type="http://schemas.openxmlformats.org/officeDocument/2006/relationships/ctrlProp" Target="../ctrlProps/ctrlProp484.xml"/><Relationship Id="rId8" Type="http://schemas.openxmlformats.org/officeDocument/2006/relationships/ctrlProp" Target="../ctrlProps/ctrlProp436.xml"/><Relationship Id="rId51" Type="http://schemas.openxmlformats.org/officeDocument/2006/relationships/ctrlProp" Target="../ctrlProps/ctrlProp479.xml"/><Relationship Id="rId3" Type="http://schemas.openxmlformats.org/officeDocument/2006/relationships/vmlDrawing" Target="../drawings/vmlDrawing20.vml"/><Relationship Id="rId12" Type="http://schemas.openxmlformats.org/officeDocument/2006/relationships/ctrlProp" Target="../ctrlProps/ctrlProp440.xml"/><Relationship Id="rId17" Type="http://schemas.openxmlformats.org/officeDocument/2006/relationships/ctrlProp" Target="../ctrlProps/ctrlProp445.xml"/><Relationship Id="rId25" Type="http://schemas.openxmlformats.org/officeDocument/2006/relationships/ctrlProp" Target="../ctrlProps/ctrlProp453.xml"/><Relationship Id="rId33" Type="http://schemas.openxmlformats.org/officeDocument/2006/relationships/ctrlProp" Target="../ctrlProps/ctrlProp461.xml"/><Relationship Id="rId38" Type="http://schemas.openxmlformats.org/officeDocument/2006/relationships/ctrlProp" Target="../ctrlProps/ctrlProp466.xml"/><Relationship Id="rId46" Type="http://schemas.openxmlformats.org/officeDocument/2006/relationships/ctrlProp" Target="../ctrlProps/ctrlProp474.xml"/><Relationship Id="rId59" Type="http://schemas.openxmlformats.org/officeDocument/2006/relationships/ctrlProp" Target="../ctrlProps/ctrlProp487.xml"/><Relationship Id="rId20" Type="http://schemas.openxmlformats.org/officeDocument/2006/relationships/ctrlProp" Target="../ctrlProps/ctrlProp448.xml"/><Relationship Id="rId41" Type="http://schemas.openxmlformats.org/officeDocument/2006/relationships/ctrlProp" Target="../ctrlProps/ctrlProp469.xml"/><Relationship Id="rId54" Type="http://schemas.openxmlformats.org/officeDocument/2006/relationships/ctrlProp" Target="../ctrlProps/ctrlProp482.xml"/><Relationship Id="rId1" Type="http://schemas.openxmlformats.org/officeDocument/2006/relationships/printerSettings" Target="../printerSettings/printerSettings25.bin"/><Relationship Id="rId6" Type="http://schemas.openxmlformats.org/officeDocument/2006/relationships/ctrlProp" Target="../ctrlProps/ctrlProp434.xml"/><Relationship Id="rId15" Type="http://schemas.openxmlformats.org/officeDocument/2006/relationships/ctrlProp" Target="../ctrlProps/ctrlProp443.xml"/><Relationship Id="rId23" Type="http://schemas.openxmlformats.org/officeDocument/2006/relationships/ctrlProp" Target="../ctrlProps/ctrlProp451.xml"/><Relationship Id="rId28" Type="http://schemas.openxmlformats.org/officeDocument/2006/relationships/ctrlProp" Target="../ctrlProps/ctrlProp456.xml"/><Relationship Id="rId36" Type="http://schemas.openxmlformats.org/officeDocument/2006/relationships/ctrlProp" Target="../ctrlProps/ctrlProp464.xml"/><Relationship Id="rId49" Type="http://schemas.openxmlformats.org/officeDocument/2006/relationships/ctrlProp" Target="../ctrlProps/ctrlProp477.xml"/><Relationship Id="rId57" Type="http://schemas.openxmlformats.org/officeDocument/2006/relationships/ctrlProp" Target="../ctrlProps/ctrlProp485.xml"/><Relationship Id="rId10" Type="http://schemas.openxmlformats.org/officeDocument/2006/relationships/ctrlProp" Target="../ctrlProps/ctrlProp438.xml"/><Relationship Id="rId31" Type="http://schemas.openxmlformats.org/officeDocument/2006/relationships/ctrlProp" Target="../ctrlProps/ctrlProp459.xml"/><Relationship Id="rId44" Type="http://schemas.openxmlformats.org/officeDocument/2006/relationships/ctrlProp" Target="../ctrlProps/ctrlProp472.xml"/><Relationship Id="rId52" Type="http://schemas.openxmlformats.org/officeDocument/2006/relationships/ctrlProp" Target="../ctrlProps/ctrlProp480.xml"/></Relationships>
</file>

<file path=xl/worksheets/_rels/sheet26.xml.rels><?xml version="1.0" encoding="UTF-8" standalone="yes"?>
<Relationships xmlns="http://schemas.openxmlformats.org/package/2006/relationships"><Relationship Id="rId26" Type="http://schemas.openxmlformats.org/officeDocument/2006/relationships/ctrlProp" Target="../ctrlProps/ctrlProp509.xml"/><Relationship Id="rId21" Type="http://schemas.openxmlformats.org/officeDocument/2006/relationships/ctrlProp" Target="../ctrlProps/ctrlProp504.xml"/><Relationship Id="rId42" Type="http://schemas.openxmlformats.org/officeDocument/2006/relationships/ctrlProp" Target="../ctrlProps/ctrlProp525.xml"/><Relationship Id="rId47" Type="http://schemas.openxmlformats.org/officeDocument/2006/relationships/ctrlProp" Target="../ctrlProps/ctrlProp530.xml"/><Relationship Id="rId63" Type="http://schemas.openxmlformats.org/officeDocument/2006/relationships/ctrlProp" Target="../ctrlProps/ctrlProp546.xml"/><Relationship Id="rId68" Type="http://schemas.openxmlformats.org/officeDocument/2006/relationships/ctrlProp" Target="../ctrlProps/ctrlProp551.xml"/><Relationship Id="rId2" Type="http://schemas.openxmlformats.org/officeDocument/2006/relationships/printerSettings" Target="../printerSettings/printerSettings26.bin"/><Relationship Id="rId16" Type="http://schemas.openxmlformats.org/officeDocument/2006/relationships/ctrlProp" Target="../ctrlProps/ctrlProp499.xml"/><Relationship Id="rId29" Type="http://schemas.openxmlformats.org/officeDocument/2006/relationships/ctrlProp" Target="../ctrlProps/ctrlProp512.xml"/><Relationship Id="rId11" Type="http://schemas.openxmlformats.org/officeDocument/2006/relationships/ctrlProp" Target="../ctrlProps/ctrlProp494.xml"/><Relationship Id="rId24" Type="http://schemas.openxmlformats.org/officeDocument/2006/relationships/ctrlProp" Target="../ctrlProps/ctrlProp507.xml"/><Relationship Id="rId32" Type="http://schemas.openxmlformats.org/officeDocument/2006/relationships/ctrlProp" Target="../ctrlProps/ctrlProp515.xml"/><Relationship Id="rId37" Type="http://schemas.openxmlformats.org/officeDocument/2006/relationships/ctrlProp" Target="../ctrlProps/ctrlProp520.xml"/><Relationship Id="rId40" Type="http://schemas.openxmlformats.org/officeDocument/2006/relationships/ctrlProp" Target="../ctrlProps/ctrlProp523.xml"/><Relationship Id="rId45" Type="http://schemas.openxmlformats.org/officeDocument/2006/relationships/ctrlProp" Target="../ctrlProps/ctrlProp528.xml"/><Relationship Id="rId53" Type="http://schemas.openxmlformats.org/officeDocument/2006/relationships/ctrlProp" Target="../ctrlProps/ctrlProp536.xml"/><Relationship Id="rId58" Type="http://schemas.openxmlformats.org/officeDocument/2006/relationships/ctrlProp" Target="../ctrlProps/ctrlProp541.xml"/><Relationship Id="rId66" Type="http://schemas.openxmlformats.org/officeDocument/2006/relationships/ctrlProp" Target="../ctrlProps/ctrlProp549.xml"/><Relationship Id="rId74" Type="http://schemas.openxmlformats.org/officeDocument/2006/relationships/ctrlProp" Target="../ctrlProps/ctrlProp557.xml"/><Relationship Id="rId5" Type="http://schemas.openxmlformats.org/officeDocument/2006/relationships/ctrlProp" Target="../ctrlProps/ctrlProp488.xml"/><Relationship Id="rId61" Type="http://schemas.openxmlformats.org/officeDocument/2006/relationships/ctrlProp" Target="../ctrlProps/ctrlProp544.xml"/><Relationship Id="rId19" Type="http://schemas.openxmlformats.org/officeDocument/2006/relationships/ctrlProp" Target="../ctrlProps/ctrlProp502.xml"/><Relationship Id="rId14" Type="http://schemas.openxmlformats.org/officeDocument/2006/relationships/ctrlProp" Target="../ctrlProps/ctrlProp497.xml"/><Relationship Id="rId22" Type="http://schemas.openxmlformats.org/officeDocument/2006/relationships/ctrlProp" Target="../ctrlProps/ctrlProp505.xml"/><Relationship Id="rId27" Type="http://schemas.openxmlformats.org/officeDocument/2006/relationships/ctrlProp" Target="../ctrlProps/ctrlProp510.xml"/><Relationship Id="rId30" Type="http://schemas.openxmlformats.org/officeDocument/2006/relationships/ctrlProp" Target="../ctrlProps/ctrlProp513.xml"/><Relationship Id="rId35" Type="http://schemas.openxmlformats.org/officeDocument/2006/relationships/ctrlProp" Target="../ctrlProps/ctrlProp518.xml"/><Relationship Id="rId43" Type="http://schemas.openxmlformats.org/officeDocument/2006/relationships/ctrlProp" Target="../ctrlProps/ctrlProp526.xml"/><Relationship Id="rId48" Type="http://schemas.openxmlformats.org/officeDocument/2006/relationships/ctrlProp" Target="../ctrlProps/ctrlProp531.xml"/><Relationship Id="rId56" Type="http://schemas.openxmlformats.org/officeDocument/2006/relationships/ctrlProp" Target="../ctrlProps/ctrlProp539.xml"/><Relationship Id="rId64" Type="http://schemas.openxmlformats.org/officeDocument/2006/relationships/ctrlProp" Target="../ctrlProps/ctrlProp547.xml"/><Relationship Id="rId69" Type="http://schemas.openxmlformats.org/officeDocument/2006/relationships/ctrlProp" Target="../ctrlProps/ctrlProp552.xml"/><Relationship Id="rId8" Type="http://schemas.openxmlformats.org/officeDocument/2006/relationships/ctrlProp" Target="../ctrlProps/ctrlProp491.xml"/><Relationship Id="rId51" Type="http://schemas.openxmlformats.org/officeDocument/2006/relationships/ctrlProp" Target="../ctrlProps/ctrlProp534.xml"/><Relationship Id="rId72" Type="http://schemas.openxmlformats.org/officeDocument/2006/relationships/ctrlProp" Target="../ctrlProps/ctrlProp555.xml"/><Relationship Id="rId3" Type="http://schemas.openxmlformats.org/officeDocument/2006/relationships/drawing" Target="../drawings/drawing26.xml"/><Relationship Id="rId12" Type="http://schemas.openxmlformats.org/officeDocument/2006/relationships/ctrlProp" Target="../ctrlProps/ctrlProp495.xml"/><Relationship Id="rId17" Type="http://schemas.openxmlformats.org/officeDocument/2006/relationships/ctrlProp" Target="../ctrlProps/ctrlProp500.xml"/><Relationship Id="rId25" Type="http://schemas.openxmlformats.org/officeDocument/2006/relationships/ctrlProp" Target="../ctrlProps/ctrlProp508.xml"/><Relationship Id="rId33" Type="http://schemas.openxmlformats.org/officeDocument/2006/relationships/ctrlProp" Target="../ctrlProps/ctrlProp516.xml"/><Relationship Id="rId38" Type="http://schemas.openxmlformats.org/officeDocument/2006/relationships/ctrlProp" Target="../ctrlProps/ctrlProp521.xml"/><Relationship Id="rId46" Type="http://schemas.openxmlformats.org/officeDocument/2006/relationships/ctrlProp" Target="../ctrlProps/ctrlProp529.xml"/><Relationship Id="rId59" Type="http://schemas.openxmlformats.org/officeDocument/2006/relationships/ctrlProp" Target="../ctrlProps/ctrlProp542.xml"/><Relationship Id="rId67" Type="http://schemas.openxmlformats.org/officeDocument/2006/relationships/ctrlProp" Target="../ctrlProps/ctrlProp550.xml"/><Relationship Id="rId20" Type="http://schemas.openxmlformats.org/officeDocument/2006/relationships/ctrlProp" Target="../ctrlProps/ctrlProp503.xml"/><Relationship Id="rId41" Type="http://schemas.openxmlformats.org/officeDocument/2006/relationships/ctrlProp" Target="../ctrlProps/ctrlProp524.xml"/><Relationship Id="rId54" Type="http://schemas.openxmlformats.org/officeDocument/2006/relationships/ctrlProp" Target="../ctrlProps/ctrlProp537.xml"/><Relationship Id="rId62" Type="http://schemas.openxmlformats.org/officeDocument/2006/relationships/ctrlProp" Target="../ctrlProps/ctrlProp545.xml"/><Relationship Id="rId70" Type="http://schemas.openxmlformats.org/officeDocument/2006/relationships/ctrlProp" Target="../ctrlProps/ctrlProp553.xml"/><Relationship Id="rId75" Type="http://schemas.openxmlformats.org/officeDocument/2006/relationships/ctrlProp" Target="../ctrlProps/ctrlProp558.xml"/><Relationship Id="rId1" Type="http://schemas.openxmlformats.org/officeDocument/2006/relationships/hyperlink" Target="https://github.com/tsale/EDR-Telemetry" TargetMode="External"/><Relationship Id="rId6" Type="http://schemas.openxmlformats.org/officeDocument/2006/relationships/ctrlProp" Target="../ctrlProps/ctrlProp489.xml"/><Relationship Id="rId15" Type="http://schemas.openxmlformats.org/officeDocument/2006/relationships/ctrlProp" Target="../ctrlProps/ctrlProp498.xml"/><Relationship Id="rId23" Type="http://schemas.openxmlformats.org/officeDocument/2006/relationships/ctrlProp" Target="../ctrlProps/ctrlProp506.xml"/><Relationship Id="rId28" Type="http://schemas.openxmlformats.org/officeDocument/2006/relationships/ctrlProp" Target="../ctrlProps/ctrlProp511.xml"/><Relationship Id="rId36" Type="http://schemas.openxmlformats.org/officeDocument/2006/relationships/ctrlProp" Target="../ctrlProps/ctrlProp519.xml"/><Relationship Id="rId49" Type="http://schemas.openxmlformats.org/officeDocument/2006/relationships/ctrlProp" Target="../ctrlProps/ctrlProp532.xml"/><Relationship Id="rId57" Type="http://schemas.openxmlformats.org/officeDocument/2006/relationships/ctrlProp" Target="../ctrlProps/ctrlProp540.xml"/><Relationship Id="rId10" Type="http://schemas.openxmlformats.org/officeDocument/2006/relationships/ctrlProp" Target="../ctrlProps/ctrlProp493.xml"/><Relationship Id="rId31" Type="http://schemas.openxmlformats.org/officeDocument/2006/relationships/ctrlProp" Target="../ctrlProps/ctrlProp514.xml"/><Relationship Id="rId44" Type="http://schemas.openxmlformats.org/officeDocument/2006/relationships/ctrlProp" Target="../ctrlProps/ctrlProp527.xml"/><Relationship Id="rId52" Type="http://schemas.openxmlformats.org/officeDocument/2006/relationships/ctrlProp" Target="../ctrlProps/ctrlProp535.xml"/><Relationship Id="rId60" Type="http://schemas.openxmlformats.org/officeDocument/2006/relationships/ctrlProp" Target="../ctrlProps/ctrlProp543.xml"/><Relationship Id="rId65" Type="http://schemas.openxmlformats.org/officeDocument/2006/relationships/ctrlProp" Target="../ctrlProps/ctrlProp548.xml"/><Relationship Id="rId73" Type="http://schemas.openxmlformats.org/officeDocument/2006/relationships/ctrlProp" Target="../ctrlProps/ctrlProp556.xml"/><Relationship Id="rId4" Type="http://schemas.openxmlformats.org/officeDocument/2006/relationships/vmlDrawing" Target="../drawings/vmlDrawing21.vml"/><Relationship Id="rId9" Type="http://schemas.openxmlformats.org/officeDocument/2006/relationships/ctrlProp" Target="../ctrlProps/ctrlProp492.xml"/><Relationship Id="rId13" Type="http://schemas.openxmlformats.org/officeDocument/2006/relationships/ctrlProp" Target="../ctrlProps/ctrlProp496.xml"/><Relationship Id="rId18" Type="http://schemas.openxmlformats.org/officeDocument/2006/relationships/ctrlProp" Target="../ctrlProps/ctrlProp501.xml"/><Relationship Id="rId39" Type="http://schemas.openxmlformats.org/officeDocument/2006/relationships/ctrlProp" Target="../ctrlProps/ctrlProp522.xml"/><Relationship Id="rId34" Type="http://schemas.openxmlformats.org/officeDocument/2006/relationships/ctrlProp" Target="../ctrlProps/ctrlProp517.xml"/><Relationship Id="rId50" Type="http://schemas.openxmlformats.org/officeDocument/2006/relationships/ctrlProp" Target="../ctrlProps/ctrlProp533.xml"/><Relationship Id="rId55" Type="http://schemas.openxmlformats.org/officeDocument/2006/relationships/ctrlProp" Target="../ctrlProps/ctrlProp538.xml"/><Relationship Id="rId7" Type="http://schemas.openxmlformats.org/officeDocument/2006/relationships/ctrlProp" Target="../ctrlProps/ctrlProp490.xml"/><Relationship Id="rId71" Type="http://schemas.openxmlformats.org/officeDocument/2006/relationships/ctrlProp" Target="../ctrlProps/ctrlProp554.xml"/></Relationships>
</file>

<file path=xl/worksheets/_rels/sheet27.xml.rels><?xml version="1.0" encoding="UTF-8" standalone="yes"?>
<Relationships xmlns="http://schemas.openxmlformats.org/package/2006/relationships"><Relationship Id="rId13" Type="http://schemas.openxmlformats.org/officeDocument/2006/relationships/ctrlProp" Target="../ctrlProps/ctrlProp568.xml"/><Relationship Id="rId18" Type="http://schemas.openxmlformats.org/officeDocument/2006/relationships/ctrlProp" Target="../ctrlProps/ctrlProp573.xml"/><Relationship Id="rId26" Type="http://schemas.openxmlformats.org/officeDocument/2006/relationships/ctrlProp" Target="../ctrlProps/ctrlProp581.xml"/><Relationship Id="rId39" Type="http://schemas.openxmlformats.org/officeDocument/2006/relationships/ctrlProp" Target="../ctrlProps/ctrlProp594.xml"/><Relationship Id="rId21" Type="http://schemas.openxmlformats.org/officeDocument/2006/relationships/ctrlProp" Target="../ctrlProps/ctrlProp576.xml"/><Relationship Id="rId34" Type="http://schemas.openxmlformats.org/officeDocument/2006/relationships/ctrlProp" Target="../ctrlProps/ctrlProp589.xml"/><Relationship Id="rId42" Type="http://schemas.openxmlformats.org/officeDocument/2006/relationships/ctrlProp" Target="../ctrlProps/ctrlProp597.xml"/><Relationship Id="rId47" Type="http://schemas.openxmlformats.org/officeDocument/2006/relationships/ctrlProp" Target="../ctrlProps/ctrlProp602.xml"/><Relationship Id="rId7" Type="http://schemas.openxmlformats.org/officeDocument/2006/relationships/ctrlProp" Target="../ctrlProps/ctrlProp562.xml"/><Relationship Id="rId2" Type="http://schemas.openxmlformats.org/officeDocument/2006/relationships/drawing" Target="../drawings/drawing27.xml"/><Relationship Id="rId16" Type="http://schemas.openxmlformats.org/officeDocument/2006/relationships/ctrlProp" Target="../ctrlProps/ctrlProp571.xml"/><Relationship Id="rId29" Type="http://schemas.openxmlformats.org/officeDocument/2006/relationships/ctrlProp" Target="../ctrlProps/ctrlProp584.xml"/><Relationship Id="rId11" Type="http://schemas.openxmlformats.org/officeDocument/2006/relationships/ctrlProp" Target="../ctrlProps/ctrlProp566.xml"/><Relationship Id="rId24" Type="http://schemas.openxmlformats.org/officeDocument/2006/relationships/ctrlProp" Target="../ctrlProps/ctrlProp579.xml"/><Relationship Id="rId32" Type="http://schemas.openxmlformats.org/officeDocument/2006/relationships/ctrlProp" Target="../ctrlProps/ctrlProp587.xml"/><Relationship Id="rId37" Type="http://schemas.openxmlformats.org/officeDocument/2006/relationships/ctrlProp" Target="../ctrlProps/ctrlProp592.xml"/><Relationship Id="rId40" Type="http://schemas.openxmlformats.org/officeDocument/2006/relationships/ctrlProp" Target="../ctrlProps/ctrlProp595.xml"/><Relationship Id="rId45" Type="http://schemas.openxmlformats.org/officeDocument/2006/relationships/ctrlProp" Target="../ctrlProps/ctrlProp600.xml"/><Relationship Id="rId5" Type="http://schemas.openxmlformats.org/officeDocument/2006/relationships/ctrlProp" Target="../ctrlProps/ctrlProp560.xml"/><Relationship Id="rId15" Type="http://schemas.openxmlformats.org/officeDocument/2006/relationships/ctrlProp" Target="../ctrlProps/ctrlProp570.xml"/><Relationship Id="rId23" Type="http://schemas.openxmlformats.org/officeDocument/2006/relationships/ctrlProp" Target="../ctrlProps/ctrlProp578.xml"/><Relationship Id="rId28" Type="http://schemas.openxmlformats.org/officeDocument/2006/relationships/ctrlProp" Target="../ctrlProps/ctrlProp583.xml"/><Relationship Id="rId36" Type="http://schemas.openxmlformats.org/officeDocument/2006/relationships/ctrlProp" Target="../ctrlProps/ctrlProp591.xml"/><Relationship Id="rId49" Type="http://schemas.openxmlformats.org/officeDocument/2006/relationships/ctrlProp" Target="../ctrlProps/ctrlProp604.xml"/><Relationship Id="rId10" Type="http://schemas.openxmlformats.org/officeDocument/2006/relationships/ctrlProp" Target="../ctrlProps/ctrlProp565.xml"/><Relationship Id="rId19" Type="http://schemas.openxmlformats.org/officeDocument/2006/relationships/ctrlProp" Target="../ctrlProps/ctrlProp574.xml"/><Relationship Id="rId31" Type="http://schemas.openxmlformats.org/officeDocument/2006/relationships/ctrlProp" Target="../ctrlProps/ctrlProp586.xml"/><Relationship Id="rId44" Type="http://schemas.openxmlformats.org/officeDocument/2006/relationships/ctrlProp" Target="../ctrlProps/ctrlProp599.xml"/><Relationship Id="rId4" Type="http://schemas.openxmlformats.org/officeDocument/2006/relationships/ctrlProp" Target="../ctrlProps/ctrlProp559.xml"/><Relationship Id="rId9" Type="http://schemas.openxmlformats.org/officeDocument/2006/relationships/ctrlProp" Target="../ctrlProps/ctrlProp564.xml"/><Relationship Id="rId14" Type="http://schemas.openxmlformats.org/officeDocument/2006/relationships/ctrlProp" Target="../ctrlProps/ctrlProp569.xml"/><Relationship Id="rId22" Type="http://schemas.openxmlformats.org/officeDocument/2006/relationships/ctrlProp" Target="../ctrlProps/ctrlProp577.xml"/><Relationship Id="rId27" Type="http://schemas.openxmlformats.org/officeDocument/2006/relationships/ctrlProp" Target="../ctrlProps/ctrlProp582.xml"/><Relationship Id="rId30" Type="http://schemas.openxmlformats.org/officeDocument/2006/relationships/ctrlProp" Target="../ctrlProps/ctrlProp585.xml"/><Relationship Id="rId35" Type="http://schemas.openxmlformats.org/officeDocument/2006/relationships/ctrlProp" Target="../ctrlProps/ctrlProp590.xml"/><Relationship Id="rId43" Type="http://schemas.openxmlformats.org/officeDocument/2006/relationships/ctrlProp" Target="../ctrlProps/ctrlProp598.xml"/><Relationship Id="rId48" Type="http://schemas.openxmlformats.org/officeDocument/2006/relationships/ctrlProp" Target="../ctrlProps/ctrlProp603.xml"/><Relationship Id="rId8" Type="http://schemas.openxmlformats.org/officeDocument/2006/relationships/ctrlProp" Target="../ctrlProps/ctrlProp563.xml"/><Relationship Id="rId3" Type="http://schemas.openxmlformats.org/officeDocument/2006/relationships/vmlDrawing" Target="../drawings/vmlDrawing22.vml"/><Relationship Id="rId12" Type="http://schemas.openxmlformats.org/officeDocument/2006/relationships/ctrlProp" Target="../ctrlProps/ctrlProp567.xml"/><Relationship Id="rId17" Type="http://schemas.openxmlformats.org/officeDocument/2006/relationships/ctrlProp" Target="../ctrlProps/ctrlProp572.xml"/><Relationship Id="rId25" Type="http://schemas.openxmlformats.org/officeDocument/2006/relationships/ctrlProp" Target="../ctrlProps/ctrlProp580.xml"/><Relationship Id="rId33" Type="http://schemas.openxmlformats.org/officeDocument/2006/relationships/ctrlProp" Target="../ctrlProps/ctrlProp588.xml"/><Relationship Id="rId38" Type="http://schemas.openxmlformats.org/officeDocument/2006/relationships/ctrlProp" Target="../ctrlProps/ctrlProp593.xml"/><Relationship Id="rId46" Type="http://schemas.openxmlformats.org/officeDocument/2006/relationships/ctrlProp" Target="../ctrlProps/ctrlProp601.xml"/><Relationship Id="rId20" Type="http://schemas.openxmlformats.org/officeDocument/2006/relationships/ctrlProp" Target="../ctrlProps/ctrlProp575.xml"/><Relationship Id="rId41" Type="http://schemas.openxmlformats.org/officeDocument/2006/relationships/ctrlProp" Target="../ctrlProps/ctrlProp596.xml"/><Relationship Id="rId1" Type="http://schemas.openxmlformats.org/officeDocument/2006/relationships/printerSettings" Target="../printerSettings/printerSettings27.bin"/><Relationship Id="rId6" Type="http://schemas.openxmlformats.org/officeDocument/2006/relationships/ctrlProp" Target="../ctrlProps/ctrlProp561.xml"/></Relationships>
</file>

<file path=xl/worksheets/_rels/sheet28.xml.rels><?xml version="1.0" encoding="UTF-8" standalone="yes"?>
<Relationships xmlns="http://schemas.openxmlformats.org/package/2006/relationships"><Relationship Id="rId13" Type="http://schemas.openxmlformats.org/officeDocument/2006/relationships/ctrlProp" Target="../ctrlProps/ctrlProp614.xml"/><Relationship Id="rId18" Type="http://schemas.openxmlformats.org/officeDocument/2006/relationships/ctrlProp" Target="../ctrlProps/ctrlProp619.xml"/><Relationship Id="rId26" Type="http://schemas.openxmlformats.org/officeDocument/2006/relationships/ctrlProp" Target="../ctrlProps/ctrlProp627.xml"/><Relationship Id="rId39" Type="http://schemas.openxmlformats.org/officeDocument/2006/relationships/ctrlProp" Target="../ctrlProps/ctrlProp640.xml"/><Relationship Id="rId21" Type="http://schemas.openxmlformats.org/officeDocument/2006/relationships/ctrlProp" Target="../ctrlProps/ctrlProp622.xml"/><Relationship Id="rId34" Type="http://schemas.openxmlformats.org/officeDocument/2006/relationships/ctrlProp" Target="../ctrlProps/ctrlProp635.xml"/><Relationship Id="rId42" Type="http://schemas.openxmlformats.org/officeDocument/2006/relationships/ctrlProp" Target="../ctrlProps/ctrlProp643.xml"/><Relationship Id="rId47" Type="http://schemas.openxmlformats.org/officeDocument/2006/relationships/ctrlProp" Target="../ctrlProps/ctrlProp648.xml"/><Relationship Id="rId50" Type="http://schemas.openxmlformats.org/officeDocument/2006/relationships/ctrlProp" Target="../ctrlProps/ctrlProp651.xml"/><Relationship Id="rId55" Type="http://schemas.openxmlformats.org/officeDocument/2006/relationships/ctrlProp" Target="../ctrlProps/ctrlProp656.xml"/><Relationship Id="rId7" Type="http://schemas.openxmlformats.org/officeDocument/2006/relationships/ctrlProp" Target="../ctrlProps/ctrlProp608.xml"/><Relationship Id="rId2" Type="http://schemas.openxmlformats.org/officeDocument/2006/relationships/drawing" Target="../drawings/drawing28.xml"/><Relationship Id="rId16" Type="http://schemas.openxmlformats.org/officeDocument/2006/relationships/ctrlProp" Target="../ctrlProps/ctrlProp617.xml"/><Relationship Id="rId29" Type="http://schemas.openxmlformats.org/officeDocument/2006/relationships/ctrlProp" Target="../ctrlProps/ctrlProp630.xml"/><Relationship Id="rId11" Type="http://schemas.openxmlformats.org/officeDocument/2006/relationships/ctrlProp" Target="../ctrlProps/ctrlProp612.xml"/><Relationship Id="rId24" Type="http://schemas.openxmlformats.org/officeDocument/2006/relationships/ctrlProp" Target="../ctrlProps/ctrlProp625.xml"/><Relationship Id="rId32" Type="http://schemas.openxmlformats.org/officeDocument/2006/relationships/ctrlProp" Target="../ctrlProps/ctrlProp633.xml"/><Relationship Id="rId37" Type="http://schemas.openxmlformats.org/officeDocument/2006/relationships/ctrlProp" Target="../ctrlProps/ctrlProp638.xml"/><Relationship Id="rId40" Type="http://schemas.openxmlformats.org/officeDocument/2006/relationships/ctrlProp" Target="../ctrlProps/ctrlProp641.xml"/><Relationship Id="rId45" Type="http://schemas.openxmlformats.org/officeDocument/2006/relationships/ctrlProp" Target="../ctrlProps/ctrlProp646.xml"/><Relationship Id="rId53" Type="http://schemas.openxmlformats.org/officeDocument/2006/relationships/ctrlProp" Target="../ctrlProps/ctrlProp654.xml"/><Relationship Id="rId5" Type="http://schemas.openxmlformats.org/officeDocument/2006/relationships/ctrlProp" Target="../ctrlProps/ctrlProp606.xml"/><Relationship Id="rId10" Type="http://schemas.openxmlformats.org/officeDocument/2006/relationships/ctrlProp" Target="../ctrlProps/ctrlProp611.xml"/><Relationship Id="rId19" Type="http://schemas.openxmlformats.org/officeDocument/2006/relationships/ctrlProp" Target="../ctrlProps/ctrlProp620.xml"/><Relationship Id="rId31" Type="http://schemas.openxmlformats.org/officeDocument/2006/relationships/ctrlProp" Target="../ctrlProps/ctrlProp632.xml"/><Relationship Id="rId44" Type="http://schemas.openxmlformats.org/officeDocument/2006/relationships/ctrlProp" Target="../ctrlProps/ctrlProp645.xml"/><Relationship Id="rId52" Type="http://schemas.openxmlformats.org/officeDocument/2006/relationships/ctrlProp" Target="../ctrlProps/ctrlProp653.xml"/><Relationship Id="rId4" Type="http://schemas.openxmlformats.org/officeDocument/2006/relationships/ctrlProp" Target="../ctrlProps/ctrlProp605.xml"/><Relationship Id="rId9" Type="http://schemas.openxmlformats.org/officeDocument/2006/relationships/ctrlProp" Target="../ctrlProps/ctrlProp610.xml"/><Relationship Id="rId14" Type="http://schemas.openxmlformats.org/officeDocument/2006/relationships/ctrlProp" Target="../ctrlProps/ctrlProp615.xml"/><Relationship Id="rId22" Type="http://schemas.openxmlformats.org/officeDocument/2006/relationships/ctrlProp" Target="../ctrlProps/ctrlProp623.xml"/><Relationship Id="rId27" Type="http://schemas.openxmlformats.org/officeDocument/2006/relationships/ctrlProp" Target="../ctrlProps/ctrlProp628.xml"/><Relationship Id="rId30" Type="http://schemas.openxmlformats.org/officeDocument/2006/relationships/ctrlProp" Target="../ctrlProps/ctrlProp631.xml"/><Relationship Id="rId35" Type="http://schemas.openxmlformats.org/officeDocument/2006/relationships/ctrlProp" Target="../ctrlProps/ctrlProp636.xml"/><Relationship Id="rId43" Type="http://schemas.openxmlformats.org/officeDocument/2006/relationships/ctrlProp" Target="../ctrlProps/ctrlProp644.xml"/><Relationship Id="rId48" Type="http://schemas.openxmlformats.org/officeDocument/2006/relationships/ctrlProp" Target="../ctrlProps/ctrlProp649.xml"/><Relationship Id="rId8" Type="http://schemas.openxmlformats.org/officeDocument/2006/relationships/ctrlProp" Target="../ctrlProps/ctrlProp609.xml"/><Relationship Id="rId51" Type="http://schemas.openxmlformats.org/officeDocument/2006/relationships/ctrlProp" Target="../ctrlProps/ctrlProp652.xml"/><Relationship Id="rId3" Type="http://schemas.openxmlformats.org/officeDocument/2006/relationships/vmlDrawing" Target="../drawings/vmlDrawing23.vml"/><Relationship Id="rId12" Type="http://schemas.openxmlformats.org/officeDocument/2006/relationships/ctrlProp" Target="../ctrlProps/ctrlProp613.xml"/><Relationship Id="rId17" Type="http://schemas.openxmlformats.org/officeDocument/2006/relationships/ctrlProp" Target="../ctrlProps/ctrlProp618.xml"/><Relationship Id="rId25" Type="http://schemas.openxmlformats.org/officeDocument/2006/relationships/ctrlProp" Target="../ctrlProps/ctrlProp626.xml"/><Relationship Id="rId33" Type="http://schemas.openxmlformats.org/officeDocument/2006/relationships/ctrlProp" Target="../ctrlProps/ctrlProp634.xml"/><Relationship Id="rId38" Type="http://schemas.openxmlformats.org/officeDocument/2006/relationships/ctrlProp" Target="../ctrlProps/ctrlProp639.xml"/><Relationship Id="rId46" Type="http://schemas.openxmlformats.org/officeDocument/2006/relationships/ctrlProp" Target="../ctrlProps/ctrlProp647.xml"/><Relationship Id="rId20" Type="http://schemas.openxmlformats.org/officeDocument/2006/relationships/ctrlProp" Target="../ctrlProps/ctrlProp621.xml"/><Relationship Id="rId41" Type="http://schemas.openxmlformats.org/officeDocument/2006/relationships/ctrlProp" Target="../ctrlProps/ctrlProp642.xml"/><Relationship Id="rId54" Type="http://schemas.openxmlformats.org/officeDocument/2006/relationships/ctrlProp" Target="../ctrlProps/ctrlProp655.xml"/><Relationship Id="rId1" Type="http://schemas.openxmlformats.org/officeDocument/2006/relationships/printerSettings" Target="../printerSettings/printerSettings28.bin"/><Relationship Id="rId6" Type="http://schemas.openxmlformats.org/officeDocument/2006/relationships/ctrlProp" Target="../ctrlProps/ctrlProp607.xml"/><Relationship Id="rId15" Type="http://schemas.openxmlformats.org/officeDocument/2006/relationships/ctrlProp" Target="../ctrlProps/ctrlProp616.xml"/><Relationship Id="rId23" Type="http://schemas.openxmlformats.org/officeDocument/2006/relationships/ctrlProp" Target="../ctrlProps/ctrlProp624.xml"/><Relationship Id="rId28" Type="http://schemas.openxmlformats.org/officeDocument/2006/relationships/ctrlProp" Target="../ctrlProps/ctrlProp629.xml"/><Relationship Id="rId36" Type="http://schemas.openxmlformats.org/officeDocument/2006/relationships/ctrlProp" Target="../ctrlProps/ctrlProp637.xml"/><Relationship Id="rId49" Type="http://schemas.openxmlformats.org/officeDocument/2006/relationships/ctrlProp" Target="../ctrlProps/ctrlProp650.xml"/></Relationships>
</file>

<file path=xl/worksheets/_rels/sheet29.xml.rels><?xml version="1.0" encoding="UTF-8" standalone="yes"?>
<Relationships xmlns="http://schemas.openxmlformats.org/package/2006/relationships"><Relationship Id="rId26" Type="http://schemas.openxmlformats.org/officeDocument/2006/relationships/ctrlProp" Target="../ctrlProps/ctrlProp678.xml"/><Relationship Id="rId21" Type="http://schemas.openxmlformats.org/officeDocument/2006/relationships/ctrlProp" Target="../ctrlProps/ctrlProp673.xml"/><Relationship Id="rId34" Type="http://schemas.openxmlformats.org/officeDocument/2006/relationships/ctrlProp" Target="../ctrlProps/ctrlProp686.xml"/><Relationship Id="rId42" Type="http://schemas.openxmlformats.org/officeDocument/2006/relationships/ctrlProp" Target="../ctrlProps/ctrlProp694.xml"/><Relationship Id="rId47" Type="http://schemas.openxmlformats.org/officeDocument/2006/relationships/ctrlProp" Target="../ctrlProps/ctrlProp699.xml"/><Relationship Id="rId50" Type="http://schemas.openxmlformats.org/officeDocument/2006/relationships/ctrlProp" Target="../ctrlProps/ctrlProp702.xml"/><Relationship Id="rId55" Type="http://schemas.openxmlformats.org/officeDocument/2006/relationships/ctrlProp" Target="../ctrlProps/ctrlProp707.xml"/><Relationship Id="rId63" Type="http://schemas.openxmlformats.org/officeDocument/2006/relationships/ctrlProp" Target="../ctrlProps/ctrlProp715.xml"/><Relationship Id="rId68" Type="http://schemas.openxmlformats.org/officeDocument/2006/relationships/ctrlProp" Target="../ctrlProps/ctrlProp720.xml"/><Relationship Id="rId7" Type="http://schemas.openxmlformats.org/officeDocument/2006/relationships/ctrlProp" Target="../ctrlProps/ctrlProp659.xml"/><Relationship Id="rId2" Type="http://schemas.openxmlformats.org/officeDocument/2006/relationships/printerSettings" Target="../printerSettings/printerSettings29.bin"/><Relationship Id="rId16" Type="http://schemas.openxmlformats.org/officeDocument/2006/relationships/ctrlProp" Target="../ctrlProps/ctrlProp668.xml"/><Relationship Id="rId29" Type="http://schemas.openxmlformats.org/officeDocument/2006/relationships/ctrlProp" Target="../ctrlProps/ctrlProp681.xml"/><Relationship Id="rId11" Type="http://schemas.openxmlformats.org/officeDocument/2006/relationships/ctrlProp" Target="../ctrlProps/ctrlProp663.xml"/><Relationship Id="rId24" Type="http://schemas.openxmlformats.org/officeDocument/2006/relationships/ctrlProp" Target="../ctrlProps/ctrlProp676.xml"/><Relationship Id="rId32" Type="http://schemas.openxmlformats.org/officeDocument/2006/relationships/ctrlProp" Target="../ctrlProps/ctrlProp684.xml"/><Relationship Id="rId37" Type="http://schemas.openxmlformats.org/officeDocument/2006/relationships/ctrlProp" Target="../ctrlProps/ctrlProp689.xml"/><Relationship Id="rId40" Type="http://schemas.openxmlformats.org/officeDocument/2006/relationships/ctrlProp" Target="../ctrlProps/ctrlProp692.xml"/><Relationship Id="rId45" Type="http://schemas.openxmlformats.org/officeDocument/2006/relationships/ctrlProp" Target="../ctrlProps/ctrlProp697.xml"/><Relationship Id="rId53" Type="http://schemas.openxmlformats.org/officeDocument/2006/relationships/ctrlProp" Target="../ctrlProps/ctrlProp705.xml"/><Relationship Id="rId58" Type="http://schemas.openxmlformats.org/officeDocument/2006/relationships/ctrlProp" Target="../ctrlProps/ctrlProp710.xml"/><Relationship Id="rId66" Type="http://schemas.openxmlformats.org/officeDocument/2006/relationships/ctrlProp" Target="../ctrlProps/ctrlProp718.xml"/><Relationship Id="rId5" Type="http://schemas.openxmlformats.org/officeDocument/2006/relationships/ctrlProp" Target="../ctrlProps/ctrlProp657.xml"/><Relationship Id="rId61" Type="http://schemas.openxmlformats.org/officeDocument/2006/relationships/ctrlProp" Target="../ctrlProps/ctrlProp713.xml"/><Relationship Id="rId19" Type="http://schemas.openxmlformats.org/officeDocument/2006/relationships/ctrlProp" Target="../ctrlProps/ctrlProp671.xml"/><Relationship Id="rId14" Type="http://schemas.openxmlformats.org/officeDocument/2006/relationships/ctrlProp" Target="../ctrlProps/ctrlProp666.xml"/><Relationship Id="rId22" Type="http://schemas.openxmlformats.org/officeDocument/2006/relationships/ctrlProp" Target="../ctrlProps/ctrlProp674.xml"/><Relationship Id="rId27" Type="http://schemas.openxmlformats.org/officeDocument/2006/relationships/ctrlProp" Target="../ctrlProps/ctrlProp679.xml"/><Relationship Id="rId30" Type="http://schemas.openxmlformats.org/officeDocument/2006/relationships/ctrlProp" Target="../ctrlProps/ctrlProp682.xml"/><Relationship Id="rId35" Type="http://schemas.openxmlformats.org/officeDocument/2006/relationships/ctrlProp" Target="../ctrlProps/ctrlProp687.xml"/><Relationship Id="rId43" Type="http://schemas.openxmlformats.org/officeDocument/2006/relationships/ctrlProp" Target="../ctrlProps/ctrlProp695.xml"/><Relationship Id="rId48" Type="http://schemas.openxmlformats.org/officeDocument/2006/relationships/ctrlProp" Target="../ctrlProps/ctrlProp700.xml"/><Relationship Id="rId56" Type="http://schemas.openxmlformats.org/officeDocument/2006/relationships/ctrlProp" Target="../ctrlProps/ctrlProp708.xml"/><Relationship Id="rId64" Type="http://schemas.openxmlformats.org/officeDocument/2006/relationships/ctrlProp" Target="../ctrlProps/ctrlProp716.xml"/><Relationship Id="rId8" Type="http://schemas.openxmlformats.org/officeDocument/2006/relationships/ctrlProp" Target="../ctrlProps/ctrlProp660.xml"/><Relationship Id="rId51" Type="http://schemas.openxmlformats.org/officeDocument/2006/relationships/ctrlProp" Target="../ctrlProps/ctrlProp703.xml"/><Relationship Id="rId3" Type="http://schemas.openxmlformats.org/officeDocument/2006/relationships/drawing" Target="../drawings/drawing29.xml"/><Relationship Id="rId12" Type="http://schemas.openxmlformats.org/officeDocument/2006/relationships/ctrlProp" Target="../ctrlProps/ctrlProp664.xml"/><Relationship Id="rId17" Type="http://schemas.openxmlformats.org/officeDocument/2006/relationships/ctrlProp" Target="../ctrlProps/ctrlProp669.xml"/><Relationship Id="rId25" Type="http://schemas.openxmlformats.org/officeDocument/2006/relationships/ctrlProp" Target="../ctrlProps/ctrlProp677.xml"/><Relationship Id="rId33" Type="http://schemas.openxmlformats.org/officeDocument/2006/relationships/ctrlProp" Target="../ctrlProps/ctrlProp685.xml"/><Relationship Id="rId38" Type="http://schemas.openxmlformats.org/officeDocument/2006/relationships/ctrlProp" Target="../ctrlProps/ctrlProp690.xml"/><Relationship Id="rId46" Type="http://schemas.openxmlformats.org/officeDocument/2006/relationships/ctrlProp" Target="../ctrlProps/ctrlProp698.xml"/><Relationship Id="rId59" Type="http://schemas.openxmlformats.org/officeDocument/2006/relationships/ctrlProp" Target="../ctrlProps/ctrlProp711.xml"/><Relationship Id="rId67" Type="http://schemas.openxmlformats.org/officeDocument/2006/relationships/ctrlProp" Target="../ctrlProps/ctrlProp719.xml"/><Relationship Id="rId20" Type="http://schemas.openxmlformats.org/officeDocument/2006/relationships/ctrlProp" Target="../ctrlProps/ctrlProp672.xml"/><Relationship Id="rId41" Type="http://schemas.openxmlformats.org/officeDocument/2006/relationships/ctrlProp" Target="../ctrlProps/ctrlProp693.xml"/><Relationship Id="rId54" Type="http://schemas.openxmlformats.org/officeDocument/2006/relationships/ctrlProp" Target="../ctrlProps/ctrlProp706.xml"/><Relationship Id="rId62" Type="http://schemas.openxmlformats.org/officeDocument/2006/relationships/ctrlProp" Target="../ctrlProps/ctrlProp714.xml"/><Relationship Id="rId1" Type="http://schemas.openxmlformats.org/officeDocument/2006/relationships/hyperlink" Target="https://atc-project.github.io/atc-react/" TargetMode="External"/><Relationship Id="rId6" Type="http://schemas.openxmlformats.org/officeDocument/2006/relationships/ctrlProp" Target="../ctrlProps/ctrlProp658.xml"/><Relationship Id="rId15" Type="http://schemas.openxmlformats.org/officeDocument/2006/relationships/ctrlProp" Target="../ctrlProps/ctrlProp667.xml"/><Relationship Id="rId23" Type="http://schemas.openxmlformats.org/officeDocument/2006/relationships/ctrlProp" Target="../ctrlProps/ctrlProp675.xml"/><Relationship Id="rId28" Type="http://schemas.openxmlformats.org/officeDocument/2006/relationships/ctrlProp" Target="../ctrlProps/ctrlProp680.xml"/><Relationship Id="rId36" Type="http://schemas.openxmlformats.org/officeDocument/2006/relationships/ctrlProp" Target="../ctrlProps/ctrlProp688.xml"/><Relationship Id="rId49" Type="http://schemas.openxmlformats.org/officeDocument/2006/relationships/ctrlProp" Target="../ctrlProps/ctrlProp701.xml"/><Relationship Id="rId57" Type="http://schemas.openxmlformats.org/officeDocument/2006/relationships/ctrlProp" Target="../ctrlProps/ctrlProp709.xml"/><Relationship Id="rId10" Type="http://schemas.openxmlformats.org/officeDocument/2006/relationships/ctrlProp" Target="../ctrlProps/ctrlProp662.xml"/><Relationship Id="rId31" Type="http://schemas.openxmlformats.org/officeDocument/2006/relationships/ctrlProp" Target="../ctrlProps/ctrlProp683.xml"/><Relationship Id="rId44" Type="http://schemas.openxmlformats.org/officeDocument/2006/relationships/ctrlProp" Target="../ctrlProps/ctrlProp696.xml"/><Relationship Id="rId52" Type="http://schemas.openxmlformats.org/officeDocument/2006/relationships/ctrlProp" Target="../ctrlProps/ctrlProp704.xml"/><Relationship Id="rId60" Type="http://schemas.openxmlformats.org/officeDocument/2006/relationships/ctrlProp" Target="../ctrlProps/ctrlProp712.xml"/><Relationship Id="rId65" Type="http://schemas.openxmlformats.org/officeDocument/2006/relationships/ctrlProp" Target="../ctrlProps/ctrlProp717.xml"/><Relationship Id="rId4" Type="http://schemas.openxmlformats.org/officeDocument/2006/relationships/vmlDrawing" Target="../drawings/vmlDrawing24.vml"/><Relationship Id="rId9" Type="http://schemas.openxmlformats.org/officeDocument/2006/relationships/ctrlProp" Target="../ctrlProps/ctrlProp661.xml"/><Relationship Id="rId13" Type="http://schemas.openxmlformats.org/officeDocument/2006/relationships/ctrlProp" Target="../ctrlProps/ctrlProp665.xml"/><Relationship Id="rId18" Type="http://schemas.openxmlformats.org/officeDocument/2006/relationships/ctrlProp" Target="../ctrlProps/ctrlProp670.xml"/><Relationship Id="rId39" Type="http://schemas.openxmlformats.org/officeDocument/2006/relationships/ctrlProp" Target="../ctrlProps/ctrlProp691.xml"/></Relationships>
</file>

<file path=xl/worksheets/_rels/sheet30.xml.rels><?xml version="1.0" encoding="UTF-8" standalone="yes"?>
<Relationships xmlns="http://schemas.openxmlformats.org/package/2006/relationships"><Relationship Id="rId13" Type="http://schemas.openxmlformats.org/officeDocument/2006/relationships/ctrlProp" Target="../ctrlProps/ctrlProp730.xml"/><Relationship Id="rId18" Type="http://schemas.openxmlformats.org/officeDocument/2006/relationships/ctrlProp" Target="../ctrlProps/ctrlProp735.xml"/><Relationship Id="rId26" Type="http://schemas.openxmlformats.org/officeDocument/2006/relationships/ctrlProp" Target="../ctrlProps/ctrlProp743.xml"/><Relationship Id="rId39" Type="http://schemas.openxmlformats.org/officeDocument/2006/relationships/ctrlProp" Target="../ctrlProps/ctrlProp756.xml"/><Relationship Id="rId21" Type="http://schemas.openxmlformats.org/officeDocument/2006/relationships/ctrlProp" Target="../ctrlProps/ctrlProp738.xml"/><Relationship Id="rId34" Type="http://schemas.openxmlformats.org/officeDocument/2006/relationships/ctrlProp" Target="../ctrlProps/ctrlProp751.xml"/><Relationship Id="rId42" Type="http://schemas.openxmlformats.org/officeDocument/2006/relationships/ctrlProp" Target="../ctrlProps/ctrlProp759.xml"/><Relationship Id="rId47" Type="http://schemas.openxmlformats.org/officeDocument/2006/relationships/ctrlProp" Target="../ctrlProps/ctrlProp764.xml"/><Relationship Id="rId50" Type="http://schemas.openxmlformats.org/officeDocument/2006/relationships/ctrlProp" Target="../ctrlProps/ctrlProp767.xml"/><Relationship Id="rId7" Type="http://schemas.openxmlformats.org/officeDocument/2006/relationships/ctrlProp" Target="../ctrlProps/ctrlProp724.xml"/><Relationship Id="rId2" Type="http://schemas.openxmlformats.org/officeDocument/2006/relationships/drawing" Target="../drawings/drawing30.xml"/><Relationship Id="rId16" Type="http://schemas.openxmlformats.org/officeDocument/2006/relationships/ctrlProp" Target="../ctrlProps/ctrlProp733.xml"/><Relationship Id="rId29" Type="http://schemas.openxmlformats.org/officeDocument/2006/relationships/ctrlProp" Target="../ctrlProps/ctrlProp746.xml"/><Relationship Id="rId11" Type="http://schemas.openxmlformats.org/officeDocument/2006/relationships/ctrlProp" Target="../ctrlProps/ctrlProp728.xml"/><Relationship Id="rId24" Type="http://schemas.openxmlformats.org/officeDocument/2006/relationships/ctrlProp" Target="../ctrlProps/ctrlProp741.xml"/><Relationship Id="rId32" Type="http://schemas.openxmlformats.org/officeDocument/2006/relationships/ctrlProp" Target="../ctrlProps/ctrlProp749.xml"/><Relationship Id="rId37" Type="http://schemas.openxmlformats.org/officeDocument/2006/relationships/ctrlProp" Target="../ctrlProps/ctrlProp754.xml"/><Relationship Id="rId40" Type="http://schemas.openxmlformats.org/officeDocument/2006/relationships/ctrlProp" Target="../ctrlProps/ctrlProp757.xml"/><Relationship Id="rId45" Type="http://schemas.openxmlformats.org/officeDocument/2006/relationships/ctrlProp" Target="../ctrlProps/ctrlProp762.xml"/><Relationship Id="rId5" Type="http://schemas.openxmlformats.org/officeDocument/2006/relationships/ctrlProp" Target="../ctrlProps/ctrlProp722.xml"/><Relationship Id="rId15" Type="http://schemas.openxmlformats.org/officeDocument/2006/relationships/ctrlProp" Target="../ctrlProps/ctrlProp732.xml"/><Relationship Id="rId23" Type="http://schemas.openxmlformats.org/officeDocument/2006/relationships/ctrlProp" Target="../ctrlProps/ctrlProp740.xml"/><Relationship Id="rId28" Type="http://schemas.openxmlformats.org/officeDocument/2006/relationships/ctrlProp" Target="../ctrlProps/ctrlProp745.xml"/><Relationship Id="rId36" Type="http://schemas.openxmlformats.org/officeDocument/2006/relationships/ctrlProp" Target="../ctrlProps/ctrlProp753.xml"/><Relationship Id="rId49" Type="http://schemas.openxmlformats.org/officeDocument/2006/relationships/ctrlProp" Target="../ctrlProps/ctrlProp766.xml"/><Relationship Id="rId10" Type="http://schemas.openxmlformats.org/officeDocument/2006/relationships/ctrlProp" Target="../ctrlProps/ctrlProp727.xml"/><Relationship Id="rId19" Type="http://schemas.openxmlformats.org/officeDocument/2006/relationships/ctrlProp" Target="../ctrlProps/ctrlProp736.xml"/><Relationship Id="rId31" Type="http://schemas.openxmlformats.org/officeDocument/2006/relationships/ctrlProp" Target="../ctrlProps/ctrlProp748.xml"/><Relationship Id="rId44" Type="http://schemas.openxmlformats.org/officeDocument/2006/relationships/ctrlProp" Target="../ctrlProps/ctrlProp761.xml"/><Relationship Id="rId52" Type="http://schemas.openxmlformats.org/officeDocument/2006/relationships/ctrlProp" Target="../ctrlProps/ctrlProp769.xml"/><Relationship Id="rId4" Type="http://schemas.openxmlformats.org/officeDocument/2006/relationships/ctrlProp" Target="../ctrlProps/ctrlProp721.xml"/><Relationship Id="rId9" Type="http://schemas.openxmlformats.org/officeDocument/2006/relationships/ctrlProp" Target="../ctrlProps/ctrlProp726.xml"/><Relationship Id="rId14" Type="http://schemas.openxmlformats.org/officeDocument/2006/relationships/ctrlProp" Target="../ctrlProps/ctrlProp731.xml"/><Relationship Id="rId22" Type="http://schemas.openxmlformats.org/officeDocument/2006/relationships/ctrlProp" Target="../ctrlProps/ctrlProp739.xml"/><Relationship Id="rId27" Type="http://schemas.openxmlformats.org/officeDocument/2006/relationships/ctrlProp" Target="../ctrlProps/ctrlProp744.xml"/><Relationship Id="rId30" Type="http://schemas.openxmlformats.org/officeDocument/2006/relationships/ctrlProp" Target="../ctrlProps/ctrlProp747.xml"/><Relationship Id="rId35" Type="http://schemas.openxmlformats.org/officeDocument/2006/relationships/ctrlProp" Target="../ctrlProps/ctrlProp752.xml"/><Relationship Id="rId43" Type="http://schemas.openxmlformats.org/officeDocument/2006/relationships/ctrlProp" Target="../ctrlProps/ctrlProp760.xml"/><Relationship Id="rId48" Type="http://schemas.openxmlformats.org/officeDocument/2006/relationships/ctrlProp" Target="../ctrlProps/ctrlProp765.xml"/><Relationship Id="rId8" Type="http://schemas.openxmlformats.org/officeDocument/2006/relationships/ctrlProp" Target="../ctrlProps/ctrlProp725.xml"/><Relationship Id="rId51" Type="http://schemas.openxmlformats.org/officeDocument/2006/relationships/ctrlProp" Target="../ctrlProps/ctrlProp768.xml"/><Relationship Id="rId3" Type="http://schemas.openxmlformats.org/officeDocument/2006/relationships/vmlDrawing" Target="../drawings/vmlDrawing25.vml"/><Relationship Id="rId12" Type="http://schemas.openxmlformats.org/officeDocument/2006/relationships/ctrlProp" Target="../ctrlProps/ctrlProp729.xml"/><Relationship Id="rId17" Type="http://schemas.openxmlformats.org/officeDocument/2006/relationships/ctrlProp" Target="../ctrlProps/ctrlProp734.xml"/><Relationship Id="rId25" Type="http://schemas.openxmlformats.org/officeDocument/2006/relationships/ctrlProp" Target="../ctrlProps/ctrlProp742.xml"/><Relationship Id="rId33" Type="http://schemas.openxmlformats.org/officeDocument/2006/relationships/ctrlProp" Target="../ctrlProps/ctrlProp750.xml"/><Relationship Id="rId38" Type="http://schemas.openxmlformats.org/officeDocument/2006/relationships/ctrlProp" Target="../ctrlProps/ctrlProp755.xml"/><Relationship Id="rId46" Type="http://schemas.openxmlformats.org/officeDocument/2006/relationships/ctrlProp" Target="../ctrlProps/ctrlProp763.xml"/><Relationship Id="rId20" Type="http://schemas.openxmlformats.org/officeDocument/2006/relationships/ctrlProp" Target="../ctrlProps/ctrlProp737.xml"/><Relationship Id="rId41" Type="http://schemas.openxmlformats.org/officeDocument/2006/relationships/ctrlProp" Target="../ctrlProps/ctrlProp758.xml"/><Relationship Id="rId1" Type="http://schemas.openxmlformats.org/officeDocument/2006/relationships/printerSettings" Target="../printerSettings/printerSettings30.bin"/><Relationship Id="rId6" Type="http://schemas.openxmlformats.org/officeDocument/2006/relationships/ctrlProp" Target="../ctrlProps/ctrlProp723.xml"/></Relationships>
</file>

<file path=xl/worksheets/_rels/sheet31.xml.rels><?xml version="1.0" encoding="UTF-8" standalone="yes"?>
<Relationships xmlns="http://schemas.openxmlformats.org/package/2006/relationships"><Relationship Id="rId26" Type="http://schemas.openxmlformats.org/officeDocument/2006/relationships/ctrlProp" Target="../ctrlProps/ctrlProp792.xml"/><Relationship Id="rId21" Type="http://schemas.openxmlformats.org/officeDocument/2006/relationships/ctrlProp" Target="../ctrlProps/ctrlProp787.xml"/><Relationship Id="rId42" Type="http://schemas.openxmlformats.org/officeDocument/2006/relationships/ctrlProp" Target="../ctrlProps/ctrlProp808.xml"/><Relationship Id="rId47" Type="http://schemas.openxmlformats.org/officeDocument/2006/relationships/ctrlProp" Target="../ctrlProps/ctrlProp813.xml"/><Relationship Id="rId63" Type="http://schemas.openxmlformats.org/officeDocument/2006/relationships/ctrlProp" Target="../ctrlProps/ctrlProp829.xml"/><Relationship Id="rId68" Type="http://schemas.openxmlformats.org/officeDocument/2006/relationships/ctrlProp" Target="../ctrlProps/ctrlProp834.xml"/><Relationship Id="rId7" Type="http://schemas.openxmlformats.org/officeDocument/2006/relationships/ctrlProp" Target="../ctrlProps/ctrlProp773.xml"/><Relationship Id="rId2" Type="http://schemas.openxmlformats.org/officeDocument/2006/relationships/drawing" Target="../drawings/drawing31.xml"/><Relationship Id="rId16" Type="http://schemas.openxmlformats.org/officeDocument/2006/relationships/ctrlProp" Target="../ctrlProps/ctrlProp782.xml"/><Relationship Id="rId29" Type="http://schemas.openxmlformats.org/officeDocument/2006/relationships/ctrlProp" Target="../ctrlProps/ctrlProp795.xml"/><Relationship Id="rId11" Type="http://schemas.openxmlformats.org/officeDocument/2006/relationships/ctrlProp" Target="../ctrlProps/ctrlProp777.xml"/><Relationship Id="rId24" Type="http://schemas.openxmlformats.org/officeDocument/2006/relationships/ctrlProp" Target="../ctrlProps/ctrlProp790.xml"/><Relationship Id="rId32" Type="http://schemas.openxmlformats.org/officeDocument/2006/relationships/ctrlProp" Target="../ctrlProps/ctrlProp798.xml"/><Relationship Id="rId37" Type="http://schemas.openxmlformats.org/officeDocument/2006/relationships/ctrlProp" Target="../ctrlProps/ctrlProp803.xml"/><Relationship Id="rId40" Type="http://schemas.openxmlformats.org/officeDocument/2006/relationships/ctrlProp" Target="../ctrlProps/ctrlProp806.xml"/><Relationship Id="rId45" Type="http://schemas.openxmlformats.org/officeDocument/2006/relationships/ctrlProp" Target="../ctrlProps/ctrlProp811.xml"/><Relationship Id="rId53" Type="http://schemas.openxmlformats.org/officeDocument/2006/relationships/ctrlProp" Target="../ctrlProps/ctrlProp819.xml"/><Relationship Id="rId58" Type="http://schemas.openxmlformats.org/officeDocument/2006/relationships/ctrlProp" Target="../ctrlProps/ctrlProp824.xml"/><Relationship Id="rId66" Type="http://schemas.openxmlformats.org/officeDocument/2006/relationships/ctrlProp" Target="../ctrlProps/ctrlProp832.xml"/><Relationship Id="rId5" Type="http://schemas.openxmlformats.org/officeDocument/2006/relationships/ctrlProp" Target="../ctrlProps/ctrlProp771.xml"/><Relationship Id="rId61" Type="http://schemas.openxmlformats.org/officeDocument/2006/relationships/ctrlProp" Target="../ctrlProps/ctrlProp827.xml"/><Relationship Id="rId19" Type="http://schemas.openxmlformats.org/officeDocument/2006/relationships/ctrlProp" Target="../ctrlProps/ctrlProp785.xml"/><Relationship Id="rId14" Type="http://schemas.openxmlformats.org/officeDocument/2006/relationships/ctrlProp" Target="../ctrlProps/ctrlProp780.xml"/><Relationship Id="rId22" Type="http://schemas.openxmlformats.org/officeDocument/2006/relationships/ctrlProp" Target="../ctrlProps/ctrlProp788.xml"/><Relationship Id="rId27" Type="http://schemas.openxmlformats.org/officeDocument/2006/relationships/ctrlProp" Target="../ctrlProps/ctrlProp793.xml"/><Relationship Id="rId30" Type="http://schemas.openxmlformats.org/officeDocument/2006/relationships/ctrlProp" Target="../ctrlProps/ctrlProp796.xml"/><Relationship Id="rId35" Type="http://schemas.openxmlformats.org/officeDocument/2006/relationships/ctrlProp" Target="../ctrlProps/ctrlProp801.xml"/><Relationship Id="rId43" Type="http://schemas.openxmlformats.org/officeDocument/2006/relationships/ctrlProp" Target="../ctrlProps/ctrlProp809.xml"/><Relationship Id="rId48" Type="http://schemas.openxmlformats.org/officeDocument/2006/relationships/ctrlProp" Target="../ctrlProps/ctrlProp814.xml"/><Relationship Id="rId56" Type="http://schemas.openxmlformats.org/officeDocument/2006/relationships/ctrlProp" Target="../ctrlProps/ctrlProp822.xml"/><Relationship Id="rId64" Type="http://schemas.openxmlformats.org/officeDocument/2006/relationships/ctrlProp" Target="../ctrlProps/ctrlProp830.xml"/><Relationship Id="rId69" Type="http://schemas.openxmlformats.org/officeDocument/2006/relationships/ctrlProp" Target="../ctrlProps/ctrlProp835.xml"/><Relationship Id="rId8" Type="http://schemas.openxmlformats.org/officeDocument/2006/relationships/ctrlProp" Target="../ctrlProps/ctrlProp774.xml"/><Relationship Id="rId51" Type="http://schemas.openxmlformats.org/officeDocument/2006/relationships/ctrlProp" Target="../ctrlProps/ctrlProp817.xml"/><Relationship Id="rId3" Type="http://schemas.openxmlformats.org/officeDocument/2006/relationships/vmlDrawing" Target="../drawings/vmlDrawing26.vml"/><Relationship Id="rId12" Type="http://schemas.openxmlformats.org/officeDocument/2006/relationships/ctrlProp" Target="../ctrlProps/ctrlProp778.xml"/><Relationship Id="rId17" Type="http://schemas.openxmlformats.org/officeDocument/2006/relationships/ctrlProp" Target="../ctrlProps/ctrlProp783.xml"/><Relationship Id="rId25" Type="http://schemas.openxmlformats.org/officeDocument/2006/relationships/ctrlProp" Target="../ctrlProps/ctrlProp791.xml"/><Relationship Id="rId33" Type="http://schemas.openxmlformats.org/officeDocument/2006/relationships/ctrlProp" Target="../ctrlProps/ctrlProp799.xml"/><Relationship Id="rId38" Type="http://schemas.openxmlformats.org/officeDocument/2006/relationships/ctrlProp" Target="../ctrlProps/ctrlProp804.xml"/><Relationship Id="rId46" Type="http://schemas.openxmlformats.org/officeDocument/2006/relationships/ctrlProp" Target="../ctrlProps/ctrlProp812.xml"/><Relationship Id="rId59" Type="http://schemas.openxmlformats.org/officeDocument/2006/relationships/ctrlProp" Target="../ctrlProps/ctrlProp825.xml"/><Relationship Id="rId67" Type="http://schemas.openxmlformats.org/officeDocument/2006/relationships/ctrlProp" Target="../ctrlProps/ctrlProp833.xml"/><Relationship Id="rId20" Type="http://schemas.openxmlformats.org/officeDocument/2006/relationships/ctrlProp" Target="../ctrlProps/ctrlProp786.xml"/><Relationship Id="rId41" Type="http://schemas.openxmlformats.org/officeDocument/2006/relationships/ctrlProp" Target="../ctrlProps/ctrlProp807.xml"/><Relationship Id="rId54" Type="http://schemas.openxmlformats.org/officeDocument/2006/relationships/ctrlProp" Target="../ctrlProps/ctrlProp820.xml"/><Relationship Id="rId62" Type="http://schemas.openxmlformats.org/officeDocument/2006/relationships/ctrlProp" Target="../ctrlProps/ctrlProp828.xml"/><Relationship Id="rId1" Type="http://schemas.openxmlformats.org/officeDocument/2006/relationships/printerSettings" Target="../printerSettings/printerSettings31.bin"/><Relationship Id="rId6" Type="http://schemas.openxmlformats.org/officeDocument/2006/relationships/ctrlProp" Target="../ctrlProps/ctrlProp772.xml"/><Relationship Id="rId15" Type="http://schemas.openxmlformats.org/officeDocument/2006/relationships/ctrlProp" Target="../ctrlProps/ctrlProp781.xml"/><Relationship Id="rId23" Type="http://schemas.openxmlformats.org/officeDocument/2006/relationships/ctrlProp" Target="../ctrlProps/ctrlProp789.xml"/><Relationship Id="rId28" Type="http://schemas.openxmlformats.org/officeDocument/2006/relationships/ctrlProp" Target="../ctrlProps/ctrlProp794.xml"/><Relationship Id="rId36" Type="http://schemas.openxmlformats.org/officeDocument/2006/relationships/ctrlProp" Target="../ctrlProps/ctrlProp802.xml"/><Relationship Id="rId49" Type="http://schemas.openxmlformats.org/officeDocument/2006/relationships/ctrlProp" Target="../ctrlProps/ctrlProp815.xml"/><Relationship Id="rId57" Type="http://schemas.openxmlformats.org/officeDocument/2006/relationships/ctrlProp" Target="../ctrlProps/ctrlProp823.xml"/><Relationship Id="rId10" Type="http://schemas.openxmlformats.org/officeDocument/2006/relationships/ctrlProp" Target="../ctrlProps/ctrlProp776.xml"/><Relationship Id="rId31" Type="http://schemas.openxmlformats.org/officeDocument/2006/relationships/ctrlProp" Target="../ctrlProps/ctrlProp797.xml"/><Relationship Id="rId44" Type="http://schemas.openxmlformats.org/officeDocument/2006/relationships/ctrlProp" Target="../ctrlProps/ctrlProp810.xml"/><Relationship Id="rId52" Type="http://schemas.openxmlformats.org/officeDocument/2006/relationships/ctrlProp" Target="../ctrlProps/ctrlProp818.xml"/><Relationship Id="rId60" Type="http://schemas.openxmlformats.org/officeDocument/2006/relationships/ctrlProp" Target="../ctrlProps/ctrlProp826.xml"/><Relationship Id="rId65" Type="http://schemas.openxmlformats.org/officeDocument/2006/relationships/ctrlProp" Target="../ctrlProps/ctrlProp831.xml"/><Relationship Id="rId4" Type="http://schemas.openxmlformats.org/officeDocument/2006/relationships/ctrlProp" Target="../ctrlProps/ctrlProp770.xml"/><Relationship Id="rId9" Type="http://schemas.openxmlformats.org/officeDocument/2006/relationships/ctrlProp" Target="../ctrlProps/ctrlProp775.xml"/><Relationship Id="rId13" Type="http://schemas.openxmlformats.org/officeDocument/2006/relationships/ctrlProp" Target="../ctrlProps/ctrlProp779.xml"/><Relationship Id="rId18" Type="http://schemas.openxmlformats.org/officeDocument/2006/relationships/ctrlProp" Target="../ctrlProps/ctrlProp784.xml"/><Relationship Id="rId39" Type="http://schemas.openxmlformats.org/officeDocument/2006/relationships/ctrlProp" Target="../ctrlProps/ctrlProp805.xml"/><Relationship Id="rId34" Type="http://schemas.openxmlformats.org/officeDocument/2006/relationships/ctrlProp" Target="../ctrlProps/ctrlProp800.xml"/><Relationship Id="rId50" Type="http://schemas.openxmlformats.org/officeDocument/2006/relationships/ctrlProp" Target="../ctrlProps/ctrlProp816.xml"/><Relationship Id="rId55" Type="http://schemas.openxmlformats.org/officeDocument/2006/relationships/ctrlProp" Target="../ctrlProps/ctrlProp821.xml"/></Relationships>
</file>

<file path=xl/worksheets/_rels/sheet32.xml.rels><?xml version="1.0" encoding="UTF-8" standalone="yes"?>
<Relationships xmlns="http://schemas.openxmlformats.org/package/2006/relationships"><Relationship Id="rId13" Type="http://schemas.openxmlformats.org/officeDocument/2006/relationships/ctrlProp" Target="../ctrlProps/ctrlProp842.xml"/><Relationship Id="rId18" Type="http://schemas.openxmlformats.org/officeDocument/2006/relationships/ctrlProp" Target="../ctrlProps/ctrlProp847.xml"/><Relationship Id="rId26" Type="http://schemas.openxmlformats.org/officeDocument/2006/relationships/ctrlProp" Target="../ctrlProps/ctrlProp855.xml"/><Relationship Id="rId39" Type="http://schemas.openxmlformats.org/officeDocument/2006/relationships/ctrlProp" Target="../ctrlProps/ctrlProp868.xml"/><Relationship Id="rId21" Type="http://schemas.openxmlformats.org/officeDocument/2006/relationships/ctrlProp" Target="../ctrlProps/ctrlProp850.xml"/><Relationship Id="rId34" Type="http://schemas.openxmlformats.org/officeDocument/2006/relationships/ctrlProp" Target="../ctrlProps/ctrlProp863.xml"/><Relationship Id="rId42" Type="http://schemas.openxmlformats.org/officeDocument/2006/relationships/ctrlProp" Target="../ctrlProps/ctrlProp871.xml"/><Relationship Id="rId47" Type="http://schemas.openxmlformats.org/officeDocument/2006/relationships/ctrlProp" Target="../ctrlProps/ctrlProp876.xml"/><Relationship Id="rId50" Type="http://schemas.openxmlformats.org/officeDocument/2006/relationships/ctrlProp" Target="../ctrlProps/ctrlProp879.xml"/><Relationship Id="rId7" Type="http://schemas.openxmlformats.org/officeDocument/2006/relationships/ctrlProp" Target="../ctrlProps/ctrlProp836.xml"/><Relationship Id="rId2" Type="http://schemas.openxmlformats.org/officeDocument/2006/relationships/hyperlink" Target="https://github.com/TactiKoolSec/OTHF" TargetMode="External"/><Relationship Id="rId16" Type="http://schemas.openxmlformats.org/officeDocument/2006/relationships/ctrlProp" Target="../ctrlProps/ctrlProp845.xml"/><Relationship Id="rId29" Type="http://schemas.openxmlformats.org/officeDocument/2006/relationships/ctrlProp" Target="../ctrlProps/ctrlProp858.xml"/><Relationship Id="rId11" Type="http://schemas.openxmlformats.org/officeDocument/2006/relationships/ctrlProp" Target="../ctrlProps/ctrlProp840.xml"/><Relationship Id="rId24" Type="http://schemas.openxmlformats.org/officeDocument/2006/relationships/ctrlProp" Target="../ctrlProps/ctrlProp853.xml"/><Relationship Id="rId32" Type="http://schemas.openxmlformats.org/officeDocument/2006/relationships/ctrlProp" Target="../ctrlProps/ctrlProp861.xml"/><Relationship Id="rId37" Type="http://schemas.openxmlformats.org/officeDocument/2006/relationships/ctrlProp" Target="../ctrlProps/ctrlProp866.xml"/><Relationship Id="rId40" Type="http://schemas.openxmlformats.org/officeDocument/2006/relationships/ctrlProp" Target="../ctrlProps/ctrlProp869.xml"/><Relationship Id="rId45" Type="http://schemas.openxmlformats.org/officeDocument/2006/relationships/ctrlProp" Target="../ctrlProps/ctrlProp874.xml"/><Relationship Id="rId5" Type="http://schemas.openxmlformats.org/officeDocument/2006/relationships/drawing" Target="../drawings/drawing32.xml"/><Relationship Id="rId15" Type="http://schemas.openxmlformats.org/officeDocument/2006/relationships/ctrlProp" Target="../ctrlProps/ctrlProp844.xml"/><Relationship Id="rId23" Type="http://schemas.openxmlformats.org/officeDocument/2006/relationships/ctrlProp" Target="../ctrlProps/ctrlProp852.xml"/><Relationship Id="rId28" Type="http://schemas.openxmlformats.org/officeDocument/2006/relationships/ctrlProp" Target="../ctrlProps/ctrlProp857.xml"/><Relationship Id="rId36" Type="http://schemas.openxmlformats.org/officeDocument/2006/relationships/ctrlProp" Target="../ctrlProps/ctrlProp865.xml"/><Relationship Id="rId49" Type="http://schemas.openxmlformats.org/officeDocument/2006/relationships/ctrlProp" Target="../ctrlProps/ctrlProp878.xml"/><Relationship Id="rId10" Type="http://schemas.openxmlformats.org/officeDocument/2006/relationships/ctrlProp" Target="../ctrlProps/ctrlProp839.xml"/><Relationship Id="rId19" Type="http://schemas.openxmlformats.org/officeDocument/2006/relationships/ctrlProp" Target="../ctrlProps/ctrlProp848.xml"/><Relationship Id="rId31" Type="http://schemas.openxmlformats.org/officeDocument/2006/relationships/ctrlProp" Target="../ctrlProps/ctrlProp860.xml"/><Relationship Id="rId44" Type="http://schemas.openxmlformats.org/officeDocument/2006/relationships/ctrlProp" Target="../ctrlProps/ctrlProp873.xml"/><Relationship Id="rId52" Type="http://schemas.openxmlformats.org/officeDocument/2006/relationships/ctrlProp" Target="../ctrlProps/ctrlProp881.xml"/><Relationship Id="rId4" Type="http://schemas.openxmlformats.org/officeDocument/2006/relationships/printerSettings" Target="../printerSettings/printerSettings32.bin"/><Relationship Id="rId9" Type="http://schemas.openxmlformats.org/officeDocument/2006/relationships/ctrlProp" Target="../ctrlProps/ctrlProp838.xml"/><Relationship Id="rId14" Type="http://schemas.openxmlformats.org/officeDocument/2006/relationships/ctrlProp" Target="../ctrlProps/ctrlProp843.xml"/><Relationship Id="rId22" Type="http://schemas.openxmlformats.org/officeDocument/2006/relationships/ctrlProp" Target="../ctrlProps/ctrlProp851.xml"/><Relationship Id="rId27" Type="http://schemas.openxmlformats.org/officeDocument/2006/relationships/ctrlProp" Target="../ctrlProps/ctrlProp856.xml"/><Relationship Id="rId30" Type="http://schemas.openxmlformats.org/officeDocument/2006/relationships/ctrlProp" Target="../ctrlProps/ctrlProp859.xml"/><Relationship Id="rId35" Type="http://schemas.openxmlformats.org/officeDocument/2006/relationships/ctrlProp" Target="../ctrlProps/ctrlProp864.xml"/><Relationship Id="rId43" Type="http://schemas.openxmlformats.org/officeDocument/2006/relationships/ctrlProp" Target="../ctrlProps/ctrlProp872.xml"/><Relationship Id="rId48" Type="http://schemas.openxmlformats.org/officeDocument/2006/relationships/ctrlProp" Target="../ctrlProps/ctrlProp877.xml"/><Relationship Id="rId8" Type="http://schemas.openxmlformats.org/officeDocument/2006/relationships/ctrlProp" Target="../ctrlProps/ctrlProp837.xml"/><Relationship Id="rId51" Type="http://schemas.openxmlformats.org/officeDocument/2006/relationships/ctrlProp" Target="../ctrlProps/ctrlProp880.xml"/><Relationship Id="rId3" Type="http://schemas.openxmlformats.org/officeDocument/2006/relationships/hyperlink" Target="https://www.splunk.com/en_us/blog/security/peak-threat-hunting-framework.html" TargetMode="External"/><Relationship Id="rId12" Type="http://schemas.openxmlformats.org/officeDocument/2006/relationships/ctrlProp" Target="../ctrlProps/ctrlProp841.xml"/><Relationship Id="rId17" Type="http://schemas.openxmlformats.org/officeDocument/2006/relationships/ctrlProp" Target="../ctrlProps/ctrlProp846.xml"/><Relationship Id="rId25" Type="http://schemas.openxmlformats.org/officeDocument/2006/relationships/ctrlProp" Target="../ctrlProps/ctrlProp854.xml"/><Relationship Id="rId33" Type="http://schemas.openxmlformats.org/officeDocument/2006/relationships/ctrlProp" Target="../ctrlProps/ctrlProp862.xml"/><Relationship Id="rId38" Type="http://schemas.openxmlformats.org/officeDocument/2006/relationships/ctrlProp" Target="../ctrlProps/ctrlProp867.xml"/><Relationship Id="rId46" Type="http://schemas.openxmlformats.org/officeDocument/2006/relationships/ctrlProp" Target="../ctrlProps/ctrlProp875.xml"/><Relationship Id="rId20" Type="http://schemas.openxmlformats.org/officeDocument/2006/relationships/ctrlProp" Target="../ctrlProps/ctrlProp849.xml"/><Relationship Id="rId41" Type="http://schemas.openxmlformats.org/officeDocument/2006/relationships/ctrlProp" Target="../ctrlProps/ctrlProp870.xml"/><Relationship Id="rId1" Type="http://schemas.openxmlformats.org/officeDocument/2006/relationships/hyperlink" Target="https://www.betaalvereniging.nl/en/safety/tahiti/" TargetMode="External"/><Relationship Id="rId6" Type="http://schemas.openxmlformats.org/officeDocument/2006/relationships/vmlDrawing" Target="../drawings/vmlDrawing27.vml"/></Relationships>
</file>

<file path=xl/worksheets/_rels/sheet33.xml.rels><?xml version="1.0" encoding="UTF-8" standalone="yes"?>
<Relationships xmlns="http://schemas.openxmlformats.org/package/2006/relationships"><Relationship Id="rId13" Type="http://schemas.openxmlformats.org/officeDocument/2006/relationships/ctrlProp" Target="../ctrlProps/ctrlProp891.xml"/><Relationship Id="rId18" Type="http://schemas.openxmlformats.org/officeDocument/2006/relationships/ctrlProp" Target="../ctrlProps/ctrlProp896.xml"/><Relationship Id="rId26" Type="http://schemas.openxmlformats.org/officeDocument/2006/relationships/ctrlProp" Target="../ctrlProps/ctrlProp904.xml"/><Relationship Id="rId39" Type="http://schemas.openxmlformats.org/officeDocument/2006/relationships/ctrlProp" Target="../ctrlProps/ctrlProp917.xml"/><Relationship Id="rId21" Type="http://schemas.openxmlformats.org/officeDocument/2006/relationships/ctrlProp" Target="../ctrlProps/ctrlProp899.xml"/><Relationship Id="rId34" Type="http://schemas.openxmlformats.org/officeDocument/2006/relationships/ctrlProp" Target="../ctrlProps/ctrlProp912.xml"/><Relationship Id="rId42" Type="http://schemas.openxmlformats.org/officeDocument/2006/relationships/ctrlProp" Target="../ctrlProps/ctrlProp920.xml"/><Relationship Id="rId47" Type="http://schemas.openxmlformats.org/officeDocument/2006/relationships/ctrlProp" Target="../ctrlProps/ctrlProp925.xml"/><Relationship Id="rId7" Type="http://schemas.openxmlformats.org/officeDocument/2006/relationships/ctrlProp" Target="../ctrlProps/ctrlProp885.xml"/><Relationship Id="rId2" Type="http://schemas.openxmlformats.org/officeDocument/2006/relationships/drawing" Target="../drawings/drawing33.xml"/><Relationship Id="rId16" Type="http://schemas.openxmlformats.org/officeDocument/2006/relationships/ctrlProp" Target="../ctrlProps/ctrlProp894.xml"/><Relationship Id="rId29" Type="http://schemas.openxmlformats.org/officeDocument/2006/relationships/ctrlProp" Target="../ctrlProps/ctrlProp907.xml"/><Relationship Id="rId1" Type="http://schemas.openxmlformats.org/officeDocument/2006/relationships/printerSettings" Target="../printerSettings/printerSettings33.bin"/><Relationship Id="rId6" Type="http://schemas.openxmlformats.org/officeDocument/2006/relationships/ctrlProp" Target="../ctrlProps/ctrlProp884.xml"/><Relationship Id="rId11" Type="http://schemas.openxmlformats.org/officeDocument/2006/relationships/ctrlProp" Target="../ctrlProps/ctrlProp889.xml"/><Relationship Id="rId24" Type="http://schemas.openxmlformats.org/officeDocument/2006/relationships/ctrlProp" Target="../ctrlProps/ctrlProp902.xml"/><Relationship Id="rId32" Type="http://schemas.openxmlformats.org/officeDocument/2006/relationships/ctrlProp" Target="../ctrlProps/ctrlProp910.xml"/><Relationship Id="rId37" Type="http://schemas.openxmlformats.org/officeDocument/2006/relationships/ctrlProp" Target="../ctrlProps/ctrlProp915.xml"/><Relationship Id="rId40" Type="http://schemas.openxmlformats.org/officeDocument/2006/relationships/ctrlProp" Target="../ctrlProps/ctrlProp918.xml"/><Relationship Id="rId45" Type="http://schemas.openxmlformats.org/officeDocument/2006/relationships/ctrlProp" Target="../ctrlProps/ctrlProp923.xml"/><Relationship Id="rId5" Type="http://schemas.openxmlformats.org/officeDocument/2006/relationships/ctrlProp" Target="../ctrlProps/ctrlProp883.xml"/><Relationship Id="rId15" Type="http://schemas.openxmlformats.org/officeDocument/2006/relationships/ctrlProp" Target="../ctrlProps/ctrlProp893.xml"/><Relationship Id="rId23" Type="http://schemas.openxmlformats.org/officeDocument/2006/relationships/ctrlProp" Target="../ctrlProps/ctrlProp901.xml"/><Relationship Id="rId28" Type="http://schemas.openxmlformats.org/officeDocument/2006/relationships/ctrlProp" Target="../ctrlProps/ctrlProp906.xml"/><Relationship Id="rId36" Type="http://schemas.openxmlformats.org/officeDocument/2006/relationships/ctrlProp" Target="../ctrlProps/ctrlProp914.xml"/><Relationship Id="rId10" Type="http://schemas.openxmlformats.org/officeDocument/2006/relationships/ctrlProp" Target="../ctrlProps/ctrlProp888.xml"/><Relationship Id="rId19" Type="http://schemas.openxmlformats.org/officeDocument/2006/relationships/ctrlProp" Target="../ctrlProps/ctrlProp897.xml"/><Relationship Id="rId31" Type="http://schemas.openxmlformats.org/officeDocument/2006/relationships/ctrlProp" Target="../ctrlProps/ctrlProp909.xml"/><Relationship Id="rId44" Type="http://schemas.openxmlformats.org/officeDocument/2006/relationships/ctrlProp" Target="../ctrlProps/ctrlProp922.xml"/><Relationship Id="rId4" Type="http://schemas.openxmlformats.org/officeDocument/2006/relationships/ctrlProp" Target="../ctrlProps/ctrlProp882.xml"/><Relationship Id="rId9" Type="http://schemas.openxmlformats.org/officeDocument/2006/relationships/ctrlProp" Target="../ctrlProps/ctrlProp887.xml"/><Relationship Id="rId14" Type="http://schemas.openxmlformats.org/officeDocument/2006/relationships/ctrlProp" Target="../ctrlProps/ctrlProp892.xml"/><Relationship Id="rId22" Type="http://schemas.openxmlformats.org/officeDocument/2006/relationships/ctrlProp" Target="../ctrlProps/ctrlProp900.xml"/><Relationship Id="rId27" Type="http://schemas.openxmlformats.org/officeDocument/2006/relationships/ctrlProp" Target="../ctrlProps/ctrlProp905.xml"/><Relationship Id="rId30" Type="http://schemas.openxmlformats.org/officeDocument/2006/relationships/ctrlProp" Target="../ctrlProps/ctrlProp908.xml"/><Relationship Id="rId35" Type="http://schemas.openxmlformats.org/officeDocument/2006/relationships/ctrlProp" Target="../ctrlProps/ctrlProp913.xml"/><Relationship Id="rId43" Type="http://schemas.openxmlformats.org/officeDocument/2006/relationships/ctrlProp" Target="../ctrlProps/ctrlProp921.xml"/><Relationship Id="rId8" Type="http://schemas.openxmlformats.org/officeDocument/2006/relationships/ctrlProp" Target="../ctrlProps/ctrlProp886.xml"/><Relationship Id="rId3" Type="http://schemas.openxmlformats.org/officeDocument/2006/relationships/vmlDrawing" Target="../drawings/vmlDrawing28.vml"/><Relationship Id="rId12" Type="http://schemas.openxmlformats.org/officeDocument/2006/relationships/ctrlProp" Target="../ctrlProps/ctrlProp890.xml"/><Relationship Id="rId17" Type="http://schemas.openxmlformats.org/officeDocument/2006/relationships/ctrlProp" Target="../ctrlProps/ctrlProp895.xml"/><Relationship Id="rId25" Type="http://schemas.openxmlformats.org/officeDocument/2006/relationships/ctrlProp" Target="../ctrlProps/ctrlProp903.xml"/><Relationship Id="rId33" Type="http://schemas.openxmlformats.org/officeDocument/2006/relationships/ctrlProp" Target="../ctrlProps/ctrlProp911.xml"/><Relationship Id="rId38" Type="http://schemas.openxmlformats.org/officeDocument/2006/relationships/ctrlProp" Target="../ctrlProps/ctrlProp916.xml"/><Relationship Id="rId46" Type="http://schemas.openxmlformats.org/officeDocument/2006/relationships/ctrlProp" Target="../ctrlProps/ctrlProp924.xml"/><Relationship Id="rId20" Type="http://schemas.openxmlformats.org/officeDocument/2006/relationships/ctrlProp" Target="../ctrlProps/ctrlProp898.xml"/><Relationship Id="rId41" Type="http://schemas.openxmlformats.org/officeDocument/2006/relationships/ctrlProp" Target="../ctrlProps/ctrlProp919.xm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37.bin"/><Relationship Id="rId1" Type="http://schemas.openxmlformats.org/officeDocument/2006/relationships/hyperlink" Target="https://support.soc-cmm.com/"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tabColor rgb="FF0070C0"/>
  </sheetPr>
  <dimension ref="A1:T62"/>
  <sheetViews>
    <sheetView showRowColHeaders="0" zoomScaleNormal="100" workbookViewId="0">
      <pane ySplit="7" topLeftCell="A8" activePane="bottomLeft" state="frozen"/>
      <selection activeCell="G25" sqref="G25"/>
      <selection pane="bottomLeft" activeCell="D11" sqref="D11:H11"/>
    </sheetView>
  </sheetViews>
  <sheetFormatPr defaultColWidth="0" defaultRowHeight="15"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149999999999999" customHeight="1" x14ac:dyDescent="0.3">
      <c r="A1" s="323"/>
      <c r="B1" s="818" t="s">
        <v>1907</v>
      </c>
      <c r="C1" s="819"/>
      <c r="D1" s="819"/>
      <c r="E1" s="819"/>
      <c r="F1" s="819"/>
      <c r="G1" s="819"/>
      <c r="H1" s="819"/>
      <c r="I1" s="819"/>
      <c r="J1" s="819"/>
      <c r="K1" s="819"/>
      <c r="L1" s="822"/>
      <c r="M1" s="335"/>
      <c r="N1" s="822"/>
      <c r="O1" s="324"/>
      <c r="P1" s="324"/>
      <c r="Q1" s="324"/>
      <c r="R1" s="324"/>
      <c r="S1" s="325"/>
    </row>
    <row r="2" spans="1:19" ht="20.149999999999999" customHeight="1" x14ac:dyDescent="0.3">
      <c r="A2" s="326"/>
      <c r="B2" s="820"/>
      <c r="C2" s="821"/>
      <c r="D2" s="821"/>
      <c r="E2" s="821"/>
      <c r="F2" s="821"/>
      <c r="G2" s="821"/>
      <c r="H2" s="821"/>
      <c r="I2" s="821"/>
      <c r="J2" s="821"/>
      <c r="K2" s="821"/>
      <c r="L2" s="823"/>
      <c r="M2" s="320"/>
      <c r="N2" s="823"/>
      <c r="O2" s="332"/>
      <c r="P2" s="332"/>
      <c r="Q2" s="332"/>
      <c r="R2" s="332"/>
      <c r="S2" s="333"/>
    </row>
    <row r="3" spans="1:19" ht="20.149999999999999" customHeight="1" x14ac:dyDescent="0.3">
      <c r="A3" s="326"/>
      <c r="B3" s="825" t="s">
        <v>1907</v>
      </c>
      <c r="C3" s="826"/>
      <c r="D3" s="826"/>
      <c r="E3" s="826"/>
      <c r="F3" s="827"/>
      <c r="G3" s="816"/>
      <c r="H3" s="817"/>
      <c r="I3" s="817"/>
      <c r="J3" s="817"/>
      <c r="K3" s="817"/>
      <c r="L3" s="312"/>
      <c r="M3" s="312"/>
      <c r="N3" s="312"/>
      <c r="O3" s="327"/>
      <c r="P3" s="327"/>
      <c r="Q3" s="327"/>
      <c r="R3" s="327"/>
      <c r="S3" s="328"/>
    </row>
    <row r="4" spans="1:19" ht="20.149999999999999" customHeight="1" x14ac:dyDescent="0.3">
      <c r="A4" s="326"/>
      <c r="B4" s="814"/>
      <c r="C4" s="815"/>
      <c r="D4" s="815"/>
      <c r="E4" s="815"/>
      <c r="F4" s="815"/>
      <c r="G4" s="816"/>
      <c r="H4" s="817"/>
      <c r="I4" s="817"/>
      <c r="J4" s="817"/>
      <c r="K4" s="817"/>
      <c r="L4" s="312"/>
      <c r="M4" s="312"/>
      <c r="N4" s="312"/>
      <c r="O4" s="327"/>
      <c r="P4" s="327"/>
      <c r="Q4" s="327"/>
      <c r="R4" s="327"/>
      <c r="S4" s="328"/>
    </row>
    <row r="5" spans="1:19" ht="20.149999999999999" customHeight="1" x14ac:dyDescent="0.3">
      <c r="A5" s="326"/>
      <c r="B5" s="814"/>
      <c r="C5" s="815"/>
      <c r="D5" s="815"/>
      <c r="E5" s="815"/>
      <c r="F5" s="815"/>
      <c r="G5" s="816"/>
      <c r="H5" s="817"/>
      <c r="I5" s="817"/>
      <c r="J5" s="817"/>
      <c r="K5" s="817"/>
      <c r="L5" s="312"/>
      <c r="M5" s="312"/>
      <c r="N5" s="312"/>
      <c r="O5" s="327"/>
      <c r="P5" s="327"/>
      <c r="Q5" s="327"/>
      <c r="R5" s="327"/>
      <c r="S5" s="328"/>
    </row>
    <row r="6" spans="1:19" ht="20.149999999999999" customHeight="1" x14ac:dyDescent="0.3">
      <c r="A6" s="326"/>
      <c r="B6" s="814"/>
      <c r="C6" s="815"/>
      <c r="D6" s="815"/>
      <c r="E6" s="815"/>
      <c r="F6" s="815"/>
      <c r="G6" s="334"/>
      <c r="H6" s="312"/>
      <c r="I6" s="312"/>
      <c r="J6" s="312"/>
      <c r="K6" s="312"/>
      <c r="L6" s="312"/>
      <c r="M6" s="312"/>
      <c r="N6" s="312"/>
      <c r="O6" s="327"/>
      <c r="P6" s="327"/>
      <c r="Q6" s="327"/>
      <c r="R6" s="327"/>
      <c r="S6" s="328"/>
    </row>
    <row r="7" spans="1:19" ht="20.149999999999999" customHeight="1" thickBot="1" x14ac:dyDescent="0.35">
      <c r="A7" s="329"/>
      <c r="B7" s="330"/>
      <c r="C7" s="330"/>
      <c r="D7" s="330"/>
      <c r="E7" s="330"/>
      <c r="F7" s="330"/>
      <c r="G7" s="330"/>
      <c r="H7" s="330"/>
      <c r="I7" s="330"/>
      <c r="J7" s="330"/>
      <c r="K7" s="330"/>
      <c r="L7" s="330"/>
      <c r="M7" s="330"/>
      <c r="N7" s="330"/>
      <c r="O7" s="330"/>
      <c r="P7" s="330"/>
      <c r="Q7" s="330"/>
      <c r="R7" s="330"/>
      <c r="S7" s="331"/>
    </row>
    <row r="8" spans="1:19" ht="20.149999999999999" customHeight="1" x14ac:dyDescent="0.3">
      <c r="A8" s="28"/>
      <c r="B8" s="29"/>
      <c r="C8" s="29"/>
      <c r="D8" s="29"/>
      <c r="E8" s="29"/>
      <c r="F8" s="29"/>
      <c r="G8" s="29"/>
      <c r="H8" s="29"/>
      <c r="I8" s="29"/>
      <c r="J8" s="29"/>
      <c r="K8" s="29"/>
      <c r="L8" s="29"/>
      <c r="M8" s="29"/>
      <c r="N8" s="29"/>
      <c r="O8" s="29"/>
      <c r="P8" s="29"/>
      <c r="Q8" s="29"/>
      <c r="R8" s="29"/>
      <c r="S8" s="30"/>
    </row>
    <row r="9" spans="1:19" s="2" customFormat="1" ht="20.149999999999999" customHeight="1" x14ac:dyDescent="0.3">
      <c r="A9" s="102"/>
      <c r="B9" s="7" t="s">
        <v>1916</v>
      </c>
      <c r="C9" s="7"/>
      <c r="D9" s="341"/>
      <c r="E9" s="341"/>
      <c r="F9" s="341"/>
      <c r="G9" s="341"/>
      <c r="H9" s="341"/>
      <c r="I9" s="341"/>
      <c r="J9" s="341"/>
      <c r="K9" s="341"/>
      <c r="L9" s="341"/>
      <c r="M9" s="3"/>
      <c r="N9" s="102"/>
      <c r="O9" s="102"/>
      <c r="P9" s="102"/>
      <c r="Q9" s="102"/>
      <c r="R9" s="101"/>
      <c r="S9" s="123"/>
    </row>
    <row r="10" spans="1:19" s="2" customFormat="1" ht="20.149999999999999" customHeight="1" x14ac:dyDescent="0.3">
      <c r="A10" s="3"/>
      <c r="B10" s="107" t="s">
        <v>1903</v>
      </c>
      <c r="C10" s="107"/>
      <c r="D10" s="109" t="s">
        <v>1904</v>
      </c>
      <c r="E10" s="357"/>
      <c r="F10" s="357"/>
      <c r="G10" s="357"/>
      <c r="H10" s="108"/>
      <c r="I10" s="856" t="s">
        <v>2517</v>
      </c>
      <c r="J10" s="857"/>
      <c r="K10" s="108"/>
      <c r="L10" s="108"/>
      <c r="M10" s="108"/>
      <c r="N10" s="108"/>
      <c r="O10" s="108"/>
      <c r="P10" s="197"/>
      <c r="Q10" s="108"/>
      <c r="R10" s="108"/>
      <c r="S10" s="13"/>
    </row>
    <row r="11" spans="1:19" s="2" customFormat="1" ht="20.149999999999999" customHeight="1" x14ac:dyDescent="0.3">
      <c r="A11" s="3"/>
      <c r="B11" s="101" t="s">
        <v>1898</v>
      </c>
      <c r="C11" s="3"/>
      <c r="D11" s="814" t="s">
        <v>1927</v>
      </c>
      <c r="E11" s="815"/>
      <c r="F11" s="815"/>
      <c r="G11" s="815"/>
      <c r="H11" s="815"/>
      <c r="I11" s="860" t="s">
        <v>1906</v>
      </c>
      <c r="J11" s="861"/>
      <c r="K11" s="3"/>
      <c r="L11" s="3"/>
      <c r="M11" s="3"/>
      <c r="N11" s="3"/>
      <c r="O11" s="3"/>
      <c r="P11" s="195"/>
      <c r="Q11" s="3"/>
      <c r="R11" s="3"/>
      <c r="S11" s="13"/>
    </row>
    <row r="12" spans="1:19" s="2" customFormat="1" ht="20.149999999999999" customHeight="1" x14ac:dyDescent="0.3">
      <c r="A12" s="3"/>
      <c r="B12" s="3"/>
      <c r="C12" s="3"/>
      <c r="D12" s="814" t="s">
        <v>1928</v>
      </c>
      <c r="E12" s="815"/>
      <c r="F12" s="815"/>
      <c r="G12" s="815"/>
      <c r="H12" s="815"/>
      <c r="I12" s="858" t="s">
        <v>1906</v>
      </c>
      <c r="J12" s="859"/>
      <c r="K12" s="3"/>
      <c r="L12" s="3"/>
      <c r="M12" s="3"/>
      <c r="N12" s="3"/>
      <c r="O12" s="3"/>
      <c r="P12" s="195"/>
      <c r="Q12" s="3"/>
      <c r="R12" s="3"/>
      <c r="S12" s="13"/>
    </row>
    <row r="13" spans="1:19" s="2" customFormat="1" ht="20.149999999999999" customHeight="1" x14ac:dyDescent="0.3">
      <c r="A13" s="3"/>
      <c r="B13" s="3"/>
      <c r="C13" s="3"/>
      <c r="D13" s="814" t="s">
        <v>3390</v>
      </c>
      <c r="E13" s="815"/>
      <c r="F13" s="815"/>
      <c r="G13" s="815"/>
      <c r="H13" s="815"/>
      <c r="I13" s="463"/>
      <c r="J13" s="464" t="s">
        <v>1906</v>
      </c>
      <c r="K13" s="3"/>
      <c r="L13" s="3"/>
      <c r="M13" s="3"/>
      <c r="N13" s="3"/>
      <c r="O13" s="3"/>
      <c r="P13" s="195"/>
      <c r="Q13" s="3"/>
      <c r="R13" s="3"/>
      <c r="S13" s="13"/>
    </row>
    <row r="14" spans="1:19" s="2" customFormat="1" ht="20.149999999999999" customHeight="1" x14ac:dyDescent="0.3">
      <c r="A14" s="3"/>
      <c r="B14" s="108"/>
      <c r="C14" s="108"/>
      <c r="D14" s="412"/>
      <c r="E14" s="368"/>
      <c r="F14" s="368"/>
      <c r="G14" s="368"/>
      <c r="H14" s="361"/>
      <c r="I14" s="856" t="s">
        <v>2517</v>
      </c>
      <c r="J14" s="857"/>
      <c r="K14" s="361"/>
      <c r="L14" s="361"/>
      <c r="M14" s="361"/>
      <c r="N14" s="361"/>
      <c r="O14" s="361"/>
      <c r="P14" s="362"/>
      <c r="Q14" s="361"/>
      <c r="R14" s="361"/>
      <c r="S14" s="13"/>
    </row>
    <row r="15" spans="1:19" s="2" customFormat="1" ht="20.149999999999999" customHeight="1" x14ac:dyDescent="0.3">
      <c r="A15" s="3"/>
      <c r="B15" s="101" t="s">
        <v>1905</v>
      </c>
      <c r="C15" s="3"/>
      <c r="D15" s="814" t="s">
        <v>1923</v>
      </c>
      <c r="E15" s="815"/>
      <c r="F15" s="815"/>
      <c r="G15" s="815"/>
      <c r="H15" s="815"/>
      <c r="I15" s="860" t="s">
        <v>1906</v>
      </c>
      <c r="J15" s="861"/>
      <c r="K15" s="3"/>
      <c r="L15" s="3"/>
      <c r="M15" s="3"/>
      <c r="N15" s="3"/>
      <c r="O15" s="3"/>
      <c r="P15" s="3"/>
      <c r="Q15" s="3"/>
      <c r="R15" s="3"/>
      <c r="S15" s="13"/>
    </row>
    <row r="16" spans="1:19" s="2" customFormat="1" ht="20.149999999999999" customHeight="1" x14ac:dyDescent="0.3">
      <c r="A16" s="3"/>
      <c r="B16" s="3"/>
      <c r="C16" s="3"/>
      <c r="D16" s="814" t="s">
        <v>1924</v>
      </c>
      <c r="E16" s="815"/>
      <c r="F16" s="815"/>
      <c r="G16" s="815"/>
      <c r="H16" s="815"/>
      <c r="I16" s="858" t="s">
        <v>1906</v>
      </c>
      <c r="J16" s="859"/>
      <c r="K16" s="3"/>
      <c r="L16" s="3"/>
      <c r="M16" s="3"/>
      <c r="N16" s="3"/>
      <c r="O16" s="3"/>
      <c r="P16" s="195"/>
      <c r="Q16" s="3"/>
      <c r="R16" s="3"/>
      <c r="S16" s="13"/>
    </row>
    <row r="17" spans="1:19" s="2" customFormat="1" ht="20.149999999999999" customHeight="1" x14ac:dyDescent="0.3">
      <c r="A17" s="3"/>
      <c r="B17" s="108"/>
      <c r="C17" s="108"/>
      <c r="D17" s="412"/>
      <c r="E17" s="368"/>
      <c r="F17" s="368"/>
      <c r="G17" s="368"/>
      <c r="H17" s="361"/>
      <c r="I17" s="856" t="s">
        <v>2517</v>
      </c>
      <c r="J17" s="857"/>
      <c r="K17" s="361"/>
      <c r="L17" s="361"/>
      <c r="M17" s="361"/>
      <c r="N17" s="361"/>
      <c r="O17" s="361"/>
      <c r="P17" s="362"/>
      <c r="Q17" s="361"/>
      <c r="R17" s="361"/>
      <c r="S17" s="13"/>
    </row>
    <row r="18" spans="1:19" s="2" customFormat="1" ht="20.149999999999999" customHeight="1" x14ac:dyDescent="0.3">
      <c r="A18" s="3"/>
      <c r="B18" s="101" t="s">
        <v>49</v>
      </c>
      <c r="C18" s="3"/>
      <c r="D18" s="814" t="s">
        <v>1912</v>
      </c>
      <c r="E18" s="815"/>
      <c r="F18" s="815"/>
      <c r="G18" s="815"/>
      <c r="H18" s="815"/>
      <c r="I18" s="858" t="str">
        <f>CONCATENATE(COUNTIFS(_Output!A:A,"B 1*",_Output!B:B,1,_Output!L:L,"&lt;&gt;NIST MAPPING",_Output!D:D, 0,_Output!E:E, "&gt;1"),"/", COUNTIFS(_Output!A:A,"B 1*",_Output!B:B,1,_Output!L:L,"&lt;&gt;NIST MAPPING",_Output!E:E, "&gt;1"))</f>
        <v>5/5</v>
      </c>
      <c r="J18" s="859"/>
      <c r="K18" s="3"/>
      <c r="L18" s="3"/>
      <c r="M18" s="3"/>
      <c r="N18" s="3"/>
      <c r="O18" s="3"/>
      <c r="P18" s="195"/>
      <c r="Q18" s="3"/>
      <c r="R18" s="3"/>
      <c r="S18" s="13"/>
    </row>
    <row r="19" spans="1:19" s="2" customFormat="1" ht="20.149999999999999" customHeight="1" x14ac:dyDescent="0.3">
      <c r="A19" s="3"/>
      <c r="B19" s="3"/>
      <c r="C19" s="3"/>
      <c r="D19" s="814" t="s">
        <v>5075</v>
      </c>
      <c r="E19" s="815"/>
      <c r="F19" s="815"/>
      <c r="G19" s="815"/>
      <c r="H19" s="815"/>
      <c r="I19" s="858" t="str">
        <f>CONCATENATE(COUNTIFS(_Output!A:A,"B 2*",_Output!B:B,1,_Output!L:L,"&lt;&gt;NIST MAPPING",_Output!D:D, 0,_Output!E:E, "&gt;1"),"/",COUNTIFS(_Output!A:A,"B 2*",_Output!B:B,1,_Output!L:L,"&lt;&gt;NIST MAPPING",_Output!E:E, "&gt;1"))</f>
        <v>6/6</v>
      </c>
      <c r="J19" s="859"/>
      <c r="K19" s="3"/>
      <c r="L19" s="3"/>
      <c r="M19" s="3"/>
      <c r="N19" s="3"/>
      <c r="O19" s="3"/>
      <c r="P19" s="195"/>
      <c r="Q19" s="3"/>
      <c r="R19" s="3"/>
      <c r="S19" s="13"/>
    </row>
    <row r="20" spans="1:19" s="2" customFormat="1" ht="20.149999999999999" customHeight="1" x14ac:dyDescent="0.3">
      <c r="A20" s="3"/>
      <c r="B20" s="3"/>
      <c r="C20" s="3"/>
      <c r="D20" s="814" t="s">
        <v>1909</v>
      </c>
      <c r="E20" s="815"/>
      <c r="F20" s="815"/>
      <c r="G20" s="815"/>
      <c r="H20" s="815"/>
      <c r="I20" s="858" t="str">
        <f>CONCATENATE(COUNTIFS(_Output!A:A,"B 3*",_Output!B:B,1,_Output!L:L,"&lt;&gt;NIST MAPPING",_Output!D:D, 0,_Output!E:E, "&gt;1"),"/", COUNTIFS(_Output!A:A,"B 3*",_Output!B:B,1,_Output!L:L,"&lt;&gt;NIST MAPPING",_Output!E:E, "&gt;1"))</f>
        <v>4/4</v>
      </c>
      <c r="J20" s="859"/>
      <c r="K20" s="3"/>
      <c r="L20" s="3"/>
      <c r="M20" s="3"/>
      <c r="N20" s="3"/>
      <c r="O20" s="3"/>
      <c r="P20" s="195"/>
      <c r="Q20" s="3"/>
      <c r="R20" s="3"/>
      <c r="S20" s="13"/>
    </row>
    <row r="21" spans="1:19" s="2" customFormat="1" ht="20.149999999999999" customHeight="1" x14ac:dyDescent="0.3">
      <c r="A21" s="3"/>
      <c r="B21" s="3"/>
      <c r="C21" s="3"/>
      <c r="D21" s="814" t="s">
        <v>1911</v>
      </c>
      <c r="E21" s="815"/>
      <c r="F21" s="815"/>
      <c r="G21" s="815"/>
      <c r="H21" s="815"/>
      <c r="I21" s="858" t="str">
        <f>CONCATENATE(COUNTIFS(_Output!A:A,"B 4*",_Output!B:B,1,_Output!L:L,"&lt;&gt;NIST MAPPING",_Output!D:D, 0,_Output!E:E, "&gt;1"),"/",COUNTIFS(_Output!A:A,"B 4*",_Output!B:B,1,_Output!L:L,"&lt;&gt;NIST MAPPING",_Output!E:E, "&gt;1"))</f>
        <v>9/9</v>
      </c>
      <c r="J21" s="859"/>
      <c r="K21" s="3"/>
      <c r="L21" s="3"/>
      <c r="M21" s="3"/>
      <c r="N21" s="3"/>
      <c r="O21" s="3"/>
      <c r="P21" s="3"/>
      <c r="Q21" s="3"/>
      <c r="R21" s="3"/>
      <c r="S21" s="13"/>
    </row>
    <row r="22" spans="1:19" s="2" customFormat="1" ht="20.149999999999999" customHeight="1" x14ac:dyDescent="0.3">
      <c r="A22" s="3"/>
      <c r="B22" s="3"/>
      <c r="C22" s="3"/>
      <c r="D22" s="814" t="s">
        <v>2523</v>
      </c>
      <c r="E22" s="815"/>
      <c r="F22" s="815"/>
      <c r="G22" s="815"/>
      <c r="H22" s="815"/>
      <c r="I22" s="858" t="str">
        <f>CONCATENATE(COUNTIFS(_Output!A:A,"B 5*",_Output!B:B,1,_Output!L:L,"&lt;&gt;NIST MAPPING",_Output!D:D, 0,_Output!E:E, "&gt;1"),"/",COUNTIFS(_Output!A:A,"B 5*",_Output!B:B,1,_Output!L:L,"&lt;&gt;NIST MAPPING",_Output!E:E, "&gt;1"))</f>
        <v>10/10</v>
      </c>
      <c r="J22" s="859"/>
      <c r="K22" s="3"/>
      <c r="L22" s="3"/>
      <c r="M22" s="3"/>
      <c r="N22" s="3"/>
      <c r="O22" s="3"/>
      <c r="P22" s="195"/>
      <c r="Q22" s="3"/>
      <c r="R22" s="3"/>
      <c r="S22" s="13"/>
    </row>
    <row r="23" spans="1:19" s="2" customFormat="1" ht="20.149999999999999" customHeight="1" x14ac:dyDescent="0.3">
      <c r="A23" s="3"/>
      <c r="B23" s="108"/>
      <c r="C23" s="108"/>
      <c r="D23" s="412"/>
      <c r="E23" s="368"/>
      <c r="F23" s="368"/>
      <c r="G23" s="368"/>
      <c r="H23" s="361"/>
      <c r="I23" s="856" t="s">
        <v>2517</v>
      </c>
      <c r="J23" s="857"/>
      <c r="K23" s="361"/>
      <c r="L23" s="361"/>
      <c r="M23" s="361"/>
      <c r="N23" s="361"/>
      <c r="O23" s="361"/>
      <c r="P23" s="362"/>
      <c r="Q23" s="361"/>
      <c r="R23" s="361"/>
      <c r="S23" s="13"/>
    </row>
    <row r="24" spans="1:19" s="2" customFormat="1" ht="20.149999999999999" customHeight="1" x14ac:dyDescent="0.3">
      <c r="A24" s="3"/>
      <c r="B24" s="101" t="s">
        <v>148</v>
      </c>
      <c r="C24" s="3"/>
      <c r="D24" s="814" t="s">
        <v>1899</v>
      </c>
      <c r="E24" s="815"/>
      <c r="F24" s="815"/>
      <c r="G24" s="815"/>
      <c r="H24" s="815"/>
      <c r="I24" s="858" t="str">
        <f>CONCATENATE(COUNTIFS(_Output!A:A,"P 1*",_Output!B:B,1,_Output!L:L,"&lt;&gt;NIST MAPPING",_Output!D:D, 0,_Output!E:E, "&gt;1"),"/",COUNTIFS(_Output!A:A,"P 1*",_Output!B:B,1,_Output!L:L,"&lt;&gt;NIST MAPPING",_Output!E:E, "&gt;1"))</f>
        <v>9/9</v>
      </c>
      <c r="J24" s="859"/>
      <c r="K24" s="3"/>
      <c r="L24" s="3"/>
      <c r="M24" s="3"/>
      <c r="N24" s="3"/>
      <c r="O24" s="3"/>
      <c r="P24" s="195"/>
      <c r="Q24" s="3"/>
      <c r="R24" s="3"/>
      <c r="S24" s="13"/>
    </row>
    <row r="25" spans="1:19" s="2" customFormat="1" ht="20.149999999999999" customHeight="1" x14ac:dyDescent="0.3">
      <c r="A25" s="3"/>
      <c r="B25" s="3"/>
      <c r="C25" s="3"/>
      <c r="D25" s="814" t="s">
        <v>1900</v>
      </c>
      <c r="E25" s="815"/>
      <c r="F25" s="815"/>
      <c r="G25" s="815"/>
      <c r="H25" s="815"/>
      <c r="I25" s="858" t="str">
        <f>CONCATENATE(COUNTIFS(_Output!A:A,"P 2*",_Output!B:B,1,_Output!L:L,"&lt;&gt;NIST MAPPING",_Output!D:D, 0,_Output!E:E, "&gt;1"),"/",COUNTIFS(_Output!A:A,"P 2*",_Output!B:B,1,_Output!L:L,"&lt;&gt;NIST MAPPING",_Output!E:E, "&gt;1"))</f>
        <v>8/8</v>
      </c>
      <c r="J25" s="859"/>
      <c r="K25" s="3"/>
      <c r="L25" s="3"/>
      <c r="M25" s="3"/>
      <c r="N25" s="3"/>
      <c r="O25" s="3"/>
      <c r="P25" s="195"/>
      <c r="Q25" s="3"/>
      <c r="R25" s="3"/>
      <c r="S25" s="13"/>
    </row>
    <row r="26" spans="1:19" s="2" customFormat="1" ht="20.149999999999999" customHeight="1" x14ac:dyDescent="0.3">
      <c r="A26" s="3"/>
      <c r="B26" s="3"/>
      <c r="C26" s="3"/>
      <c r="D26" s="814" t="s">
        <v>1901</v>
      </c>
      <c r="E26" s="815"/>
      <c r="F26" s="815"/>
      <c r="G26" s="815"/>
      <c r="H26" s="815"/>
      <c r="I26" s="858" t="str">
        <f>CONCATENATE(COUNTIFS(_Output!A:A,"P 3*",_Output!B:B,1,_Output!L:L,"&lt;&gt;NIST MAPPING",_Output!D:D, 0,_Output!E:E, "&gt;1"),"/",COUNTIFS(_Output!A:A,"P 3*",_Output!B:B,1,_Output!L:L,"&lt;&gt;NIST MAPPING",_Output!E:E, "&gt;1"))</f>
        <v>14/14</v>
      </c>
      <c r="J26" s="859"/>
      <c r="K26" s="3"/>
      <c r="L26" s="3"/>
      <c r="M26" s="3"/>
      <c r="N26" s="3"/>
      <c r="O26" s="3"/>
      <c r="P26" s="3"/>
      <c r="Q26" s="3"/>
      <c r="R26" s="3"/>
      <c r="S26" s="13"/>
    </row>
    <row r="27" spans="1:19" s="2" customFormat="1" ht="20.149999999999999" customHeight="1" x14ac:dyDescent="0.3">
      <c r="A27" s="3"/>
      <c r="B27" s="3"/>
      <c r="C27" s="3"/>
      <c r="D27" s="814" t="s">
        <v>1902</v>
      </c>
      <c r="E27" s="815"/>
      <c r="F27" s="815"/>
      <c r="G27" s="815"/>
      <c r="H27" s="815"/>
      <c r="I27" s="858" t="str">
        <f>CONCATENATE(COUNTIFS(_Output!A:A,"P 4*",_Output!B:B,1,_Output!L:L,"&lt;&gt;NIST MAPPING",_Output!D:D, 0,_Output!E:E, "&gt;1"),"/",COUNTIFS(_Output!A:A,"P 4*",_Output!B:B,1,_Output!L:L,"&lt;&gt;NIST MAPPING",_Output!E:E, "&gt;1"))</f>
        <v>8/8</v>
      </c>
      <c r="J27" s="859"/>
      <c r="K27" s="3"/>
      <c r="L27" s="3"/>
      <c r="M27" s="3"/>
      <c r="N27" s="3"/>
      <c r="O27" s="3"/>
      <c r="P27" s="195"/>
      <c r="Q27" s="3"/>
      <c r="R27" s="3"/>
      <c r="S27" s="13"/>
    </row>
    <row r="28" spans="1:19" s="2" customFormat="1" ht="20.149999999999999" customHeight="1" x14ac:dyDescent="0.3">
      <c r="A28" s="3"/>
      <c r="B28" s="3"/>
      <c r="C28" s="3"/>
      <c r="D28" s="814" t="s">
        <v>4101</v>
      </c>
      <c r="E28" s="815"/>
      <c r="F28" s="815"/>
      <c r="G28" s="815"/>
      <c r="H28" s="815"/>
      <c r="I28" s="858" t="str">
        <f>CONCATENATE(COUNTIFS(_Output!A:A,"P 5*",_Output!B:B,1,_Output!L:L,"&lt;&gt;NIST MAPPING",_Output!D:D, 0,_Output!E:E, "&gt;1"),"/",COUNTIFS(_Output!A:A,"P 5*",_Output!B:B,1,_Output!L:L,"&lt;&gt;NIST MAPPING",_Output!E:E, "&gt;1"))</f>
        <v>7/7</v>
      </c>
      <c r="J28" s="859"/>
      <c r="K28" s="3"/>
      <c r="L28" s="3"/>
      <c r="M28" s="3"/>
      <c r="N28" s="3"/>
      <c r="O28" s="3"/>
      <c r="P28" s="195"/>
      <c r="Q28" s="3"/>
      <c r="R28" s="3"/>
      <c r="S28" s="13"/>
    </row>
    <row r="29" spans="1:19" s="2" customFormat="1" ht="20.149999999999999" customHeight="1" x14ac:dyDescent="0.3">
      <c r="A29" s="3"/>
      <c r="B29" s="108"/>
      <c r="C29" s="108"/>
      <c r="D29" s="413"/>
      <c r="E29" s="361"/>
      <c r="F29" s="361"/>
      <c r="G29" s="361"/>
      <c r="H29" s="361"/>
      <c r="I29" s="856" t="s">
        <v>2517</v>
      </c>
      <c r="J29" s="857"/>
      <c r="K29" s="361"/>
      <c r="L29" s="361"/>
      <c r="M29" s="361"/>
      <c r="N29" s="361"/>
      <c r="O29" s="361"/>
      <c r="P29" s="362"/>
      <c r="Q29" s="361"/>
      <c r="R29" s="361"/>
      <c r="S29" s="13"/>
    </row>
    <row r="30" spans="1:19" s="2" customFormat="1" ht="20.149999999999999" customHeight="1" x14ac:dyDescent="0.3">
      <c r="A30" s="3"/>
      <c r="B30" s="101" t="s">
        <v>149</v>
      </c>
      <c r="C30" s="12"/>
      <c r="D30" s="814" t="s">
        <v>2448</v>
      </c>
      <c r="E30" s="815"/>
      <c r="F30" s="815"/>
      <c r="G30" s="815"/>
      <c r="H30" s="851"/>
      <c r="I30" s="858" t="str">
        <f>CONCATENATE(COUNTIFS(_Output!A:A,"M 1*",_Output!B:B,1,_Output!L:L,"&lt;&gt;NIST MAPPING",_Output!D:D, 0,_Output!E:E, "&gt;1"),"/",COUNTIFS(_Output!A:A,"M 1*",_Output!B:B,1,_Output!L:L,"&lt;&gt;NIST MAPPING",_Output!E:E, "&gt;1"))</f>
        <v>7/7</v>
      </c>
      <c r="J30" s="859"/>
      <c r="K30" s="12"/>
      <c r="L30" s="3"/>
      <c r="M30" s="3"/>
      <c r="N30" s="3"/>
      <c r="O30" s="3"/>
      <c r="P30" s="195"/>
      <c r="Q30" s="3"/>
      <c r="R30" s="3"/>
      <c r="S30" s="13"/>
    </row>
    <row r="31" spans="1:19" s="2" customFormat="1" ht="20.149999999999999" customHeight="1" x14ac:dyDescent="0.3">
      <c r="A31" s="3"/>
      <c r="B31" s="8"/>
      <c r="C31" s="12"/>
      <c r="D31" s="814" t="s">
        <v>1914</v>
      </c>
      <c r="E31" s="815"/>
      <c r="F31" s="815"/>
      <c r="G31" s="815"/>
      <c r="H31" s="851"/>
      <c r="I31" s="858" t="str">
        <f>CONCATENATE(COUNTIFS(_Output!A:A,"M 2*",_Output!B:B,1,_Output!L:L,"&lt;&gt;NIST MAPPING",_Output!D:D, 0,_Output!E:E, "&gt;1"),"/",COUNTIFS(_Output!A:A,"M 2*",_Output!B:B,1,_Output!L:L,"&lt;&gt;NIST MAPPING",_Output!E:E, "&gt;1"))</f>
        <v>20/20</v>
      </c>
      <c r="J31" s="859"/>
      <c r="K31" s="12"/>
      <c r="L31" s="3"/>
      <c r="M31" s="3"/>
      <c r="N31" s="3"/>
      <c r="O31" s="3"/>
      <c r="P31" s="195"/>
      <c r="Q31" s="3"/>
      <c r="R31" s="3"/>
      <c r="S31" s="13"/>
    </row>
    <row r="32" spans="1:19" s="2" customFormat="1" ht="20.149999999999999" customHeight="1" x14ac:dyDescent="0.3">
      <c r="A32" s="3"/>
      <c r="B32" s="12"/>
      <c r="C32" s="52"/>
      <c r="D32" s="814" t="s">
        <v>3352</v>
      </c>
      <c r="E32" s="815"/>
      <c r="F32" s="815"/>
      <c r="G32" s="815"/>
      <c r="H32" s="851"/>
      <c r="I32" s="858" t="str">
        <f>CONCATENATE(COUNTIFS(_Output!A:A,"M 3*",_Output!B:B,1,_Output!L:L,"&lt;&gt;NIST MAPPING",_Output!D:D, 0,_Output!E:E, "&gt;1"),"/", COUNTIFS(_Output!A:A,"M 3*",_Output!B:B,1,_Output!L:L,"&lt;&gt;NIST MAPPING",_Output!E:E, "&gt;1"))</f>
        <v>17/17</v>
      </c>
      <c r="J32" s="859"/>
      <c r="K32" s="52"/>
      <c r="L32" s="3"/>
      <c r="M32" s="3"/>
      <c r="N32" s="3"/>
      <c r="O32" s="3"/>
      <c r="P32" s="3"/>
      <c r="Q32" s="3"/>
      <c r="R32" s="3"/>
      <c r="S32" s="13"/>
    </row>
    <row r="33" spans="1:19" s="2" customFormat="1" ht="20.149999999999999" customHeight="1" x14ac:dyDescent="0.3">
      <c r="A33" s="3"/>
      <c r="B33" s="8"/>
      <c r="C33" s="12"/>
      <c r="D33" s="814" t="s">
        <v>1915</v>
      </c>
      <c r="E33" s="815"/>
      <c r="F33" s="815"/>
      <c r="G33" s="815"/>
      <c r="H33" s="815"/>
      <c r="I33" s="858" t="str">
        <f>CONCATENATE(COUNTIFS(_Output!A:A,"M 4*",_Output!B:B,1,_Output!L:L,"&lt;&gt;NIST MAPPING",_Output!D:D, 0,_Output!E:E, "&gt;1"),"/",COUNTIFS(_Output!A:A,"M 4*",_Output!B:B,1,_Output!L:L,"&lt;&gt;NIST MAPPING",_Output!E:E, "&gt;1"))</f>
        <v>20/20</v>
      </c>
      <c r="J33" s="859"/>
      <c r="K33" s="12"/>
      <c r="L33" s="3"/>
      <c r="M33" s="3"/>
      <c r="N33" s="3"/>
      <c r="O33" s="3"/>
      <c r="P33" s="195"/>
      <c r="Q33" s="3"/>
      <c r="R33" s="3"/>
      <c r="S33" s="13"/>
    </row>
    <row r="34" spans="1:19" s="2" customFormat="1" ht="20.149999999999999" customHeight="1" x14ac:dyDescent="0.3">
      <c r="A34" s="3"/>
      <c r="B34" s="8"/>
      <c r="C34" s="12"/>
      <c r="D34" s="814" t="s">
        <v>2765</v>
      </c>
      <c r="E34" s="815"/>
      <c r="F34" s="815"/>
      <c r="G34" s="815"/>
      <c r="H34" s="815"/>
      <c r="I34" s="858" t="str">
        <f>CONCATENATE(COUNTIFS(_Output!A:A,"M 5*",_Output!B:B,1,_Output!L:L,"&lt;&gt;NIST MAPPING",_Output!D:D, 0, _Output!E:E, "&gt;1"),"/",COUNTIFS(_Output!A:A,"M 5*",_Output!B:B,1,_Output!L:L,"&lt;&gt;NIST MAPPING", _Output!E:E, "&gt;1"))</f>
        <v>18/18</v>
      </c>
      <c r="J34" s="859"/>
      <c r="K34" s="12"/>
      <c r="L34" s="3"/>
      <c r="M34" s="3"/>
      <c r="N34" s="3"/>
      <c r="O34" s="3"/>
      <c r="P34" s="195"/>
      <c r="Q34" s="3"/>
      <c r="R34" s="3"/>
      <c r="S34" s="13"/>
    </row>
    <row r="35" spans="1:19" s="2" customFormat="1" ht="20.149999999999999" customHeight="1" x14ac:dyDescent="0.3">
      <c r="A35" s="3"/>
      <c r="B35" s="8"/>
      <c r="C35" s="12"/>
      <c r="D35" s="814" t="s">
        <v>4537</v>
      </c>
      <c r="E35" s="815"/>
      <c r="F35" s="815"/>
      <c r="G35" s="815"/>
      <c r="H35" s="815"/>
      <c r="I35" s="463"/>
      <c r="J35" s="464" t="str">
        <f>CONCATENATE(COUNTIFS(_Output!A:A,"M 6*",_Output!B:B,1,_Output!L:L,"&lt;&gt;NIST MAPPING",_Output!D:D, 0, _Output!E:E, "&gt;1"),"/",COUNTIFS(_Output!A:A,"M 6*",_Output!B:B,1,_Output!L:L,"&lt;&gt;NIST MAPPING", _Output!E:E, "&gt;1"))</f>
        <v>10/10</v>
      </c>
      <c r="K35" s="12"/>
      <c r="L35" s="3"/>
      <c r="M35" s="3"/>
      <c r="N35" s="3"/>
      <c r="O35" s="3"/>
      <c r="P35" s="195"/>
      <c r="Q35" s="3"/>
      <c r="R35" s="3"/>
      <c r="S35" s="13"/>
    </row>
    <row r="36" spans="1:19" s="2" customFormat="1" ht="20.149999999999999" customHeight="1" x14ac:dyDescent="0.3">
      <c r="A36" s="3"/>
      <c r="B36" s="8"/>
      <c r="C36" s="12"/>
      <c r="D36" s="814" t="s">
        <v>1920</v>
      </c>
      <c r="E36" s="815"/>
      <c r="F36" s="815"/>
      <c r="G36" s="815"/>
      <c r="H36" s="815"/>
      <c r="I36" s="463"/>
      <c r="J36" s="464" t="str">
        <f>CONCATENATE(COUNTIFS(_Output!A:A,"M 7*",_Output!B:B,1,_Output!L:L,"&lt;&gt;NIST MAPPING",_Output!D:D, 0, _Output!E:E, "&gt;1"),"/",COUNTIFS(_Output!A:A,"M 7*",_Output!B:B,1,_Output!L:L,"&lt;&gt;NIST MAPPING", _Output!E:E, "&gt;1"))</f>
        <v>8/8</v>
      </c>
      <c r="K36" s="12"/>
      <c r="L36" s="3"/>
      <c r="M36" s="3"/>
      <c r="N36" s="3"/>
      <c r="O36" s="3"/>
      <c r="P36" s="195"/>
      <c r="Q36" s="3"/>
      <c r="R36" s="3"/>
      <c r="S36" s="13"/>
    </row>
    <row r="37" spans="1:19" s="2" customFormat="1" ht="20.149999999999999" customHeight="1" x14ac:dyDescent="0.3">
      <c r="A37" s="3"/>
      <c r="B37" s="358"/>
      <c r="C37" s="359"/>
      <c r="D37" s="414"/>
      <c r="E37" s="415"/>
      <c r="F37" s="415"/>
      <c r="G37" s="415"/>
      <c r="H37" s="415"/>
      <c r="I37" s="856" t="s">
        <v>2517</v>
      </c>
      <c r="J37" s="857"/>
      <c r="K37" s="372"/>
      <c r="L37" s="361"/>
      <c r="M37" s="361"/>
      <c r="N37" s="361"/>
      <c r="O37" s="361"/>
      <c r="P37" s="362"/>
      <c r="Q37" s="361"/>
      <c r="R37" s="361"/>
      <c r="S37" s="13"/>
    </row>
    <row r="38" spans="1:19" s="2" customFormat="1" ht="20.149999999999999" customHeight="1" x14ac:dyDescent="0.3">
      <c r="A38" s="3"/>
      <c r="B38" s="101" t="s">
        <v>154</v>
      </c>
      <c r="C38" s="3"/>
      <c r="D38" s="814" t="s">
        <v>4583</v>
      </c>
      <c r="E38" s="815"/>
      <c r="F38" s="815"/>
      <c r="G38" s="815"/>
      <c r="H38" s="815"/>
      <c r="I38" s="858" t="str">
        <f>CONCATENATE(COUNTIFS(_Output!A:A,"T 1*",_Output!B:B,1,_Output!L:L,"&lt;&gt;NIST MAPPING",_Output!D:D, 0, _Output!E:E, "&gt;1"),"/",COUNTIFS(_Output!A:A,"T 1*",_Output!B:B,1,_Output!L:L,"&lt;&gt;NIST MAPPING", _Output!E:E, "&gt;1"))</f>
        <v>60/60</v>
      </c>
      <c r="J38" s="859"/>
      <c r="K38" s="3"/>
      <c r="L38" s="3"/>
      <c r="M38" s="3"/>
      <c r="N38" s="3"/>
      <c r="O38" s="3"/>
      <c r="P38" s="3"/>
      <c r="Q38" s="3"/>
      <c r="R38" s="12"/>
      <c r="S38" s="13"/>
    </row>
    <row r="39" spans="1:19" ht="20.149999999999999" customHeight="1" x14ac:dyDescent="0.3">
      <c r="A39" s="102"/>
      <c r="B39" s="102"/>
      <c r="C39" s="3"/>
      <c r="D39" s="814" t="s">
        <v>4579</v>
      </c>
      <c r="E39" s="815"/>
      <c r="F39" s="815"/>
      <c r="G39" s="815"/>
      <c r="H39" s="815"/>
      <c r="I39" s="858" t="str">
        <f>CONCATENATE(COUNTIFS(_Output!A:A,"T 2*",_Output!B:B,1,_Output!L:L,"&lt;&gt;NIST MAPPING",_Output!D:D, 0, _Output!E:E, "&gt;1"),"/",COUNTIFS(_Output!A:A,"T 2*",_Output!B:B,1,_Output!L:L,"&lt;&gt;NIST MAPPING",_Output!E:E, "&gt;1"))</f>
        <v>56/56</v>
      </c>
      <c r="J39" s="859"/>
      <c r="K39" s="3"/>
      <c r="L39" s="5"/>
      <c r="M39" s="5"/>
      <c r="N39" s="5"/>
      <c r="O39" s="5"/>
      <c r="P39" s="5"/>
      <c r="Q39" s="5"/>
      <c r="R39" s="12"/>
      <c r="S39" s="14"/>
    </row>
    <row r="40" spans="1:19" ht="20.149999999999999" customHeight="1" x14ac:dyDescent="0.3">
      <c r="A40" s="102"/>
      <c r="B40" s="102"/>
      <c r="C40" s="3"/>
      <c r="D40" s="814" t="s">
        <v>4580</v>
      </c>
      <c r="E40" s="815"/>
      <c r="F40" s="815"/>
      <c r="G40" s="815"/>
      <c r="H40" s="815"/>
      <c r="I40" s="858" t="str">
        <f>CONCATENATE(COUNTIFS(_Output!A:A,"T 3*",_Output!B:B,1,_Output!L:L,"&lt;&gt;NIST MAPPING",_Output!D:D, 0, _Output!E:E, "&gt;1"),"/",COUNTIFS(_Output!A:A,"T 3*",_Output!B:B,1,_Output!L:L,"&lt;&gt;NIST MAPPING", _Output!E:E, "&gt;1"))</f>
        <v>71/71</v>
      </c>
      <c r="J40" s="859"/>
      <c r="K40" s="3"/>
      <c r="L40" s="5"/>
      <c r="M40" s="5"/>
      <c r="N40" s="5"/>
      <c r="O40" s="5"/>
      <c r="P40" s="5"/>
      <c r="Q40" s="5"/>
      <c r="R40" s="12"/>
      <c r="S40" s="14"/>
    </row>
    <row r="41" spans="1:19" ht="20.149999999999999" customHeight="1" x14ac:dyDescent="0.3">
      <c r="A41" s="102"/>
      <c r="B41" s="102"/>
      <c r="C41" s="3"/>
      <c r="D41" s="814" t="s">
        <v>4581</v>
      </c>
      <c r="E41" s="815"/>
      <c r="F41" s="815"/>
      <c r="G41" s="815"/>
      <c r="H41" s="815"/>
      <c r="I41" s="858" t="str">
        <f>CONCATENATE(COUNTIFS(_Output!A:A,"T 4*",_Output!B:B,1,_Output!L:L,"&lt;&gt;NIST MAPPING",_Output!D:D, 0,_Output!E:E, "&gt;1"),"/",COUNTIFS(_Output!A:A,"T 4*",_Output!B:B,1,_Output!L:L,"&lt;&gt;NIST MAPPING",_Output!E:E, "&gt;1"))</f>
        <v>46/46</v>
      </c>
      <c r="J41" s="859"/>
      <c r="K41" s="3"/>
      <c r="L41" s="5"/>
      <c r="M41" s="5"/>
      <c r="N41" s="5"/>
      <c r="O41" s="5"/>
      <c r="P41" s="5"/>
      <c r="Q41" s="5"/>
      <c r="R41" s="12"/>
      <c r="S41" s="14"/>
    </row>
    <row r="42" spans="1:19" ht="20.149999999999999" customHeight="1" x14ac:dyDescent="0.3">
      <c r="A42" s="102"/>
      <c r="B42" s="107"/>
      <c r="C42" s="108"/>
      <c r="D42" s="416"/>
      <c r="E42" s="371"/>
      <c r="F42" s="371"/>
      <c r="G42" s="371"/>
      <c r="H42" s="371"/>
      <c r="I42" s="856" t="s">
        <v>2517</v>
      </c>
      <c r="J42" s="857"/>
      <c r="K42" s="361"/>
      <c r="L42" s="206"/>
      <c r="M42" s="206"/>
      <c r="N42" s="206"/>
      <c r="O42" s="206"/>
      <c r="P42" s="206"/>
      <c r="Q42" s="206"/>
      <c r="R42" s="372"/>
      <c r="S42" s="14"/>
    </row>
    <row r="43" spans="1:19" ht="20.149999999999999" customHeight="1" x14ac:dyDescent="0.3">
      <c r="A43" s="102"/>
      <c r="B43" s="101" t="s">
        <v>517</v>
      </c>
      <c r="C43" s="3"/>
      <c r="D43" s="853" t="s">
        <v>1917</v>
      </c>
      <c r="E43" s="854"/>
      <c r="F43" s="854"/>
      <c r="G43" s="854"/>
      <c r="H43" s="855"/>
      <c r="I43" s="858" t="str">
        <f>CONCATENATE(COUNTIFS(_Output!A:A,"S 1*",_Output!B:B,1,_Output!L:L,"&lt;&gt;NIST MAPPING",_Output!D:D, 0, _Output!E:E, "&gt;1"),"/",COUNTIFS(_Output!A:A,"S 1*",_Output!B:B,1,_Output!L:L,"&lt;&gt;NIST MAPPING",_Output!E:E, "&gt;1"))</f>
        <v>41/41</v>
      </c>
      <c r="J43" s="859"/>
      <c r="K43" s="3"/>
      <c r="L43" s="5"/>
      <c r="M43" s="5"/>
      <c r="N43" s="5"/>
      <c r="O43" s="5"/>
      <c r="P43" s="5"/>
      <c r="Q43" s="5"/>
      <c r="R43" s="12"/>
      <c r="S43" s="14"/>
    </row>
    <row r="44" spans="1:19" ht="20.149999999999999" customHeight="1" x14ac:dyDescent="0.3">
      <c r="A44" s="102"/>
      <c r="B44" s="102"/>
      <c r="C44" s="3"/>
      <c r="D44" s="814" t="s">
        <v>1918</v>
      </c>
      <c r="E44" s="815"/>
      <c r="F44" s="815"/>
      <c r="G44" s="815"/>
      <c r="H44" s="851"/>
      <c r="I44" s="858" t="str">
        <f>CONCATENATE(COUNTIFS(_Output!A:A,"S 2*",_Output!B:B,1,_Output!L:L,"&lt;&gt;NIST MAPPING",_Output!D:D, 0, _Output!E:E, "&gt;1"),"/",COUNTIFS(_Output!A:A,"S 2*",_Output!B:B,1,_Output!L:L,"&lt;&gt;NIST MAPPING", _Output!E:E, "&gt;1"))</f>
        <v>52/52</v>
      </c>
      <c r="J44" s="859"/>
      <c r="K44" s="3"/>
      <c r="L44" s="5"/>
      <c r="M44" s="5"/>
      <c r="N44" s="5"/>
      <c r="O44" s="5"/>
      <c r="P44" s="5"/>
      <c r="Q44" s="5"/>
      <c r="R44" s="12"/>
      <c r="S44" s="14"/>
    </row>
    <row r="45" spans="1:19" ht="20.149999999999999" customHeight="1" x14ac:dyDescent="0.3">
      <c r="A45" s="102"/>
      <c r="B45" s="102"/>
      <c r="C45" s="3"/>
      <c r="D45" s="814" t="s">
        <v>1919</v>
      </c>
      <c r="E45" s="815"/>
      <c r="F45" s="815"/>
      <c r="G45" s="815"/>
      <c r="H45" s="851"/>
      <c r="I45" s="858" t="str">
        <f>CONCATENATE(COUNTIFS(_Output!A:A,"S 3*",_Output!B:B,1,_Output!L:L,"&lt;&gt;NIST MAPPING",_Output!D:D, 0, _Output!E:E, "&gt;1"),"/",COUNTIFS(_Output!A:A,"S 3*",_Output!B:B,1,_Output!L:L,"&lt;&gt;NIST MAPPING", _Output!E:E, "&gt;1"))</f>
        <v>38/38</v>
      </c>
      <c r="J45" s="859"/>
      <c r="K45" s="3"/>
      <c r="L45" s="5"/>
      <c r="M45" s="5"/>
      <c r="N45" s="5"/>
      <c r="O45" s="5"/>
      <c r="P45" s="5"/>
      <c r="Q45" s="5"/>
      <c r="R45" s="12"/>
      <c r="S45" s="14"/>
    </row>
    <row r="46" spans="1:19" ht="20.149999999999999" customHeight="1" x14ac:dyDescent="0.3">
      <c r="A46" s="102"/>
      <c r="B46" s="102"/>
      <c r="C46" s="3"/>
      <c r="D46" s="814" t="s">
        <v>1922</v>
      </c>
      <c r="E46" s="815"/>
      <c r="F46" s="815"/>
      <c r="G46" s="815"/>
      <c r="H46" s="851"/>
      <c r="I46" s="858" t="str">
        <f>CONCATENATE(COUNTIFS(_Output!A:A,"S 4*",_Output!B:B,1,_Output!L:L,"&lt;&gt;NIST MAPPING",_Output!D:D, 0, _Output!E:E, "&gt;1"),"/",COUNTIFS(_Output!A:A,"S 4*",_Output!B:B,1,_Output!L:L,"&lt;&gt;NIST MAPPING", _Output!E:E, "&gt;1"))</f>
        <v>55/55</v>
      </c>
      <c r="J46" s="859"/>
      <c r="K46" s="3"/>
      <c r="L46" s="5"/>
      <c r="M46" s="5"/>
      <c r="N46" s="5"/>
      <c r="O46" s="5"/>
      <c r="P46" s="5"/>
      <c r="Q46" s="5"/>
      <c r="R46" s="12"/>
      <c r="S46" s="14"/>
    </row>
    <row r="47" spans="1:19" ht="20.149999999999999" customHeight="1" x14ac:dyDescent="0.3">
      <c r="A47" s="102"/>
      <c r="B47" s="102"/>
      <c r="C47" s="3"/>
      <c r="D47" s="814" t="s">
        <v>2055</v>
      </c>
      <c r="E47" s="815"/>
      <c r="F47" s="815"/>
      <c r="G47" s="815"/>
      <c r="H47" s="851"/>
      <c r="I47" s="858" t="str">
        <f>CONCATENATE(COUNTIFS(_Output!A:A,"S 5*",_Output!B:B,1,_Output!L:L,"&lt;&gt;NIST MAPPING",_Output!D:D, 0, _Output!E:E, "&gt;1"),"/",COUNTIFS(_Output!A:A,"S 5*",_Output!B:B,1,_Output!L:L,"&lt;&gt;NIST MAPPING",_Output!E:E, "&gt;1"))</f>
        <v>35/35</v>
      </c>
      <c r="J47" s="859"/>
      <c r="K47" s="3"/>
      <c r="L47" s="5"/>
      <c r="M47" s="5"/>
      <c r="N47" s="5"/>
      <c r="O47" s="5"/>
      <c r="P47" s="5"/>
      <c r="Q47" s="5"/>
      <c r="R47" s="12"/>
      <c r="S47" s="14"/>
    </row>
    <row r="48" spans="1:19" ht="20.149999999999999" customHeight="1" x14ac:dyDescent="0.3">
      <c r="A48" s="102"/>
      <c r="B48" s="102"/>
      <c r="C48" s="3"/>
      <c r="D48" s="814" t="s">
        <v>1921</v>
      </c>
      <c r="E48" s="815"/>
      <c r="F48" s="815"/>
      <c r="G48" s="815"/>
      <c r="H48" s="851"/>
      <c r="I48" s="858" t="str">
        <f>CONCATENATE(COUNTIFS(_Output!A:A,"S 6*",_Output!B:B,1,_Output!L:L,"&lt;&gt;NIST MAPPING",_Output!D:D, 0, _Output!E:E, "&gt;1"),"/",COUNTIFS(_Output!A:A,"S 6*",_Output!B:B,1,_Output!L:L,"&lt;&gt;NIST MAPPING", _Output!E:E, "&gt;1"))</f>
        <v>33/33</v>
      </c>
      <c r="J48" s="859"/>
      <c r="K48" s="3"/>
      <c r="L48" s="5"/>
      <c r="M48" s="5"/>
      <c r="N48" s="5"/>
      <c r="O48" s="5"/>
      <c r="P48" s="5"/>
      <c r="Q48" s="5"/>
      <c r="R48" s="12"/>
      <c r="S48" s="14"/>
    </row>
    <row r="49" spans="1:19" ht="20.149999999999999" customHeight="1" x14ac:dyDescent="0.3">
      <c r="A49" s="5"/>
      <c r="B49" s="410"/>
      <c r="C49" s="21"/>
      <c r="D49" s="417"/>
      <c r="E49" s="418"/>
      <c r="F49" s="418"/>
      <c r="G49" s="418"/>
      <c r="H49" s="419"/>
      <c r="I49" s="856" t="s">
        <v>2517</v>
      </c>
      <c r="J49" s="857"/>
      <c r="K49" s="420"/>
      <c r="L49" s="361"/>
      <c r="M49" s="361"/>
      <c r="N49" s="361"/>
      <c r="O49" s="361"/>
      <c r="P49" s="361"/>
      <c r="Q49" s="361"/>
      <c r="R49" s="361"/>
      <c r="S49" s="14"/>
    </row>
    <row r="50" spans="1:19" ht="20.149999999999999" customHeight="1" x14ac:dyDescent="0.3">
      <c r="A50" s="5"/>
      <c r="B50" s="446" t="s">
        <v>2056</v>
      </c>
      <c r="C50" s="411"/>
      <c r="D50" s="814" t="s">
        <v>2062</v>
      </c>
      <c r="E50" s="815"/>
      <c r="F50" s="815"/>
      <c r="G50" s="815"/>
      <c r="H50" s="851"/>
      <c r="I50" s="860" t="s">
        <v>1906</v>
      </c>
      <c r="J50" s="861"/>
      <c r="K50" s="411"/>
      <c r="L50" s="337"/>
      <c r="M50" s="337"/>
      <c r="N50" s="337"/>
      <c r="O50" s="337"/>
      <c r="P50" s="337"/>
      <c r="Q50" s="337"/>
      <c r="R50" s="337"/>
      <c r="S50" s="14"/>
    </row>
    <row r="51" spans="1:19" ht="20.149999999999999" customHeight="1" x14ac:dyDescent="0.3">
      <c r="A51" s="5"/>
      <c r="B51" s="21"/>
      <c r="C51" s="21"/>
      <c r="D51" s="814" t="s">
        <v>4137</v>
      </c>
      <c r="E51" s="815"/>
      <c r="F51" s="815"/>
      <c r="G51" s="815"/>
      <c r="H51" s="851"/>
      <c r="I51" s="463"/>
      <c r="J51" s="464" t="s">
        <v>1906</v>
      </c>
      <c r="K51" s="21"/>
      <c r="L51" s="3"/>
      <c r="M51" s="3"/>
      <c r="N51" s="3"/>
      <c r="O51" s="3"/>
      <c r="P51" s="3"/>
      <c r="Q51" s="3"/>
      <c r="R51" s="3"/>
      <c r="S51" s="14"/>
    </row>
    <row r="52" spans="1:19" ht="20.149999999999999" customHeight="1" x14ac:dyDescent="0.3">
      <c r="A52" s="5"/>
      <c r="B52" s="21"/>
      <c r="C52" s="21"/>
      <c r="D52" s="814" t="s">
        <v>4516</v>
      </c>
      <c r="E52" s="815"/>
      <c r="F52" s="815"/>
      <c r="G52" s="815"/>
      <c r="H52" s="851"/>
      <c r="I52" s="463"/>
      <c r="J52" s="464" t="s">
        <v>1906</v>
      </c>
      <c r="K52" s="21"/>
      <c r="L52" s="3"/>
      <c r="M52" s="3"/>
      <c r="N52" s="3"/>
      <c r="O52" s="3"/>
      <c r="P52" s="3"/>
      <c r="Q52" s="3"/>
      <c r="R52" s="3"/>
      <c r="S52" s="14"/>
    </row>
    <row r="53" spans="1:19" ht="20.149999999999999" customHeight="1" x14ac:dyDescent="0.3">
      <c r="A53" s="5"/>
      <c r="B53" s="21"/>
      <c r="C53" s="21"/>
      <c r="D53" s="417"/>
      <c r="E53" s="418"/>
      <c r="F53" s="418"/>
      <c r="G53" s="418"/>
      <c r="H53" s="419"/>
      <c r="I53" s="856" t="s">
        <v>2517</v>
      </c>
      <c r="J53" s="857"/>
      <c r="K53" s="420"/>
      <c r="L53" s="361"/>
      <c r="M53" s="361"/>
      <c r="N53" s="361"/>
      <c r="O53" s="361"/>
      <c r="P53" s="361"/>
      <c r="Q53" s="361"/>
      <c r="R53" s="361"/>
      <c r="S53" s="14"/>
    </row>
    <row r="54" spans="1:19" ht="20.149999999999999" customHeight="1" x14ac:dyDescent="0.3">
      <c r="A54" s="5"/>
      <c r="B54" s="446" t="s">
        <v>2152</v>
      </c>
      <c r="C54" s="411"/>
      <c r="D54" s="814" t="s">
        <v>2156</v>
      </c>
      <c r="E54" s="815"/>
      <c r="F54" s="815"/>
      <c r="G54" s="815"/>
      <c r="H54" s="851"/>
      <c r="I54" s="860" t="s">
        <v>1906</v>
      </c>
      <c r="J54" s="861"/>
      <c r="K54" s="411"/>
      <c r="L54" s="337"/>
      <c r="M54" s="337"/>
      <c r="N54" s="337"/>
      <c r="O54" s="337"/>
      <c r="P54" s="337"/>
      <c r="Q54" s="337"/>
      <c r="R54" s="337"/>
      <c r="S54" s="14"/>
    </row>
    <row r="55" spans="1:19" ht="20.149999999999999" customHeight="1" thickBot="1" x14ac:dyDescent="0.35">
      <c r="A55" s="10"/>
      <c r="B55" s="31"/>
      <c r="C55" s="31"/>
      <c r="D55" s="31"/>
      <c r="E55" s="31"/>
      <c r="F55" s="852"/>
      <c r="G55" s="852"/>
      <c r="H55" s="852"/>
      <c r="I55" s="492"/>
      <c r="J55" s="493"/>
      <c r="K55" s="11"/>
      <c r="L55" s="11"/>
      <c r="M55" s="11"/>
      <c r="N55" s="11"/>
      <c r="O55" s="11"/>
      <c r="P55" s="11"/>
      <c r="Q55" s="11"/>
      <c r="R55" s="11"/>
      <c r="S55" s="15"/>
    </row>
    <row r="56" spans="1:19" ht="14.55" hidden="1" x14ac:dyDescent="0.3"/>
    <row r="57" spans="1:19" ht="14.55" hidden="1" x14ac:dyDescent="0.3"/>
    <row r="58" spans="1:19" ht="14.55" hidden="1" x14ac:dyDescent="0.3"/>
    <row r="59" spans="1:19" ht="14.55" hidden="1" x14ac:dyDescent="0.3"/>
    <row r="60" spans="1:19" ht="14.55" hidden="1" x14ac:dyDescent="0.3"/>
    <row r="61" spans="1:19" ht="14.55" hidden="1" x14ac:dyDescent="0.3"/>
    <row r="62" spans="1:19" ht="14.55" hidden="1" x14ac:dyDescent="0.3"/>
  </sheetData>
  <mergeCells count="87">
    <mergeCell ref="I29:J29"/>
    <mergeCell ref="I37:J37"/>
    <mergeCell ref="I42:J42"/>
    <mergeCell ref="I40:J40"/>
    <mergeCell ref="I24:J24"/>
    <mergeCell ref="I25:J25"/>
    <mergeCell ref="I26:J26"/>
    <mergeCell ref="I27:J27"/>
    <mergeCell ref="I28:J28"/>
    <mergeCell ref="I30:J30"/>
    <mergeCell ref="I31:J31"/>
    <mergeCell ref="I32:J32"/>
    <mergeCell ref="I33:J33"/>
    <mergeCell ref="I38:J38"/>
    <mergeCell ref="I50:J50"/>
    <mergeCell ref="I54:J54"/>
    <mergeCell ref="I48:J48"/>
    <mergeCell ref="I47:J47"/>
    <mergeCell ref="I49:J49"/>
    <mergeCell ref="I53:J53"/>
    <mergeCell ref="D33:H33"/>
    <mergeCell ref="D38:H38"/>
    <mergeCell ref="I39:J39"/>
    <mergeCell ref="I45:J45"/>
    <mergeCell ref="I46:J46"/>
    <mergeCell ref="I41:J41"/>
    <mergeCell ref="I43:J43"/>
    <mergeCell ref="I44:J44"/>
    <mergeCell ref="I34:J34"/>
    <mergeCell ref="D39:H39"/>
    <mergeCell ref="D34:H34"/>
    <mergeCell ref="D45:H45"/>
    <mergeCell ref="D46:H46"/>
    <mergeCell ref="D35:H35"/>
    <mergeCell ref="D36:H36"/>
    <mergeCell ref="D27:H27"/>
    <mergeCell ref="D28:H28"/>
    <mergeCell ref="D30:H30"/>
    <mergeCell ref="D31:H31"/>
    <mergeCell ref="D32:H32"/>
    <mergeCell ref="I22:J22"/>
    <mergeCell ref="D22:H22"/>
    <mergeCell ref="D24:H24"/>
    <mergeCell ref="D25:H25"/>
    <mergeCell ref="D26:H26"/>
    <mergeCell ref="I23:J23"/>
    <mergeCell ref="I20:J20"/>
    <mergeCell ref="I21:J21"/>
    <mergeCell ref="D11:H11"/>
    <mergeCell ref="D12:H12"/>
    <mergeCell ref="D15:H15"/>
    <mergeCell ref="D19:H19"/>
    <mergeCell ref="D20:H20"/>
    <mergeCell ref="D21:H21"/>
    <mergeCell ref="I12:J12"/>
    <mergeCell ref="I15:J15"/>
    <mergeCell ref="I16:J16"/>
    <mergeCell ref="I18:J18"/>
    <mergeCell ref="I19:J19"/>
    <mergeCell ref="I11:J11"/>
    <mergeCell ref="N1:N2"/>
    <mergeCell ref="B3:F3"/>
    <mergeCell ref="G3:K3"/>
    <mergeCell ref="D16:H16"/>
    <mergeCell ref="D18:H18"/>
    <mergeCell ref="B4:F4"/>
    <mergeCell ref="G4:K4"/>
    <mergeCell ref="I14:J14"/>
    <mergeCell ref="B1:K2"/>
    <mergeCell ref="L1:L2"/>
    <mergeCell ref="I17:J17"/>
    <mergeCell ref="D13:H13"/>
    <mergeCell ref="B5:F5"/>
    <mergeCell ref="G5:K5"/>
    <mergeCell ref="B6:F6"/>
    <mergeCell ref="I10:J10"/>
    <mergeCell ref="D47:H47"/>
    <mergeCell ref="D40:H40"/>
    <mergeCell ref="D41:H41"/>
    <mergeCell ref="D43:H43"/>
    <mergeCell ref="D44:H44"/>
    <mergeCell ref="D48:H48"/>
    <mergeCell ref="F55:H55"/>
    <mergeCell ref="D50:H50"/>
    <mergeCell ref="D54:H54"/>
    <mergeCell ref="D51:H51"/>
    <mergeCell ref="D52:H52"/>
  </mergeCells>
  <hyperlinks>
    <hyperlink ref="D25" location="'People - R&amp;H'!A1" tooltip="2. Roles and Hierarchy" display="2. Roles and Hierarchy" xr:uid="{00000000-0004-0000-0100-000000000000}"/>
    <hyperlink ref="D26" location="'People - PEM'!A1" tooltip="3. People Management" display="3. People Management" xr:uid="{00000000-0004-0000-0100-000001000000}"/>
    <hyperlink ref="D27" location="'People - KNM'!A1" tooltip="4. Knowledge Management" display="4. Knowledge Management" xr:uid="{00000000-0004-0000-0100-000002000000}"/>
    <hyperlink ref="D28" location="'People - T&amp;E'!A1" tooltip="5. Training and Education" display="5. Training and Education" xr:uid="{00000000-0004-0000-0100-000003000000}"/>
    <hyperlink ref="D19" location="'Business - CST'!A1" tooltip="2. Customers" display="2. Customers" xr:uid="{00000000-0004-0000-0100-000004000000}"/>
    <hyperlink ref="D20" location="'Business - CHT'!A1" tooltip="3. Charter" display="3. Charter" xr:uid="{00000000-0004-0000-0100-000005000000}"/>
    <hyperlink ref="D21" location="'Business - GOV'!A1" tooltip="4. Governance" display="4. Governance" xr:uid="{00000000-0004-0000-0100-000006000000}"/>
    <hyperlink ref="D22" location="'Business - PRV'!A1" tooltip="5. Privacy" display="5. Privacy" xr:uid="{00000000-0004-0000-0100-000007000000}"/>
    <hyperlink ref="D18" location="'Business - BSD'!A1" tooltip="1. Business drivers" display="1. Business drivers" xr:uid="{00000000-0004-0000-0100-000008000000}"/>
    <hyperlink ref="D24" location="'People - EMP'!A1" tooltip="1. Employees" display="1. Employees" xr:uid="{00000000-0004-0000-0100-000009000000}"/>
    <hyperlink ref="D30" location="'Process - MGT'!A1" tooltip="1. Management" display="1. Management" xr:uid="{00000000-0004-0000-0100-00000A000000}"/>
    <hyperlink ref="D31" location="'Process - O&amp;F'!A1" tooltip="2. Operations and Facilities" display="2. Operations and Facilities" xr:uid="{00000000-0004-0000-0100-00000B000000}"/>
    <hyperlink ref="D32" location="'Process - RPT'!A1" tooltip="3. Reporting" display="3. Reporting" xr:uid="{00000000-0004-0000-0100-00000C000000}"/>
    <hyperlink ref="D33" location="'Process - UCM'!A1" tooltip="4. Use Case Management" display="4. Use Case Management" xr:uid="{00000000-0004-0000-0100-00000D000000}"/>
    <hyperlink ref="D15" location="'General - PRO'!A1" tooltip="1. Profile" display="1. Profile" xr:uid="{00000000-0004-0000-0100-00000E000000}"/>
    <hyperlink ref="D16" location="'General - SCP'!A1" tooltip="2. Scope" display="2. Scope" xr:uid="{00000000-0004-0000-0100-00000F000000}"/>
    <hyperlink ref="D11" location="'Introduction - INT'!A1" tooltip="1. Introduction" display="1. Introduction" xr:uid="{00000000-0004-0000-0100-000010000000}"/>
    <hyperlink ref="D12" location="'Introduction - USG'!A1" tooltip="2. Usage" display="2. Usage" xr:uid="{00000000-0004-0000-0100-000011000000}"/>
    <hyperlink ref="D43:H43" location="'Services - SCM'!A1" tooltip="1. Security Monitoring" display="1. Security Monitoring" xr:uid="{00000000-0004-0000-0100-000016000000}"/>
    <hyperlink ref="D44:H44" location="'Services - SIM'!A1" tooltip="2. Security Incident Management" display="2. Security Incident Management" xr:uid="{00000000-0004-0000-0100-000017000000}"/>
    <hyperlink ref="D45:H45" location="'Services - A&amp;F'!A1" tooltip="3. Security Analysis and Forensics" display="3. Security Analysis and Forensics" xr:uid="{00000000-0004-0000-0100-000018000000}"/>
    <hyperlink ref="D46:H46" location="'Services - THR'!A1" tooltip="4. Threat Intelligence" display="4. Threat Intelligence" xr:uid="{00000000-0004-0000-0100-000019000000}"/>
    <hyperlink ref="D47:H47" location="'Services - HNT'!A1" tooltip="5. Threat Hunting" display="5. Threat Hunting" xr:uid="{00000000-0004-0000-0100-00001A000000}"/>
    <hyperlink ref="D48:H48" location="'Services - VUL'!A1" tooltip="6. Vulnerability Management" display="6. Vulnerability Management" xr:uid="{00000000-0004-0000-0100-00001B000000}"/>
    <hyperlink ref="D50:H50" location="'Results - OVR'!A1" tooltip="1. Results" display="1. Results" xr:uid="{00000000-0004-0000-0100-00001D000000}"/>
    <hyperlink ref="D54:H54" location="'Next Steps'!A1" tooltip="1. Next steps" display="1. Next steps" xr:uid="{00000000-0004-0000-0100-00001F000000}"/>
    <hyperlink ref="D51:H51" location="'Results - CSF 1.1'!A1" tooltip="2. NIST CSF Scoring" display="2. NIST CSF 1.1 Scoring" xr:uid="{52B32A25-2774-497D-A6D8-A411CF48EDD8}"/>
    <hyperlink ref="D34" location="'Process - UCM'!A1" tooltip="4. Use Case Management" display="4. Use Case Management" xr:uid="{BBA34C40-6013-4535-8CE4-F744D31C672E}"/>
    <hyperlink ref="D34:H34" location="'Process - DTE'!A1" tooltip="5. Detection Engineering &amp; Validation" display="5. Detection Engineering &amp; Validation" xr:uid="{8558364C-40D7-4A02-9448-EF5F115F8081}"/>
    <hyperlink ref="D32:H32" location="'Process - RPT'!A1" tooltip="3. Reporting &amp; Communication" display="3. Reporting &amp; Communication" xr:uid="{6ECFE37C-1DC6-40CC-B037-0A3B2484D51B}"/>
    <hyperlink ref="D22:H22" location="'Business - PRV'!A1" tooltip="5. Privacy &amp; Policy" display="5. Privacy &amp; Policy" xr:uid="{D9793D54-7DE1-4D74-909E-F68F5BD719C7}"/>
    <hyperlink ref="D13" location="'Introduction - USG'!A1" tooltip="2. Usage" display="2. Usage" xr:uid="{20730F79-26D5-484D-A34E-3A7747077C82}"/>
    <hyperlink ref="D13:H13" location="'Introduction - CHG'!A1" tooltip="3. Change notes" display="3. Change notes" xr:uid="{15AA2C7F-F0A8-4AFD-B5FD-20BA97E8E335}"/>
    <hyperlink ref="D41:H41" location="'Technology - AUT'!A1" tooltip="4. SecOps Automation" display="4. SecOps Automation" xr:uid="{00000000-0004-0000-0100-000015000000}"/>
    <hyperlink ref="D40:H40" location="'Technology - END'!A1" tooltip="3. Endpoint Monitoring" display="3. Endpoint Monitoring" xr:uid="{00000000-0004-0000-0100-000014000000}"/>
    <hyperlink ref="D39:H39" location="'Technology - NET'!A1" tooltip="2. Network Monitoring" display="2. Network Monitoring" xr:uid="{00000000-0004-0000-0100-000013000000}"/>
    <hyperlink ref="D38:H38" location="'Technology - LOG'!A1" tooltip="1. Log Monitoring" display="1. Log Monitoring" xr:uid="{00000000-0004-0000-0100-000012000000}"/>
    <hyperlink ref="D30:H30" location="'Process - MGT'!A1" tooltip="1. SOC Management" display="1. SOC Management" xr:uid="{3C41D96A-4EDA-4936-810E-24BC1E7ED1D2}"/>
    <hyperlink ref="D28:H28" location="'People - T&amp;E'!A1" tooltip="5. Training &amp; Education" display="5. Training &amp; Education" xr:uid="{5C5D67D1-2E53-45D9-A550-4AED63E81088}"/>
    <hyperlink ref="D52:H52" location="'Results - SHR'!A1" tooltip="3. Results Sharing" display="3. Results Sharing" xr:uid="{8167649F-4D05-486C-BF5A-7C76D5FAC768}"/>
    <hyperlink ref="D35:H35" location="'Process - ATE'!A1" tooltip="6. Automation Engineering" display="6. Automation Engineering" xr:uid="{8D0BDDD5-8FF7-41C7-9082-3DD27A7AE0AF}"/>
    <hyperlink ref="D36:H36" location="'Process - LOG'!A1" tooltip="7. Log Management" display="7. Log Management" xr:uid="{6A3471D4-A10E-4FC4-A35F-C7D864D5D780}"/>
    <hyperlink ref="D19:H19" location="'Business - CST'!A1" tooltip="2. Customers &amp; Stakeholders" display="2. Customers &amp; Stakeholders" xr:uid="{46F39D4E-6F2E-42D0-B281-49CE7CC549EF}"/>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3">
    <tabColor rgb="FF0070C0"/>
  </sheetPr>
  <dimension ref="A1:T118"/>
  <sheetViews>
    <sheetView showRowColHeaders="0" tabSelected="1" zoomScaleNormal="100" workbookViewId="0">
      <pane ySplit="7" topLeftCell="A8" activePane="bottomLeft" state="frozen"/>
      <selection pane="bottomLeft" activeCell="G24" sqref="G24:J24"/>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3" customHeight="1" x14ac:dyDescent="0.3">
      <c r="A1" s="323"/>
      <c r="B1" s="818" t="s">
        <v>1898</v>
      </c>
      <c r="C1" s="819"/>
      <c r="D1" s="819"/>
      <c r="E1" s="819"/>
      <c r="F1" s="819"/>
      <c r="G1" s="819"/>
      <c r="H1" s="819"/>
      <c r="I1" s="819"/>
      <c r="J1" s="819"/>
      <c r="K1" s="819"/>
      <c r="L1" s="822"/>
      <c r="M1" s="335"/>
      <c r="N1" s="824"/>
      <c r="O1" s="324"/>
      <c r="P1" s="324"/>
      <c r="Q1" s="324"/>
      <c r="R1" s="324"/>
      <c r="S1" s="325"/>
    </row>
    <row r="2" spans="1:19" ht="20.3" customHeight="1" x14ac:dyDescent="0.3">
      <c r="A2" s="326"/>
      <c r="B2" s="820"/>
      <c r="C2" s="821"/>
      <c r="D2" s="821"/>
      <c r="E2" s="821"/>
      <c r="F2" s="821"/>
      <c r="G2" s="821"/>
      <c r="H2" s="821"/>
      <c r="I2" s="821"/>
      <c r="J2" s="821"/>
      <c r="K2" s="821"/>
      <c r="L2" s="823"/>
      <c r="M2" s="320"/>
      <c r="N2" s="823"/>
      <c r="O2" s="332"/>
      <c r="P2" s="332"/>
      <c r="Q2" s="332"/>
      <c r="R2" s="332"/>
      <c r="S2" s="333"/>
    </row>
    <row r="3" spans="1:19" ht="20.3" customHeight="1" x14ac:dyDescent="0.3">
      <c r="A3" s="326"/>
      <c r="B3" s="825" t="s">
        <v>1927</v>
      </c>
      <c r="C3" s="826"/>
      <c r="D3" s="826"/>
      <c r="E3" s="826"/>
      <c r="F3" s="827"/>
      <c r="G3" s="816"/>
      <c r="H3" s="817"/>
      <c r="I3" s="817"/>
      <c r="J3" s="817"/>
      <c r="K3" s="817"/>
      <c r="L3" s="312"/>
      <c r="M3" s="312"/>
      <c r="N3" s="312"/>
      <c r="O3" s="327"/>
      <c r="P3" s="327"/>
      <c r="Q3" s="327"/>
      <c r="R3" s="327"/>
      <c r="S3" s="328"/>
    </row>
    <row r="4" spans="1:19" ht="20.3" customHeight="1" x14ac:dyDescent="0.3">
      <c r="A4" s="326"/>
      <c r="B4" s="814" t="s">
        <v>1928</v>
      </c>
      <c r="C4" s="815"/>
      <c r="D4" s="815"/>
      <c r="E4" s="815"/>
      <c r="F4" s="815"/>
      <c r="G4" s="816"/>
      <c r="H4" s="817"/>
      <c r="I4" s="817"/>
      <c r="J4" s="817"/>
      <c r="K4" s="817"/>
      <c r="L4" s="312"/>
      <c r="M4" s="312"/>
      <c r="N4" s="312"/>
      <c r="O4" s="327"/>
      <c r="P4" s="327"/>
      <c r="Q4" s="327"/>
      <c r="R4" s="327"/>
      <c r="S4" s="328"/>
    </row>
    <row r="5" spans="1:19" ht="20.3" customHeight="1" x14ac:dyDescent="0.3">
      <c r="A5" s="326"/>
      <c r="B5" s="814" t="s">
        <v>3390</v>
      </c>
      <c r="C5" s="815"/>
      <c r="D5" s="815"/>
      <c r="E5" s="815"/>
      <c r="F5" s="815"/>
      <c r="G5" s="816"/>
      <c r="H5" s="817"/>
      <c r="I5" s="817"/>
      <c r="J5" s="817"/>
      <c r="K5" s="817"/>
      <c r="L5" s="312"/>
      <c r="M5" s="312"/>
      <c r="N5" s="312"/>
      <c r="O5" s="327"/>
      <c r="P5" s="327"/>
      <c r="Q5" s="327"/>
      <c r="R5" s="327"/>
      <c r="S5" s="328"/>
    </row>
    <row r="6" spans="1:19" ht="20.3" customHeight="1" x14ac:dyDescent="0.3">
      <c r="A6" s="326"/>
      <c r="B6" s="814"/>
      <c r="C6" s="815"/>
      <c r="D6" s="815"/>
      <c r="E6" s="815"/>
      <c r="F6" s="815"/>
      <c r="G6" s="334"/>
      <c r="H6" s="312"/>
      <c r="I6" s="312"/>
      <c r="J6" s="312"/>
      <c r="K6" s="312"/>
      <c r="L6" s="312"/>
      <c r="M6" s="312"/>
      <c r="N6" s="312"/>
      <c r="O6" s="327"/>
      <c r="P6" s="327"/>
      <c r="Q6" s="327"/>
      <c r="R6" s="327"/>
      <c r="S6" s="328"/>
    </row>
    <row r="7" spans="1:19" ht="20.3" customHeight="1" thickBot="1" x14ac:dyDescent="0.35">
      <c r="A7" s="329"/>
      <c r="B7" s="330"/>
      <c r="C7" s="330"/>
      <c r="D7" s="330"/>
      <c r="E7" s="330"/>
      <c r="F7" s="330"/>
      <c r="G7" s="330"/>
      <c r="H7" s="330"/>
      <c r="I7" s="330"/>
      <c r="J7" s="330"/>
      <c r="K7" s="330"/>
      <c r="L7" s="330"/>
      <c r="M7" s="330"/>
      <c r="N7" s="330"/>
      <c r="O7" s="330"/>
      <c r="P7" s="330"/>
      <c r="Q7" s="330"/>
      <c r="R7" s="330"/>
      <c r="S7" s="331"/>
    </row>
    <row r="8" spans="1:19" s="441" customFormat="1" ht="20.3" customHeight="1" x14ac:dyDescent="0.3">
      <c r="S8" s="442"/>
    </row>
    <row r="9" spans="1:19" s="441" customFormat="1" ht="20.3" customHeight="1" x14ac:dyDescent="0.3">
      <c r="S9" s="442"/>
    </row>
    <row r="10" spans="1:19" s="441" customFormat="1" ht="20.3" customHeight="1" x14ac:dyDescent="0.3">
      <c r="S10" s="442"/>
    </row>
    <row r="11" spans="1:19" s="441" customFormat="1" ht="20.3" customHeight="1" x14ac:dyDescent="0.3">
      <c r="S11" s="442"/>
    </row>
    <row r="12" spans="1:19" s="441" customFormat="1" ht="20.3" customHeight="1" x14ac:dyDescent="0.3">
      <c r="S12" s="442"/>
    </row>
    <row r="13" spans="1:19" s="441" customFormat="1" ht="20.3" customHeight="1" x14ac:dyDescent="0.3">
      <c r="S13" s="442"/>
    </row>
    <row r="14" spans="1:19" s="441" customFormat="1" ht="20.3" customHeight="1" x14ac:dyDescent="0.3">
      <c r="S14" s="442"/>
    </row>
    <row r="15" spans="1:19" s="441" customFormat="1" ht="20.3" customHeight="1" x14ac:dyDescent="0.3">
      <c r="S15" s="442"/>
    </row>
    <row r="16" spans="1:19" s="441" customFormat="1" ht="20.3" customHeight="1" x14ac:dyDescent="0.3">
      <c r="S16" s="442"/>
    </row>
    <row r="17" spans="1:19" s="441" customFormat="1" ht="20.3" customHeight="1" x14ac:dyDescent="0.3">
      <c r="S17" s="442"/>
    </row>
    <row r="18" spans="1:19" s="441" customFormat="1" ht="20.3" customHeight="1" x14ac:dyDescent="0.3">
      <c r="S18" s="442"/>
    </row>
    <row r="19" spans="1:19" s="2" customFormat="1" ht="20.3" customHeight="1" x14ac:dyDescent="0.3">
      <c r="A19" s="107"/>
      <c r="B19" s="107" t="s">
        <v>1929</v>
      </c>
      <c r="C19" s="348"/>
      <c r="D19" s="349"/>
      <c r="E19" s="349"/>
      <c r="F19" s="363"/>
      <c r="G19" s="349"/>
      <c r="H19" s="349"/>
      <c r="I19" s="349"/>
      <c r="J19" s="349"/>
      <c r="K19" s="349"/>
      <c r="L19" s="349"/>
      <c r="M19" s="108"/>
      <c r="N19" s="107"/>
      <c r="O19" s="107"/>
      <c r="P19" s="107"/>
      <c r="Q19" s="107"/>
      <c r="R19" s="124"/>
      <c r="S19" s="123"/>
    </row>
    <row r="20" spans="1:19" s="2" customFormat="1" ht="20.3" customHeight="1" x14ac:dyDescent="0.3">
      <c r="A20" s="3"/>
      <c r="B20" s="7" t="s">
        <v>155</v>
      </c>
      <c r="C20" s="7"/>
      <c r="D20" s="7"/>
      <c r="E20" s="7"/>
      <c r="F20" s="291"/>
      <c r="G20" s="829" t="s">
        <v>770</v>
      </c>
      <c r="H20" s="829"/>
      <c r="I20" s="829"/>
      <c r="J20" s="829"/>
      <c r="K20" s="7"/>
      <c r="L20" s="7"/>
      <c r="M20" s="7"/>
      <c r="N20" s="7"/>
      <c r="O20" s="3"/>
      <c r="P20" s="195"/>
      <c r="Q20" s="3"/>
      <c r="R20" s="3"/>
      <c r="S20" s="13"/>
    </row>
    <row r="21" spans="1:19" s="2" customFormat="1" ht="20.3" customHeight="1" x14ac:dyDescent="0.3">
      <c r="A21" s="3"/>
      <c r="B21" s="7" t="s">
        <v>1930</v>
      </c>
      <c r="C21" s="3"/>
      <c r="D21" s="3"/>
      <c r="E21" s="99"/>
      <c r="F21" s="364"/>
      <c r="G21" s="840" t="s">
        <v>1931</v>
      </c>
      <c r="H21" s="841"/>
      <c r="I21" s="841"/>
      <c r="J21" s="841"/>
      <c r="K21" s="3"/>
      <c r="L21" s="3"/>
      <c r="M21" s="3"/>
      <c r="N21" s="3"/>
      <c r="O21" s="3"/>
      <c r="P21" s="195"/>
      <c r="Q21" s="3"/>
      <c r="R21" s="3"/>
      <c r="S21" s="13"/>
    </row>
    <row r="22" spans="1:19" s="2" customFormat="1" ht="20.3" customHeight="1" x14ac:dyDescent="0.3">
      <c r="A22" s="3"/>
      <c r="B22" s="7" t="s">
        <v>156</v>
      </c>
      <c r="C22" s="3"/>
      <c r="D22" s="3"/>
      <c r="E22" s="99"/>
      <c r="F22" s="364"/>
      <c r="G22" s="830" t="s">
        <v>4527</v>
      </c>
      <c r="H22" s="829"/>
      <c r="I22" s="829"/>
      <c r="J22" s="829"/>
      <c r="K22" s="3"/>
      <c r="L22" s="3"/>
      <c r="M22" s="3"/>
      <c r="N22" s="3"/>
      <c r="O22" s="3"/>
      <c r="P22" s="195"/>
      <c r="Q22" s="3"/>
      <c r="R22" s="3"/>
      <c r="S22" s="13"/>
    </row>
    <row r="23" spans="1:19" s="2" customFormat="1" ht="20.3" customHeight="1" x14ac:dyDescent="0.3">
      <c r="A23" s="3"/>
      <c r="B23" s="7" t="s">
        <v>604</v>
      </c>
      <c r="C23" s="3"/>
      <c r="D23" s="3"/>
      <c r="E23" s="99"/>
      <c r="F23" s="364"/>
      <c r="G23" s="829" t="s">
        <v>5192</v>
      </c>
      <c r="H23" s="829"/>
      <c r="I23" s="829"/>
      <c r="J23" s="829"/>
      <c r="K23" s="3"/>
      <c r="L23" s="3"/>
      <c r="M23" s="3"/>
      <c r="N23" s="3"/>
      <c r="O23" s="3"/>
      <c r="P23" s="195"/>
      <c r="Q23" s="3"/>
      <c r="R23" s="3"/>
      <c r="S23" s="13"/>
    </row>
    <row r="24" spans="1:19" s="2" customFormat="1" ht="20.3" customHeight="1" x14ac:dyDescent="0.3">
      <c r="A24" s="3"/>
      <c r="B24" s="7" t="s">
        <v>0</v>
      </c>
      <c r="C24" s="3"/>
      <c r="D24" s="3"/>
      <c r="E24" s="99"/>
      <c r="F24" s="364"/>
      <c r="G24" s="831" t="s">
        <v>5188</v>
      </c>
      <c r="H24" s="831"/>
      <c r="I24" s="831"/>
      <c r="J24" s="831"/>
      <c r="K24" s="3"/>
      <c r="L24" s="3"/>
      <c r="M24" s="3"/>
      <c r="N24" s="3"/>
      <c r="O24" s="3"/>
      <c r="P24" s="195"/>
      <c r="Q24" s="3"/>
      <c r="R24" s="3"/>
      <c r="S24" s="13"/>
    </row>
    <row r="25" spans="1:19" s="2" customFormat="1" ht="20.3" customHeight="1" x14ac:dyDescent="0.3">
      <c r="A25" s="3"/>
      <c r="B25" s="7" t="s">
        <v>4535</v>
      </c>
      <c r="C25" s="3"/>
      <c r="D25" s="3"/>
      <c r="E25" s="99"/>
      <c r="F25" s="364"/>
      <c r="G25" s="755" t="s">
        <v>4522</v>
      </c>
      <c r="H25" s="754"/>
      <c r="I25" s="754"/>
      <c r="J25" s="754"/>
      <c r="K25" s="3"/>
      <c r="L25" s="3"/>
      <c r="M25" s="3"/>
      <c r="N25" s="3"/>
      <c r="O25" s="3"/>
      <c r="P25" s="195"/>
      <c r="Q25" s="3"/>
      <c r="R25" s="3"/>
      <c r="S25" s="13"/>
    </row>
    <row r="26" spans="1:19" s="2" customFormat="1" ht="20.3" customHeight="1" x14ac:dyDescent="0.3">
      <c r="A26" s="3"/>
      <c r="B26" s="7" t="s">
        <v>4536</v>
      </c>
      <c r="C26" s="3"/>
      <c r="D26" s="3"/>
      <c r="E26" s="99"/>
      <c r="F26" s="364"/>
      <c r="G26" s="755" t="s">
        <v>4526</v>
      </c>
      <c r="H26" s="754"/>
      <c r="I26" s="754"/>
      <c r="J26" s="754"/>
      <c r="K26" s="3"/>
      <c r="L26" s="3"/>
      <c r="M26" s="3"/>
      <c r="N26" s="3"/>
      <c r="O26" s="3"/>
      <c r="P26" s="195"/>
      <c r="Q26" s="3"/>
      <c r="R26" s="3"/>
      <c r="S26" s="13"/>
    </row>
    <row r="27" spans="1:19" s="2" customFormat="1" ht="20.3" customHeight="1" x14ac:dyDescent="0.3">
      <c r="A27" s="108"/>
      <c r="B27" s="354"/>
      <c r="C27" s="108"/>
      <c r="D27" s="108"/>
      <c r="E27" s="350"/>
      <c r="F27" s="365"/>
      <c r="G27" s="108"/>
      <c r="H27" s="108"/>
      <c r="I27" s="108"/>
      <c r="J27" s="108"/>
      <c r="K27" s="108"/>
      <c r="L27" s="108"/>
      <c r="M27" s="108"/>
      <c r="N27" s="108"/>
      <c r="O27" s="108"/>
      <c r="P27" s="197"/>
      <c r="Q27" s="108"/>
      <c r="R27" s="108"/>
      <c r="S27" s="13"/>
    </row>
    <row r="28" spans="1:19" s="2" customFormat="1" ht="20.3" customHeight="1" x14ac:dyDescent="0.3">
      <c r="A28" s="108"/>
      <c r="B28" s="124" t="s">
        <v>605</v>
      </c>
      <c r="C28" s="108"/>
      <c r="D28" s="108"/>
      <c r="E28" s="350"/>
      <c r="F28" s="350"/>
      <c r="G28" s="108"/>
      <c r="H28" s="108"/>
      <c r="I28" s="108"/>
      <c r="J28" s="108"/>
      <c r="K28" s="108"/>
      <c r="L28" s="108"/>
      <c r="M28" s="108"/>
      <c r="N28" s="108"/>
      <c r="O28" s="108"/>
      <c r="P28" s="197"/>
      <c r="Q28" s="108"/>
      <c r="R28" s="108"/>
      <c r="S28" s="13"/>
    </row>
    <row r="29" spans="1:19" s="2" customFormat="1" ht="20.3" customHeight="1" x14ac:dyDescent="0.3">
      <c r="A29" s="3"/>
      <c r="B29" s="832" t="s">
        <v>5042</v>
      </c>
      <c r="C29" s="833"/>
      <c r="D29" s="833"/>
      <c r="E29" s="834"/>
      <c r="F29" s="834"/>
      <c r="G29" s="834"/>
      <c r="H29" s="834"/>
      <c r="I29" s="833"/>
      <c r="J29" s="833"/>
      <c r="K29" s="833"/>
      <c r="L29" s="833"/>
      <c r="M29" s="833"/>
      <c r="N29" s="833"/>
      <c r="O29" s="3"/>
      <c r="P29" s="195"/>
      <c r="Q29" s="3"/>
      <c r="R29" s="3"/>
      <c r="S29" s="13"/>
    </row>
    <row r="30" spans="1:19" s="2" customFormat="1" ht="20.3" customHeight="1" x14ac:dyDescent="0.3">
      <c r="A30" s="3"/>
      <c r="B30" s="834"/>
      <c r="C30" s="834"/>
      <c r="D30" s="834"/>
      <c r="E30" s="834"/>
      <c r="F30" s="834"/>
      <c r="G30" s="834"/>
      <c r="H30" s="834"/>
      <c r="I30" s="834"/>
      <c r="J30" s="834"/>
      <c r="K30" s="834"/>
      <c r="L30" s="834"/>
      <c r="M30" s="834"/>
      <c r="N30" s="834"/>
      <c r="O30" s="3"/>
      <c r="P30" s="195"/>
      <c r="Q30" s="3"/>
      <c r="R30" s="3"/>
      <c r="S30" s="13"/>
    </row>
    <row r="31" spans="1:19" s="2" customFormat="1" ht="20.3" customHeight="1" x14ac:dyDescent="0.3">
      <c r="A31" s="3"/>
      <c r="B31" s="834"/>
      <c r="C31" s="834"/>
      <c r="D31" s="834"/>
      <c r="E31" s="834"/>
      <c r="F31" s="834"/>
      <c r="G31" s="834"/>
      <c r="H31" s="834"/>
      <c r="I31" s="834"/>
      <c r="J31" s="834"/>
      <c r="K31" s="834"/>
      <c r="L31" s="834"/>
      <c r="M31" s="834"/>
      <c r="N31" s="834"/>
      <c r="O31" s="3"/>
      <c r="P31" s="195"/>
      <c r="Q31" s="3"/>
      <c r="R31" s="3"/>
      <c r="S31" s="13"/>
    </row>
    <row r="32" spans="1:19" s="2" customFormat="1" ht="20.3" customHeight="1" x14ac:dyDescent="0.3">
      <c r="A32" s="3"/>
      <c r="B32" s="834"/>
      <c r="C32" s="834"/>
      <c r="D32" s="834"/>
      <c r="E32" s="834"/>
      <c r="F32" s="834"/>
      <c r="G32" s="834"/>
      <c r="H32" s="834"/>
      <c r="I32" s="834"/>
      <c r="J32" s="834"/>
      <c r="K32" s="834"/>
      <c r="L32" s="834"/>
      <c r="M32" s="834"/>
      <c r="N32" s="834"/>
      <c r="O32" s="3"/>
      <c r="P32" s="195"/>
      <c r="Q32" s="3"/>
      <c r="R32" s="3"/>
      <c r="S32" s="13"/>
    </row>
    <row r="33" spans="1:19" s="2" customFormat="1" ht="20.3" customHeight="1" x14ac:dyDescent="0.3">
      <c r="A33" s="3"/>
      <c r="B33" s="834"/>
      <c r="C33" s="834"/>
      <c r="D33" s="834"/>
      <c r="E33" s="834"/>
      <c r="F33" s="834"/>
      <c r="G33" s="834"/>
      <c r="H33" s="834"/>
      <c r="I33" s="834"/>
      <c r="J33" s="834"/>
      <c r="K33" s="834"/>
      <c r="L33" s="834"/>
      <c r="M33" s="834"/>
      <c r="N33" s="834"/>
      <c r="O33" s="3"/>
      <c r="P33" s="195"/>
      <c r="Q33" s="3"/>
      <c r="R33" s="3"/>
      <c r="S33" s="13"/>
    </row>
    <row r="34" spans="1:19" s="2" customFormat="1" ht="20.3" customHeight="1" x14ac:dyDescent="0.3">
      <c r="A34" s="3"/>
      <c r="B34" s="834"/>
      <c r="C34" s="834"/>
      <c r="D34" s="834"/>
      <c r="E34" s="834"/>
      <c r="F34" s="834"/>
      <c r="G34" s="834"/>
      <c r="H34" s="834"/>
      <c r="I34" s="834"/>
      <c r="J34" s="834"/>
      <c r="K34" s="834"/>
      <c r="L34" s="834"/>
      <c r="M34" s="834"/>
      <c r="N34" s="834"/>
      <c r="O34" s="3"/>
      <c r="P34" s="195"/>
      <c r="Q34" s="3"/>
      <c r="R34" s="3"/>
      <c r="S34" s="13"/>
    </row>
    <row r="35" spans="1:19" s="2" customFormat="1" ht="20.3" customHeight="1" x14ac:dyDescent="0.3">
      <c r="A35" s="3"/>
      <c r="B35" s="834"/>
      <c r="C35" s="834"/>
      <c r="D35" s="834"/>
      <c r="E35" s="834"/>
      <c r="F35" s="834"/>
      <c r="G35" s="834"/>
      <c r="H35" s="834"/>
      <c r="I35" s="834"/>
      <c r="J35" s="834"/>
      <c r="K35" s="834"/>
      <c r="L35" s="834"/>
      <c r="M35" s="834"/>
      <c r="N35" s="834"/>
      <c r="O35" s="3"/>
      <c r="P35" s="195"/>
      <c r="Q35" s="3"/>
      <c r="R35" s="3"/>
      <c r="S35" s="13"/>
    </row>
    <row r="36" spans="1:19" s="2" customFormat="1" ht="20.3" customHeight="1" x14ac:dyDescent="0.3">
      <c r="A36" s="3"/>
      <c r="B36" s="834"/>
      <c r="C36" s="834"/>
      <c r="D36" s="834"/>
      <c r="E36" s="834"/>
      <c r="F36" s="834"/>
      <c r="G36" s="834"/>
      <c r="H36" s="834"/>
      <c r="I36" s="834"/>
      <c r="J36" s="834"/>
      <c r="K36" s="834"/>
      <c r="L36" s="834"/>
      <c r="M36" s="834"/>
      <c r="N36" s="834"/>
      <c r="O36" s="3"/>
      <c r="P36" s="195"/>
      <c r="Q36" s="3"/>
      <c r="R36" s="3"/>
      <c r="S36" s="13"/>
    </row>
    <row r="37" spans="1:19" s="2" customFormat="1" ht="20.3" customHeight="1" x14ac:dyDescent="0.3">
      <c r="A37" s="108"/>
      <c r="B37" s="835"/>
      <c r="C37" s="835"/>
      <c r="D37" s="835"/>
      <c r="E37" s="835"/>
      <c r="F37" s="835"/>
      <c r="G37" s="835"/>
      <c r="H37" s="835"/>
      <c r="I37" s="835"/>
      <c r="J37" s="835"/>
      <c r="K37" s="835"/>
      <c r="L37" s="835"/>
      <c r="M37" s="835"/>
      <c r="N37" s="835"/>
      <c r="O37" s="108"/>
      <c r="P37" s="197"/>
      <c r="Q37" s="108"/>
      <c r="R37" s="108"/>
      <c r="S37" s="13"/>
    </row>
    <row r="38" spans="1:19" s="2" customFormat="1" ht="20.3" customHeight="1" x14ac:dyDescent="0.3">
      <c r="A38" s="108"/>
      <c r="B38" s="107" t="s">
        <v>1932</v>
      </c>
      <c r="C38" s="108"/>
      <c r="D38" s="108"/>
      <c r="E38" s="350"/>
      <c r="F38" s="350"/>
      <c r="G38" s="350"/>
      <c r="H38" s="350"/>
      <c r="I38" s="350"/>
      <c r="J38" s="350"/>
      <c r="K38" s="350"/>
      <c r="L38" s="350"/>
      <c r="M38" s="108"/>
      <c r="N38" s="108"/>
      <c r="O38" s="108"/>
      <c r="P38" s="197"/>
      <c r="Q38" s="108"/>
      <c r="R38" s="108"/>
      <c r="S38" s="3"/>
    </row>
    <row r="39" spans="1:19" s="2" customFormat="1" ht="20.3" customHeight="1" x14ac:dyDescent="0.3">
      <c r="A39" s="3"/>
      <c r="B39" s="836" t="s">
        <v>1940</v>
      </c>
      <c r="C39" s="837"/>
      <c r="D39" s="837"/>
      <c r="E39" s="837"/>
      <c r="F39" s="837"/>
      <c r="G39" s="837"/>
      <c r="H39" s="837"/>
      <c r="I39" s="837"/>
      <c r="J39" s="837"/>
      <c r="K39" s="837"/>
      <c r="L39" s="837"/>
      <c r="M39" s="837"/>
      <c r="N39" s="837"/>
      <c r="O39" s="337"/>
      <c r="P39" s="369"/>
      <c r="Q39" s="337"/>
      <c r="R39" s="337"/>
      <c r="S39" s="13"/>
    </row>
    <row r="40" spans="1:19" s="2" customFormat="1" ht="20.3" customHeight="1" x14ac:dyDescent="0.3">
      <c r="A40" s="3"/>
      <c r="B40" s="838"/>
      <c r="C40" s="838"/>
      <c r="D40" s="838"/>
      <c r="E40" s="838"/>
      <c r="F40" s="838"/>
      <c r="G40" s="838"/>
      <c r="H40" s="838"/>
      <c r="I40" s="838"/>
      <c r="J40" s="838"/>
      <c r="K40" s="838"/>
      <c r="L40" s="838"/>
      <c r="M40" s="838"/>
      <c r="N40" s="838"/>
      <c r="O40" s="3"/>
      <c r="P40" s="195"/>
      <c r="Q40" s="3"/>
      <c r="R40" s="3"/>
      <c r="S40" s="13"/>
    </row>
    <row r="41" spans="1:19" s="2" customFormat="1" ht="20.3" customHeight="1" x14ac:dyDescent="0.3">
      <c r="A41" s="3"/>
      <c r="B41" s="838"/>
      <c r="C41" s="838"/>
      <c r="D41" s="838"/>
      <c r="E41" s="838"/>
      <c r="F41" s="838"/>
      <c r="G41" s="838"/>
      <c r="H41" s="838"/>
      <c r="I41" s="838"/>
      <c r="J41" s="838"/>
      <c r="K41" s="838"/>
      <c r="L41" s="838"/>
      <c r="M41" s="838"/>
      <c r="N41" s="838"/>
      <c r="O41" s="3"/>
      <c r="P41" s="195"/>
      <c r="Q41" s="3"/>
      <c r="R41" s="3"/>
      <c r="S41" s="13"/>
    </row>
    <row r="42" spans="1:19" s="2" customFormat="1" ht="20.3" customHeight="1" x14ac:dyDescent="0.3">
      <c r="A42" s="3"/>
      <c r="B42" s="838"/>
      <c r="C42" s="838"/>
      <c r="D42" s="838"/>
      <c r="E42" s="838"/>
      <c r="F42" s="838"/>
      <c r="G42" s="838"/>
      <c r="H42" s="838"/>
      <c r="I42" s="838"/>
      <c r="J42" s="838"/>
      <c r="K42" s="838"/>
      <c r="L42" s="838"/>
      <c r="M42" s="838"/>
      <c r="N42" s="838"/>
      <c r="O42" s="3"/>
      <c r="P42" s="195"/>
      <c r="Q42" s="3"/>
      <c r="R42" s="3"/>
      <c r="S42" s="13"/>
    </row>
    <row r="43" spans="1:19" s="2" customFormat="1" ht="20.3" customHeight="1" x14ac:dyDescent="0.3">
      <c r="A43" s="3"/>
      <c r="B43" s="838"/>
      <c r="C43" s="838"/>
      <c r="D43" s="838"/>
      <c r="E43" s="838"/>
      <c r="F43" s="838"/>
      <c r="G43" s="838"/>
      <c r="H43" s="838"/>
      <c r="I43" s="838"/>
      <c r="J43" s="838"/>
      <c r="K43" s="838"/>
      <c r="L43" s="838"/>
      <c r="M43" s="838"/>
      <c r="N43" s="838"/>
      <c r="O43" s="3"/>
      <c r="P43" s="3"/>
      <c r="Q43" s="3"/>
      <c r="R43" s="3"/>
      <c r="S43" s="13"/>
    </row>
    <row r="44" spans="1:19" s="2" customFormat="1" ht="20.3" customHeight="1" x14ac:dyDescent="0.3">
      <c r="A44" s="3"/>
      <c r="B44" s="838"/>
      <c r="C44" s="838"/>
      <c r="D44" s="838"/>
      <c r="E44" s="838"/>
      <c r="F44" s="838"/>
      <c r="G44" s="838"/>
      <c r="H44" s="838"/>
      <c r="I44" s="838"/>
      <c r="J44" s="838"/>
      <c r="K44" s="838"/>
      <c r="L44" s="838"/>
      <c r="M44" s="838"/>
      <c r="N44" s="838"/>
      <c r="O44" s="3"/>
      <c r="P44" s="195"/>
      <c r="Q44" s="3"/>
      <c r="R44" s="3"/>
      <c r="S44" s="13"/>
    </row>
    <row r="45" spans="1:19" s="2" customFormat="1" ht="20.3" customHeight="1" x14ac:dyDescent="0.3">
      <c r="A45" s="108"/>
      <c r="B45" s="839"/>
      <c r="C45" s="839"/>
      <c r="D45" s="839"/>
      <c r="E45" s="839"/>
      <c r="F45" s="839"/>
      <c r="G45" s="839"/>
      <c r="H45" s="839"/>
      <c r="I45" s="839"/>
      <c r="J45" s="839"/>
      <c r="K45" s="839"/>
      <c r="L45" s="839"/>
      <c r="M45" s="839"/>
      <c r="N45" s="839"/>
      <c r="O45" s="108"/>
      <c r="P45" s="197"/>
      <c r="Q45" s="108"/>
      <c r="R45" s="108"/>
      <c r="S45" s="13"/>
    </row>
    <row r="46" spans="1:19" s="2" customFormat="1" ht="20.3" customHeight="1" x14ac:dyDescent="0.3">
      <c r="A46" s="108"/>
      <c r="B46" s="371" t="s">
        <v>1933</v>
      </c>
      <c r="C46" s="361"/>
      <c r="D46" s="361"/>
      <c r="E46" s="370"/>
      <c r="F46" s="370"/>
      <c r="G46" s="368"/>
      <c r="H46" s="368"/>
      <c r="I46" s="368"/>
      <c r="J46" s="368"/>
      <c r="K46" s="368"/>
      <c r="L46" s="368"/>
      <c r="M46" s="361"/>
      <c r="N46" s="361"/>
      <c r="O46" s="361"/>
      <c r="P46" s="362"/>
      <c r="Q46" s="361"/>
      <c r="R46" s="361"/>
      <c r="S46" s="13"/>
    </row>
    <row r="47" spans="1:19" s="2" customFormat="1" ht="20.3" customHeight="1" x14ac:dyDescent="0.3">
      <c r="A47" s="3"/>
      <c r="B47" s="828" t="s">
        <v>2423</v>
      </c>
      <c r="C47" s="828"/>
      <c r="D47" s="828"/>
      <c r="E47" s="828"/>
      <c r="F47" s="828"/>
      <c r="G47" s="828"/>
      <c r="H47" s="828"/>
      <c r="I47" s="828"/>
      <c r="J47" s="828"/>
      <c r="K47" s="828"/>
      <c r="L47" s="828"/>
      <c r="M47" s="828"/>
      <c r="N47" s="828"/>
      <c r="O47" s="3"/>
      <c r="P47" s="3"/>
      <c r="Q47" s="3"/>
      <c r="R47" s="3"/>
      <c r="S47" s="13"/>
    </row>
    <row r="48" spans="1:19" s="2" customFormat="1" ht="20.3" customHeight="1" x14ac:dyDescent="0.3">
      <c r="A48" s="3"/>
      <c r="B48" s="828"/>
      <c r="C48" s="828"/>
      <c r="D48" s="828"/>
      <c r="E48" s="828"/>
      <c r="F48" s="828"/>
      <c r="G48" s="828"/>
      <c r="H48" s="828"/>
      <c r="I48" s="828"/>
      <c r="J48" s="828"/>
      <c r="K48" s="828"/>
      <c r="L48" s="828"/>
      <c r="M48" s="828"/>
      <c r="N48" s="828"/>
      <c r="O48" s="3"/>
      <c r="P48" s="195"/>
      <c r="Q48" s="3"/>
      <c r="R48" s="3"/>
      <c r="S48" s="13"/>
    </row>
    <row r="49" spans="1:19" s="2" customFormat="1" ht="20.3" customHeight="1" x14ac:dyDescent="0.3">
      <c r="A49" s="3"/>
      <c r="B49" s="366"/>
      <c r="C49" s="347" t="s">
        <v>1934</v>
      </c>
      <c r="D49" s="366"/>
      <c r="E49" s="366"/>
      <c r="F49" s="366"/>
      <c r="G49" s="366"/>
      <c r="H49" s="347" t="s">
        <v>1938</v>
      </c>
      <c r="I49" s="366"/>
      <c r="J49" s="366"/>
      <c r="K49" s="366"/>
      <c r="L49" s="366"/>
      <c r="M49" s="366"/>
      <c r="N49" s="366"/>
      <c r="O49" s="3"/>
      <c r="P49" s="195"/>
      <c r="Q49" s="3"/>
      <c r="R49" s="3"/>
      <c r="S49" s="13"/>
    </row>
    <row r="50" spans="1:19" s="2" customFormat="1" ht="20.3" customHeight="1" x14ac:dyDescent="0.3">
      <c r="A50" s="3"/>
      <c r="B50" s="366"/>
      <c r="C50" s="366"/>
      <c r="D50" s="366"/>
      <c r="E50" s="366"/>
      <c r="F50" s="366"/>
      <c r="G50" s="366"/>
      <c r="H50" s="366"/>
      <c r="I50" s="366"/>
      <c r="J50" s="366"/>
      <c r="K50" s="366"/>
      <c r="L50" s="366"/>
      <c r="M50" s="366"/>
      <c r="N50" s="366"/>
      <c r="O50" s="3"/>
      <c r="P50" s="195"/>
      <c r="Q50" s="3"/>
      <c r="R50" s="3"/>
      <c r="S50" s="13"/>
    </row>
    <row r="51" spans="1:19" s="2" customFormat="1" ht="20.3" customHeight="1" x14ac:dyDescent="0.3">
      <c r="A51" s="3"/>
      <c r="B51" s="366"/>
      <c r="C51" s="347" t="s">
        <v>1935</v>
      </c>
      <c r="D51" s="366"/>
      <c r="E51" s="366"/>
      <c r="F51" s="366"/>
      <c r="G51" s="366"/>
      <c r="H51" s="347" t="s">
        <v>1937</v>
      </c>
      <c r="I51" s="366"/>
      <c r="J51" s="366"/>
      <c r="K51" s="366"/>
      <c r="L51" s="366"/>
      <c r="M51" s="366"/>
      <c r="N51" s="366"/>
      <c r="O51" s="3"/>
      <c r="P51" s="195"/>
      <c r="Q51" s="3"/>
      <c r="R51" s="3"/>
      <c r="S51" s="13"/>
    </row>
    <row r="52" spans="1:19" s="2" customFormat="1" ht="20.3" customHeight="1" x14ac:dyDescent="0.3">
      <c r="A52" s="3"/>
      <c r="B52" s="366"/>
      <c r="C52" s="366"/>
      <c r="D52" s="366"/>
      <c r="E52" s="366"/>
      <c r="F52" s="366"/>
      <c r="G52" s="366"/>
      <c r="H52" s="366"/>
      <c r="I52" s="366"/>
      <c r="J52" s="366"/>
      <c r="K52" s="366"/>
      <c r="L52" s="366"/>
      <c r="M52" s="366"/>
      <c r="N52" s="366"/>
      <c r="O52" s="3"/>
      <c r="P52" s="195"/>
      <c r="Q52" s="3"/>
      <c r="R52" s="3"/>
      <c r="S52" s="13"/>
    </row>
    <row r="53" spans="1:19" s="2" customFormat="1" ht="20.3" customHeight="1" x14ac:dyDescent="0.3">
      <c r="A53" s="3"/>
      <c r="B53" s="366"/>
      <c r="C53" s="347" t="s">
        <v>1936</v>
      </c>
      <c r="D53" s="366"/>
      <c r="E53" s="366"/>
      <c r="F53" s="366"/>
      <c r="G53" s="366"/>
      <c r="H53" s="347" t="s">
        <v>2054</v>
      </c>
      <c r="I53" s="366"/>
      <c r="J53" s="366"/>
      <c r="K53" s="366"/>
      <c r="L53" s="366"/>
      <c r="M53" s="366"/>
      <c r="N53" s="366"/>
      <c r="O53" s="3"/>
      <c r="P53" s="195"/>
      <c r="Q53" s="3"/>
      <c r="R53" s="3"/>
      <c r="S53" s="13"/>
    </row>
    <row r="54" spans="1:19" s="2" customFormat="1" ht="20.3" customHeight="1" x14ac:dyDescent="0.3">
      <c r="A54" s="108"/>
      <c r="B54" s="367"/>
      <c r="C54" s="367"/>
      <c r="D54" s="367"/>
      <c r="E54" s="367"/>
      <c r="F54" s="367"/>
      <c r="G54" s="367"/>
      <c r="H54" s="367"/>
      <c r="I54" s="367"/>
      <c r="J54" s="367"/>
      <c r="K54" s="367"/>
      <c r="L54" s="367"/>
      <c r="M54" s="367"/>
      <c r="N54" s="367"/>
      <c r="O54" s="108"/>
      <c r="P54" s="197"/>
      <c r="Q54" s="108"/>
      <c r="R54" s="108"/>
      <c r="S54" s="13"/>
    </row>
    <row r="55" spans="1:19" s="2" customFormat="1" ht="20.3" customHeight="1" x14ac:dyDescent="0.3">
      <c r="A55" s="108"/>
      <c r="B55" s="371" t="s">
        <v>768</v>
      </c>
      <c r="C55" s="361"/>
      <c r="D55" s="368"/>
      <c r="E55" s="361"/>
      <c r="F55" s="361"/>
      <c r="G55" s="368"/>
      <c r="H55" s="368"/>
      <c r="I55" s="368"/>
      <c r="J55" s="368"/>
      <c r="K55" s="368"/>
      <c r="L55" s="368"/>
      <c r="M55" s="361"/>
      <c r="N55" s="361"/>
      <c r="O55" s="361"/>
      <c r="P55" s="362"/>
      <c r="Q55" s="361"/>
      <c r="R55" s="361"/>
      <c r="S55" s="13"/>
    </row>
    <row r="56" spans="1:19" s="2" customFormat="1" ht="20.3" customHeight="1" x14ac:dyDescent="0.3">
      <c r="A56" s="3"/>
      <c r="B56" s="842" t="s">
        <v>5040</v>
      </c>
      <c r="C56" s="842"/>
      <c r="D56" s="842"/>
      <c r="E56" s="842"/>
      <c r="F56" s="842"/>
      <c r="G56" s="842"/>
      <c r="H56" s="842"/>
      <c r="I56" s="842"/>
      <c r="J56" s="842"/>
      <c r="K56" s="842"/>
      <c r="L56" s="842"/>
      <c r="M56" s="842"/>
      <c r="N56" s="842"/>
      <c r="O56" s="337"/>
      <c r="P56" s="369"/>
      <c r="Q56" s="337"/>
      <c r="R56" s="337"/>
      <c r="S56" s="13"/>
    </row>
    <row r="57" spans="1:19" s="2" customFormat="1" ht="20.3" customHeight="1" x14ac:dyDescent="0.3">
      <c r="A57" s="3"/>
      <c r="B57" s="843"/>
      <c r="C57" s="843"/>
      <c r="D57" s="843"/>
      <c r="E57" s="843"/>
      <c r="F57" s="843"/>
      <c r="G57" s="843"/>
      <c r="H57" s="843"/>
      <c r="I57" s="843"/>
      <c r="J57" s="843"/>
      <c r="K57" s="843"/>
      <c r="L57" s="843"/>
      <c r="M57" s="843"/>
      <c r="N57" s="843"/>
      <c r="O57" s="3"/>
      <c r="P57" s="195"/>
      <c r="Q57" s="3"/>
      <c r="R57" s="3"/>
      <c r="S57" s="13"/>
    </row>
    <row r="58" spans="1:19" s="2" customFormat="1" ht="20.3" customHeight="1" x14ac:dyDescent="0.3">
      <c r="A58" s="3"/>
      <c r="B58" s="843"/>
      <c r="C58" s="843"/>
      <c r="D58" s="843"/>
      <c r="E58" s="843"/>
      <c r="F58" s="843"/>
      <c r="G58" s="843"/>
      <c r="H58" s="843"/>
      <c r="I58" s="843"/>
      <c r="J58" s="843"/>
      <c r="K58" s="843"/>
      <c r="L58" s="843"/>
      <c r="M58" s="843"/>
      <c r="N58" s="843"/>
      <c r="O58" s="3"/>
      <c r="P58" s="3"/>
      <c r="Q58" s="3"/>
      <c r="R58" s="3"/>
      <c r="S58" s="13"/>
    </row>
    <row r="59" spans="1:19" s="2" customFormat="1" ht="20.3" customHeight="1" x14ac:dyDescent="0.3">
      <c r="A59" s="3"/>
      <c r="B59" s="843"/>
      <c r="C59" s="843"/>
      <c r="D59" s="843"/>
      <c r="E59" s="843"/>
      <c r="F59" s="843"/>
      <c r="G59" s="843"/>
      <c r="H59" s="843"/>
      <c r="I59" s="843"/>
      <c r="J59" s="843"/>
      <c r="K59" s="843"/>
      <c r="L59" s="843"/>
      <c r="M59" s="843"/>
      <c r="N59" s="843"/>
      <c r="O59" s="3"/>
      <c r="P59" s="195"/>
      <c r="Q59" s="3"/>
      <c r="R59" s="3"/>
      <c r="S59" s="13"/>
    </row>
    <row r="60" spans="1:19" s="2" customFormat="1" ht="20.3" customHeight="1" x14ac:dyDescent="0.3">
      <c r="A60" s="3"/>
      <c r="B60" s="843"/>
      <c r="C60" s="843"/>
      <c r="D60" s="843"/>
      <c r="E60" s="843"/>
      <c r="F60" s="843"/>
      <c r="G60" s="843"/>
      <c r="H60" s="843"/>
      <c r="I60" s="843"/>
      <c r="J60" s="843"/>
      <c r="K60" s="843"/>
      <c r="L60" s="843"/>
      <c r="M60" s="843"/>
      <c r="N60" s="843"/>
      <c r="O60" s="3"/>
      <c r="P60" s="3"/>
      <c r="Q60" s="3"/>
      <c r="R60" s="3"/>
      <c r="S60" s="13"/>
    </row>
    <row r="61" spans="1:19" s="2" customFormat="1" ht="20.3" customHeight="1" x14ac:dyDescent="0.3">
      <c r="A61" s="3"/>
      <c r="B61" s="843"/>
      <c r="C61" s="843"/>
      <c r="D61" s="843"/>
      <c r="E61" s="843"/>
      <c r="F61" s="843"/>
      <c r="G61" s="843"/>
      <c r="H61" s="843"/>
      <c r="I61" s="843"/>
      <c r="J61" s="843"/>
      <c r="K61" s="843"/>
      <c r="L61" s="843"/>
      <c r="M61" s="843"/>
      <c r="N61" s="843"/>
      <c r="O61" s="3"/>
      <c r="P61" s="3"/>
      <c r="Q61" s="3"/>
      <c r="R61" s="12"/>
      <c r="S61" s="13"/>
    </row>
    <row r="62" spans="1:19" s="2" customFormat="1" ht="20.3" customHeight="1" x14ac:dyDescent="0.3">
      <c r="A62" s="3"/>
      <c r="B62" s="843"/>
      <c r="C62" s="843"/>
      <c r="D62" s="843"/>
      <c r="E62" s="843"/>
      <c r="F62" s="843"/>
      <c r="G62" s="843"/>
      <c r="H62" s="843"/>
      <c r="I62" s="843"/>
      <c r="J62" s="843"/>
      <c r="K62" s="843"/>
      <c r="L62" s="843"/>
      <c r="M62" s="843"/>
      <c r="N62" s="843"/>
      <c r="O62" s="3"/>
      <c r="P62" s="3"/>
      <c r="Q62" s="3"/>
      <c r="R62" s="12"/>
      <c r="S62" s="13"/>
    </row>
    <row r="63" spans="1:19" s="2" customFormat="1" ht="20.3" customHeight="1" x14ac:dyDescent="0.3">
      <c r="A63" s="3"/>
      <c r="B63" s="843"/>
      <c r="C63" s="843"/>
      <c r="D63" s="843"/>
      <c r="E63" s="843"/>
      <c r="F63" s="843"/>
      <c r="G63" s="843"/>
      <c r="H63" s="843"/>
      <c r="I63" s="843"/>
      <c r="J63" s="843"/>
      <c r="K63" s="843"/>
      <c r="L63" s="843"/>
      <c r="M63" s="843"/>
      <c r="N63" s="843"/>
      <c r="O63" s="3"/>
      <c r="P63" s="3"/>
      <c r="Q63" s="3"/>
      <c r="R63" s="12"/>
      <c r="S63" s="13"/>
    </row>
    <row r="64" spans="1:19" s="2" customFormat="1" ht="20.3" customHeight="1" x14ac:dyDescent="0.3">
      <c r="A64" s="3"/>
      <c r="B64" s="843"/>
      <c r="C64" s="843"/>
      <c r="D64" s="843"/>
      <c r="E64" s="843"/>
      <c r="F64" s="843"/>
      <c r="G64" s="843"/>
      <c r="H64" s="843"/>
      <c r="I64" s="843"/>
      <c r="J64" s="843"/>
      <c r="K64" s="843"/>
      <c r="L64" s="843"/>
      <c r="M64" s="843"/>
      <c r="N64" s="843"/>
      <c r="O64" s="3"/>
      <c r="P64" s="3"/>
      <c r="Q64" s="3"/>
      <c r="R64" s="12"/>
      <c r="S64" s="13"/>
    </row>
    <row r="65" spans="1:19" s="2" customFormat="1" ht="20.3" customHeight="1" x14ac:dyDescent="0.3">
      <c r="A65" s="3"/>
      <c r="B65" s="843"/>
      <c r="C65" s="843"/>
      <c r="D65" s="843"/>
      <c r="E65" s="843"/>
      <c r="F65" s="843"/>
      <c r="G65" s="843"/>
      <c r="H65" s="843"/>
      <c r="I65" s="843"/>
      <c r="J65" s="843"/>
      <c r="K65" s="843"/>
      <c r="L65" s="843"/>
      <c r="M65" s="843"/>
      <c r="N65" s="843"/>
      <c r="O65" s="3"/>
      <c r="P65" s="3"/>
      <c r="Q65" s="3"/>
      <c r="R65" s="12"/>
      <c r="S65" s="13"/>
    </row>
    <row r="66" spans="1:19" ht="20.3" customHeight="1" x14ac:dyDescent="0.3">
      <c r="A66" s="102"/>
      <c r="B66" s="843"/>
      <c r="C66" s="843"/>
      <c r="D66" s="843"/>
      <c r="E66" s="843"/>
      <c r="F66" s="843"/>
      <c r="G66" s="843"/>
      <c r="H66" s="843"/>
      <c r="I66" s="843"/>
      <c r="J66" s="843"/>
      <c r="K66" s="843"/>
      <c r="L66" s="843"/>
      <c r="M66" s="843"/>
      <c r="N66" s="843"/>
      <c r="O66" s="5"/>
      <c r="P66" s="5"/>
      <c r="Q66" s="5"/>
      <c r="R66" s="12"/>
      <c r="S66" s="14"/>
    </row>
    <row r="67" spans="1:19" ht="20.3" customHeight="1" x14ac:dyDescent="0.3">
      <c r="A67" s="102"/>
      <c r="B67" s="843"/>
      <c r="C67" s="843"/>
      <c r="D67" s="843"/>
      <c r="E67" s="843"/>
      <c r="F67" s="843"/>
      <c r="G67" s="843"/>
      <c r="H67" s="843"/>
      <c r="I67" s="843"/>
      <c r="J67" s="843"/>
      <c r="K67" s="843"/>
      <c r="L67" s="843"/>
      <c r="M67" s="843"/>
      <c r="N67" s="843"/>
      <c r="O67" s="5"/>
      <c r="P67" s="5"/>
      <c r="Q67" s="5"/>
      <c r="R67" s="12"/>
      <c r="S67" s="14"/>
    </row>
    <row r="68" spans="1:19" ht="20.3" customHeight="1" x14ac:dyDescent="0.3">
      <c r="A68" s="102"/>
      <c r="B68" s="843"/>
      <c r="C68" s="843"/>
      <c r="D68" s="843"/>
      <c r="E68" s="843"/>
      <c r="F68" s="843"/>
      <c r="G68" s="843"/>
      <c r="H68" s="843"/>
      <c r="I68" s="843"/>
      <c r="J68" s="843"/>
      <c r="K68" s="843"/>
      <c r="L68" s="843"/>
      <c r="M68" s="843"/>
      <c r="N68" s="843"/>
      <c r="O68" s="5"/>
      <c r="P68" s="5"/>
      <c r="Q68" s="5"/>
      <c r="R68" s="12"/>
      <c r="S68" s="14"/>
    </row>
    <row r="69" spans="1:19" ht="20.3" customHeight="1" x14ac:dyDescent="0.3">
      <c r="A69" s="102"/>
      <c r="B69" s="843"/>
      <c r="C69" s="843"/>
      <c r="D69" s="843"/>
      <c r="E69" s="843"/>
      <c r="F69" s="843"/>
      <c r="G69" s="843"/>
      <c r="H69" s="843"/>
      <c r="I69" s="843"/>
      <c r="J69" s="843"/>
      <c r="K69" s="843"/>
      <c r="L69" s="843"/>
      <c r="M69" s="843"/>
      <c r="N69" s="843"/>
      <c r="O69" s="5"/>
      <c r="P69" s="5"/>
      <c r="Q69" s="5"/>
      <c r="R69" s="12"/>
      <c r="S69" s="14"/>
    </row>
    <row r="70" spans="1:19" ht="20.3" customHeight="1" x14ac:dyDescent="0.3">
      <c r="A70" s="102"/>
      <c r="B70" s="843"/>
      <c r="C70" s="843"/>
      <c r="D70" s="843"/>
      <c r="E70" s="843"/>
      <c r="F70" s="843"/>
      <c r="G70" s="843"/>
      <c r="H70" s="843"/>
      <c r="I70" s="843"/>
      <c r="J70" s="843"/>
      <c r="K70" s="843"/>
      <c r="L70" s="843"/>
      <c r="M70" s="843"/>
      <c r="N70" s="843"/>
      <c r="O70" s="5"/>
      <c r="P70" s="5"/>
      <c r="Q70" s="5"/>
      <c r="R70" s="12"/>
      <c r="S70" s="14"/>
    </row>
    <row r="71" spans="1:19" ht="20.3" customHeight="1" x14ac:dyDescent="0.3">
      <c r="A71" s="102"/>
      <c r="B71" s="843"/>
      <c r="C71" s="843"/>
      <c r="D71" s="843"/>
      <c r="E71" s="843"/>
      <c r="F71" s="843"/>
      <c r="G71" s="843"/>
      <c r="H71" s="843"/>
      <c r="I71" s="843"/>
      <c r="J71" s="843"/>
      <c r="K71" s="843"/>
      <c r="L71" s="843"/>
      <c r="M71" s="843"/>
      <c r="N71" s="843"/>
      <c r="O71" s="5"/>
      <c r="P71" s="5"/>
      <c r="Q71" s="5"/>
      <c r="R71" s="12"/>
      <c r="S71" s="14"/>
    </row>
    <row r="72" spans="1:19" ht="20.3" customHeight="1" x14ac:dyDescent="0.3">
      <c r="A72" s="102"/>
      <c r="B72" s="843"/>
      <c r="C72" s="843"/>
      <c r="D72" s="843"/>
      <c r="E72" s="843"/>
      <c r="F72" s="843"/>
      <c r="G72" s="843"/>
      <c r="H72" s="843"/>
      <c r="I72" s="843"/>
      <c r="J72" s="843"/>
      <c r="K72" s="843"/>
      <c r="L72" s="843"/>
      <c r="M72" s="843"/>
      <c r="N72" s="843"/>
      <c r="O72" s="5"/>
      <c r="P72" s="5"/>
      <c r="Q72" s="5"/>
      <c r="R72" s="12"/>
      <c r="S72" s="14"/>
    </row>
    <row r="73" spans="1:19" ht="20.3" customHeight="1" x14ac:dyDescent="0.3">
      <c r="A73" s="102"/>
      <c r="B73" s="843"/>
      <c r="C73" s="843"/>
      <c r="D73" s="843"/>
      <c r="E73" s="843"/>
      <c r="F73" s="843"/>
      <c r="G73" s="843"/>
      <c r="H73" s="843"/>
      <c r="I73" s="843"/>
      <c r="J73" s="843"/>
      <c r="K73" s="843"/>
      <c r="L73" s="843"/>
      <c r="M73" s="843"/>
      <c r="N73" s="843"/>
      <c r="O73" s="5"/>
      <c r="P73" s="5"/>
      <c r="Q73" s="5"/>
      <c r="R73" s="12"/>
      <c r="S73" s="14"/>
    </row>
    <row r="74" spans="1:19" ht="20.3" customHeight="1" x14ac:dyDescent="0.3">
      <c r="A74" s="102"/>
      <c r="B74" s="843"/>
      <c r="C74" s="843"/>
      <c r="D74" s="843"/>
      <c r="E74" s="843"/>
      <c r="F74" s="843"/>
      <c r="G74" s="843"/>
      <c r="H74" s="843"/>
      <c r="I74" s="843"/>
      <c r="J74" s="843"/>
      <c r="K74" s="843"/>
      <c r="L74" s="843"/>
      <c r="M74" s="843"/>
      <c r="N74" s="843"/>
      <c r="O74" s="5"/>
      <c r="P74" s="5"/>
      <c r="Q74" s="5"/>
      <c r="R74" s="12"/>
      <c r="S74" s="14"/>
    </row>
    <row r="75" spans="1:19" ht="20.3" customHeight="1" x14ac:dyDescent="0.3">
      <c r="A75" s="102"/>
      <c r="B75" s="843"/>
      <c r="C75" s="843"/>
      <c r="D75" s="843"/>
      <c r="E75" s="843"/>
      <c r="F75" s="843"/>
      <c r="G75" s="843"/>
      <c r="H75" s="843"/>
      <c r="I75" s="843"/>
      <c r="J75" s="843"/>
      <c r="K75" s="843"/>
      <c r="L75" s="843"/>
      <c r="M75" s="843"/>
      <c r="N75" s="843"/>
      <c r="O75" s="5"/>
      <c r="P75" s="5"/>
      <c r="Q75" s="5"/>
      <c r="R75" s="12"/>
      <c r="S75" s="14"/>
    </row>
    <row r="76" spans="1:19" ht="20.3" customHeight="1" x14ac:dyDescent="0.3">
      <c r="A76" s="102"/>
      <c r="B76" s="843"/>
      <c r="C76" s="843"/>
      <c r="D76" s="843"/>
      <c r="E76" s="843"/>
      <c r="F76" s="843"/>
      <c r="G76" s="843"/>
      <c r="H76" s="843"/>
      <c r="I76" s="843"/>
      <c r="J76" s="843"/>
      <c r="K76" s="843"/>
      <c r="L76" s="843"/>
      <c r="M76" s="843"/>
      <c r="N76" s="843"/>
      <c r="O76" s="5"/>
      <c r="P76" s="5"/>
      <c r="Q76" s="5"/>
      <c r="R76" s="12"/>
      <c r="S76" s="14"/>
    </row>
    <row r="77" spans="1:19" ht="20.3" customHeight="1" x14ac:dyDescent="0.3">
      <c r="A77" s="107"/>
      <c r="B77" s="844"/>
      <c r="C77" s="844"/>
      <c r="D77" s="844"/>
      <c r="E77" s="844"/>
      <c r="F77" s="844"/>
      <c r="G77" s="844"/>
      <c r="H77" s="844"/>
      <c r="I77" s="844"/>
      <c r="J77" s="844"/>
      <c r="K77" s="844"/>
      <c r="L77" s="844"/>
      <c r="M77" s="844"/>
      <c r="N77" s="844"/>
      <c r="O77" s="345"/>
      <c r="P77" s="345"/>
      <c r="Q77" s="345"/>
      <c r="R77" s="359"/>
      <c r="S77" s="14"/>
    </row>
    <row r="78" spans="1:19" ht="20.3" customHeight="1" x14ac:dyDescent="0.3">
      <c r="A78" s="107"/>
      <c r="B78" s="371" t="s">
        <v>644</v>
      </c>
      <c r="C78" s="361"/>
      <c r="D78" s="361"/>
      <c r="E78" s="371"/>
      <c r="F78" s="371"/>
      <c r="G78" s="371"/>
      <c r="H78" s="371"/>
      <c r="I78" s="371"/>
      <c r="J78" s="371"/>
      <c r="K78" s="361"/>
      <c r="L78" s="206"/>
      <c r="M78" s="206"/>
      <c r="N78" s="206"/>
      <c r="O78" s="206"/>
      <c r="P78" s="206"/>
      <c r="Q78" s="206"/>
      <c r="R78" s="372"/>
      <c r="S78" s="14"/>
    </row>
    <row r="79" spans="1:19" ht="20.3" customHeight="1" x14ac:dyDescent="0.3">
      <c r="A79" s="102"/>
      <c r="B79" s="845" t="s">
        <v>2221</v>
      </c>
      <c r="C79" s="845"/>
      <c r="D79" s="845"/>
      <c r="E79" s="845"/>
      <c r="F79" s="845"/>
      <c r="G79" s="845"/>
      <c r="H79" s="845"/>
      <c r="I79" s="845"/>
      <c r="J79" s="845"/>
      <c r="K79" s="845"/>
      <c r="L79" s="845"/>
      <c r="M79" s="845"/>
      <c r="N79" s="845"/>
      <c r="O79" s="343"/>
      <c r="P79" s="343"/>
      <c r="Q79" s="343"/>
      <c r="R79" s="373"/>
      <c r="S79" s="14"/>
    </row>
    <row r="80" spans="1:19" ht="20.3" customHeight="1" x14ac:dyDescent="0.3">
      <c r="A80" s="102"/>
      <c r="B80" s="846"/>
      <c r="C80" s="846"/>
      <c r="D80" s="846"/>
      <c r="E80" s="846"/>
      <c r="F80" s="846"/>
      <c r="G80" s="846"/>
      <c r="H80" s="846"/>
      <c r="I80" s="846"/>
      <c r="J80" s="846"/>
      <c r="K80" s="846"/>
      <c r="L80" s="846"/>
      <c r="M80" s="846"/>
      <c r="N80" s="846"/>
      <c r="O80" s="5"/>
      <c r="P80" s="5"/>
      <c r="Q80" s="5"/>
      <c r="R80" s="12"/>
      <c r="S80" s="14"/>
    </row>
    <row r="81" spans="1:19" ht="20.3" customHeight="1" x14ac:dyDescent="0.3">
      <c r="A81" s="102"/>
      <c r="B81" s="846"/>
      <c r="C81" s="846"/>
      <c r="D81" s="846"/>
      <c r="E81" s="846"/>
      <c r="F81" s="846"/>
      <c r="G81" s="846"/>
      <c r="H81" s="846"/>
      <c r="I81" s="846"/>
      <c r="J81" s="846"/>
      <c r="K81" s="846"/>
      <c r="L81" s="846"/>
      <c r="M81" s="846"/>
      <c r="N81" s="846"/>
      <c r="O81" s="5"/>
      <c r="P81" s="5"/>
      <c r="Q81" s="5"/>
      <c r="R81" s="12"/>
      <c r="S81" s="14"/>
    </row>
    <row r="82" spans="1:19" ht="20.3" customHeight="1" x14ac:dyDescent="0.3">
      <c r="A82" s="102"/>
      <c r="B82" s="846"/>
      <c r="C82" s="846"/>
      <c r="D82" s="846"/>
      <c r="E82" s="846"/>
      <c r="F82" s="846"/>
      <c r="G82" s="846"/>
      <c r="H82" s="846"/>
      <c r="I82" s="846"/>
      <c r="J82" s="846"/>
      <c r="K82" s="846"/>
      <c r="L82" s="846"/>
      <c r="M82" s="846"/>
      <c r="N82" s="846"/>
      <c r="O82" s="5"/>
      <c r="P82" s="5"/>
      <c r="Q82" s="5"/>
      <c r="R82" s="12"/>
      <c r="S82" s="14"/>
    </row>
    <row r="83" spans="1:19" ht="20.3" customHeight="1" x14ac:dyDescent="0.3">
      <c r="A83" s="102"/>
      <c r="B83" s="846"/>
      <c r="C83" s="846"/>
      <c r="D83" s="846"/>
      <c r="E83" s="846"/>
      <c r="F83" s="846"/>
      <c r="G83" s="846"/>
      <c r="H83" s="846"/>
      <c r="I83" s="846"/>
      <c r="J83" s="846"/>
      <c r="K83" s="846"/>
      <c r="L83" s="846"/>
      <c r="M83" s="846"/>
      <c r="N83" s="846"/>
      <c r="O83" s="5"/>
      <c r="P83" s="5"/>
      <c r="Q83" s="5"/>
      <c r="R83" s="12"/>
      <c r="S83" s="14"/>
    </row>
    <row r="84" spans="1:19" ht="20.3" customHeight="1" x14ac:dyDescent="0.3">
      <c r="A84" s="102"/>
      <c r="B84" s="846"/>
      <c r="C84" s="846"/>
      <c r="D84" s="846"/>
      <c r="E84" s="846"/>
      <c r="F84" s="846"/>
      <c r="G84" s="846"/>
      <c r="H84" s="846"/>
      <c r="I84" s="846"/>
      <c r="J84" s="846"/>
      <c r="K84" s="846"/>
      <c r="L84" s="846"/>
      <c r="M84" s="846"/>
      <c r="N84" s="846"/>
      <c r="O84" s="5"/>
      <c r="P84" s="5"/>
      <c r="Q84" s="5"/>
      <c r="R84" s="12"/>
      <c r="S84" s="14"/>
    </row>
    <row r="85" spans="1:19" ht="20.3" customHeight="1" x14ac:dyDescent="0.3">
      <c r="A85" s="102"/>
      <c r="B85" s="846"/>
      <c r="C85" s="846"/>
      <c r="D85" s="846"/>
      <c r="E85" s="846"/>
      <c r="F85" s="846"/>
      <c r="G85" s="846"/>
      <c r="H85" s="846"/>
      <c r="I85" s="846"/>
      <c r="J85" s="846"/>
      <c r="K85" s="846"/>
      <c r="L85" s="846"/>
      <c r="M85" s="846"/>
      <c r="N85" s="846"/>
      <c r="O85" s="5"/>
      <c r="P85" s="5"/>
      <c r="Q85" s="5"/>
      <c r="R85" s="12"/>
      <c r="S85" s="14"/>
    </row>
    <row r="86" spans="1:19" ht="20.3" customHeight="1" x14ac:dyDescent="0.3">
      <c r="A86" s="102"/>
      <c r="B86" s="846"/>
      <c r="C86" s="846"/>
      <c r="D86" s="846"/>
      <c r="E86" s="846"/>
      <c r="F86" s="846"/>
      <c r="G86" s="846"/>
      <c r="H86" s="846"/>
      <c r="I86" s="846"/>
      <c r="J86" s="846"/>
      <c r="K86" s="846"/>
      <c r="L86" s="846"/>
      <c r="M86" s="846"/>
      <c r="N86" s="846"/>
      <c r="O86" s="5"/>
      <c r="P86" s="5"/>
      <c r="Q86" s="5"/>
      <c r="R86" s="12"/>
      <c r="S86" s="14"/>
    </row>
    <row r="87" spans="1:19" ht="20.3" customHeight="1" x14ac:dyDescent="0.3">
      <c r="A87" s="107"/>
      <c r="B87" s="847"/>
      <c r="C87" s="847"/>
      <c r="D87" s="847"/>
      <c r="E87" s="847"/>
      <c r="F87" s="847"/>
      <c r="G87" s="847"/>
      <c r="H87" s="847"/>
      <c r="I87" s="847"/>
      <c r="J87" s="847"/>
      <c r="K87" s="847"/>
      <c r="L87" s="847"/>
      <c r="M87" s="847"/>
      <c r="N87" s="847"/>
      <c r="O87" s="345"/>
      <c r="P87" s="345"/>
      <c r="Q87" s="345"/>
      <c r="R87" s="359"/>
      <c r="S87" s="14"/>
    </row>
    <row r="88" spans="1:19" ht="20.3" customHeight="1" x14ac:dyDescent="0.3">
      <c r="A88" s="107"/>
      <c r="B88" s="371" t="s">
        <v>1939</v>
      </c>
      <c r="C88" s="361"/>
      <c r="D88" s="361"/>
      <c r="E88" s="371"/>
      <c r="F88" s="371"/>
      <c r="G88" s="371"/>
      <c r="H88" s="371"/>
      <c r="I88" s="371"/>
      <c r="J88" s="371"/>
      <c r="K88" s="361"/>
      <c r="L88" s="206"/>
      <c r="M88" s="206"/>
      <c r="N88" s="206"/>
      <c r="O88" s="206"/>
      <c r="P88" s="206"/>
      <c r="Q88" s="206"/>
      <c r="R88" s="372"/>
      <c r="S88" s="14"/>
    </row>
    <row r="89" spans="1:19" ht="20.3" customHeight="1" x14ac:dyDescent="0.3">
      <c r="A89" s="102"/>
      <c r="B89" s="845" t="s">
        <v>2364</v>
      </c>
      <c r="C89" s="848"/>
      <c r="D89" s="848"/>
      <c r="E89" s="848"/>
      <c r="F89" s="848"/>
      <c r="G89" s="848"/>
      <c r="H89" s="848"/>
      <c r="I89" s="848"/>
      <c r="J89" s="848"/>
      <c r="K89" s="848"/>
      <c r="L89" s="848"/>
      <c r="M89" s="848"/>
      <c r="N89" s="848"/>
      <c r="O89" s="343"/>
      <c r="P89" s="343"/>
      <c r="Q89" s="343"/>
      <c r="R89" s="373"/>
      <c r="S89" s="14"/>
    </row>
    <row r="90" spans="1:19" ht="20.3" customHeight="1" x14ac:dyDescent="0.3">
      <c r="A90" s="102"/>
      <c r="B90" s="849"/>
      <c r="C90" s="849"/>
      <c r="D90" s="849"/>
      <c r="E90" s="849"/>
      <c r="F90" s="849"/>
      <c r="G90" s="849"/>
      <c r="H90" s="849"/>
      <c r="I90" s="849"/>
      <c r="J90" s="849"/>
      <c r="K90" s="849"/>
      <c r="L90" s="849"/>
      <c r="M90" s="849"/>
      <c r="N90" s="849"/>
      <c r="O90" s="5"/>
      <c r="P90" s="5"/>
      <c r="Q90" s="5"/>
      <c r="R90" s="12"/>
      <c r="S90" s="14"/>
    </row>
    <row r="91" spans="1:19" ht="20.3" customHeight="1" x14ac:dyDescent="0.3">
      <c r="A91" s="102"/>
      <c r="B91" s="849"/>
      <c r="C91" s="849"/>
      <c r="D91" s="849"/>
      <c r="E91" s="849"/>
      <c r="F91" s="849"/>
      <c r="G91" s="849"/>
      <c r="H91" s="849"/>
      <c r="I91" s="849"/>
      <c r="J91" s="849"/>
      <c r="K91" s="849"/>
      <c r="L91" s="849"/>
      <c r="M91" s="849"/>
      <c r="N91" s="849"/>
      <c r="O91" s="5"/>
      <c r="P91" s="5"/>
      <c r="Q91" s="5"/>
      <c r="R91" s="12"/>
      <c r="S91" s="14"/>
    </row>
    <row r="92" spans="1:19" ht="20.3" customHeight="1" x14ac:dyDescent="0.3">
      <c r="A92" s="102"/>
      <c r="B92" s="849"/>
      <c r="C92" s="849"/>
      <c r="D92" s="849"/>
      <c r="E92" s="849"/>
      <c r="F92" s="849"/>
      <c r="G92" s="849"/>
      <c r="H92" s="849"/>
      <c r="I92" s="849"/>
      <c r="J92" s="849"/>
      <c r="K92" s="849"/>
      <c r="L92" s="849"/>
      <c r="M92" s="849"/>
      <c r="N92" s="849"/>
      <c r="O92" s="5"/>
      <c r="P92" s="5"/>
      <c r="Q92" s="5"/>
      <c r="R92" s="12"/>
      <c r="S92" s="14"/>
    </row>
    <row r="93" spans="1:19" ht="20.3" customHeight="1" x14ac:dyDescent="0.3">
      <c r="A93" s="102"/>
      <c r="B93" s="849"/>
      <c r="C93" s="849"/>
      <c r="D93" s="849"/>
      <c r="E93" s="849"/>
      <c r="F93" s="849"/>
      <c r="G93" s="849"/>
      <c r="H93" s="849"/>
      <c r="I93" s="849"/>
      <c r="J93" s="849"/>
      <c r="K93" s="849"/>
      <c r="L93" s="849"/>
      <c r="M93" s="849"/>
      <c r="N93" s="849"/>
      <c r="O93" s="5"/>
      <c r="P93" s="5"/>
      <c r="Q93" s="5"/>
      <c r="R93" s="12"/>
      <c r="S93" s="14"/>
    </row>
    <row r="94" spans="1:19" ht="20.3" customHeight="1" x14ac:dyDescent="0.3">
      <c r="A94" s="102"/>
      <c r="B94" s="849"/>
      <c r="C94" s="849"/>
      <c r="D94" s="849"/>
      <c r="E94" s="849"/>
      <c r="F94" s="849"/>
      <c r="G94" s="849"/>
      <c r="H94" s="849"/>
      <c r="I94" s="849"/>
      <c r="J94" s="849"/>
      <c r="K94" s="849"/>
      <c r="L94" s="849"/>
      <c r="M94" s="849"/>
      <c r="N94" s="849"/>
      <c r="O94" s="5"/>
      <c r="P94" s="5"/>
      <c r="Q94" s="5"/>
      <c r="R94" s="12"/>
      <c r="S94" s="14"/>
    </row>
    <row r="95" spans="1:19" ht="20.3" customHeight="1" x14ac:dyDescent="0.3">
      <c r="A95" s="102"/>
      <c r="B95" s="849"/>
      <c r="C95" s="849"/>
      <c r="D95" s="849"/>
      <c r="E95" s="849"/>
      <c r="F95" s="849"/>
      <c r="G95" s="849"/>
      <c r="H95" s="849"/>
      <c r="I95" s="849"/>
      <c r="J95" s="849"/>
      <c r="K95" s="849"/>
      <c r="L95" s="849"/>
      <c r="M95" s="849"/>
      <c r="N95" s="849"/>
      <c r="O95" s="5"/>
      <c r="P95" s="5"/>
      <c r="Q95" s="5"/>
      <c r="R95" s="12"/>
      <c r="S95" s="14"/>
    </row>
    <row r="96" spans="1:19" ht="20.3" customHeight="1" x14ac:dyDescent="0.3">
      <c r="A96" s="107"/>
      <c r="B96" s="850"/>
      <c r="C96" s="850"/>
      <c r="D96" s="850"/>
      <c r="E96" s="850"/>
      <c r="F96" s="850"/>
      <c r="G96" s="850"/>
      <c r="H96" s="850"/>
      <c r="I96" s="850"/>
      <c r="J96" s="850"/>
      <c r="K96" s="850"/>
      <c r="L96" s="850"/>
      <c r="M96" s="850"/>
      <c r="N96" s="850"/>
      <c r="O96" s="345"/>
      <c r="P96" s="345"/>
      <c r="Q96" s="345"/>
      <c r="R96" s="359"/>
      <c r="S96" s="14"/>
    </row>
    <row r="97" spans="1:19" ht="20.3" customHeight="1" x14ac:dyDescent="0.3">
      <c r="A97" s="107"/>
      <c r="B97" s="371" t="s">
        <v>772</v>
      </c>
      <c r="C97" s="361"/>
      <c r="D97" s="361"/>
      <c r="E97" s="371"/>
      <c r="F97" s="371"/>
      <c r="G97" s="371"/>
      <c r="H97" s="371"/>
      <c r="I97" s="371"/>
      <c r="J97" s="371"/>
      <c r="K97" s="361"/>
      <c r="L97" s="206"/>
      <c r="M97" s="206"/>
      <c r="N97" s="206"/>
      <c r="O97" s="206"/>
      <c r="P97" s="206"/>
      <c r="Q97" s="206"/>
      <c r="R97" s="372"/>
      <c r="S97" s="14"/>
    </row>
    <row r="98" spans="1:19" ht="20.3" customHeight="1" x14ac:dyDescent="0.3">
      <c r="A98" s="102"/>
      <c r="B98" s="846" t="s">
        <v>773</v>
      </c>
      <c r="C98" s="846"/>
      <c r="D98" s="846"/>
      <c r="E98" s="846"/>
      <c r="F98" s="846"/>
      <c r="G98" s="846"/>
      <c r="H98" s="846"/>
      <c r="I98" s="846"/>
      <c r="J98" s="846"/>
      <c r="K98" s="846"/>
      <c r="L98" s="846"/>
      <c r="M98" s="846"/>
      <c r="N98" s="846"/>
      <c r="O98" s="5"/>
      <c r="P98" s="5"/>
      <c r="Q98" s="5"/>
      <c r="R98" s="12"/>
      <c r="S98" s="14"/>
    </row>
    <row r="99" spans="1:19" ht="20.3" customHeight="1" x14ac:dyDescent="0.3">
      <c r="A99" s="102"/>
      <c r="B99" s="846"/>
      <c r="C99" s="846"/>
      <c r="D99" s="846"/>
      <c r="E99" s="846"/>
      <c r="F99" s="846"/>
      <c r="G99" s="846"/>
      <c r="H99" s="846"/>
      <c r="I99" s="846"/>
      <c r="J99" s="846"/>
      <c r="K99" s="846"/>
      <c r="L99" s="846"/>
      <c r="M99" s="846"/>
      <c r="N99" s="846"/>
      <c r="O99" s="5"/>
      <c r="P99" s="5"/>
      <c r="Q99" s="5"/>
      <c r="R99" s="12"/>
      <c r="S99" s="14"/>
    </row>
    <row r="100" spans="1:19" ht="20.3" customHeight="1" x14ac:dyDescent="0.3">
      <c r="A100" s="107"/>
      <c r="B100" s="847"/>
      <c r="C100" s="847"/>
      <c r="D100" s="847"/>
      <c r="E100" s="847"/>
      <c r="F100" s="847"/>
      <c r="G100" s="847"/>
      <c r="H100" s="847"/>
      <c r="I100" s="847"/>
      <c r="J100" s="847"/>
      <c r="K100" s="847"/>
      <c r="L100" s="847"/>
      <c r="M100" s="847"/>
      <c r="N100" s="847"/>
      <c r="O100" s="345"/>
      <c r="P100" s="345"/>
      <c r="Q100" s="345"/>
      <c r="R100" s="359"/>
      <c r="S100" s="14"/>
    </row>
    <row r="101" spans="1:19" ht="20.3" customHeight="1" x14ac:dyDescent="0.3">
      <c r="A101" s="107"/>
      <c r="B101" s="371" t="s">
        <v>774</v>
      </c>
      <c r="C101" s="361"/>
      <c r="D101" s="361"/>
      <c r="E101" s="371"/>
      <c r="F101" s="371"/>
      <c r="G101" s="371"/>
      <c r="H101" s="371"/>
      <c r="I101" s="371"/>
      <c r="J101" s="371"/>
      <c r="K101" s="361"/>
      <c r="L101" s="206"/>
      <c r="M101" s="206"/>
      <c r="N101" s="206"/>
      <c r="O101" s="206"/>
      <c r="P101" s="206"/>
      <c r="Q101" s="206"/>
      <c r="R101" s="372"/>
      <c r="S101" s="14"/>
    </row>
    <row r="102" spans="1:19" ht="20.3" customHeight="1" x14ac:dyDescent="0.3">
      <c r="A102" s="102"/>
      <c r="B102" s="845" t="s">
        <v>5041</v>
      </c>
      <c r="C102" s="845"/>
      <c r="D102" s="845"/>
      <c r="E102" s="845"/>
      <c r="F102" s="845"/>
      <c r="G102" s="845"/>
      <c r="H102" s="845"/>
      <c r="I102" s="845"/>
      <c r="J102" s="845"/>
      <c r="K102" s="845"/>
      <c r="L102" s="845"/>
      <c r="M102" s="845"/>
      <c r="N102" s="845"/>
      <c r="O102" s="343"/>
      <c r="P102" s="343"/>
      <c r="Q102" s="343"/>
      <c r="R102" s="373"/>
      <c r="S102" s="14"/>
    </row>
    <row r="103" spans="1:19" ht="20.3" customHeight="1" x14ac:dyDescent="0.3">
      <c r="A103" s="102"/>
      <c r="B103" s="846"/>
      <c r="C103" s="846"/>
      <c r="D103" s="846"/>
      <c r="E103" s="846"/>
      <c r="F103" s="846"/>
      <c r="G103" s="846"/>
      <c r="H103" s="846"/>
      <c r="I103" s="846"/>
      <c r="J103" s="846"/>
      <c r="K103" s="846"/>
      <c r="L103" s="846"/>
      <c r="M103" s="846"/>
      <c r="N103" s="846"/>
      <c r="O103" s="5"/>
      <c r="P103" s="5"/>
      <c r="Q103" s="5"/>
      <c r="R103" s="12"/>
      <c r="S103" s="14"/>
    </row>
    <row r="104" spans="1:19" ht="20.3" customHeight="1" x14ac:dyDescent="0.3">
      <c r="A104" s="102"/>
      <c r="B104" s="846"/>
      <c r="C104" s="846"/>
      <c r="D104" s="846"/>
      <c r="E104" s="846"/>
      <c r="F104" s="846"/>
      <c r="G104" s="846"/>
      <c r="H104" s="846"/>
      <c r="I104" s="846"/>
      <c r="J104" s="846"/>
      <c r="K104" s="846"/>
      <c r="L104" s="846"/>
      <c r="M104" s="846"/>
      <c r="N104" s="846"/>
      <c r="O104" s="5"/>
      <c r="P104" s="5"/>
      <c r="Q104" s="5"/>
      <c r="R104" s="12"/>
      <c r="S104" s="14"/>
    </row>
    <row r="105" spans="1:19" ht="20.3" customHeight="1" x14ac:dyDescent="0.3">
      <c r="A105" s="102"/>
      <c r="B105" s="846"/>
      <c r="C105" s="846"/>
      <c r="D105" s="846"/>
      <c r="E105" s="846"/>
      <c r="F105" s="846"/>
      <c r="G105" s="846"/>
      <c r="H105" s="846"/>
      <c r="I105" s="846"/>
      <c r="J105" s="846"/>
      <c r="K105" s="846"/>
      <c r="L105" s="846"/>
      <c r="M105" s="846"/>
      <c r="N105" s="846"/>
      <c r="O105" s="5"/>
      <c r="P105" s="5"/>
      <c r="Q105" s="5"/>
      <c r="R105" s="12"/>
      <c r="S105" s="14"/>
    </row>
    <row r="106" spans="1:19" ht="20.3" customHeight="1" x14ac:dyDescent="0.3">
      <c r="A106" s="102"/>
      <c r="B106" s="846"/>
      <c r="C106" s="846"/>
      <c r="D106" s="846"/>
      <c r="E106" s="846"/>
      <c r="F106" s="846"/>
      <c r="G106" s="846"/>
      <c r="H106" s="846"/>
      <c r="I106" s="846"/>
      <c r="J106" s="846"/>
      <c r="K106" s="846"/>
      <c r="L106" s="846"/>
      <c r="M106" s="846"/>
      <c r="N106" s="846"/>
      <c r="O106" s="5"/>
      <c r="P106" s="5"/>
      <c r="Q106" s="5"/>
      <c r="R106" s="12"/>
      <c r="S106" s="14"/>
    </row>
    <row r="107" spans="1:19" ht="20.3" customHeight="1" x14ac:dyDescent="0.3">
      <c r="A107" s="102"/>
      <c r="B107" s="846"/>
      <c r="C107" s="846"/>
      <c r="D107" s="846"/>
      <c r="E107" s="846"/>
      <c r="F107" s="846"/>
      <c r="G107" s="846"/>
      <c r="H107" s="846"/>
      <c r="I107" s="846"/>
      <c r="J107" s="846"/>
      <c r="K107" s="846"/>
      <c r="L107" s="846"/>
      <c r="M107" s="846"/>
      <c r="N107" s="846"/>
      <c r="O107" s="5"/>
      <c r="P107" s="5"/>
      <c r="Q107" s="5"/>
      <c r="R107" s="12"/>
      <c r="S107" s="14"/>
    </row>
    <row r="108" spans="1:19" ht="20.3" customHeight="1" x14ac:dyDescent="0.3">
      <c r="A108" s="102"/>
      <c r="B108" s="846"/>
      <c r="C108" s="846"/>
      <c r="D108" s="846"/>
      <c r="E108" s="846"/>
      <c r="F108" s="846"/>
      <c r="G108" s="846"/>
      <c r="H108" s="846"/>
      <c r="I108" s="846"/>
      <c r="J108" s="846"/>
      <c r="K108" s="846"/>
      <c r="L108" s="846"/>
      <c r="M108" s="846"/>
      <c r="N108" s="846"/>
      <c r="O108" s="5"/>
      <c r="P108" s="5"/>
      <c r="Q108" s="5"/>
      <c r="R108" s="12"/>
      <c r="S108" s="14"/>
    </row>
    <row r="109" spans="1:19" ht="20.3" customHeight="1" x14ac:dyDescent="0.3">
      <c r="A109" s="102"/>
      <c r="B109" s="846"/>
      <c r="C109" s="846"/>
      <c r="D109" s="846"/>
      <c r="E109" s="846"/>
      <c r="F109" s="846"/>
      <c r="G109" s="846"/>
      <c r="H109" s="846"/>
      <c r="I109" s="846"/>
      <c r="J109" s="846"/>
      <c r="K109" s="846"/>
      <c r="L109" s="846"/>
      <c r="M109" s="846"/>
      <c r="N109" s="846"/>
      <c r="O109" s="5"/>
      <c r="P109" s="5"/>
      <c r="Q109" s="5"/>
      <c r="R109" s="12"/>
      <c r="S109" s="14"/>
    </row>
    <row r="110" spans="1:19" ht="20.3" customHeight="1" x14ac:dyDescent="0.3">
      <c r="A110" s="102"/>
      <c r="B110" s="846"/>
      <c r="C110" s="846"/>
      <c r="D110" s="846"/>
      <c r="E110" s="846"/>
      <c r="F110" s="846"/>
      <c r="G110" s="846"/>
      <c r="H110" s="846"/>
      <c r="I110" s="846"/>
      <c r="J110" s="846"/>
      <c r="K110" s="846"/>
      <c r="L110" s="846"/>
      <c r="M110" s="846"/>
      <c r="N110" s="846"/>
      <c r="O110" s="5"/>
      <c r="P110" s="5"/>
      <c r="Q110" s="5"/>
      <c r="R110" s="12"/>
      <c r="S110" s="14"/>
    </row>
    <row r="111" spans="1:19" ht="20.3" customHeight="1" x14ac:dyDescent="0.3">
      <c r="A111" s="102"/>
      <c r="B111" s="846"/>
      <c r="C111" s="846"/>
      <c r="D111" s="846"/>
      <c r="E111" s="846"/>
      <c r="F111" s="846"/>
      <c r="G111" s="846"/>
      <c r="H111" s="846"/>
      <c r="I111" s="846"/>
      <c r="J111" s="846"/>
      <c r="K111" s="846"/>
      <c r="L111" s="846"/>
      <c r="M111" s="846"/>
      <c r="N111" s="846"/>
      <c r="O111" s="5"/>
      <c r="P111" s="5"/>
      <c r="Q111" s="5"/>
      <c r="R111" s="12"/>
      <c r="S111" s="14"/>
    </row>
    <row r="112" spans="1:19" ht="20.3" customHeight="1" x14ac:dyDescent="0.3">
      <c r="A112" s="102"/>
      <c r="B112" s="846"/>
      <c r="C112" s="846"/>
      <c r="D112" s="846"/>
      <c r="E112" s="846"/>
      <c r="F112" s="846"/>
      <c r="G112" s="846"/>
      <c r="H112" s="846"/>
      <c r="I112" s="846"/>
      <c r="J112" s="846"/>
      <c r="K112" s="846"/>
      <c r="L112" s="846"/>
      <c r="M112" s="846"/>
      <c r="N112" s="846"/>
      <c r="O112" s="5"/>
      <c r="P112" s="5"/>
      <c r="Q112" s="5"/>
      <c r="R112" s="12"/>
      <c r="S112" s="14"/>
    </row>
    <row r="113" spans="1:19" ht="20.3" customHeight="1" x14ac:dyDescent="0.3">
      <c r="A113" s="102"/>
      <c r="B113" s="846"/>
      <c r="C113" s="846"/>
      <c r="D113" s="846"/>
      <c r="E113" s="846"/>
      <c r="F113" s="846"/>
      <c r="G113" s="846"/>
      <c r="H113" s="846"/>
      <c r="I113" s="846"/>
      <c r="J113" s="846"/>
      <c r="K113" s="846"/>
      <c r="L113" s="846"/>
      <c r="M113" s="846"/>
      <c r="N113" s="846"/>
      <c r="O113" s="5"/>
      <c r="P113" s="5"/>
      <c r="Q113" s="5"/>
      <c r="R113" s="12"/>
      <c r="S113" s="14"/>
    </row>
    <row r="114" spans="1:19" ht="20.3" customHeight="1" x14ac:dyDescent="0.3">
      <c r="A114" s="102"/>
      <c r="B114" s="846"/>
      <c r="C114" s="846"/>
      <c r="D114" s="846"/>
      <c r="E114" s="846"/>
      <c r="F114" s="846"/>
      <c r="G114" s="846"/>
      <c r="H114" s="846"/>
      <c r="I114" s="846"/>
      <c r="J114" s="846"/>
      <c r="K114" s="846"/>
      <c r="L114" s="846"/>
      <c r="M114" s="846"/>
      <c r="N114" s="846"/>
      <c r="O114" s="5"/>
      <c r="P114" s="5"/>
      <c r="Q114" s="5"/>
      <c r="R114" s="12"/>
      <c r="S114" s="14"/>
    </row>
    <row r="115" spans="1:19" ht="20.3" customHeight="1" x14ac:dyDescent="0.3">
      <c r="A115" s="102"/>
      <c r="B115" s="846"/>
      <c r="C115" s="846"/>
      <c r="D115" s="846"/>
      <c r="E115" s="846"/>
      <c r="F115" s="846"/>
      <c r="G115" s="846"/>
      <c r="H115" s="846"/>
      <c r="I115" s="846"/>
      <c r="J115" s="846"/>
      <c r="K115" s="846"/>
      <c r="L115" s="846"/>
      <c r="M115" s="846"/>
      <c r="N115" s="846"/>
      <c r="O115" s="5"/>
      <c r="P115" s="5"/>
      <c r="Q115" s="5"/>
      <c r="R115" s="12"/>
      <c r="S115" s="14"/>
    </row>
    <row r="116" spans="1:19" ht="20.3" customHeight="1" x14ac:dyDescent="0.3">
      <c r="A116" s="102"/>
      <c r="B116" s="846"/>
      <c r="C116" s="846"/>
      <c r="D116" s="846"/>
      <c r="E116" s="846"/>
      <c r="F116" s="846"/>
      <c r="G116" s="846"/>
      <c r="H116" s="846"/>
      <c r="I116" s="846"/>
      <c r="J116" s="846"/>
      <c r="K116" s="846"/>
      <c r="L116" s="846"/>
      <c r="M116" s="846"/>
      <c r="N116" s="846"/>
      <c r="O116" s="5"/>
      <c r="P116" s="5"/>
      <c r="Q116" s="5"/>
      <c r="R116" s="12"/>
      <c r="S116" s="14"/>
    </row>
    <row r="117" spans="1:19" ht="20.3" customHeight="1" x14ac:dyDescent="0.3">
      <c r="A117" s="345"/>
      <c r="B117" s="847"/>
      <c r="C117" s="847"/>
      <c r="D117" s="847"/>
      <c r="E117" s="847"/>
      <c r="F117" s="847"/>
      <c r="G117" s="847"/>
      <c r="H117" s="847"/>
      <c r="I117" s="847"/>
      <c r="J117" s="847"/>
      <c r="K117" s="847"/>
      <c r="L117" s="847"/>
      <c r="M117" s="847"/>
      <c r="N117" s="847"/>
      <c r="O117" s="108"/>
      <c r="P117" s="108"/>
      <c r="Q117" s="108"/>
      <c r="R117" s="108"/>
      <c r="S117" s="14"/>
    </row>
    <row r="118" spans="1:19" ht="20.3" customHeight="1" thickBot="1" x14ac:dyDescent="0.35">
      <c r="A118" s="10"/>
      <c r="B118" s="31"/>
      <c r="C118" s="31"/>
      <c r="D118" s="31"/>
      <c r="E118" s="31"/>
      <c r="F118" s="31"/>
      <c r="G118" s="31"/>
      <c r="H118" s="31"/>
      <c r="I118" s="31"/>
      <c r="J118" s="31"/>
      <c r="K118" s="11"/>
      <c r="L118" s="11"/>
      <c r="M118" s="11"/>
      <c r="N118" s="11"/>
      <c r="O118" s="11"/>
      <c r="P118" s="11"/>
      <c r="Q118" s="11"/>
      <c r="R118" s="11"/>
      <c r="S118" s="15"/>
    </row>
  </sheetData>
  <mergeCells count="23">
    <mergeCell ref="B56:N77"/>
    <mergeCell ref="B79:N87"/>
    <mergeCell ref="B89:N96"/>
    <mergeCell ref="B98:N100"/>
    <mergeCell ref="B102:N117"/>
    <mergeCell ref="B47:N48"/>
    <mergeCell ref="B5:F5"/>
    <mergeCell ref="G5:K5"/>
    <mergeCell ref="B6:F6"/>
    <mergeCell ref="G20:J20"/>
    <mergeCell ref="G22:J22"/>
    <mergeCell ref="G23:J23"/>
    <mergeCell ref="G24:J24"/>
    <mergeCell ref="B29:N37"/>
    <mergeCell ref="B39:N45"/>
    <mergeCell ref="G21:J21"/>
    <mergeCell ref="B4:F4"/>
    <mergeCell ref="G4:K4"/>
    <mergeCell ref="B1:K2"/>
    <mergeCell ref="L1:L2"/>
    <mergeCell ref="N1:N2"/>
    <mergeCell ref="B3:F3"/>
    <mergeCell ref="G3:K3"/>
  </mergeCells>
  <hyperlinks>
    <hyperlink ref="B4:F4" location="'Introduction - USG'!A1" tooltip="2. Usage" display="2. Usage" xr:uid="{00000000-0004-0000-0200-000000000000}"/>
    <hyperlink ref="G21" r:id="rId1" xr:uid="{00000000-0004-0000-0200-000001000000}"/>
    <hyperlink ref="G22" r:id="rId2" xr:uid="{A3B134B9-3936-4979-8E6C-D6C3B8A32E90}"/>
    <hyperlink ref="B5:F5" location="'Introduction - CHG'!A1" tooltip="3. Change notes" display="3. Change notes" xr:uid="{F6669240-51DF-4CEB-B41F-1895ADC61F28}"/>
    <hyperlink ref="G25" r:id="rId3" xr:uid="{E69254EA-7384-4533-8B8B-32D181486CEA}"/>
    <hyperlink ref="G26" r:id="rId4" xr:uid="{C0469576-0617-45EC-9254-E8BE2CF1DF7F}"/>
  </hyperlinks>
  <pageMargins left="0.7" right="0.7" top="0.75" bottom="0.75" header="0.3" footer="0.3"/>
  <pageSetup paperSize="9"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4">
    <tabColor rgb="FF0070C0"/>
  </sheetPr>
  <dimension ref="A1:T56"/>
  <sheetViews>
    <sheetView showRowColHeaders="0" zoomScaleNormal="100" workbookViewId="0">
      <pane ySplit="7" topLeftCell="A8" activePane="bottomLeft" state="frozen"/>
      <selection activeCell="G25" sqref="G25"/>
      <selection pane="bottomLeft" activeCell="G25" sqref="G25"/>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3" customHeight="1" x14ac:dyDescent="0.3">
      <c r="A1" s="323"/>
      <c r="B1" s="818" t="s">
        <v>1898</v>
      </c>
      <c r="C1" s="819"/>
      <c r="D1" s="819"/>
      <c r="E1" s="819"/>
      <c r="F1" s="819"/>
      <c r="G1" s="819"/>
      <c r="H1" s="819"/>
      <c r="I1" s="819"/>
      <c r="J1" s="819"/>
      <c r="K1" s="819"/>
      <c r="L1" s="822"/>
      <c r="M1" s="335"/>
      <c r="N1" s="824"/>
      <c r="O1" s="324"/>
      <c r="P1" s="324"/>
      <c r="Q1" s="324"/>
      <c r="R1" s="324"/>
      <c r="S1" s="325"/>
    </row>
    <row r="2" spans="1:19" ht="20.3" customHeight="1" x14ac:dyDescent="0.3">
      <c r="A2" s="326"/>
      <c r="B2" s="820"/>
      <c r="C2" s="821"/>
      <c r="D2" s="821"/>
      <c r="E2" s="821"/>
      <c r="F2" s="821"/>
      <c r="G2" s="821"/>
      <c r="H2" s="821"/>
      <c r="I2" s="821"/>
      <c r="J2" s="821"/>
      <c r="K2" s="821"/>
      <c r="L2" s="823"/>
      <c r="M2" s="320"/>
      <c r="N2" s="823"/>
      <c r="O2" s="332"/>
      <c r="P2" s="332"/>
      <c r="Q2" s="332"/>
      <c r="R2" s="332"/>
      <c r="S2" s="333"/>
    </row>
    <row r="3" spans="1:19" ht="20.3" customHeight="1" x14ac:dyDescent="0.3">
      <c r="A3" s="326"/>
      <c r="B3" s="814" t="s">
        <v>1927</v>
      </c>
      <c r="C3" s="815"/>
      <c r="D3" s="815"/>
      <c r="E3" s="815"/>
      <c r="F3" s="815"/>
      <c r="G3" s="816"/>
      <c r="H3" s="817"/>
      <c r="I3" s="817"/>
      <c r="J3" s="817"/>
      <c r="K3" s="817"/>
      <c r="L3" s="312"/>
      <c r="M3" s="312"/>
      <c r="N3" s="312"/>
      <c r="O3" s="327"/>
      <c r="P3" s="327"/>
      <c r="Q3" s="327"/>
      <c r="R3" s="327"/>
      <c r="S3" s="328"/>
    </row>
    <row r="4" spans="1:19" ht="20.3" customHeight="1" x14ac:dyDescent="0.3">
      <c r="A4" s="326"/>
      <c r="B4" s="825" t="s">
        <v>1928</v>
      </c>
      <c r="C4" s="826"/>
      <c r="D4" s="826"/>
      <c r="E4" s="826"/>
      <c r="F4" s="827"/>
      <c r="G4" s="816"/>
      <c r="H4" s="817"/>
      <c r="I4" s="817"/>
      <c r="J4" s="817"/>
      <c r="K4" s="817"/>
      <c r="L4" s="312"/>
      <c r="M4" s="312"/>
      <c r="N4" s="312"/>
      <c r="O4" s="327"/>
      <c r="P4" s="327"/>
      <c r="Q4" s="327"/>
      <c r="R4" s="327"/>
      <c r="S4" s="328"/>
    </row>
    <row r="5" spans="1:19" ht="20.3" customHeight="1" x14ac:dyDescent="0.3">
      <c r="A5" s="326"/>
      <c r="B5" s="814" t="s">
        <v>3390</v>
      </c>
      <c r="C5" s="815"/>
      <c r="D5" s="815"/>
      <c r="E5" s="815"/>
      <c r="F5" s="815"/>
      <c r="G5" s="816"/>
      <c r="H5" s="817"/>
      <c r="I5" s="817"/>
      <c r="J5" s="817"/>
      <c r="K5" s="817"/>
      <c r="L5" s="312"/>
      <c r="M5" s="312"/>
      <c r="N5" s="312"/>
      <c r="O5" s="327"/>
      <c r="P5" s="327"/>
      <c r="Q5" s="327"/>
      <c r="R5" s="327"/>
      <c r="S5" s="328"/>
    </row>
    <row r="6" spans="1:19" ht="20.3" customHeight="1" x14ac:dyDescent="0.3">
      <c r="A6" s="326"/>
      <c r="B6" s="814"/>
      <c r="C6" s="815"/>
      <c r="D6" s="815"/>
      <c r="E6" s="815"/>
      <c r="F6" s="815"/>
      <c r="G6" s="334"/>
      <c r="H6" s="312"/>
      <c r="I6" s="312"/>
      <c r="J6" s="312"/>
      <c r="K6" s="312"/>
      <c r="L6" s="312"/>
      <c r="M6" s="312"/>
      <c r="N6" s="312"/>
      <c r="O6" s="327"/>
      <c r="P6" s="327"/>
      <c r="Q6" s="327"/>
      <c r="R6" s="327"/>
      <c r="S6" s="328"/>
    </row>
    <row r="7" spans="1:19" ht="20.3" customHeight="1" thickBot="1" x14ac:dyDescent="0.35">
      <c r="A7" s="329"/>
      <c r="B7" s="330"/>
      <c r="C7" s="330"/>
      <c r="D7" s="330"/>
      <c r="E7" s="330"/>
      <c r="F7" s="330"/>
      <c r="G7" s="330"/>
      <c r="H7" s="330"/>
      <c r="I7" s="330"/>
      <c r="J7" s="330"/>
      <c r="K7" s="330"/>
      <c r="L7" s="330"/>
      <c r="M7" s="330"/>
      <c r="N7" s="330"/>
      <c r="O7" s="330"/>
      <c r="P7" s="330"/>
      <c r="Q7" s="330"/>
      <c r="R7" s="330"/>
      <c r="S7" s="331"/>
    </row>
    <row r="8" spans="1:19" ht="20.3" customHeight="1" x14ac:dyDescent="0.3">
      <c r="A8" s="445"/>
      <c r="B8" s="445"/>
      <c r="C8" s="445"/>
      <c r="D8" s="445"/>
      <c r="E8" s="445"/>
      <c r="F8" s="445"/>
      <c r="G8" s="445"/>
      <c r="H8" s="445"/>
      <c r="I8" s="445"/>
      <c r="J8" s="445"/>
      <c r="K8" s="445"/>
      <c r="L8" s="445"/>
      <c r="M8" s="445"/>
      <c r="N8" s="445"/>
      <c r="O8" s="445"/>
      <c r="P8" s="445"/>
      <c r="Q8" s="445"/>
      <c r="R8" s="445"/>
      <c r="S8" s="14"/>
    </row>
    <row r="9" spans="1:19" s="2" customFormat="1" ht="20.3" customHeight="1" x14ac:dyDescent="0.3">
      <c r="A9" s="108"/>
      <c r="B9" s="124" t="s">
        <v>5093</v>
      </c>
      <c r="C9" s="108"/>
      <c r="D9" s="108"/>
      <c r="E9" s="350"/>
      <c r="F9" s="350"/>
      <c r="G9" s="108"/>
      <c r="H9" s="108"/>
      <c r="I9" s="108"/>
      <c r="J9" s="108"/>
      <c r="K9" s="108"/>
      <c r="L9" s="108"/>
      <c r="M9" s="108"/>
      <c r="N9" s="108"/>
      <c r="O9" s="108"/>
      <c r="P9" s="197"/>
      <c r="Q9" s="108"/>
      <c r="R9" s="108"/>
      <c r="S9" s="13"/>
    </row>
    <row r="10" spans="1:19" s="2" customFormat="1" ht="20.3" customHeight="1" x14ac:dyDescent="0.3">
      <c r="A10" s="3"/>
      <c r="B10" s="836" t="s">
        <v>5043</v>
      </c>
      <c r="C10" s="837"/>
      <c r="D10" s="837"/>
      <c r="E10" s="837"/>
      <c r="F10" s="837"/>
      <c r="G10" s="837"/>
      <c r="H10" s="837"/>
      <c r="I10" s="837"/>
      <c r="J10" s="837"/>
      <c r="K10" s="837"/>
      <c r="L10" s="837"/>
      <c r="M10" s="837"/>
      <c r="N10" s="837"/>
      <c r="O10" s="3"/>
      <c r="P10" s="195"/>
      <c r="Q10" s="3"/>
      <c r="R10" s="3"/>
      <c r="S10" s="13"/>
    </row>
    <row r="11" spans="1:19" s="2" customFormat="1" ht="20.3" customHeight="1" x14ac:dyDescent="0.3">
      <c r="A11" s="3"/>
      <c r="B11" s="838"/>
      <c r="C11" s="838"/>
      <c r="D11" s="838"/>
      <c r="E11" s="838"/>
      <c r="F11" s="838"/>
      <c r="G11" s="838"/>
      <c r="H11" s="838"/>
      <c r="I11" s="838"/>
      <c r="J11" s="838"/>
      <c r="K11" s="838"/>
      <c r="L11" s="838"/>
      <c r="M11" s="838"/>
      <c r="N11" s="838"/>
      <c r="O11" s="3"/>
      <c r="P11" s="195"/>
      <c r="Q11" s="3"/>
      <c r="R11" s="3"/>
      <c r="S11" s="13"/>
    </row>
    <row r="12" spans="1:19" s="2" customFormat="1" ht="20.3" customHeight="1" x14ac:dyDescent="0.3">
      <c r="A12" s="3"/>
      <c r="B12" s="838"/>
      <c r="C12" s="838"/>
      <c r="D12" s="838"/>
      <c r="E12" s="838"/>
      <c r="F12" s="838"/>
      <c r="G12" s="838"/>
      <c r="H12" s="838"/>
      <c r="I12" s="838"/>
      <c r="J12" s="838"/>
      <c r="K12" s="838"/>
      <c r="L12" s="838"/>
      <c r="M12" s="838"/>
      <c r="N12" s="838"/>
      <c r="O12" s="3"/>
      <c r="P12" s="195"/>
      <c r="Q12" s="3"/>
      <c r="R12" s="3"/>
      <c r="S12" s="13"/>
    </row>
    <row r="13" spans="1:19" s="2" customFormat="1" ht="20.3" customHeight="1" x14ac:dyDescent="0.3">
      <c r="A13" s="3"/>
      <c r="B13" s="838"/>
      <c r="C13" s="838"/>
      <c r="D13" s="838"/>
      <c r="E13" s="838"/>
      <c r="F13" s="838"/>
      <c r="G13" s="838"/>
      <c r="H13" s="838"/>
      <c r="I13" s="838"/>
      <c r="J13" s="838"/>
      <c r="K13" s="838"/>
      <c r="L13" s="838"/>
      <c r="M13" s="838"/>
      <c r="N13" s="838"/>
      <c r="O13" s="3"/>
      <c r="P13" s="195"/>
      <c r="Q13" s="3"/>
      <c r="R13" s="3"/>
      <c r="S13" s="13"/>
    </row>
    <row r="14" spans="1:19" s="2" customFormat="1" ht="20.3" customHeight="1" x14ac:dyDescent="0.3">
      <c r="A14" s="3"/>
      <c r="B14" s="838"/>
      <c r="C14" s="838"/>
      <c r="D14" s="838"/>
      <c r="E14" s="838"/>
      <c r="F14" s="838"/>
      <c r="G14" s="838"/>
      <c r="H14" s="838"/>
      <c r="I14" s="838"/>
      <c r="J14" s="838"/>
      <c r="K14" s="838"/>
      <c r="L14" s="838"/>
      <c r="M14" s="838"/>
      <c r="N14" s="838"/>
      <c r="O14" s="3"/>
      <c r="P14" s="195"/>
      <c r="Q14" s="3"/>
      <c r="R14" s="3"/>
      <c r="S14" s="13"/>
    </row>
    <row r="15" spans="1:19" s="2" customFormat="1" ht="20.3" customHeight="1" x14ac:dyDescent="0.3">
      <c r="A15" s="3"/>
      <c r="B15" s="838"/>
      <c r="C15" s="838"/>
      <c r="D15" s="838"/>
      <c r="E15" s="838"/>
      <c r="F15" s="838"/>
      <c r="G15" s="838"/>
      <c r="H15" s="838"/>
      <c r="I15" s="838"/>
      <c r="J15" s="838"/>
      <c r="K15" s="838"/>
      <c r="L15" s="838"/>
      <c r="M15" s="838"/>
      <c r="N15" s="838"/>
      <c r="O15" s="3"/>
      <c r="P15" s="195"/>
      <c r="Q15" s="3"/>
      <c r="R15" s="3"/>
      <c r="S15" s="13"/>
    </row>
    <row r="16" spans="1:19" s="2" customFormat="1" ht="20.3" customHeight="1" x14ac:dyDescent="0.3">
      <c r="A16" s="3"/>
      <c r="B16" s="838"/>
      <c r="C16" s="838"/>
      <c r="D16" s="838"/>
      <c r="E16" s="838"/>
      <c r="F16" s="838"/>
      <c r="G16" s="838"/>
      <c r="H16" s="838"/>
      <c r="I16" s="838"/>
      <c r="J16" s="838"/>
      <c r="K16" s="838"/>
      <c r="L16" s="838"/>
      <c r="M16" s="838"/>
      <c r="N16" s="838"/>
      <c r="O16" s="3"/>
      <c r="P16" s="195"/>
      <c r="Q16" s="3"/>
      <c r="R16" s="3"/>
      <c r="S16" s="13"/>
    </row>
    <row r="17" spans="1:19" s="2" customFormat="1" ht="20.3" customHeight="1" x14ac:dyDescent="0.3">
      <c r="A17" s="3"/>
      <c r="B17" s="838"/>
      <c r="C17" s="838"/>
      <c r="D17" s="838"/>
      <c r="E17" s="838"/>
      <c r="F17" s="838"/>
      <c r="G17" s="838"/>
      <c r="H17" s="838"/>
      <c r="I17" s="838"/>
      <c r="J17" s="838"/>
      <c r="K17" s="838"/>
      <c r="L17" s="838"/>
      <c r="M17" s="838"/>
      <c r="N17" s="838"/>
      <c r="O17" s="3"/>
      <c r="P17" s="195"/>
      <c r="Q17" s="3"/>
      <c r="R17" s="3"/>
      <c r="S17" s="13"/>
    </row>
    <row r="18" spans="1:19" s="2" customFormat="1" ht="20.3" customHeight="1" x14ac:dyDescent="0.3">
      <c r="A18" s="3"/>
      <c r="B18" s="838"/>
      <c r="C18" s="838"/>
      <c r="D18" s="838"/>
      <c r="E18" s="838"/>
      <c r="F18" s="838"/>
      <c r="G18" s="838"/>
      <c r="H18" s="838"/>
      <c r="I18" s="838"/>
      <c r="J18" s="838"/>
      <c r="K18" s="838"/>
      <c r="L18" s="838"/>
      <c r="M18" s="838"/>
      <c r="N18" s="838"/>
      <c r="O18" s="3"/>
      <c r="P18" s="195"/>
      <c r="Q18" s="3"/>
      <c r="R18" s="3"/>
      <c r="S18" s="13"/>
    </row>
    <row r="19" spans="1:19" s="2" customFormat="1" ht="20.3" customHeight="1" x14ac:dyDescent="0.3">
      <c r="A19" s="3"/>
      <c r="B19" s="838"/>
      <c r="C19" s="838"/>
      <c r="D19" s="838"/>
      <c r="E19" s="838"/>
      <c r="F19" s="838"/>
      <c r="G19" s="838"/>
      <c r="H19" s="838"/>
      <c r="I19" s="838"/>
      <c r="J19" s="838"/>
      <c r="K19" s="838"/>
      <c r="L19" s="838"/>
      <c r="M19" s="838"/>
      <c r="N19" s="838"/>
      <c r="O19" s="3"/>
      <c r="P19" s="195"/>
      <c r="Q19" s="3"/>
      <c r="R19" s="3"/>
      <c r="S19" s="13"/>
    </row>
    <row r="20" spans="1:19" s="2" customFormat="1" ht="20.3" customHeight="1" x14ac:dyDescent="0.3">
      <c r="A20" s="3"/>
      <c r="B20" s="838"/>
      <c r="C20" s="838"/>
      <c r="D20" s="838"/>
      <c r="E20" s="838"/>
      <c r="F20" s="838"/>
      <c r="G20" s="838"/>
      <c r="H20" s="838"/>
      <c r="I20" s="838"/>
      <c r="J20" s="838"/>
      <c r="K20" s="838"/>
      <c r="L20" s="838"/>
      <c r="M20" s="838"/>
      <c r="N20" s="838"/>
      <c r="O20" s="3"/>
      <c r="P20" s="195"/>
      <c r="Q20" s="3"/>
      <c r="R20" s="3"/>
      <c r="S20" s="13"/>
    </row>
    <row r="21" spans="1:19" s="2" customFormat="1" ht="20.3" customHeight="1" x14ac:dyDescent="0.3">
      <c r="A21" s="3"/>
      <c r="B21" s="838"/>
      <c r="C21" s="838"/>
      <c r="D21" s="838"/>
      <c r="E21" s="838"/>
      <c r="F21" s="838"/>
      <c r="G21" s="838"/>
      <c r="H21" s="838"/>
      <c r="I21" s="838"/>
      <c r="J21" s="838"/>
      <c r="K21" s="838"/>
      <c r="L21" s="838"/>
      <c r="M21" s="838"/>
      <c r="N21" s="838"/>
      <c r="O21" s="3"/>
      <c r="P21" s="195"/>
      <c r="Q21" s="3"/>
      <c r="R21" s="3"/>
      <c r="S21" s="13"/>
    </row>
    <row r="22" spans="1:19" s="2" customFormat="1" ht="20.3" customHeight="1" x14ac:dyDescent="0.3">
      <c r="A22" s="3"/>
      <c r="B22" s="838"/>
      <c r="C22" s="838"/>
      <c r="D22" s="838"/>
      <c r="E22" s="838"/>
      <c r="F22" s="838"/>
      <c r="G22" s="838"/>
      <c r="H22" s="838"/>
      <c r="I22" s="838"/>
      <c r="J22" s="838"/>
      <c r="K22" s="838"/>
      <c r="L22" s="838"/>
      <c r="M22" s="838"/>
      <c r="N22" s="838"/>
      <c r="O22" s="3"/>
      <c r="P22" s="195"/>
      <c r="Q22" s="3"/>
      <c r="R22" s="3"/>
      <c r="S22" s="13"/>
    </row>
    <row r="23" spans="1:19" s="2" customFormat="1" ht="20.3" customHeight="1" x14ac:dyDescent="0.3">
      <c r="A23" s="3"/>
      <c r="B23" s="838"/>
      <c r="C23" s="838"/>
      <c r="D23" s="838"/>
      <c r="E23" s="838"/>
      <c r="F23" s="838"/>
      <c r="G23" s="838"/>
      <c r="H23" s="838"/>
      <c r="I23" s="838"/>
      <c r="J23" s="838"/>
      <c r="K23" s="838"/>
      <c r="L23" s="838"/>
      <c r="M23" s="838"/>
      <c r="N23" s="838"/>
      <c r="O23" s="3"/>
      <c r="P23" s="195"/>
      <c r="Q23" s="3"/>
      <c r="R23" s="3"/>
      <c r="S23" s="13"/>
    </row>
    <row r="24" spans="1:19" s="2" customFormat="1" ht="20.3" customHeight="1" x14ac:dyDescent="0.3">
      <c r="A24" s="3"/>
      <c r="B24" s="838"/>
      <c r="C24" s="838"/>
      <c r="D24" s="838"/>
      <c r="E24" s="838"/>
      <c r="F24" s="838"/>
      <c r="G24" s="838"/>
      <c r="H24" s="838"/>
      <c r="I24" s="838"/>
      <c r="J24" s="838"/>
      <c r="K24" s="838"/>
      <c r="L24" s="838"/>
      <c r="M24" s="838"/>
      <c r="N24" s="838"/>
      <c r="O24" s="3"/>
      <c r="P24" s="195"/>
      <c r="Q24" s="3"/>
      <c r="R24" s="3"/>
      <c r="S24" s="13"/>
    </row>
    <row r="25" spans="1:19" s="2" customFormat="1" ht="20.3" customHeight="1" x14ac:dyDescent="0.3">
      <c r="A25" s="3"/>
      <c r="B25" s="838"/>
      <c r="C25" s="838"/>
      <c r="D25" s="838"/>
      <c r="E25" s="838"/>
      <c r="F25" s="838"/>
      <c r="G25" s="838"/>
      <c r="H25" s="838"/>
      <c r="I25" s="838"/>
      <c r="J25" s="838"/>
      <c r="K25" s="838"/>
      <c r="L25" s="838"/>
      <c r="M25" s="838"/>
      <c r="N25" s="838"/>
      <c r="O25" s="3"/>
      <c r="P25" s="195"/>
      <c r="Q25" s="3"/>
      <c r="R25" s="3"/>
      <c r="S25" s="13"/>
    </row>
    <row r="26" spans="1:19" s="2" customFormat="1" ht="20.3" customHeight="1" x14ac:dyDescent="0.3">
      <c r="A26" s="3"/>
      <c r="B26" s="838"/>
      <c r="C26" s="838"/>
      <c r="D26" s="838"/>
      <c r="E26" s="838"/>
      <c r="F26" s="838"/>
      <c r="G26" s="838"/>
      <c r="H26" s="838"/>
      <c r="I26" s="838"/>
      <c r="J26" s="838"/>
      <c r="K26" s="838"/>
      <c r="L26" s="838"/>
      <c r="M26" s="838"/>
      <c r="N26" s="838"/>
      <c r="O26" s="3"/>
      <c r="P26" s="195"/>
      <c r="Q26" s="3"/>
      <c r="R26" s="3"/>
      <c r="S26" s="13"/>
    </row>
    <row r="27" spans="1:19" s="2" customFormat="1" ht="20.3" customHeight="1" x14ac:dyDescent="0.3">
      <c r="A27" s="3"/>
      <c r="B27" s="838"/>
      <c r="C27" s="838"/>
      <c r="D27" s="838"/>
      <c r="E27" s="838"/>
      <c r="F27" s="838"/>
      <c r="G27" s="838"/>
      <c r="H27" s="838"/>
      <c r="I27" s="838"/>
      <c r="J27" s="838"/>
      <c r="K27" s="838"/>
      <c r="L27" s="838"/>
      <c r="M27" s="838"/>
      <c r="N27" s="838"/>
      <c r="O27" s="3"/>
      <c r="P27" s="195"/>
      <c r="Q27" s="3"/>
      <c r="R27" s="3"/>
      <c r="S27" s="13"/>
    </row>
    <row r="28" spans="1:19" s="2" customFormat="1" ht="20.3" customHeight="1" x14ac:dyDescent="0.3">
      <c r="A28" s="3"/>
      <c r="B28" s="838"/>
      <c r="C28" s="838"/>
      <c r="D28" s="838"/>
      <c r="E28" s="838"/>
      <c r="F28" s="838"/>
      <c r="G28" s="838"/>
      <c r="H28" s="838"/>
      <c r="I28" s="838"/>
      <c r="J28" s="838"/>
      <c r="K28" s="838"/>
      <c r="L28" s="838"/>
      <c r="M28" s="838"/>
      <c r="N28" s="838"/>
      <c r="O28" s="3"/>
      <c r="P28" s="195"/>
      <c r="Q28" s="3"/>
      <c r="R28" s="3"/>
      <c r="S28" s="13"/>
    </row>
    <row r="29" spans="1:19" s="2" customFormat="1" ht="20.3" customHeight="1" x14ac:dyDescent="0.3">
      <c r="A29" s="3"/>
      <c r="B29" s="838"/>
      <c r="C29" s="838"/>
      <c r="D29" s="838"/>
      <c r="E29" s="838"/>
      <c r="F29" s="838"/>
      <c r="G29" s="838"/>
      <c r="H29" s="838"/>
      <c r="I29" s="838"/>
      <c r="J29" s="838"/>
      <c r="K29" s="838"/>
      <c r="L29" s="838"/>
      <c r="M29" s="838"/>
      <c r="N29" s="838"/>
      <c r="O29" s="3"/>
      <c r="P29" s="195"/>
      <c r="Q29" s="3"/>
      <c r="R29" s="3"/>
      <c r="S29" s="13"/>
    </row>
    <row r="30" spans="1:19" s="2" customFormat="1" ht="20.3" customHeight="1" x14ac:dyDescent="0.3">
      <c r="A30" s="108"/>
      <c r="B30" s="839"/>
      <c r="C30" s="839"/>
      <c r="D30" s="839"/>
      <c r="E30" s="839"/>
      <c r="F30" s="839"/>
      <c r="G30" s="839"/>
      <c r="H30" s="839"/>
      <c r="I30" s="839"/>
      <c r="J30" s="839"/>
      <c r="K30" s="839"/>
      <c r="L30" s="839"/>
      <c r="M30" s="839"/>
      <c r="N30" s="839"/>
      <c r="O30" s="108"/>
      <c r="P30" s="197"/>
      <c r="Q30" s="108"/>
      <c r="R30" s="108"/>
      <c r="S30" s="13"/>
    </row>
    <row r="31" spans="1:19" s="2" customFormat="1" ht="20.3" customHeight="1" x14ac:dyDescent="0.3">
      <c r="A31" s="108"/>
      <c r="B31" s="107" t="s">
        <v>645</v>
      </c>
      <c r="C31" s="108"/>
      <c r="D31" s="108"/>
      <c r="E31" s="350"/>
      <c r="F31" s="350"/>
      <c r="G31" s="350"/>
      <c r="H31" s="350"/>
      <c r="I31" s="350"/>
      <c r="J31" s="350"/>
      <c r="K31" s="350"/>
      <c r="L31" s="350"/>
      <c r="M31" s="108"/>
      <c r="N31" s="108"/>
      <c r="O31" s="108"/>
      <c r="P31" s="197"/>
      <c r="Q31" s="108"/>
      <c r="R31" s="108"/>
      <c r="S31" s="3"/>
    </row>
    <row r="32" spans="1:19" s="2" customFormat="1" ht="20.3" customHeight="1" x14ac:dyDescent="0.3">
      <c r="A32" s="3"/>
      <c r="B32" s="862" t="s">
        <v>767</v>
      </c>
      <c r="C32" s="862"/>
      <c r="D32" s="862"/>
      <c r="E32" s="862"/>
      <c r="F32" s="862"/>
      <c r="G32" s="862"/>
      <c r="H32" s="862"/>
      <c r="I32" s="862"/>
      <c r="J32" s="862"/>
      <c r="K32" s="862"/>
      <c r="L32" s="862"/>
      <c r="M32" s="862"/>
      <c r="N32" s="862"/>
      <c r="O32" s="337"/>
      <c r="P32" s="369"/>
      <c r="Q32" s="337"/>
      <c r="R32" s="337"/>
      <c r="S32" s="13"/>
    </row>
    <row r="33" spans="1:19" s="2" customFormat="1" ht="20.3" customHeight="1" x14ac:dyDescent="0.3">
      <c r="A33" s="3"/>
      <c r="B33" s="828"/>
      <c r="C33" s="828"/>
      <c r="D33" s="828"/>
      <c r="E33" s="828"/>
      <c r="F33" s="828"/>
      <c r="G33" s="828"/>
      <c r="H33" s="828"/>
      <c r="I33" s="828"/>
      <c r="J33" s="828"/>
      <c r="K33" s="828"/>
      <c r="L33" s="828"/>
      <c r="M33" s="828"/>
      <c r="N33" s="828"/>
      <c r="O33" s="3"/>
      <c r="P33" s="195"/>
      <c r="Q33" s="3"/>
      <c r="R33" s="3"/>
      <c r="S33" s="13"/>
    </row>
    <row r="34" spans="1:19" s="2" customFormat="1" ht="20.3" customHeight="1" x14ac:dyDescent="0.3">
      <c r="A34" s="3"/>
      <c r="B34" s="828"/>
      <c r="C34" s="828"/>
      <c r="D34" s="828"/>
      <c r="E34" s="828"/>
      <c r="F34" s="828"/>
      <c r="G34" s="828"/>
      <c r="H34" s="828"/>
      <c r="I34" s="828"/>
      <c r="J34" s="828"/>
      <c r="K34" s="828"/>
      <c r="L34" s="828"/>
      <c r="M34" s="828"/>
      <c r="N34" s="828"/>
      <c r="O34" s="3"/>
      <c r="P34" s="195"/>
      <c r="Q34" s="3"/>
      <c r="R34" s="3"/>
      <c r="S34" s="13"/>
    </row>
    <row r="35" spans="1:19" s="2" customFormat="1" ht="20.3" customHeight="1" x14ac:dyDescent="0.3">
      <c r="A35" s="3"/>
      <c r="B35" s="828"/>
      <c r="C35" s="828"/>
      <c r="D35" s="828"/>
      <c r="E35" s="828"/>
      <c r="F35" s="828"/>
      <c r="G35" s="828"/>
      <c r="H35" s="828"/>
      <c r="I35" s="828"/>
      <c r="J35" s="828"/>
      <c r="K35" s="828"/>
      <c r="L35" s="828"/>
      <c r="M35" s="828"/>
      <c r="N35" s="828"/>
      <c r="O35" s="3"/>
      <c r="P35" s="195"/>
      <c r="Q35" s="3"/>
      <c r="R35" s="3"/>
      <c r="S35" s="13"/>
    </row>
    <row r="36" spans="1:19" s="2" customFormat="1" ht="20.3" customHeight="1" x14ac:dyDescent="0.3">
      <c r="A36" s="3"/>
      <c r="B36" s="828"/>
      <c r="C36" s="828"/>
      <c r="D36" s="828"/>
      <c r="E36" s="828"/>
      <c r="F36" s="828"/>
      <c r="G36" s="828"/>
      <c r="H36" s="828"/>
      <c r="I36" s="828"/>
      <c r="J36" s="828"/>
      <c r="K36" s="828"/>
      <c r="L36" s="828"/>
      <c r="M36" s="828"/>
      <c r="N36" s="828"/>
      <c r="O36" s="3"/>
      <c r="P36" s="3"/>
      <c r="Q36" s="3"/>
      <c r="R36" s="3"/>
      <c r="S36" s="13"/>
    </row>
    <row r="37" spans="1:19" s="2" customFormat="1" ht="20.3" customHeight="1" x14ac:dyDescent="0.3">
      <c r="A37" s="3"/>
      <c r="B37" s="828"/>
      <c r="C37" s="828"/>
      <c r="D37" s="828"/>
      <c r="E37" s="828"/>
      <c r="F37" s="828"/>
      <c r="G37" s="828"/>
      <c r="H37" s="828"/>
      <c r="I37" s="828"/>
      <c r="J37" s="828"/>
      <c r="K37" s="828"/>
      <c r="L37" s="828"/>
      <c r="M37" s="828"/>
      <c r="N37" s="828"/>
      <c r="O37" s="3"/>
      <c r="P37" s="195"/>
      <c r="Q37" s="3"/>
      <c r="R37" s="3"/>
      <c r="S37" s="13"/>
    </row>
    <row r="38" spans="1:19" s="2" customFormat="1" ht="20.3" customHeight="1" x14ac:dyDescent="0.3">
      <c r="A38" s="3"/>
      <c r="B38" s="828"/>
      <c r="C38" s="828"/>
      <c r="D38" s="828"/>
      <c r="E38" s="828"/>
      <c r="F38" s="828"/>
      <c r="G38" s="828"/>
      <c r="H38" s="828"/>
      <c r="I38" s="828"/>
      <c r="J38" s="828"/>
      <c r="K38" s="828"/>
      <c r="L38" s="828"/>
      <c r="M38" s="828"/>
      <c r="N38" s="828"/>
      <c r="O38" s="3"/>
      <c r="P38" s="195"/>
      <c r="Q38" s="3"/>
      <c r="R38" s="3"/>
      <c r="S38" s="13"/>
    </row>
    <row r="39" spans="1:19" s="2" customFormat="1" ht="20.3" customHeight="1" x14ac:dyDescent="0.3">
      <c r="A39" s="361"/>
      <c r="B39" s="448" t="s">
        <v>1172</v>
      </c>
      <c r="C39" s="447"/>
      <c r="D39" s="447"/>
      <c r="E39" s="447"/>
      <c r="F39" s="447"/>
      <c r="G39" s="447"/>
      <c r="H39" s="447"/>
      <c r="I39" s="447"/>
      <c r="J39" s="447"/>
      <c r="K39" s="447"/>
      <c r="L39" s="447"/>
      <c r="M39" s="447"/>
      <c r="N39" s="447"/>
      <c r="O39" s="361"/>
      <c r="P39" s="362"/>
      <c r="Q39" s="361"/>
      <c r="R39" s="361"/>
      <c r="S39" s="3"/>
    </row>
    <row r="40" spans="1:19" s="2" customFormat="1" ht="20.3" customHeight="1" x14ac:dyDescent="0.3">
      <c r="A40" s="3"/>
      <c r="B40" s="836" t="s">
        <v>2505</v>
      </c>
      <c r="C40" s="836"/>
      <c r="D40" s="836"/>
      <c r="E40" s="836"/>
      <c r="F40" s="836"/>
      <c r="G40" s="836"/>
      <c r="H40" s="836"/>
      <c r="I40" s="836"/>
      <c r="J40" s="836"/>
      <c r="K40" s="836"/>
      <c r="L40" s="836"/>
      <c r="M40" s="836"/>
      <c r="N40" s="836"/>
      <c r="O40" s="3"/>
      <c r="P40" s="195"/>
      <c r="Q40" s="3"/>
      <c r="R40" s="3"/>
      <c r="S40" s="13"/>
    </row>
    <row r="41" spans="1:19" s="2" customFormat="1" ht="20.3" customHeight="1" x14ac:dyDescent="0.3">
      <c r="A41" s="3"/>
      <c r="B41" s="865"/>
      <c r="C41" s="865"/>
      <c r="D41" s="865"/>
      <c r="E41" s="865"/>
      <c r="F41" s="865"/>
      <c r="G41" s="865"/>
      <c r="H41" s="865"/>
      <c r="I41" s="865"/>
      <c r="J41" s="865"/>
      <c r="K41" s="865"/>
      <c r="L41" s="865"/>
      <c r="M41" s="865"/>
      <c r="N41" s="865"/>
      <c r="O41" s="3"/>
      <c r="P41" s="195"/>
      <c r="Q41" s="3"/>
      <c r="R41" s="3"/>
      <c r="S41" s="13"/>
    </row>
    <row r="42" spans="1:19" s="2" customFormat="1" ht="20.3" customHeight="1" x14ac:dyDescent="0.3">
      <c r="A42" s="108"/>
      <c r="B42" s="866"/>
      <c r="C42" s="866"/>
      <c r="D42" s="866"/>
      <c r="E42" s="866"/>
      <c r="F42" s="866"/>
      <c r="G42" s="866"/>
      <c r="H42" s="866"/>
      <c r="I42" s="866"/>
      <c r="J42" s="866"/>
      <c r="K42" s="866"/>
      <c r="L42" s="866"/>
      <c r="M42" s="866"/>
      <c r="N42" s="866"/>
      <c r="O42" s="108"/>
      <c r="P42" s="197"/>
      <c r="Q42" s="108"/>
      <c r="R42" s="108"/>
      <c r="S42" s="13"/>
    </row>
    <row r="43" spans="1:19" s="2" customFormat="1" ht="20.3" customHeight="1" x14ac:dyDescent="0.3">
      <c r="A43" s="108"/>
      <c r="B43" s="371" t="s">
        <v>2438</v>
      </c>
      <c r="C43" s="361"/>
      <c r="D43" s="361"/>
      <c r="E43" s="370"/>
      <c r="F43" s="370"/>
      <c r="G43" s="368"/>
      <c r="H43" s="368"/>
      <c r="I43" s="368"/>
      <c r="J43" s="368"/>
      <c r="K43" s="368"/>
      <c r="L43" s="368"/>
      <c r="M43" s="361"/>
      <c r="N43" s="361"/>
      <c r="O43" s="361"/>
      <c r="P43" s="362"/>
      <c r="Q43" s="361"/>
      <c r="R43" s="361"/>
      <c r="S43" s="13"/>
    </row>
    <row r="44" spans="1:19" s="2" customFormat="1" ht="20.3" customHeight="1" x14ac:dyDescent="0.3">
      <c r="A44" s="3"/>
      <c r="B44" s="862" t="s">
        <v>646</v>
      </c>
      <c r="C44" s="862"/>
      <c r="D44" s="862"/>
      <c r="E44" s="862"/>
      <c r="F44" s="862"/>
      <c r="G44" s="862"/>
      <c r="H44" s="862"/>
      <c r="I44" s="862"/>
      <c r="J44" s="862"/>
      <c r="K44" s="862"/>
      <c r="L44" s="862"/>
      <c r="M44" s="862"/>
      <c r="N44" s="862"/>
      <c r="O44" s="3"/>
      <c r="P44" s="3"/>
      <c r="Q44" s="3"/>
      <c r="R44" s="3"/>
      <c r="S44" s="13"/>
    </row>
    <row r="45" spans="1:19" s="2" customFormat="1" ht="20.3" customHeight="1" x14ac:dyDescent="0.3">
      <c r="A45" s="3"/>
      <c r="B45" s="828"/>
      <c r="C45" s="828"/>
      <c r="D45" s="828"/>
      <c r="E45" s="828"/>
      <c r="F45" s="828"/>
      <c r="G45" s="828"/>
      <c r="H45" s="828"/>
      <c r="I45" s="828"/>
      <c r="J45" s="828"/>
      <c r="K45" s="828"/>
      <c r="L45" s="828"/>
      <c r="M45" s="828"/>
      <c r="N45" s="828"/>
      <c r="O45" s="3"/>
      <c r="P45" s="195"/>
      <c r="Q45" s="3"/>
      <c r="R45" s="3"/>
      <c r="S45" s="13"/>
    </row>
    <row r="46" spans="1:19" s="2" customFormat="1" ht="20.3" customHeight="1" x14ac:dyDescent="0.3">
      <c r="A46" s="3"/>
      <c r="B46" s="828"/>
      <c r="C46" s="828"/>
      <c r="D46" s="828"/>
      <c r="E46" s="828"/>
      <c r="F46" s="828"/>
      <c r="G46" s="828"/>
      <c r="H46" s="828"/>
      <c r="I46" s="828"/>
      <c r="J46" s="828"/>
      <c r="K46" s="828"/>
      <c r="L46" s="828"/>
      <c r="M46" s="828"/>
      <c r="N46" s="828"/>
      <c r="O46" s="3"/>
      <c r="P46" s="195"/>
      <c r="Q46" s="3"/>
      <c r="R46" s="3"/>
      <c r="S46" s="13"/>
    </row>
    <row r="47" spans="1:19" s="2" customFormat="1" ht="20.3" customHeight="1" x14ac:dyDescent="0.3">
      <c r="A47" s="3"/>
      <c r="B47" s="828"/>
      <c r="C47" s="828"/>
      <c r="D47" s="828"/>
      <c r="E47" s="828"/>
      <c r="F47" s="828"/>
      <c r="G47" s="828"/>
      <c r="H47" s="828"/>
      <c r="I47" s="828"/>
      <c r="J47" s="828"/>
      <c r="K47" s="828"/>
      <c r="L47" s="828"/>
      <c r="M47" s="828"/>
      <c r="N47" s="828"/>
      <c r="O47" s="3"/>
      <c r="P47" s="195"/>
      <c r="Q47" s="3"/>
      <c r="R47" s="3"/>
      <c r="S47" s="13"/>
    </row>
    <row r="48" spans="1:19" s="2" customFormat="1" ht="20.3" customHeight="1" x14ac:dyDescent="0.3">
      <c r="A48" s="108"/>
      <c r="B48" s="828"/>
      <c r="C48" s="828"/>
      <c r="D48" s="828"/>
      <c r="E48" s="828"/>
      <c r="F48" s="828"/>
      <c r="G48" s="828"/>
      <c r="H48" s="828"/>
      <c r="I48" s="828"/>
      <c r="J48" s="828"/>
      <c r="K48" s="828"/>
      <c r="L48" s="828"/>
      <c r="M48" s="828"/>
      <c r="N48" s="828"/>
      <c r="O48" s="3"/>
      <c r="P48" s="195"/>
      <c r="Q48" s="3"/>
      <c r="R48" s="3"/>
      <c r="S48" s="13"/>
    </row>
    <row r="49" spans="1:19" s="2" customFormat="1" ht="20.3" customHeight="1" x14ac:dyDescent="0.3">
      <c r="A49" s="108"/>
      <c r="B49" s="371" t="s">
        <v>754</v>
      </c>
      <c r="C49" s="361"/>
      <c r="D49" s="368"/>
      <c r="E49" s="361"/>
      <c r="F49" s="361"/>
      <c r="G49" s="368"/>
      <c r="H49" s="368"/>
      <c r="I49" s="368"/>
      <c r="J49" s="368"/>
      <c r="K49" s="368"/>
      <c r="L49" s="368"/>
      <c r="M49" s="361"/>
      <c r="N49" s="361"/>
      <c r="O49" s="361"/>
      <c r="P49" s="362"/>
      <c r="Q49" s="361"/>
      <c r="R49" s="361"/>
      <c r="S49" s="13"/>
    </row>
    <row r="50" spans="1:19" s="2" customFormat="1" ht="20.3" customHeight="1" x14ac:dyDescent="0.3">
      <c r="A50" s="3"/>
      <c r="B50" s="862" t="s">
        <v>5045</v>
      </c>
      <c r="C50" s="862"/>
      <c r="D50" s="862"/>
      <c r="E50" s="862"/>
      <c r="F50" s="862"/>
      <c r="G50" s="862"/>
      <c r="H50" s="862"/>
      <c r="I50" s="862"/>
      <c r="J50" s="862"/>
      <c r="K50" s="862"/>
      <c r="L50" s="862"/>
      <c r="M50" s="862"/>
      <c r="N50" s="862"/>
      <c r="O50" s="337"/>
      <c r="P50" s="369"/>
      <c r="Q50" s="337"/>
      <c r="R50" s="337"/>
      <c r="S50" s="13"/>
    </row>
    <row r="51" spans="1:19" ht="20.3" customHeight="1" x14ac:dyDescent="0.3">
      <c r="A51" s="107"/>
      <c r="B51" s="864"/>
      <c r="C51" s="864"/>
      <c r="D51" s="864"/>
      <c r="E51" s="864"/>
      <c r="F51" s="864"/>
      <c r="G51" s="864"/>
      <c r="H51" s="864"/>
      <c r="I51" s="864"/>
      <c r="J51" s="864"/>
      <c r="K51" s="864"/>
      <c r="L51" s="864"/>
      <c r="M51" s="864"/>
      <c r="N51" s="864"/>
      <c r="O51" s="345"/>
      <c r="P51" s="345"/>
      <c r="Q51" s="345"/>
      <c r="R51" s="359"/>
      <c r="S51" s="14"/>
    </row>
    <row r="52" spans="1:19" ht="20.3" customHeight="1" x14ac:dyDescent="0.3">
      <c r="A52" s="108"/>
      <c r="B52" s="124" t="s">
        <v>2504</v>
      </c>
      <c r="C52" s="108"/>
      <c r="D52" s="108"/>
      <c r="E52" s="350"/>
      <c r="F52" s="350"/>
      <c r="G52" s="108"/>
      <c r="H52" s="108"/>
      <c r="I52" s="108"/>
      <c r="J52" s="108"/>
      <c r="K52" s="108"/>
      <c r="L52" s="108"/>
      <c r="M52" s="108"/>
      <c r="N52" s="108"/>
      <c r="O52" s="108"/>
      <c r="P52" s="197"/>
      <c r="Q52" s="108"/>
      <c r="R52" s="108"/>
      <c r="S52" s="14"/>
    </row>
    <row r="53" spans="1:19" ht="20.3" customHeight="1" x14ac:dyDescent="0.3">
      <c r="A53" s="102"/>
      <c r="B53" s="862" t="s">
        <v>5044</v>
      </c>
      <c r="C53" s="862"/>
      <c r="D53" s="862"/>
      <c r="E53" s="862"/>
      <c r="F53" s="862"/>
      <c r="G53" s="862"/>
      <c r="H53" s="862"/>
      <c r="I53" s="862"/>
      <c r="J53" s="862"/>
      <c r="K53" s="862"/>
      <c r="L53" s="862"/>
      <c r="M53" s="862"/>
      <c r="N53" s="862"/>
      <c r="O53" s="5"/>
      <c r="P53" s="5"/>
      <c r="Q53" s="5"/>
      <c r="R53" s="12"/>
      <c r="S53" s="14"/>
    </row>
    <row r="54" spans="1:19" ht="20.3" customHeight="1" x14ac:dyDescent="0.3">
      <c r="A54" s="102"/>
      <c r="B54" s="828"/>
      <c r="C54" s="828"/>
      <c r="D54" s="828"/>
      <c r="E54" s="828"/>
      <c r="F54" s="828"/>
      <c r="G54" s="828"/>
      <c r="H54" s="828"/>
      <c r="I54" s="828"/>
      <c r="J54" s="828"/>
      <c r="K54" s="828"/>
      <c r="L54" s="828"/>
      <c r="M54" s="828"/>
      <c r="N54" s="828"/>
      <c r="O54" s="5"/>
      <c r="P54" s="5"/>
      <c r="Q54" s="5"/>
      <c r="R54" s="12"/>
      <c r="S54" s="14"/>
    </row>
    <row r="55" spans="1:19" ht="20.3" customHeight="1" x14ac:dyDescent="0.3">
      <c r="A55" s="102"/>
      <c r="B55" s="828"/>
      <c r="C55" s="828"/>
      <c r="D55" s="828"/>
      <c r="E55" s="828"/>
      <c r="F55" s="828"/>
      <c r="G55" s="828"/>
      <c r="H55" s="828"/>
      <c r="I55" s="828"/>
      <c r="J55" s="828"/>
      <c r="K55" s="828"/>
      <c r="L55" s="828"/>
      <c r="M55" s="828"/>
      <c r="N55" s="828"/>
      <c r="O55" s="5"/>
      <c r="P55" s="5"/>
      <c r="Q55" s="5"/>
      <c r="R55" s="12"/>
      <c r="S55" s="14"/>
    </row>
    <row r="56" spans="1:19" ht="20.3" customHeight="1" x14ac:dyDescent="0.3">
      <c r="A56" s="481"/>
      <c r="B56" s="863"/>
      <c r="C56" s="863"/>
      <c r="D56" s="863"/>
      <c r="E56" s="863"/>
      <c r="F56" s="863"/>
      <c r="G56" s="863"/>
      <c r="H56" s="863"/>
      <c r="I56" s="863"/>
      <c r="J56" s="863"/>
      <c r="K56" s="863"/>
      <c r="L56" s="863"/>
      <c r="M56" s="863"/>
      <c r="N56" s="863"/>
      <c r="O56" s="482"/>
      <c r="P56" s="482"/>
      <c r="Q56" s="482"/>
      <c r="R56" s="482"/>
      <c r="S56" s="483"/>
    </row>
  </sheetData>
  <mergeCells count="16">
    <mergeCell ref="B53:N56"/>
    <mergeCell ref="B44:N48"/>
    <mergeCell ref="B10:N30"/>
    <mergeCell ref="B50:N51"/>
    <mergeCell ref="B5:F5"/>
    <mergeCell ref="G5:K5"/>
    <mergeCell ref="B6:F6"/>
    <mergeCell ref="B32:N38"/>
    <mergeCell ref="B40:N42"/>
    <mergeCell ref="B4:F4"/>
    <mergeCell ref="G4:K4"/>
    <mergeCell ref="B1:K2"/>
    <mergeCell ref="L1:L2"/>
    <mergeCell ref="N1:N2"/>
    <mergeCell ref="B3:F3"/>
    <mergeCell ref="G3:K3"/>
  </mergeCells>
  <hyperlinks>
    <hyperlink ref="B4:F4" location="'General - SCP'!A1" tooltip="2. Scope" display="2. Scope" xr:uid="{00000000-0004-0000-0300-000000000000}"/>
    <hyperlink ref="B3:F3" location="'Introduction - INT'!A1" tooltip="1. Introduction" display="1. Introduction" xr:uid="{00000000-0004-0000-0300-000001000000}"/>
    <hyperlink ref="B5:F5" location="'Introduction - CHG'!A1" tooltip="3. Change notes" display="3. Change notes" xr:uid="{A405482B-EAD7-4F93-BA22-98EC8A078F2A}"/>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D47B7-3AC4-4C43-A318-59F7079DF708}">
  <sheetPr>
    <tabColor rgb="FF0070C0"/>
  </sheetPr>
  <dimension ref="A1:T309"/>
  <sheetViews>
    <sheetView showRowColHeaders="0" zoomScaleNormal="100" workbookViewId="0">
      <pane ySplit="7" topLeftCell="A8" activePane="bottomLeft" state="frozen"/>
      <selection activeCell="G25" sqref="G25"/>
      <selection pane="bottomLeft" activeCell="D10" sqref="D10"/>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3" customHeight="1" x14ac:dyDescent="0.3">
      <c r="A1" s="323"/>
      <c r="B1" s="818" t="s">
        <v>1898</v>
      </c>
      <c r="C1" s="819"/>
      <c r="D1" s="819"/>
      <c r="E1" s="819"/>
      <c r="F1" s="819"/>
      <c r="G1" s="819"/>
      <c r="H1" s="819"/>
      <c r="I1" s="819"/>
      <c r="J1" s="819"/>
      <c r="K1" s="819"/>
      <c r="L1" s="822"/>
      <c r="M1" s="335"/>
      <c r="N1" s="824"/>
      <c r="O1" s="324"/>
      <c r="P1" s="324"/>
      <c r="Q1" s="324"/>
      <c r="R1" s="324"/>
      <c r="S1" s="325"/>
    </row>
    <row r="2" spans="1:19" ht="20.3" customHeight="1" x14ac:dyDescent="0.3">
      <c r="A2" s="326"/>
      <c r="B2" s="820"/>
      <c r="C2" s="821"/>
      <c r="D2" s="821"/>
      <c r="E2" s="821"/>
      <c r="F2" s="821"/>
      <c r="G2" s="821"/>
      <c r="H2" s="821"/>
      <c r="I2" s="821"/>
      <c r="J2" s="821"/>
      <c r="K2" s="821"/>
      <c r="L2" s="823"/>
      <c r="M2" s="320"/>
      <c r="N2" s="823"/>
      <c r="O2" s="332"/>
      <c r="P2" s="332"/>
      <c r="Q2" s="332"/>
      <c r="R2" s="332"/>
      <c r="S2" s="333"/>
    </row>
    <row r="3" spans="1:19" ht="20.3" customHeight="1" x14ac:dyDescent="0.3">
      <c r="A3" s="326"/>
      <c r="B3" s="814" t="s">
        <v>1927</v>
      </c>
      <c r="C3" s="815"/>
      <c r="D3" s="815"/>
      <c r="E3" s="815"/>
      <c r="F3" s="815"/>
      <c r="G3" s="816"/>
      <c r="H3" s="817"/>
      <c r="I3" s="817"/>
      <c r="J3" s="817"/>
      <c r="K3" s="817"/>
      <c r="L3" s="312"/>
      <c r="M3" s="312"/>
      <c r="N3" s="312"/>
      <c r="O3" s="327"/>
      <c r="P3" s="327"/>
      <c r="Q3" s="327"/>
      <c r="R3" s="327"/>
      <c r="S3" s="328"/>
    </row>
    <row r="4" spans="1:19" ht="20.3" customHeight="1" x14ac:dyDescent="0.3">
      <c r="A4" s="326"/>
      <c r="B4" s="814" t="s">
        <v>1928</v>
      </c>
      <c r="C4" s="815"/>
      <c r="D4" s="815"/>
      <c r="E4" s="815"/>
      <c r="F4" s="815"/>
      <c r="G4" s="867"/>
      <c r="H4" s="868"/>
      <c r="I4" s="868"/>
      <c r="J4" s="868"/>
      <c r="K4" s="868"/>
      <c r="L4" s="312"/>
      <c r="M4" s="312"/>
      <c r="N4" s="312"/>
      <c r="O4" s="327"/>
      <c r="P4" s="327"/>
      <c r="Q4" s="327"/>
      <c r="R4" s="327"/>
      <c r="S4" s="328"/>
    </row>
    <row r="5" spans="1:19" ht="20.3" customHeight="1" x14ac:dyDescent="0.3">
      <c r="A5" s="326"/>
      <c r="B5" s="825" t="s">
        <v>3390</v>
      </c>
      <c r="C5" s="826"/>
      <c r="D5" s="826"/>
      <c r="E5" s="826"/>
      <c r="F5" s="827"/>
      <c r="G5" s="867"/>
      <c r="H5" s="868"/>
      <c r="I5" s="868"/>
      <c r="J5" s="868"/>
      <c r="K5" s="868"/>
      <c r="L5" s="312"/>
      <c r="M5" s="312"/>
      <c r="N5" s="312"/>
      <c r="O5" s="327"/>
      <c r="P5" s="327"/>
      <c r="Q5" s="327"/>
      <c r="R5" s="327"/>
      <c r="S5" s="328"/>
    </row>
    <row r="6" spans="1:19" ht="20.3" customHeight="1" x14ac:dyDescent="0.3">
      <c r="A6" s="326"/>
      <c r="B6" s="814"/>
      <c r="C6" s="815"/>
      <c r="D6" s="815"/>
      <c r="E6" s="815"/>
      <c r="F6" s="815"/>
      <c r="G6" s="334"/>
      <c r="H6" s="312"/>
      <c r="I6" s="312"/>
      <c r="J6" s="312"/>
      <c r="K6" s="312"/>
      <c r="L6" s="312"/>
      <c r="M6" s="312"/>
      <c r="N6" s="312"/>
      <c r="O6" s="327"/>
      <c r="P6" s="327"/>
      <c r="Q6" s="327"/>
      <c r="R6" s="327"/>
      <c r="S6" s="328"/>
    </row>
    <row r="7" spans="1:19" ht="20.3" customHeight="1" thickBot="1" x14ac:dyDescent="0.35">
      <c r="A7" s="329"/>
      <c r="B7" s="330"/>
      <c r="C7" s="330"/>
      <c r="D7" s="330"/>
      <c r="E7" s="330"/>
      <c r="F7" s="330"/>
      <c r="G7" s="330"/>
      <c r="H7" s="330"/>
      <c r="I7" s="330"/>
      <c r="J7" s="330"/>
      <c r="K7" s="330"/>
      <c r="L7" s="330"/>
      <c r="M7" s="330"/>
      <c r="N7" s="330"/>
      <c r="O7" s="330"/>
      <c r="P7" s="330"/>
      <c r="Q7" s="330"/>
      <c r="R7" s="330"/>
      <c r="S7" s="331"/>
    </row>
    <row r="8" spans="1:19" ht="20.3" customHeight="1" x14ac:dyDescent="0.3">
      <c r="A8" s="445"/>
      <c r="B8" s="445"/>
      <c r="C8" s="445"/>
      <c r="D8" s="445"/>
      <c r="E8" s="445"/>
      <c r="F8" s="445"/>
      <c r="G8" s="445"/>
      <c r="H8" s="445"/>
      <c r="I8" s="445"/>
      <c r="J8" s="445"/>
      <c r="K8" s="445"/>
      <c r="L8" s="445"/>
      <c r="M8" s="445"/>
      <c r="N8" s="445"/>
      <c r="O8" s="445"/>
      <c r="P8" s="445"/>
      <c r="Q8" s="445"/>
      <c r="R8" s="445"/>
      <c r="S8" s="14"/>
    </row>
    <row r="9" spans="1:19" ht="20.3" customHeight="1" x14ac:dyDescent="0.3">
      <c r="A9" s="345"/>
      <c r="B9" s="107" t="s">
        <v>5115</v>
      </c>
      <c r="C9" s="345"/>
      <c r="D9" s="108" t="s">
        <v>5191</v>
      </c>
      <c r="E9" s="345"/>
      <c r="F9" s="345"/>
      <c r="G9" s="345"/>
      <c r="H9" s="345"/>
      <c r="I9" s="345"/>
      <c r="J9" s="345"/>
      <c r="K9" s="345"/>
      <c r="L9" s="345"/>
      <c r="M9" s="345"/>
      <c r="N9" s="345"/>
      <c r="O9" s="345"/>
      <c r="P9" s="345"/>
      <c r="Q9" s="345"/>
      <c r="R9" s="345"/>
      <c r="S9" s="14"/>
    </row>
    <row r="10" spans="1:19" ht="20.3" customHeight="1" x14ac:dyDescent="0.3">
      <c r="A10" s="5"/>
      <c r="B10" s="5"/>
      <c r="C10" s="5"/>
      <c r="D10" s="5"/>
      <c r="E10" s="5"/>
      <c r="F10" s="5"/>
      <c r="G10" s="5"/>
      <c r="H10" s="5"/>
      <c r="I10" s="5"/>
      <c r="J10" s="5"/>
      <c r="K10" s="5"/>
      <c r="L10" s="5"/>
      <c r="M10" s="5"/>
      <c r="N10" s="5"/>
      <c r="O10" s="5"/>
      <c r="P10" s="5"/>
      <c r="Q10" s="5"/>
      <c r="R10" s="5"/>
      <c r="S10" s="5"/>
    </row>
    <row r="11" spans="1:19" ht="20.3" customHeight="1" x14ac:dyDescent="0.3">
      <c r="A11" s="5"/>
      <c r="B11" s="811" t="s">
        <v>1905</v>
      </c>
      <c r="C11" s="5"/>
      <c r="D11" s="5"/>
      <c r="E11" s="5"/>
      <c r="F11" s="5"/>
      <c r="G11" s="5"/>
      <c r="H11" s="5"/>
      <c r="I11" s="5"/>
      <c r="J11" s="5"/>
      <c r="K11" s="5"/>
      <c r="L11" s="5"/>
      <c r="M11" s="5"/>
      <c r="N11" s="5"/>
      <c r="O11" s="5"/>
      <c r="P11" s="5"/>
      <c r="Q11" s="5"/>
      <c r="R11" s="5"/>
      <c r="S11" s="5"/>
    </row>
    <row r="12" spans="1:19" ht="20.3" customHeight="1" x14ac:dyDescent="0.3">
      <c r="A12" s="5"/>
      <c r="B12" s="5"/>
      <c r="C12" s="812" t="s">
        <v>5121</v>
      </c>
      <c r="D12" s="5"/>
      <c r="E12" s="5"/>
      <c r="F12" s="5"/>
      <c r="G12" s="5"/>
      <c r="H12" s="5"/>
      <c r="I12" s="5"/>
      <c r="J12" s="5"/>
      <c r="K12" s="5"/>
      <c r="L12" s="5"/>
      <c r="M12" s="5"/>
      <c r="N12" s="5"/>
      <c r="O12" s="5"/>
      <c r="P12" s="5"/>
      <c r="Q12" s="5"/>
      <c r="R12" s="5"/>
      <c r="S12" s="5"/>
    </row>
    <row r="13" spans="1:19" ht="20.3" customHeight="1" x14ac:dyDescent="0.3">
      <c r="A13" s="5"/>
      <c r="B13" s="5"/>
      <c r="C13" s="5"/>
      <c r="D13" s="5"/>
      <c r="E13" s="5"/>
      <c r="F13" s="5"/>
      <c r="G13" s="5"/>
      <c r="H13" s="5"/>
      <c r="I13" s="5"/>
      <c r="J13" s="5"/>
      <c r="K13" s="5"/>
      <c r="L13" s="5"/>
      <c r="M13" s="5"/>
      <c r="N13" s="5"/>
      <c r="O13" s="5"/>
      <c r="P13" s="5"/>
      <c r="Q13" s="5"/>
      <c r="R13" s="5"/>
      <c r="S13" s="5"/>
    </row>
    <row r="14" spans="1:19" ht="20.3" customHeight="1" x14ac:dyDescent="0.3">
      <c r="A14" s="5"/>
      <c r="B14" s="811" t="s">
        <v>647</v>
      </c>
      <c r="C14" s="5"/>
      <c r="D14" s="5"/>
      <c r="E14" s="5"/>
      <c r="F14" s="5"/>
      <c r="G14" s="5"/>
      <c r="H14" s="5"/>
      <c r="I14" s="5"/>
      <c r="J14" s="5"/>
      <c r="K14" s="5"/>
      <c r="L14" s="5"/>
      <c r="M14" s="5"/>
      <c r="N14" s="5"/>
      <c r="O14" s="5"/>
      <c r="P14" s="5"/>
      <c r="Q14" s="5"/>
      <c r="R14" s="5"/>
      <c r="S14" s="5"/>
    </row>
    <row r="15" spans="1:19" ht="20.3" customHeight="1" x14ac:dyDescent="0.3">
      <c r="A15" s="5"/>
      <c r="B15" s="5"/>
      <c r="C15" s="812" t="s">
        <v>5119</v>
      </c>
      <c r="D15" s="5"/>
      <c r="E15" s="5"/>
      <c r="F15" s="5"/>
      <c r="G15" s="5"/>
      <c r="H15" s="5"/>
      <c r="I15" s="5"/>
      <c r="J15" s="5"/>
      <c r="K15" s="5"/>
      <c r="L15" s="5"/>
      <c r="M15" s="5"/>
      <c r="N15" s="5"/>
      <c r="O15" s="5"/>
      <c r="P15" s="5"/>
      <c r="Q15" s="5"/>
      <c r="R15" s="5"/>
      <c r="S15" s="5"/>
    </row>
    <row r="16" spans="1:19" ht="20.3" customHeight="1" x14ac:dyDescent="0.3">
      <c r="A16" s="5"/>
      <c r="B16" s="5"/>
      <c r="C16" s="5"/>
      <c r="D16" s="5" t="s">
        <v>5120</v>
      </c>
      <c r="E16" s="5"/>
      <c r="F16" s="5"/>
      <c r="G16" s="5"/>
      <c r="H16" s="5"/>
      <c r="I16" s="5"/>
      <c r="J16" s="5"/>
      <c r="K16" s="5"/>
      <c r="L16" s="5"/>
      <c r="M16" s="5"/>
      <c r="N16" s="5"/>
      <c r="O16" s="5"/>
      <c r="P16" s="5"/>
      <c r="Q16" s="5"/>
      <c r="R16" s="5"/>
      <c r="S16" s="5"/>
    </row>
    <row r="17" spans="1:19" ht="20.3" customHeight="1" x14ac:dyDescent="0.3">
      <c r="A17" s="5"/>
      <c r="B17" s="5"/>
      <c r="C17" s="5"/>
      <c r="D17" s="5"/>
      <c r="E17" s="5"/>
      <c r="F17" s="5"/>
      <c r="G17" s="5"/>
      <c r="H17" s="5"/>
      <c r="I17" s="5"/>
      <c r="J17" s="5"/>
      <c r="K17" s="5"/>
      <c r="L17" s="5"/>
      <c r="M17" s="5"/>
      <c r="N17" s="5"/>
      <c r="O17" s="5"/>
      <c r="P17" s="5"/>
      <c r="Q17" s="5"/>
      <c r="R17" s="5"/>
      <c r="S17" s="5"/>
    </row>
    <row r="18" spans="1:19" ht="20.3" customHeight="1" x14ac:dyDescent="0.3">
      <c r="A18" s="5"/>
      <c r="B18" s="811" t="s">
        <v>49</v>
      </c>
      <c r="C18" s="5"/>
      <c r="D18" s="5"/>
      <c r="E18" s="5"/>
      <c r="F18" s="5"/>
      <c r="G18" s="5"/>
      <c r="H18" s="5"/>
      <c r="I18" s="5"/>
      <c r="J18" s="5"/>
      <c r="K18" s="5"/>
      <c r="L18" s="5"/>
      <c r="M18" s="5"/>
      <c r="N18" s="5"/>
      <c r="O18" s="5"/>
      <c r="P18" s="5"/>
      <c r="Q18" s="5"/>
      <c r="R18" s="5"/>
      <c r="S18" s="5"/>
    </row>
    <row r="19" spans="1:19" ht="20.3" customHeight="1" x14ac:dyDescent="0.3">
      <c r="A19" s="5"/>
      <c r="B19" s="811"/>
      <c r="C19" s="812" t="s">
        <v>57</v>
      </c>
      <c r="D19" s="5"/>
      <c r="E19" s="5"/>
      <c r="F19" s="5"/>
      <c r="G19" s="5"/>
      <c r="H19" s="5"/>
      <c r="I19" s="5"/>
      <c r="J19" s="5"/>
      <c r="K19" s="5"/>
      <c r="L19" s="5"/>
      <c r="M19" s="5"/>
      <c r="N19" s="5"/>
      <c r="O19" s="5"/>
      <c r="P19" s="5"/>
      <c r="Q19" s="5"/>
      <c r="R19" s="5"/>
      <c r="S19" s="5"/>
    </row>
    <row r="20" spans="1:19" ht="20.3" customHeight="1" x14ac:dyDescent="0.3">
      <c r="A20" s="5"/>
      <c r="B20" s="811"/>
      <c r="C20" s="5"/>
      <c r="D20" s="5" t="s">
        <v>5179</v>
      </c>
      <c r="E20" s="5"/>
      <c r="F20" s="5"/>
      <c r="G20" s="5"/>
      <c r="H20" s="5"/>
      <c r="I20" s="5"/>
      <c r="J20" s="5"/>
      <c r="K20" s="5"/>
      <c r="L20" s="5"/>
      <c r="M20" s="5"/>
      <c r="N20" s="5"/>
      <c r="O20" s="5"/>
      <c r="P20" s="5"/>
      <c r="Q20" s="5"/>
      <c r="R20" s="5"/>
      <c r="S20" s="5"/>
    </row>
    <row r="21" spans="1:19" ht="20.3" customHeight="1" x14ac:dyDescent="0.3">
      <c r="A21" s="5"/>
      <c r="B21" s="5"/>
      <c r="C21" s="812" t="s">
        <v>2524</v>
      </c>
      <c r="D21" s="5"/>
      <c r="E21" s="5"/>
      <c r="F21" s="5"/>
      <c r="G21" s="5"/>
      <c r="H21" s="5"/>
      <c r="I21" s="5"/>
      <c r="J21" s="5"/>
      <c r="K21" s="5"/>
      <c r="L21" s="5"/>
      <c r="M21" s="5"/>
      <c r="N21" s="5"/>
      <c r="O21" s="5"/>
      <c r="P21" s="5"/>
      <c r="Q21" s="5"/>
      <c r="R21" s="5"/>
      <c r="S21" s="5"/>
    </row>
    <row r="22" spans="1:19" ht="20.3" customHeight="1" x14ac:dyDescent="0.3">
      <c r="A22" s="5"/>
      <c r="B22" s="5"/>
      <c r="C22" s="5"/>
      <c r="D22" s="5" t="s">
        <v>5157</v>
      </c>
      <c r="E22" s="5"/>
      <c r="F22" s="5"/>
      <c r="G22" s="5"/>
      <c r="H22" s="5"/>
      <c r="I22" s="5"/>
      <c r="J22" s="5"/>
      <c r="K22" s="5"/>
      <c r="L22" s="5"/>
      <c r="M22" s="5"/>
      <c r="N22" s="5"/>
      <c r="O22" s="5"/>
      <c r="P22" s="5"/>
      <c r="Q22" s="5"/>
      <c r="R22" s="5"/>
      <c r="S22" s="5"/>
    </row>
    <row r="23" spans="1:19" ht="20.3" customHeight="1" x14ac:dyDescent="0.3">
      <c r="A23" s="5"/>
      <c r="B23" s="5"/>
      <c r="C23" s="5"/>
      <c r="D23" s="5"/>
      <c r="E23" s="5"/>
      <c r="F23" s="5"/>
      <c r="G23" s="5"/>
      <c r="H23" s="5"/>
      <c r="I23" s="5"/>
      <c r="J23" s="5"/>
      <c r="K23" s="5"/>
      <c r="L23" s="5"/>
      <c r="M23" s="5"/>
      <c r="N23" s="5"/>
      <c r="O23" s="5"/>
      <c r="P23" s="5"/>
      <c r="Q23" s="5"/>
      <c r="R23" s="5"/>
      <c r="S23" s="5"/>
    </row>
    <row r="24" spans="1:19" ht="20.3" customHeight="1" x14ac:dyDescent="0.3">
      <c r="A24" s="5"/>
      <c r="B24" s="811" t="s">
        <v>148</v>
      </c>
      <c r="C24" s="5"/>
      <c r="D24" s="5"/>
      <c r="E24" s="5"/>
      <c r="F24" s="5"/>
      <c r="G24" s="5"/>
      <c r="H24" s="5"/>
      <c r="I24" s="5"/>
      <c r="J24" s="5"/>
      <c r="K24" s="5"/>
      <c r="L24" s="5"/>
      <c r="M24" s="5"/>
      <c r="N24" s="5"/>
      <c r="O24" s="5"/>
      <c r="P24" s="5"/>
      <c r="Q24" s="5"/>
      <c r="R24" s="5"/>
      <c r="S24" s="5"/>
    </row>
    <row r="25" spans="1:19" ht="20.3" customHeight="1" x14ac:dyDescent="0.3">
      <c r="A25" s="5"/>
      <c r="B25" s="5"/>
      <c r="C25" s="812" t="s">
        <v>386</v>
      </c>
      <c r="D25" s="5"/>
      <c r="E25" s="5"/>
      <c r="F25" s="5"/>
      <c r="G25" s="5"/>
      <c r="H25" s="5"/>
      <c r="I25" s="5"/>
      <c r="J25" s="5"/>
      <c r="K25" s="5"/>
      <c r="L25" s="5"/>
      <c r="M25" s="5"/>
      <c r="N25" s="5"/>
      <c r="O25" s="5"/>
      <c r="P25" s="5"/>
      <c r="Q25" s="5"/>
      <c r="R25" s="5"/>
      <c r="S25" s="5"/>
    </row>
    <row r="26" spans="1:19" ht="20.3" customHeight="1" x14ac:dyDescent="0.3">
      <c r="A26" s="5"/>
      <c r="B26" s="5"/>
      <c r="C26" s="5"/>
      <c r="D26" s="5" t="s">
        <v>5160</v>
      </c>
      <c r="E26" s="5"/>
      <c r="F26" s="5"/>
      <c r="G26" s="5"/>
      <c r="H26" s="5"/>
      <c r="I26" s="5"/>
      <c r="J26" s="5"/>
      <c r="K26" s="5"/>
      <c r="L26" s="5"/>
      <c r="M26" s="5"/>
      <c r="N26" s="5"/>
      <c r="O26" s="5"/>
      <c r="P26" s="5"/>
      <c r="Q26" s="5"/>
      <c r="R26" s="5"/>
      <c r="S26" s="5"/>
    </row>
    <row r="27" spans="1:19" ht="20.3" customHeight="1" x14ac:dyDescent="0.3">
      <c r="A27" s="5"/>
      <c r="B27" s="5"/>
      <c r="C27" s="5"/>
      <c r="D27" s="5"/>
      <c r="E27" s="5"/>
      <c r="F27" s="5"/>
      <c r="G27" s="5"/>
      <c r="H27" s="5"/>
      <c r="I27" s="5"/>
      <c r="J27" s="5"/>
      <c r="K27" s="5"/>
      <c r="L27" s="5"/>
      <c r="M27" s="5"/>
      <c r="N27" s="5"/>
      <c r="O27" s="5"/>
      <c r="P27" s="5"/>
      <c r="Q27" s="5"/>
      <c r="R27" s="5"/>
      <c r="S27" s="5"/>
    </row>
    <row r="28" spans="1:19" ht="20.3" customHeight="1" x14ac:dyDescent="0.3">
      <c r="A28" s="5"/>
      <c r="B28" s="811" t="s">
        <v>149</v>
      </c>
      <c r="C28" s="5"/>
      <c r="D28" s="5"/>
      <c r="E28" s="5"/>
      <c r="F28" s="5"/>
      <c r="G28" s="5"/>
      <c r="H28" s="5"/>
      <c r="I28" s="5"/>
      <c r="J28" s="5"/>
      <c r="K28" s="5"/>
      <c r="L28" s="5"/>
      <c r="M28" s="5"/>
      <c r="N28" s="5"/>
      <c r="O28" s="5"/>
      <c r="P28" s="5"/>
      <c r="Q28" s="5"/>
      <c r="R28" s="5"/>
      <c r="S28" s="5"/>
    </row>
    <row r="29" spans="1:19" ht="20.3" customHeight="1" x14ac:dyDescent="0.3">
      <c r="A29" s="5"/>
      <c r="B29" s="5"/>
      <c r="C29" s="812" t="s">
        <v>5167</v>
      </c>
      <c r="D29" s="5"/>
      <c r="E29" s="5"/>
      <c r="F29" s="5"/>
      <c r="G29" s="5"/>
      <c r="H29" s="5"/>
      <c r="I29" s="5"/>
      <c r="J29" s="5"/>
      <c r="K29" s="5"/>
      <c r="L29" s="5"/>
      <c r="M29" s="5"/>
      <c r="N29" s="5"/>
      <c r="O29" s="5"/>
      <c r="P29" s="5"/>
      <c r="Q29" s="5"/>
      <c r="R29" s="5"/>
      <c r="S29" s="5"/>
    </row>
    <row r="30" spans="1:19" ht="20.3" customHeight="1" x14ac:dyDescent="0.3">
      <c r="A30" s="5"/>
      <c r="B30" s="5"/>
      <c r="C30" s="5"/>
      <c r="D30" s="5" t="s">
        <v>5168</v>
      </c>
      <c r="E30" s="5"/>
      <c r="F30" s="5"/>
      <c r="G30" s="5"/>
      <c r="H30" s="5"/>
      <c r="I30" s="5"/>
      <c r="J30" s="5"/>
      <c r="K30" s="5"/>
      <c r="L30" s="5"/>
      <c r="M30" s="5"/>
      <c r="N30" s="5"/>
      <c r="O30" s="5"/>
      <c r="P30" s="5"/>
      <c r="Q30" s="5"/>
      <c r="R30" s="5"/>
      <c r="S30" s="5"/>
    </row>
    <row r="31" spans="1:19" ht="20.3" customHeight="1" x14ac:dyDescent="0.3">
      <c r="A31" s="5"/>
      <c r="B31" s="5"/>
      <c r="C31" s="5"/>
      <c r="D31" s="5" t="s">
        <v>5169</v>
      </c>
      <c r="E31" s="5"/>
      <c r="F31" s="5"/>
      <c r="G31" s="5"/>
      <c r="H31" s="5"/>
      <c r="I31" s="5"/>
      <c r="J31" s="5"/>
      <c r="K31" s="5"/>
      <c r="L31" s="5"/>
      <c r="M31" s="5"/>
      <c r="N31" s="5"/>
      <c r="O31" s="5"/>
      <c r="P31" s="5"/>
      <c r="Q31" s="5"/>
      <c r="R31" s="5"/>
      <c r="S31" s="5"/>
    </row>
    <row r="32" spans="1:19" ht="20.3" customHeight="1" x14ac:dyDescent="0.3">
      <c r="A32" s="5"/>
      <c r="B32" s="5"/>
      <c r="C32" s="5"/>
      <c r="D32" s="5" t="s">
        <v>5170</v>
      </c>
      <c r="E32" s="5"/>
      <c r="F32" s="5"/>
      <c r="G32" s="5"/>
      <c r="H32" s="5"/>
      <c r="I32" s="5"/>
      <c r="J32" s="5"/>
      <c r="K32" s="5"/>
      <c r="L32" s="5"/>
      <c r="M32" s="5"/>
      <c r="N32" s="5"/>
      <c r="O32" s="5"/>
      <c r="P32" s="5"/>
      <c r="Q32" s="5"/>
      <c r="R32" s="5"/>
      <c r="S32" s="5"/>
    </row>
    <row r="33" spans="1:19" ht="20.3" customHeight="1" x14ac:dyDescent="0.3">
      <c r="A33" s="5"/>
      <c r="B33" s="5"/>
      <c r="C33" s="5"/>
      <c r="D33" s="5" t="s">
        <v>5189</v>
      </c>
      <c r="E33" s="5"/>
      <c r="F33" s="5"/>
      <c r="G33" s="5"/>
      <c r="H33" s="5"/>
      <c r="I33" s="5"/>
      <c r="J33" s="5"/>
      <c r="K33" s="5"/>
      <c r="L33" s="5"/>
      <c r="M33" s="5"/>
      <c r="N33" s="5"/>
      <c r="O33" s="5"/>
      <c r="P33" s="5"/>
      <c r="Q33" s="5"/>
      <c r="R33" s="5"/>
      <c r="S33" s="5"/>
    </row>
    <row r="34" spans="1:19" ht="20.3" customHeight="1" x14ac:dyDescent="0.3">
      <c r="A34" s="5"/>
      <c r="B34" s="5"/>
      <c r="C34" s="5"/>
      <c r="D34" s="5"/>
      <c r="E34" s="5"/>
      <c r="F34" s="5"/>
      <c r="G34" s="5"/>
      <c r="H34" s="5"/>
      <c r="I34" s="5"/>
      <c r="J34" s="5"/>
      <c r="K34" s="5"/>
      <c r="L34" s="5"/>
      <c r="M34" s="5"/>
      <c r="N34" s="5"/>
      <c r="O34" s="5"/>
      <c r="P34" s="5"/>
      <c r="Q34" s="5"/>
      <c r="R34" s="5"/>
      <c r="S34" s="5"/>
    </row>
    <row r="35" spans="1:19" ht="20.3" customHeight="1" x14ac:dyDescent="0.3">
      <c r="A35" s="5"/>
      <c r="B35" s="811" t="s">
        <v>517</v>
      </c>
      <c r="C35" s="5"/>
      <c r="D35" s="5"/>
      <c r="E35" s="5"/>
      <c r="F35" s="5"/>
      <c r="G35" s="5"/>
      <c r="H35" s="5"/>
      <c r="I35" s="5"/>
      <c r="J35" s="5"/>
      <c r="K35" s="5"/>
      <c r="L35" s="5"/>
      <c r="M35" s="5"/>
      <c r="N35" s="5"/>
      <c r="O35" s="5"/>
      <c r="P35" s="5"/>
      <c r="Q35" s="5"/>
      <c r="R35" s="5"/>
      <c r="S35" s="5"/>
    </row>
    <row r="36" spans="1:19" ht="20.3" customHeight="1" x14ac:dyDescent="0.3">
      <c r="A36" s="5"/>
      <c r="B36" s="5"/>
      <c r="C36" s="812" t="s">
        <v>4168</v>
      </c>
      <c r="D36" s="5"/>
      <c r="E36" s="5"/>
      <c r="F36" s="5"/>
      <c r="G36" s="5"/>
      <c r="H36" s="5"/>
      <c r="I36" s="5"/>
      <c r="J36" s="5"/>
      <c r="K36" s="5"/>
      <c r="L36" s="5"/>
      <c r="M36" s="5"/>
      <c r="N36" s="5"/>
      <c r="O36" s="5"/>
      <c r="P36" s="5"/>
      <c r="Q36" s="5"/>
      <c r="R36" s="5"/>
      <c r="S36" s="5"/>
    </row>
    <row r="37" spans="1:19" ht="20.3" customHeight="1" x14ac:dyDescent="0.3">
      <c r="A37" s="5"/>
      <c r="B37" s="5"/>
      <c r="C37" s="5"/>
      <c r="D37" s="5" t="s">
        <v>5171</v>
      </c>
      <c r="E37" s="5"/>
      <c r="F37" s="5"/>
      <c r="G37" s="5"/>
      <c r="H37" s="5"/>
      <c r="I37" s="5"/>
      <c r="J37" s="5"/>
      <c r="K37" s="5"/>
      <c r="L37" s="5"/>
      <c r="M37" s="5"/>
      <c r="N37" s="5"/>
      <c r="O37" s="5"/>
      <c r="P37" s="5"/>
      <c r="Q37" s="5"/>
      <c r="R37" s="5"/>
      <c r="S37" s="5"/>
    </row>
    <row r="38" spans="1:19" ht="20.3" customHeight="1" x14ac:dyDescent="0.3">
      <c r="A38" s="5"/>
      <c r="B38" s="5"/>
      <c r="C38" s="5"/>
      <c r="D38" s="5" t="s">
        <v>5172</v>
      </c>
      <c r="E38" s="5"/>
      <c r="F38" s="5"/>
      <c r="G38" s="5"/>
      <c r="H38" s="5"/>
      <c r="I38" s="5"/>
      <c r="J38" s="5"/>
      <c r="K38" s="5"/>
      <c r="L38" s="5"/>
      <c r="M38" s="5"/>
      <c r="N38" s="5"/>
      <c r="O38" s="5"/>
      <c r="P38" s="5"/>
      <c r="Q38" s="5"/>
      <c r="R38" s="5"/>
      <c r="S38" s="5"/>
    </row>
    <row r="39" spans="1:19" ht="20.3" customHeight="1" x14ac:dyDescent="0.3">
      <c r="A39" s="5"/>
      <c r="B39" s="5"/>
      <c r="C39" s="5"/>
      <c r="D39" s="5" t="s">
        <v>5174</v>
      </c>
      <c r="E39" s="5"/>
      <c r="F39" s="5"/>
      <c r="G39" s="5"/>
      <c r="H39" s="5"/>
      <c r="I39" s="5"/>
      <c r="J39" s="5"/>
      <c r="K39" s="5"/>
      <c r="L39" s="5"/>
      <c r="M39" s="5"/>
      <c r="N39" s="5"/>
      <c r="O39" s="5"/>
      <c r="P39" s="5"/>
      <c r="Q39" s="5"/>
      <c r="R39" s="5"/>
      <c r="S39" s="5"/>
    </row>
    <row r="40" spans="1:19" ht="20.3" customHeight="1" x14ac:dyDescent="0.3">
      <c r="A40" s="5"/>
      <c r="B40" s="5"/>
      <c r="C40" s="5"/>
      <c r="D40" s="813" t="s">
        <v>5175</v>
      </c>
      <c r="E40" s="5"/>
      <c r="F40" s="5"/>
      <c r="G40" s="5"/>
      <c r="H40" s="5"/>
      <c r="I40" s="5"/>
      <c r="J40" s="5"/>
      <c r="K40" s="5"/>
      <c r="L40" s="5"/>
      <c r="M40" s="5"/>
      <c r="N40" s="5"/>
      <c r="O40" s="5"/>
      <c r="P40" s="5"/>
      <c r="Q40" s="5"/>
      <c r="R40" s="5"/>
      <c r="S40" s="5"/>
    </row>
    <row r="41" spans="1:19" ht="20.3" customHeight="1" x14ac:dyDescent="0.3">
      <c r="A41" s="5"/>
      <c r="B41" s="5"/>
      <c r="C41" s="5"/>
      <c r="D41" s="813"/>
      <c r="E41" s="5"/>
      <c r="F41" s="5"/>
      <c r="G41" s="5"/>
      <c r="H41" s="5"/>
      <c r="I41" s="5"/>
      <c r="J41" s="5"/>
      <c r="K41" s="5"/>
      <c r="L41" s="5"/>
      <c r="M41" s="5"/>
      <c r="N41" s="5"/>
      <c r="O41" s="5"/>
      <c r="P41" s="5"/>
      <c r="Q41" s="5"/>
      <c r="R41" s="5"/>
      <c r="S41" s="5"/>
    </row>
    <row r="42" spans="1:19" ht="20.3" customHeight="1" x14ac:dyDescent="0.3">
      <c r="A42" s="5"/>
      <c r="B42" s="536" t="s">
        <v>2056</v>
      </c>
      <c r="C42" s="347"/>
      <c r="D42" s="347"/>
      <c r="E42" s="347"/>
      <c r="F42" s="347"/>
      <c r="G42" s="347"/>
      <c r="H42" s="5"/>
      <c r="I42" s="5"/>
      <c r="J42" s="5"/>
      <c r="K42" s="5"/>
      <c r="L42" s="5"/>
      <c r="M42" s="5"/>
      <c r="N42" s="5"/>
      <c r="O42" s="5"/>
      <c r="P42" s="5"/>
      <c r="Q42" s="5"/>
      <c r="R42" s="5"/>
      <c r="S42" s="5"/>
    </row>
    <row r="43" spans="1:19" ht="20.3" customHeight="1" x14ac:dyDescent="0.3">
      <c r="A43" s="5"/>
      <c r="B43" s="536"/>
      <c r="C43" s="347" t="s">
        <v>2056</v>
      </c>
      <c r="D43" s="347"/>
      <c r="E43" s="347"/>
      <c r="F43" s="347"/>
      <c r="G43" s="347"/>
      <c r="H43" s="5"/>
      <c r="I43" s="5"/>
      <c r="J43" s="5"/>
      <c r="K43" s="5"/>
      <c r="L43" s="5"/>
      <c r="M43" s="5"/>
      <c r="N43" s="5"/>
      <c r="O43" s="5"/>
      <c r="P43" s="5"/>
      <c r="Q43" s="5"/>
      <c r="R43" s="5"/>
      <c r="S43" s="5"/>
    </row>
    <row r="44" spans="1:19" ht="20.3" customHeight="1" x14ac:dyDescent="0.3">
      <c r="A44" s="5"/>
      <c r="B44" s="536"/>
      <c r="C44" s="347"/>
      <c r="D44" s="347" t="s">
        <v>5190</v>
      </c>
      <c r="E44" s="347"/>
      <c r="F44" s="347"/>
      <c r="G44" s="347"/>
      <c r="H44" s="5"/>
      <c r="I44" s="5"/>
      <c r="J44" s="5"/>
      <c r="K44" s="5"/>
      <c r="L44" s="5"/>
      <c r="M44" s="5"/>
      <c r="N44" s="5"/>
      <c r="O44" s="5"/>
      <c r="P44" s="5"/>
      <c r="Q44" s="5"/>
      <c r="R44" s="5"/>
      <c r="S44" s="5"/>
    </row>
    <row r="45" spans="1:19" ht="20.3" customHeight="1" x14ac:dyDescent="0.3">
      <c r="A45" s="5"/>
      <c r="B45" s="5"/>
      <c r="C45" s="5"/>
      <c r="D45" s="813"/>
      <c r="E45" s="5"/>
      <c r="F45" s="5"/>
      <c r="G45" s="5"/>
      <c r="H45" s="5"/>
      <c r="I45" s="5"/>
      <c r="J45" s="5"/>
      <c r="K45" s="5"/>
      <c r="L45" s="5"/>
      <c r="M45" s="5"/>
      <c r="N45" s="5"/>
      <c r="O45" s="5"/>
      <c r="P45" s="5"/>
      <c r="Q45" s="5"/>
      <c r="R45" s="5"/>
      <c r="S45" s="5"/>
    </row>
    <row r="46" spans="1:19" ht="20.3" customHeight="1" x14ac:dyDescent="0.3">
      <c r="A46" s="345"/>
      <c r="B46" s="345"/>
      <c r="C46" s="345"/>
      <c r="D46" s="345"/>
      <c r="E46" s="345"/>
      <c r="F46" s="345"/>
      <c r="G46" s="345"/>
      <c r="H46" s="345"/>
      <c r="I46" s="345"/>
      <c r="J46" s="345"/>
      <c r="K46" s="345"/>
      <c r="L46" s="345"/>
      <c r="M46" s="345"/>
      <c r="N46" s="345"/>
      <c r="O46" s="345"/>
      <c r="P46" s="345"/>
      <c r="Q46" s="345"/>
      <c r="R46" s="345"/>
      <c r="S46" s="14"/>
    </row>
    <row r="47" spans="1:19" ht="20.3" customHeight="1" x14ac:dyDescent="0.3">
      <c r="A47" s="345"/>
      <c r="B47" s="107" t="s">
        <v>5109</v>
      </c>
      <c r="C47" s="345"/>
      <c r="D47" s="108" t="s">
        <v>5110</v>
      </c>
      <c r="E47" s="345"/>
      <c r="F47" s="345"/>
      <c r="G47" s="345"/>
      <c r="H47" s="345"/>
      <c r="I47" s="345"/>
      <c r="J47" s="345"/>
      <c r="K47" s="345"/>
      <c r="L47" s="345"/>
      <c r="M47" s="345"/>
      <c r="N47" s="345"/>
      <c r="O47" s="345"/>
      <c r="P47" s="345"/>
      <c r="Q47" s="345"/>
      <c r="R47" s="345"/>
      <c r="S47" s="14"/>
    </row>
    <row r="48" spans="1:19" ht="20.3" customHeight="1" x14ac:dyDescent="0.3">
      <c r="A48" s="347"/>
      <c r="B48" s="347"/>
      <c r="C48" s="347"/>
      <c r="D48" s="347"/>
      <c r="E48" s="347"/>
      <c r="F48" s="347"/>
      <c r="G48" s="347"/>
      <c r="H48" s="347"/>
      <c r="I48" s="347"/>
      <c r="J48" s="347"/>
      <c r="K48" s="347"/>
      <c r="L48" s="347"/>
      <c r="M48" s="347"/>
      <c r="N48" s="347"/>
      <c r="O48" s="347"/>
      <c r="P48" s="347"/>
      <c r="Q48" s="347"/>
      <c r="R48" s="347"/>
      <c r="S48" s="14"/>
    </row>
    <row r="49" spans="1:19" ht="20.3" customHeight="1" x14ac:dyDescent="0.3">
      <c r="A49" s="347"/>
      <c r="B49" s="536" t="s">
        <v>1905</v>
      </c>
      <c r="C49" s="5"/>
      <c r="D49" s="347"/>
      <c r="E49" s="347"/>
      <c r="F49" s="347"/>
      <c r="G49" s="347"/>
      <c r="H49" s="347"/>
      <c r="I49" s="347"/>
      <c r="J49" s="347"/>
      <c r="K49" s="347"/>
      <c r="L49" s="347"/>
      <c r="M49" s="347"/>
      <c r="N49" s="347"/>
      <c r="O49" s="347"/>
      <c r="P49" s="347"/>
      <c r="Q49" s="347"/>
      <c r="R49" s="347"/>
      <c r="S49" s="14"/>
    </row>
    <row r="50" spans="1:19" ht="20.3" customHeight="1" x14ac:dyDescent="0.3">
      <c r="A50" s="347"/>
      <c r="B50" s="102"/>
      <c r="C50" s="347" t="s">
        <v>5111</v>
      </c>
      <c r="D50" s="347"/>
      <c r="E50" s="347"/>
      <c r="F50" s="347"/>
      <c r="G50" s="347"/>
      <c r="H50" s="347"/>
      <c r="I50" s="347"/>
      <c r="J50" s="347"/>
      <c r="K50" s="347"/>
      <c r="L50" s="347"/>
      <c r="M50" s="347"/>
      <c r="N50" s="347"/>
      <c r="O50" s="347"/>
      <c r="P50" s="347"/>
      <c r="Q50" s="347"/>
      <c r="R50" s="347"/>
      <c r="S50" s="14"/>
    </row>
    <row r="51" spans="1:19" ht="20.3" customHeight="1" x14ac:dyDescent="0.3">
      <c r="A51" s="347"/>
      <c r="B51" s="347"/>
      <c r="C51" s="347" t="s">
        <v>5112</v>
      </c>
      <c r="D51" s="347"/>
      <c r="E51" s="347"/>
      <c r="F51" s="347"/>
      <c r="G51" s="347"/>
      <c r="H51" s="347"/>
      <c r="I51" s="347"/>
      <c r="J51" s="347"/>
      <c r="K51" s="347"/>
      <c r="L51" s="347"/>
      <c r="M51" s="347"/>
      <c r="N51" s="347"/>
      <c r="O51" s="347"/>
      <c r="P51" s="347"/>
      <c r="Q51" s="347"/>
      <c r="R51" s="347"/>
      <c r="S51" s="14"/>
    </row>
    <row r="52" spans="1:19" ht="20.3" customHeight="1" x14ac:dyDescent="0.3">
      <c r="A52" s="347"/>
      <c r="B52" s="347"/>
      <c r="C52" s="347" t="s">
        <v>5113</v>
      </c>
      <c r="D52" s="347"/>
      <c r="E52" s="347"/>
      <c r="F52" s="347"/>
      <c r="G52" s="347"/>
      <c r="H52" s="347"/>
      <c r="I52" s="347"/>
      <c r="J52" s="347"/>
      <c r="K52" s="347"/>
      <c r="L52" s="347"/>
      <c r="M52" s="347"/>
      <c r="N52" s="347"/>
      <c r="O52" s="347"/>
      <c r="P52" s="347"/>
      <c r="Q52" s="347"/>
      <c r="R52" s="347"/>
      <c r="S52" s="14"/>
    </row>
    <row r="53" spans="1:19" ht="20.3" customHeight="1" x14ac:dyDescent="0.3">
      <c r="A53" s="347"/>
      <c r="B53" s="347"/>
      <c r="C53" s="347" t="s">
        <v>5114</v>
      </c>
      <c r="D53" s="347"/>
      <c r="E53" s="347"/>
      <c r="F53" s="347"/>
      <c r="G53" s="347"/>
      <c r="H53" s="347"/>
      <c r="I53" s="347"/>
      <c r="J53" s="347"/>
      <c r="K53" s="347"/>
      <c r="L53" s="347"/>
      <c r="M53" s="347"/>
      <c r="N53" s="347"/>
      <c r="O53" s="347"/>
      <c r="P53" s="347"/>
      <c r="Q53" s="347"/>
      <c r="R53" s="347"/>
      <c r="S53" s="14"/>
    </row>
    <row r="54" spans="1:19" ht="20.3" customHeight="1" x14ac:dyDescent="0.3">
      <c r="A54" s="345"/>
      <c r="B54" s="345"/>
      <c r="C54" s="345"/>
      <c r="D54" s="345"/>
      <c r="E54" s="345"/>
      <c r="F54" s="345"/>
      <c r="G54" s="345"/>
      <c r="H54" s="345"/>
      <c r="I54" s="345"/>
      <c r="J54" s="345"/>
      <c r="K54" s="345"/>
      <c r="L54" s="345"/>
      <c r="M54" s="345"/>
      <c r="N54" s="345"/>
      <c r="O54" s="345"/>
      <c r="P54" s="345"/>
      <c r="Q54" s="345"/>
      <c r="R54" s="345"/>
      <c r="S54" s="14"/>
    </row>
    <row r="55" spans="1:19" ht="20.3" customHeight="1" x14ac:dyDescent="0.3">
      <c r="A55" s="345"/>
      <c r="B55" s="107" t="s">
        <v>4550</v>
      </c>
      <c r="C55" s="345"/>
      <c r="D55" s="108" t="s">
        <v>5046</v>
      </c>
      <c r="E55" s="345"/>
      <c r="F55" s="345"/>
      <c r="G55" s="345"/>
      <c r="H55" s="345"/>
      <c r="I55" s="345"/>
      <c r="J55" s="345"/>
      <c r="K55" s="345"/>
      <c r="L55" s="345"/>
      <c r="M55" s="345"/>
      <c r="N55" s="345"/>
      <c r="O55" s="345"/>
      <c r="P55" s="345"/>
      <c r="Q55" s="345"/>
      <c r="R55" s="345"/>
      <c r="S55" s="14"/>
    </row>
    <row r="56" spans="1:19" ht="20.3" customHeight="1" x14ac:dyDescent="0.3">
      <c r="A56" s="5"/>
      <c r="B56" s="102"/>
      <c r="C56" s="5"/>
      <c r="D56" s="3"/>
      <c r="E56" s="5"/>
      <c r="F56" s="5"/>
      <c r="G56" s="5"/>
      <c r="H56" s="5"/>
      <c r="I56" s="5"/>
      <c r="J56" s="5"/>
      <c r="K56" s="5"/>
      <c r="L56" s="5"/>
      <c r="M56" s="5"/>
      <c r="N56" s="5"/>
      <c r="O56" s="5"/>
      <c r="P56" s="5"/>
      <c r="Q56" s="5"/>
      <c r="R56" s="5"/>
      <c r="S56" s="14"/>
    </row>
    <row r="57" spans="1:19" ht="20.3" customHeight="1" x14ac:dyDescent="0.3">
      <c r="A57" s="5"/>
      <c r="B57" s="536" t="s">
        <v>1905</v>
      </c>
      <c r="C57" s="5"/>
      <c r="D57" s="3"/>
      <c r="E57" s="5"/>
      <c r="F57" s="5"/>
      <c r="G57" s="5"/>
      <c r="H57" s="5"/>
      <c r="I57" s="5"/>
      <c r="J57" s="5"/>
      <c r="K57" s="5"/>
      <c r="L57" s="5"/>
      <c r="M57" s="5"/>
      <c r="N57" s="5"/>
      <c r="O57" s="5"/>
      <c r="P57" s="5"/>
      <c r="Q57" s="5"/>
      <c r="R57" s="5"/>
      <c r="S57" s="14"/>
    </row>
    <row r="58" spans="1:19" ht="20.3" customHeight="1" x14ac:dyDescent="0.3">
      <c r="A58" s="5"/>
      <c r="B58" s="102"/>
      <c r="C58" s="347" t="s">
        <v>5062</v>
      </c>
      <c r="D58" s="3"/>
      <c r="E58" s="5"/>
      <c r="F58" s="5"/>
      <c r="G58" s="5"/>
      <c r="H58" s="5"/>
      <c r="I58" s="5"/>
      <c r="J58" s="5"/>
      <c r="K58" s="5"/>
      <c r="L58" s="5"/>
      <c r="M58" s="5"/>
      <c r="N58" s="5"/>
      <c r="O58" s="5"/>
      <c r="P58" s="5"/>
      <c r="Q58" s="5"/>
      <c r="R58" s="5"/>
      <c r="S58" s="14"/>
    </row>
    <row r="59" spans="1:19" ht="20.3" customHeight="1" x14ac:dyDescent="0.3">
      <c r="A59" s="347"/>
      <c r="B59" s="347"/>
      <c r="C59" s="347" t="s">
        <v>5094</v>
      </c>
      <c r="D59" s="347"/>
      <c r="E59" s="347"/>
      <c r="F59" s="347"/>
      <c r="G59" s="347"/>
      <c r="H59" s="347"/>
      <c r="I59" s="347"/>
      <c r="J59" s="347"/>
      <c r="K59" s="347"/>
      <c r="L59" s="347"/>
      <c r="M59" s="347"/>
      <c r="N59" s="347"/>
      <c r="O59" s="347"/>
      <c r="P59" s="347"/>
      <c r="Q59" s="347"/>
      <c r="R59" s="347"/>
      <c r="S59" s="14"/>
    </row>
    <row r="60" spans="1:19" ht="20.3" customHeight="1" x14ac:dyDescent="0.3">
      <c r="A60" s="347"/>
      <c r="B60" s="347"/>
      <c r="C60" s="347"/>
      <c r="D60" s="347"/>
      <c r="E60" s="347"/>
      <c r="F60" s="347"/>
      <c r="G60" s="347"/>
      <c r="H60" s="347"/>
      <c r="I60" s="347"/>
      <c r="J60" s="347"/>
      <c r="K60" s="347"/>
      <c r="L60" s="347"/>
      <c r="M60" s="347"/>
      <c r="N60" s="347"/>
      <c r="O60" s="347"/>
      <c r="P60" s="347"/>
      <c r="Q60" s="347"/>
      <c r="R60" s="347"/>
      <c r="S60" s="14"/>
    </row>
    <row r="61" spans="1:19" ht="20.3" customHeight="1" x14ac:dyDescent="0.3">
      <c r="A61" s="347"/>
      <c r="B61" s="536" t="s">
        <v>1898</v>
      </c>
      <c r="C61" s="347"/>
      <c r="D61" s="347"/>
      <c r="E61" s="347"/>
      <c r="F61" s="347"/>
      <c r="G61" s="347"/>
      <c r="H61" s="347"/>
      <c r="I61" s="347"/>
      <c r="J61" s="347"/>
      <c r="K61" s="347"/>
      <c r="L61" s="347"/>
      <c r="M61" s="347"/>
      <c r="N61" s="347"/>
      <c r="O61" s="347"/>
      <c r="P61" s="347"/>
      <c r="Q61" s="347"/>
      <c r="R61" s="347"/>
      <c r="S61" s="14"/>
    </row>
    <row r="62" spans="1:19" ht="20.3" customHeight="1" x14ac:dyDescent="0.3">
      <c r="A62" s="347"/>
      <c r="B62" s="347"/>
      <c r="C62" s="347" t="s">
        <v>5052</v>
      </c>
      <c r="D62" s="347"/>
      <c r="E62" s="347"/>
      <c r="F62" s="347"/>
      <c r="G62" s="347"/>
      <c r="H62" s="347"/>
      <c r="I62" s="347"/>
      <c r="J62" s="347"/>
      <c r="K62" s="347"/>
      <c r="L62" s="347"/>
      <c r="M62" s="347"/>
      <c r="N62" s="347"/>
      <c r="O62" s="347"/>
      <c r="P62" s="347"/>
      <c r="Q62" s="347"/>
      <c r="R62" s="347"/>
      <c r="S62" s="14"/>
    </row>
    <row r="63" spans="1:19" ht="20.3" customHeight="1" x14ac:dyDescent="0.3">
      <c r="A63" s="347"/>
      <c r="B63" s="347"/>
      <c r="C63" s="347" t="s">
        <v>5053</v>
      </c>
      <c r="D63" s="347"/>
      <c r="E63" s="347"/>
      <c r="F63" s="347"/>
      <c r="G63" s="347"/>
      <c r="H63" s="347"/>
      <c r="I63" s="347"/>
      <c r="J63" s="347"/>
      <c r="K63" s="347"/>
      <c r="L63" s="347"/>
      <c r="M63" s="347"/>
      <c r="N63" s="347"/>
      <c r="O63" s="347"/>
      <c r="P63" s="347"/>
      <c r="Q63" s="347"/>
      <c r="R63" s="347"/>
      <c r="S63" s="14"/>
    </row>
    <row r="64" spans="1:19" ht="20.3" customHeight="1" x14ac:dyDescent="0.3">
      <c r="A64" s="347"/>
      <c r="B64" s="347"/>
      <c r="C64" s="347" t="s">
        <v>5092</v>
      </c>
      <c r="D64" s="347"/>
      <c r="E64" s="347"/>
      <c r="F64" s="347"/>
      <c r="G64" s="347"/>
      <c r="H64" s="347"/>
      <c r="I64" s="347"/>
      <c r="J64" s="347"/>
      <c r="K64" s="347"/>
      <c r="L64" s="347"/>
      <c r="M64" s="347"/>
      <c r="N64" s="347"/>
      <c r="O64" s="347"/>
      <c r="P64" s="347"/>
      <c r="Q64" s="347"/>
      <c r="R64" s="347"/>
      <c r="S64" s="14"/>
    </row>
    <row r="65" spans="1:19" ht="20.3" customHeight="1" x14ac:dyDescent="0.3">
      <c r="A65" s="347"/>
      <c r="B65" s="347"/>
      <c r="C65" s="347"/>
      <c r="D65" s="347"/>
      <c r="E65" s="347"/>
      <c r="F65" s="347"/>
      <c r="G65" s="347"/>
      <c r="H65" s="347"/>
      <c r="I65" s="347"/>
      <c r="J65" s="347"/>
      <c r="K65" s="347"/>
      <c r="L65" s="347"/>
      <c r="M65" s="347"/>
      <c r="N65" s="347"/>
      <c r="O65" s="347"/>
      <c r="P65" s="347"/>
      <c r="Q65" s="347"/>
      <c r="R65" s="347"/>
      <c r="S65" s="14"/>
    </row>
    <row r="66" spans="1:19" ht="20.3" customHeight="1" x14ac:dyDescent="0.3">
      <c r="A66" s="347"/>
      <c r="B66" s="536" t="s">
        <v>4153</v>
      </c>
      <c r="C66" s="347"/>
      <c r="D66" s="347"/>
      <c r="E66" s="347"/>
      <c r="F66" s="347"/>
      <c r="G66" s="347"/>
      <c r="H66" s="347"/>
      <c r="I66" s="347"/>
      <c r="J66" s="347"/>
      <c r="K66" s="347"/>
      <c r="L66" s="347"/>
      <c r="M66" s="347"/>
      <c r="N66" s="347"/>
      <c r="O66" s="347"/>
      <c r="P66" s="347"/>
      <c r="Q66" s="347"/>
      <c r="R66" s="347"/>
      <c r="S66" s="14"/>
    </row>
    <row r="67" spans="1:19" ht="20.3" customHeight="1" x14ac:dyDescent="0.3">
      <c r="A67" s="347"/>
      <c r="B67" s="347"/>
      <c r="C67" s="347" t="s">
        <v>5050</v>
      </c>
      <c r="D67" s="347"/>
      <c r="E67" s="347"/>
      <c r="F67" s="347"/>
      <c r="G67" s="347"/>
      <c r="H67" s="347"/>
      <c r="I67" s="347"/>
      <c r="J67" s="347"/>
      <c r="K67" s="347"/>
      <c r="L67" s="347"/>
      <c r="M67" s="347"/>
      <c r="N67" s="347"/>
      <c r="O67" s="347"/>
      <c r="P67" s="347"/>
      <c r="Q67" s="347"/>
      <c r="R67" s="347"/>
      <c r="S67" s="14"/>
    </row>
    <row r="68" spans="1:19" ht="20.3" customHeight="1" x14ac:dyDescent="0.3">
      <c r="A68" s="347"/>
      <c r="B68" s="347"/>
      <c r="C68" s="347"/>
      <c r="D68" s="347" t="s">
        <v>5051</v>
      </c>
      <c r="E68" s="347"/>
      <c r="F68" s="347"/>
      <c r="G68" s="347"/>
      <c r="H68" s="347"/>
      <c r="I68" s="347"/>
      <c r="J68" s="347"/>
      <c r="K68" s="347"/>
      <c r="L68" s="347"/>
      <c r="M68" s="347"/>
      <c r="N68" s="347"/>
      <c r="O68" s="347"/>
      <c r="P68" s="347"/>
      <c r="Q68" s="347"/>
      <c r="R68" s="347"/>
      <c r="S68" s="14"/>
    </row>
    <row r="69" spans="1:19" ht="20.3" customHeight="1" x14ac:dyDescent="0.3">
      <c r="A69" s="347"/>
      <c r="B69" s="536" t="s">
        <v>4551</v>
      </c>
      <c r="C69" s="347"/>
      <c r="D69" s="347"/>
      <c r="E69" s="347"/>
      <c r="F69" s="347"/>
      <c r="G69" s="347"/>
      <c r="H69" s="347"/>
      <c r="I69" s="347"/>
      <c r="J69" s="347"/>
      <c r="K69" s="347"/>
      <c r="L69" s="347"/>
      <c r="M69" s="347"/>
      <c r="N69" s="347"/>
      <c r="O69" s="347"/>
      <c r="P69" s="347"/>
      <c r="Q69" s="347"/>
      <c r="R69" s="347"/>
      <c r="S69" s="14"/>
    </row>
    <row r="70" spans="1:19" ht="20.3" customHeight="1" x14ac:dyDescent="0.3">
      <c r="A70" s="347"/>
      <c r="B70" s="347"/>
      <c r="C70" s="347"/>
      <c r="D70" s="347"/>
      <c r="E70" s="347"/>
      <c r="F70" s="347"/>
      <c r="G70" s="347"/>
      <c r="H70" s="347"/>
      <c r="I70" s="347"/>
      <c r="J70" s="347"/>
      <c r="K70" s="347"/>
      <c r="L70" s="347"/>
      <c r="M70" s="347"/>
      <c r="N70" s="347"/>
      <c r="O70" s="347"/>
      <c r="P70" s="347"/>
      <c r="Q70" s="347"/>
      <c r="R70" s="347"/>
      <c r="S70" s="14"/>
    </row>
    <row r="71" spans="1:19" ht="20.3" customHeight="1" x14ac:dyDescent="0.3">
      <c r="A71" s="347"/>
      <c r="B71" s="347"/>
      <c r="C71" s="347" t="s">
        <v>4164</v>
      </c>
      <c r="D71" s="347"/>
      <c r="E71" s="347"/>
      <c r="F71" s="347"/>
      <c r="G71" s="347"/>
      <c r="H71" s="347"/>
      <c r="I71" s="347"/>
      <c r="J71" s="347"/>
      <c r="K71" s="347"/>
      <c r="L71" s="347"/>
      <c r="M71" s="347"/>
      <c r="N71" s="347"/>
      <c r="O71" s="347"/>
      <c r="P71" s="347"/>
      <c r="Q71" s="347"/>
      <c r="R71" s="347"/>
      <c r="S71" s="14"/>
    </row>
    <row r="72" spans="1:19" ht="20.3" customHeight="1" x14ac:dyDescent="0.3">
      <c r="A72" s="347"/>
      <c r="B72" s="347"/>
      <c r="C72" s="347"/>
      <c r="D72" s="347" t="s">
        <v>5064</v>
      </c>
      <c r="E72" s="347"/>
      <c r="F72" s="347"/>
      <c r="G72" s="347"/>
      <c r="H72" s="347"/>
      <c r="I72" s="347"/>
      <c r="J72" s="347"/>
      <c r="K72" s="347"/>
      <c r="L72" s="347"/>
      <c r="M72" s="347"/>
      <c r="N72" s="347"/>
      <c r="O72" s="347"/>
      <c r="P72" s="347"/>
      <c r="Q72" s="347"/>
      <c r="R72" s="347"/>
      <c r="S72" s="14"/>
    </row>
    <row r="73" spans="1:19" ht="20.3" customHeight="1" x14ac:dyDescent="0.3">
      <c r="A73" s="347"/>
      <c r="B73" s="347"/>
      <c r="C73" s="347"/>
      <c r="D73" s="347"/>
      <c r="E73" s="347"/>
      <c r="F73" s="347"/>
      <c r="G73" s="347"/>
      <c r="H73" s="347"/>
      <c r="I73" s="347"/>
      <c r="J73" s="347"/>
      <c r="K73" s="347"/>
      <c r="L73" s="347"/>
      <c r="M73" s="347"/>
      <c r="N73" s="347"/>
      <c r="O73" s="347"/>
      <c r="P73" s="347"/>
      <c r="Q73" s="347"/>
      <c r="R73" s="347"/>
      <c r="S73" s="14"/>
    </row>
    <row r="74" spans="1:19" ht="20.3" customHeight="1" x14ac:dyDescent="0.3">
      <c r="A74" s="347"/>
      <c r="B74" s="347"/>
      <c r="C74" s="347" t="s">
        <v>3353</v>
      </c>
      <c r="D74" s="347"/>
      <c r="E74" s="347"/>
      <c r="F74" s="347"/>
      <c r="G74" s="347"/>
      <c r="H74" s="347"/>
      <c r="I74" s="347"/>
      <c r="J74" s="347"/>
      <c r="K74" s="347"/>
      <c r="L74" s="347"/>
      <c r="M74" s="347"/>
      <c r="N74" s="347"/>
      <c r="O74" s="347"/>
      <c r="P74" s="347"/>
      <c r="Q74" s="347"/>
      <c r="R74" s="347"/>
      <c r="S74" s="14"/>
    </row>
    <row r="75" spans="1:19" ht="20.3" customHeight="1" x14ac:dyDescent="0.3">
      <c r="A75" s="347"/>
      <c r="B75" s="347"/>
      <c r="C75" s="347"/>
      <c r="D75" s="347" t="s">
        <v>5063</v>
      </c>
      <c r="E75" s="347"/>
      <c r="F75" s="347"/>
      <c r="G75" s="347"/>
      <c r="H75" s="347"/>
      <c r="I75" s="347"/>
      <c r="J75" s="347"/>
      <c r="K75" s="347"/>
      <c r="L75" s="347"/>
      <c r="M75" s="347"/>
      <c r="N75" s="347"/>
      <c r="O75" s="347"/>
      <c r="P75" s="347"/>
      <c r="Q75" s="347"/>
      <c r="R75" s="347"/>
      <c r="S75" s="14"/>
    </row>
    <row r="76" spans="1:19" ht="20.3" customHeight="1" x14ac:dyDescent="0.3">
      <c r="A76" s="347"/>
      <c r="B76" s="347"/>
      <c r="C76" s="347"/>
      <c r="D76" s="347"/>
      <c r="E76" s="347"/>
      <c r="F76" s="347"/>
      <c r="G76" s="347"/>
      <c r="H76" s="347"/>
      <c r="I76" s="347"/>
      <c r="J76" s="347"/>
      <c r="K76" s="347"/>
      <c r="L76" s="347"/>
      <c r="M76" s="347"/>
      <c r="N76" s="347"/>
      <c r="O76" s="347"/>
      <c r="P76" s="347"/>
      <c r="Q76" s="347"/>
      <c r="R76" s="347"/>
      <c r="S76" s="14"/>
    </row>
    <row r="77" spans="1:19" ht="20.3" customHeight="1" x14ac:dyDescent="0.3">
      <c r="A77" s="347"/>
      <c r="B77" s="347"/>
      <c r="C77" s="347" t="s">
        <v>4552</v>
      </c>
      <c r="D77" s="347"/>
      <c r="E77" s="347"/>
      <c r="F77" s="347"/>
      <c r="G77" s="347"/>
      <c r="H77" s="347"/>
      <c r="I77" s="347"/>
      <c r="J77" s="347"/>
      <c r="K77" s="347"/>
      <c r="L77" s="347"/>
      <c r="M77" s="347"/>
      <c r="N77" s="347"/>
      <c r="O77" s="347"/>
      <c r="P77" s="347"/>
      <c r="Q77" s="347"/>
      <c r="R77" s="347"/>
      <c r="S77" s="14"/>
    </row>
    <row r="78" spans="1:19" ht="20.3" customHeight="1" x14ac:dyDescent="0.3">
      <c r="A78" s="347"/>
      <c r="B78" s="347"/>
      <c r="C78" s="347"/>
      <c r="D78" s="347" t="s">
        <v>5047</v>
      </c>
      <c r="E78" s="347"/>
      <c r="F78" s="347"/>
      <c r="G78" s="347"/>
      <c r="H78" s="347"/>
      <c r="I78" s="347"/>
      <c r="J78" s="347"/>
      <c r="K78" s="347"/>
      <c r="L78" s="347"/>
      <c r="M78" s="347"/>
      <c r="N78" s="347"/>
      <c r="O78" s="347"/>
      <c r="P78" s="347"/>
      <c r="Q78" s="347"/>
      <c r="R78" s="347"/>
      <c r="S78" s="14"/>
    </row>
    <row r="79" spans="1:19" ht="20.3" customHeight="1" x14ac:dyDescent="0.3">
      <c r="A79" s="347"/>
      <c r="B79" s="347"/>
      <c r="C79" s="347"/>
      <c r="D79" s="347"/>
      <c r="E79" s="347"/>
      <c r="F79" s="347"/>
      <c r="G79" s="347"/>
      <c r="H79" s="347"/>
      <c r="I79" s="347"/>
      <c r="J79" s="347"/>
      <c r="K79" s="347"/>
      <c r="L79" s="347"/>
      <c r="M79" s="347"/>
      <c r="N79" s="347"/>
      <c r="O79" s="347"/>
      <c r="P79" s="347"/>
      <c r="Q79" s="347"/>
      <c r="R79" s="347"/>
      <c r="S79" s="14"/>
    </row>
    <row r="80" spans="1:19" ht="20.3" customHeight="1" x14ac:dyDescent="0.3">
      <c r="A80" s="347"/>
      <c r="B80" s="347"/>
      <c r="C80" s="347" t="s">
        <v>4173</v>
      </c>
      <c r="D80" s="347"/>
      <c r="E80" s="347"/>
      <c r="F80" s="347"/>
      <c r="G80" s="347"/>
      <c r="H80" s="347"/>
      <c r="I80" s="347"/>
      <c r="J80" s="347"/>
      <c r="K80" s="347"/>
      <c r="L80" s="347"/>
      <c r="M80" s="347"/>
      <c r="N80" s="347"/>
      <c r="O80" s="347"/>
      <c r="P80" s="347"/>
      <c r="Q80" s="347"/>
      <c r="R80" s="347"/>
      <c r="S80" s="14"/>
    </row>
    <row r="81" spans="1:19" ht="20.3" customHeight="1" x14ac:dyDescent="0.3">
      <c r="A81" s="347"/>
      <c r="B81" s="347"/>
      <c r="C81" s="347"/>
      <c r="D81" s="347" t="s">
        <v>5025</v>
      </c>
      <c r="E81" s="347"/>
      <c r="F81" s="347"/>
      <c r="G81" s="347"/>
      <c r="H81" s="347"/>
      <c r="I81" s="347"/>
      <c r="J81" s="347"/>
      <c r="K81" s="347"/>
      <c r="L81" s="347"/>
      <c r="M81" s="347"/>
      <c r="N81" s="347"/>
      <c r="O81" s="347"/>
      <c r="P81" s="347"/>
      <c r="Q81" s="347"/>
      <c r="R81" s="347"/>
      <c r="S81" s="14"/>
    </row>
    <row r="82" spans="1:19" ht="20.3" customHeight="1" x14ac:dyDescent="0.3">
      <c r="A82" s="347"/>
      <c r="B82" s="536"/>
      <c r="C82" s="347"/>
      <c r="D82" s="347"/>
      <c r="E82" s="347"/>
      <c r="F82" s="347"/>
      <c r="G82" s="347"/>
      <c r="H82" s="347"/>
      <c r="I82" s="347"/>
      <c r="J82" s="347"/>
      <c r="K82" s="347"/>
      <c r="L82" s="347"/>
      <c r="M82" s="347"/>
      <c r="N82" s="347"/>
      <c r="O82" s="347"/>
      <c r="P82" s="347"/>
      <c r="Q82" s="347"/>
      <c r="R82" s="347"/>
      <c r="S82" s="14"/>
    </row>
    <row r="83" spans="1:19" ht="20.3" customHeight="1" x14ac:dyDescent="0.3">
      <c r="A83" s="347"/>
      <c r="B83" s="536" t="s">
        <v>5026</v>
      </c>
      <c r="C83" s="347"/>
      <c r="D83" s="347"/>
      <c r="E83" s="347"/>
      <c r="F83" s="347"/>
      <c r="G83" s="347"/>
      <c r="H83" s="347"/>
      <c r="I83" s="347"/>
      <c r="J83" s="347"/>
      <c r="K83" s="347"/>
      <c r="L83" s="347"/>
      <c r="M83" s="347"/>
      <c r="N83" s="347"/>
      <c r="O83" s="347"/>
      <c r="P83" s="347"/>
      <c r="Q83" s="347"/>
      <c r="R83" s="347"/>
      <c r="S83" s="14"/>
    </row>
    <row r="84" spans="1:19" ht="20.3" customHeight="1" x14ac:dyDescent="0.3">
      <c r="A84" s="347"/>
      <c r="B84" s="347"/>
      <c r="C84" s="347" t="s">
        <v>4666</v>
      </c>
      <c r="D84" s="347"/>
      <c r="E84" s="347"/>
      <c r="F84" s="347"/>
      <c r="G84" s="347"/>
      <c r="H84" s="347"/>
      <c r="I84" s="347"/>
      <c r="J84" s="347"/>
      <c r="K84" s="347"/>
      <c r="L84" s="347"/>
      <c r="M84" s="347"/>
      <c r="N84" s="347"/>
      <c r="O84" s="347"/>
      <c r="P84" s="347"/>
      <c r="Q84" s="347"/>
      <c r="R84" s="347"/>
      <c r="S84" s="14"/>
    </row>
    <row r="85" spans="1:19" ht="20.3" customHeight="1" x14ac:dyDescent="0.3">
      <c r="A85" s="347"/>
      <c r="B85" s="347"/>
      <c r="C85" s="347"/>
      <c r="D85" s="347" t="s">
        <v>5027</v>
      </c>
      <c r="E85" s="347"/>
      <c r="F85" s="347"/>
      <c r="G85" s="347"/>
      <c r="H85" s="347"/>
      <c r="I85" s="347"/>
      <c r="J85" s="347"/>
      <c r="K85" s="347"/>
      <c r="L85" s="347"/>
      <c r="M85" s="347"/>
      <c r="N85" s="347"/>
      <c r="O85" s="347"/>
      <c r="P85" s="347"/>
      <c r="Q85" s="347"/>
      <c r="R85" s="347"/>
      <c r="S85" s="14"/>
    </row>
    <row r="86" spans="1:19" ht="20.3" customHeight="1" x14ac:dyDescent="0.3">
      <c r="A86" s="347"/>
      <c r="B86" s="347"/>
      <c r="C86" s="347"/>
      <c r="D86" s="347"/>
      <c r="E86" s="347"/>
      <c r="F86" s="347"/>
      <c r="G86" s="347"/>
      <c r="H86" s="347"/>
      <c r="I86" s="347"/>
      <c r="J86" s="347"/>
      <c r="K86" s="347"/>
      <c r="L86" s="347"/>
      <c r="M86" s="347"/>
      <c r="N86" s="347"/>
      <c r="O86" s="347"/>
      <c r="P86" s="347"/>
      <c r="Q86" s="347"/>
      <c r="R86" s="347"/>
      <c r="S86" s="14"/>
    </row>
    <row r="87" spans="1:19" ht="20.3" customHeight="1" x14ac:dyDescent="0.3">
      <c r="A87" s="347"/>
      <c r="B87" s="347"/>
      <c r="C87" s="347" t="s">
        <v>4667</v>
      </c>
      <c r="D87" s="347"/>
      <c r="E87" s="347"/>
      <c r="F87" s="347"/>
      <c r="G87" s="347"/>
      <c r="H87" s="347"/>
      <c r="I87" s="347"/>
      <c r="J87" s="347"/>
      <c r="K87" s="347"/>
      <c r="L87" s="347"/>
      <c r="M87" s="347"/>
      <c r="N87" s="347"/>
      <c r="O87" s="347"/>
      <c r="P87" s="347"/>
      <c r="Q87" s="347"/>
      <c r="R87" s="347"/>
      <c r="S87" s="14"/>
    </row>
    <row r="88" spans="1:19" ht="20.3" customHeight="1" x14ac:dyDescent="0.3">
      <c r="A88" s="347"/>
      <c r="B88" s="347"/>
      <c r="C88" s="347"/>
      <c r="D88" s="347" t="s">
        <v>5028</v>
      </c>
      <c r="E88" s="347"/>
      <c r="F88" s="347"/>
      <c r="G88" s="347"/>
      <c r="H88" s="347"/>
      <c r="I88" s="347"/>
      <c r="J88" s="347"/>
      <c r="K88" s="347"/>
      <c r="L88" s="347"/>
      <c r="M88" s="347"/>
      <c r="N88" s="347"/>
      <c r="O88" s="347"/>
      <c r="P88" s="347"/>
      <c r="Q88" s="347"/>
      <c r="R88" s="347"/>
      <c r="S88" s="14"/>
    </row>
    <row r="89" spans="1:19" ht="20.3" customHeight="1" x14ac:dyDescent="0.3">
      <c r="A89" s="347"/>
      <c r="B89" s="347"/>
      <c r="C89" s="347"/>
      <c r="D89" s="347" t="s">
        <v>5058</v>
      </c>
      <c r="E89" s="347"/>
      <c r="F89" s="347"/>
      <c r="G89" s="347"/>
      <c r="H89" s="347"/>
      <c r="I89" s="347"/>
      <c r="J89" s="347"/>
      <c r="K89" s="347"/>
      <c r="L89" s="347"/>
      <c r="M89" s="347"/>
      <c r="N89" s="347"/>
      <c r="O89" s="347"/>
      <c r="P89" s="347"/>
      <c r="Q89" s="347"/>
      <c r="R89" s="347"/>
      <c r="S89" s="14"/>
    </row>
    <row r="90" spans="1:19" ht="20.3" customHeight="1" x14ac:dyDescent="0.3">
      <c r="A90" s="347"/>
      <c r="B90" s="347"/>
      <c r="C90" s="347"/>
      <c r="D90" s="347"/>
      <c r="E90" s="347"/>
      <c r="F90" s="347"/>
      <c r="G90" s="347"/>
      <c r="H90" s="347"/>
      <c r="I90" s="347"/>
      <c r="J90" s="347"/>
      <c r="K90" s="347"/>
      <c r="L90" s="347"/>
      <c r="M90" s="347"/>
      <c r="N90" s="347"/>
      <c r="O90" s="347"/>
      <c r="P90" s="347"/>
      <c r="Q90" s="347"/>
      <c r="R90" s="347"/>
      <c r="S90" s="14"/>
    </row>
    <row r="91" spans="1:19" ht="20.3" customHeight="1" x14ac:dyDescent="0.3">
      <c r="A91" s="347"/>
      <c r="B91" s="347"/>
      <c r="C91" s="347" t="s">
        <v>4586</v>
      </c>
      <c r="D91" s="347"/>
      <c r="E91" s="347"/>
      <c r="F91" s="347"/>
      <c r="G91" s="347"/>
      <c r="H91" s="347"/>
      <c r="I91" s="347"/>
      <c r="J91" s="347"/>
      <c r="K91" s="347"/>
      <c r="L91" s="347"/>
      <c r="M91" s="347"/>
      <c r="N91" s="347"/>
      <c r="O91" s="347"/>
      <c r="P91" s="347"/>
      <c r="Q91" s="347"/>
      <c r="R91" s="347"/>
      <c r="S91" s="14"/>
    </row>
    <row r="92" spans="1:19" ht="20.3" customHeight="1" x14ac:dyDescent="0.3">
      <c r="A92" s="347"/>
      <c r="B92" s="347"/>
      <c r="C92" s="347"/>
      <c r="D92" s="347" t="s">
        <v>5055</v>
      </c>
      <c r="E92" s="347"/>
      <c r="F92" s="347"/>
      <c r="G92" s="347"/>
      <c r="H92" s="347"/>
      <c r="I92" s="347"/>
      <c r="J92" s="347"/>
      <c r="K92" s="347"/>
      <c r="L92" s="347"/>
      <c r="M92" s="347"/>
      <c r="N92" s="347"/>
      <c r="O92" s="347"/>
      <c r="P92" s="347"/>
      <c r="Q92" s="347"/>
      <c r="R92" s="347"/>
      <c r="S92" s="14"/>
    </row>
    <row r="93" spans="1:19" ht="20.3" customHeight="1" x14ac:dyDescent="0.3">
      <c r="A93" s="347"/>
      <c r="B93" s="347"/>
      <c r="C93" s="347"/>
      <c r="D93" s="347" t="s">
        <v>5029</v>
      </c>
      <c r="E93" s="347"/>
      <c r="F93" s="347"/>
      <c r="G93" s="347"/>
      <c r="H93" s="347"/>
      <c r="I93" s="347"/>
      <c r="J93" s="347"/>
      <c r="K93" s="347"/>
      <c r="L93" s="347"/>
      <c r="M93" s="347"/>
      <c r="N93" s="347"/>
      <c r="O93" s="347"/>
      <c r="P93" s="347"/>
      <c r="Q93" s="347"/>
      <c r="R93" s="347"/>
      <c r="S93" s="14"/>
    </row>
    <row r="94" spans="1:19" ht="20.3" customHeight="1" x14ac:dyDescent="0.3">
      <c r="A94" s="347"/>
      <c r="B94" s="347"/>
      <c r="C94" s="347"/>
      <c r="D94" s="347"/>
      <c r="E94" s="347"/>
      <c r="F94" s="347"/>
      <c r="G94" s="347"/>
      <c r="H94" s="347"/>
      <c r="I94" s="347"/>
      <c r="J94" s="347"/>
      <c r="K94" s="347"/>
      <c r="L94" s="347"/>
      <c r="M94" s="347"/>
      <c r="N94" s="347"/>
      <c r="O94" s="347"/>
      <c r="P94" s="347"/>
      <c r="Q94" s="347"/>
      <c r="R94" s="347"/>
      <c r="S94" s="14"/>
    </row>
    <row r="95" spans="1:19" ht="20.3" customHeight="1" x14ac:dyDescent="0.3">
      <c r="A95" s="347"/>
      <c r="B95" s="347"/>
      <c r="C95" s="347" t="s">
        <v>4668</v>
      </c>
      <c r="D95" s="347"/>
      <c r="E95" s="347"/>
      <c r="F95" s="347"/>
      <c r="G95" s="347"/>
      <c r="H95" s="347"/>
      <c r="I95" s="347"/>
      <c r="J95" s="347"/>
      <c r="K95" s="347"/>
      <c r="L95" s="347"/>
      <c r="M95" s="347"/>
      <c r="N95" s="347"/>
      <c r="O95" s="347"/>
      <c r="P95" s="347"/>
      <c r="Q95" s="347"/>
      <c r="R95" s="347"/>
      <c r="S95" s="14"/>
    </row>
    <row r="96" spans="1:19" ht="20.3" customHeight="1" x14ac:dyDescent="0.3">
      <c r="A96" s="347"/>
      <c r="B96" s="347"/>
      <c r="C96" s="347"/>
      <c r="D96" s="347" t="s">
        <v>5030</v>
      </c>
      <c r="E96" s="347"/>
      <c r="F96" s="347"/>
      <c r="G96" s="347"/>
      <c r="H96" s="347"/>
      <c r="I96" s="347"/>
      <c r="J96" s="347"/>
      <c r="K96" s="347"/>
      <c r="L96" s="347"/>
      <c r="M96" s="347"/>
      <c r="N96" s="347"/>
      <c r="O96" s="347"/>
      <c r="P96" s="347"/>
      <c r="Q96" s="347"/>
      <c r="R96" s="347"/>
      <c r="S96" s="14"/>
    </row>
    <row r="97" spans="1:19" ht="20.3" customHeight="1" x14ac:dyDescent="0.3">
      <c r="A97" s="347"/>
      <c r="B97" s="347"/>
      <c r="C97" s="347"/>
      <c r="D97" s="347"/>
      <c r="E97" s="347"/>
      <c r="F97" s="347"/>
      <c r="G97" s="347"/>
      <c r="H97" s="347"/>
      <c r="I97" s="347"/>
      <c r="J97" s="347"/>
      <c r="K97" s="347"/>
      <c r="L97" s="347"/>
      <c r="M97" s="347"/>
      <c r="N97" s="347"/>
      <c r="O97" s="347"/>
      <c r="P97" s="347"/>
      <c r="Q97" s="347"/>
      <c r="R97" s="347"/>
      <c r="S97" s="14"/>
    </row>
    <row r="98" spans="1:19" ht="20.3" customHeight="1" x14ac:dyDescent="0.3">
      <c r="A98" s="347"/>
      <c r="B98" s="536" t="s">
        <v>4553</v>
      </c>
      <c r="C98" s="347"/>
      <c r="D98" s="347"/>
      <c r="E98" s="347"/>
      <c r="F98" s="347"/>
      <c r="G98" s="347"/>
      <c r="H98" s="347"/>
      <c r="I98" s="347"/>
      <c r="J98" s="347"/>
      <c r="K98" s="347"/>
      <c r="L98" s="347"/>
      <c r="M98" s="347"/>
      <c r="N98" s="347"/>
      <c r="O98" s="347"/>
      <c r="P98" s="347"/>
      <c r="Q98" s="347"/>
      <c r="R98" s="347"/>
      <c r="S98" s="14"/>
    </row>
    <row r="99" spans="1:19" ht="20.3" customHeight="1" x14ac:dyDescent="0.3">
      <c r="A99" s="347"/>
      <c r="B99" s="536"/>
      <c r="C99" s="347"/>
      <c r="D99" s="347"/>
      <c r="E99" s="347"/>
      <c r="F99" s="347"/>
      <c r="G99" s="347"/>
      <c r="H99" s="347"/>
      <c r="I99" s="347"/>
      <c r="J99" s="347"/>
      <c r="K99" s="347"/>
      <c r="L99" s="347"/>
      <c r="M99" s="347"/>
      <c r="N99" s="347"/>
      <c r="O99" s="347"/>
      <c r="P99" s="347"/>
      <c r="Q99" s="347"/>
      <c r="R99" s="347"/>
      <c r="S99" s="14"/>
    </row>
    <row r="100" spans="1:19" ht="20.3" customHeight="1" x14ac:dyDescent="0.3">
      <c r="A100" s="347"/>
      <c r="B100" s="536"/>
      <c r="C100" s="347" t="s">
        <v>4168</v>
      </c>
      <c r="D100" s="347"/>
      <c r="E100" s="347"/>
      <c r="F100" s="347"/>
      <c r="G100" s="347"/>
      <c r="H100" s="347"/>
      <c r="I100" s="347"/>
      <c r="J100" s="347"/>
      <c r="K100" s="347"/>
      <c r="L100" s="347"/>
      <c r="M100" s="347"/>
      <c r="N100" s="347"/>
      <c r="O100" s="347"/>
      <c r="P100" s="347"/>
      <c r="Q100" s="347"/>
      <c r="R100" s="347"/>
      <c r="S100" s="14"/>
    </row>
    <row r="101" spans="1:19" ht="20.3" customHeight="1" x14ac:dyDescent="0.3">
      <c r="A101" s="347"/>
      <c r="B101" s="536"/>
      <c r="C101" s="347"/>
      <c r="D101" s="347" t="s">
        <v>5056</v>
      </c>
      <c r="E101" s="347"/>
      <c r="F101" s="347"/>
      <c r="G101" s="347"/>
      <c r="H101" s="347"/>
      <c r="I101" s="347"/>
      <c r="J101" s="347"/>
      <c r="K101" s="347"/>
      <c r="L101" s="347"/>
      <c r="M101" s="347"/>
      <c r="N101" s="347"/>
      <c r="O101" s="347"/>
      <c r="P101" s="347"/>
      <c r="Q101" s="347"/>
      <c r="R101" s="347"/>
      <c r="S101" s="14"/>
    </row>
    <row r="102" spans="1:19" ht="20.3" customHeight="1" x14ac:dyDescent="0.3">
      <c r="A102" s="347"/>
      <c r="B102" s="536"/>
      <c r="C102" s="347"/>
      <c r="D102" s="347"/>
      <c r="E102" s="347"/>
      <c r="F102" s="347"/>
      <c r="G102" s="347"/>
      <c r="H102" s="347"/>
      <c r="I102" s="347"/>
      <c r="J102" s="347"/>
      <c r="K102" s="347"/>
      <c r="L102" s="347"/>
      <c r="M102" s="347"/>
      <c r="N102" s="347"/>
      <c r="O102" s="347"/>
      <c r="P102" s="347"/>
      <c r="Q102" s="347"/>
      <c r="R102" s="347"/>
      <c r="S102" s="14"/>
    </row>
    <row r="103" spans="1:19" ht="20.3" customHeight="1" x14ac:dyDescent="0.3">
      <c r="A103" s="347"/>
      <c r="B103" s="347"/>
      <c r="C103" s="347" t="s">
        <v>4578</v>
      </c>
      <c r="D103" s="347"/>
      <c r="E103" s="347"/>
      <c r="F103" s="347"/>
      <c r="G103" s="347"/>
      <c r="H103" s="347"/>
      <c r="I103" s="347"/>
      <c r="J103" s="347"/>
      <c r="K103" s="347"/>
      <c r="L103" s="347"/>
      <c r="M103" s="347"/>
      <c r="N103" s="347"/>
      <c r="O103" s="347"/>
      <c r="P103" s="347"/>
      <c r="Q103" s="347"/>
      <c r="R103" s="347"/>
      <c r="S103" s="14"/>
    </row>
    <row r="104" spans="1:19" ht="20.3" customHeight="1" x14ac:dyDescent="0.3">
      <c r="A104" s="347"/>
      <c r="B104" s="347"/>
      <c r="C104" s="347"/>
      <c r="D104" s="347" t="s">
        <v>5032</v>
      </c>
      <c r="E104" s="347"/>
      <c r="F104" s="347"/>
      <c r="G104" s="347"/>
      <c r="H104" s="347"/>
      <c r="I104" s="347"/>
      <c r="J104" s="347"/>
      <c r="K104" s="347"/>
      <c r="L104" s="347"/>
      <c r="M104" s="347"/>
      <c r="N104" s="347"/>
      <c r="O104" s="347"/>
      <c r="P104" s="347"/>
      <c r="Q104" s="347"/>
      <c r="R104" s="347"/>
      <c r="S104" s="14"/>
    </row>
    <row r="105" spans="1:19" ht="20.3" customHeight="1" x14ac:dyDescent="0.3">
      <c r="A105" s="347"/>
      <c r="B105" s="347"/>
      <c r="C105" s="347"/>
      <c r="D105" s="347"/>
      <c r="E105" s="347"/>
      <c r="F105" s="347"/>
      <c r="G105" s="347"/>
      <c r="H105" s="347"/>
      <c r="I105" s="347"/>
      <c r="J105" s="347"/>
      <c r="K105" s="347"/>
      <c r="L105" s="347"/>
      <c r="M105" s="347"/>
      <c r="N105" s="347"/>
      <c r="O105" s="347"/>
      <c r="P105" s="347"/>
      <c r="Q105" s="347"/>
      <c r="R105" s="347"/>
      <c r="S105" s="14"/>
    </row>
    <row r="106" spans="1:19" ht="20.3" customHeight="1" x14ac:dyDescent="0.3">
      <c r="A106" s="347"/>
      <c r="B106" s="347"/>
      <c r="C106" s="347" t="s">
        <v>4171</v>
      </c>
      <c r="D106" s="347"/>
      <c r="E106" s="347"/>
      <c r="F106" s="347"/>
      <c r="G106" s="347"/>
      <c r="H106" s="347"/>
      <c r="I106" s="347"/>
      <c r="J106" s="347"/>
      <c r="K106" s="347"/>
      <c r="L106" s="347"/>
      <c r="M106" s="347"/>
      <c r="N106" s="347"/>
      <c r="O106" s="347"/>
      <c r="P106" s="347"/>
      <c r="Q106" s="347"/>
      <c r="R106" s="347"/>
      <c r="S106" s="14"/>
    </row>
    <row r="107" spans="1:19" ht="20.3" customHeight="1" x14ac:dyDescent="0.3">
      <c r="A107" s="347"/>
      <c r="B107" s="347"/>
      <c r="C107" s="347"/>
      <c r="D107" s="347" t="s">
        <v>5054</v>
      </c>
      <c r="E107" s="347"/>
      <c r="F107" s="347"/>
      <c r="G107" s="347"/>
      <c r="H107" s="347"/>
      <c r="I107" s="347"/>
      <c r="J107" s="347"/>
      <c r="K107" s="347"/>
      <c r="L107" s="347"/>
      <c r="M107" s="347"/>
      <c r="N107" s="347"/>
      <c r="O107" s="347"/>
      <c r="P107" s="347"/>
      <c r="Q107" s="347"/>
      <c r="R107" s="347"/>
      <c r="S107" s="14"/>
    </row>
    <row r="108" spans="1:19" ht="20.3" customHeight="1" x14ac:dyDescent="0.3">
      <c r="A108" s="347"/>
      <c r="B108" s="347"/>
      <c r="C108" s="347"/>
      <c r="D108" s="347"/>
      <c r="E108" s="347"/>
      <c r="F108" s="347"/>
      <c r="G108" s="347"/>
      <c r="H108" s="347"/>
      <c r="I108" s="347"/>
      <c r="J108" s="347"/>
      <c r="K108" s="347"/>
      <c r="L108" s="347"/>
      <c r="M108" s="347"/>
      <c r="N108" s="347"/>
      <c r="O108" s="347"/>
      <c r="P108" s="347"/>
      <c r="Q108" s="347"/>
      <c r="R108" s="347"/>
      <c r="S108" s="14"/>
    </row>
    <row r="109" spans="1:19" ht="20.3" customHeight="1" x14ac:dyDescent="0.3">
      <c r="A109" s="347"/>
      <c r="B109" s="347"/>
      <c r="C109" s="347" t="s">
        <v>5031</v>
      </c>
      <c r="D109" s="347"/>
      <c r="E109" s="347"/>
      <c r="F109" s="347"/>
      <c r="G109" s="347"/>
      <c r="H109" s="347"/>
      <c r="I109" s="347"/>
      <c r="J109" s="347"/>
      <c r="K109" s="347"/>
      <c r="L109" s="347"/>
      <c r="M109" s="347"/>
      <c r="N109" s="347"/>
      <c r="O109" s="347"/>
      <c r="P109" s="347"/>
      <c r="Q109" s="347"/>
      <c r="R109" s="347"/>
      <c r="S109" s="14"/>
    </row>
    <row r="110" spans="1:19" ht="20.3" customHeight="1" x14ac:dyDescent="0.3">
      <c r="A110" s="347"/>
      <c r="B110" s="347"/>
      <c r="C110" s="347"/>
      <c r="D110" s="347" t="s">
        <v>5033</v>
      </c>
      <c r="E110" s="347"/>
      <c r="F110" s="347"/>
      <c r="G110" s="347"/>
      <c r="H110" s="347"/>
      <c r="I110" s="347"/>
      <c r="J110" s="347"/>
      <c r="K110" s="347"/>
      <c r="L110" s="347"/>
      <c r="M110" s="347"/>
      <c r="N110" s="347"/>
      <c r="O110" s="347"/>
      <c r="P110" s="347"/>
      <c r="Q110" s="347"/>
      <c r="R110" s="347"/>
      <c r="S110" s="14"/>
    </row>
    <row r="111" spans="1:19" ht="20.3" customHeight="1" x14ac:dyDescent="0.3">
      <c r="A111" s="347"/>
      <c r="B111" s="347"/>
      <c r="C111" s="347"/>
      <c r="D111" s="347" t="s">
        <v>5034</v>
      </c>
      <c r="E111" s="347"/>
      <c r="F111" s="347"/>
      <c r="G111" s="347"/>
      <c r="H111" s="347"/>
      <c r="I111" s="347"/>
      <c r="J111" s="347"/>
      <c r="K111" s="347"/>
      <c r="L111" s="347"/>
      <c r="M111" s="347"/>
      <c r="N111" s="347"/>
      <c r="O111" s="347"/>
      <c r="P111" s="347"/>
      <c r="Q111" s="347"/>
      <c r="R111" s="347"/>
      <c r="S111" s="14"/>
    </row>
    <row r="112" spans="1:19" ht="20.3" customHeight="1" x14ac:dyDescent="0.3">
      <c r="A112" s="347"/>
      <c r="B112" s="347"/>
      <c r="C112" s="347"/>
      <c r="D112" s="347" t="s">
        <v>5035</v>
      </c>
      <c r="E112" s="347"/>
      <c r="F112" s="347"/>
      <c r="G112" s="347"/>
      <c r="H112" s="347"/>
      <c r="I112" s="347"/>
      <c r="J112" s="347"/>
      <c r="K112" s="347"/>
      <c r="L112" s="347"/>
      <c r="M112" s="347"/>
      <c r="N112" s="347"/>
      <c r="O112" s="347"/>
      <c r="P112" s="347"/>
      <c r="Q112" s="347"/>
      <c r="R112" s="347"/>
      <c r="S112" s="14"/>
    </row>
    <row r="113" spans="1:19" ht="20.3" customHeight="1" x14ac:dyDescent="0.3">
      <c r="A113" s="347"/>
      <c r="B113" s="347"/>
      <c r="C113" s="347"/>
      <c r="D113" s="347" t="s">
        <v>5057</v>
      </c>
      <c r="E113" s="347"/>
      <c r="F113" s="347"/>
      <c r="G113" s="347"/>
      <c r="H113" s="347"/>
      <c r="I113" s="347"/>
      <c r="J113" s="347"/>
      <c r="K113" s="347"/>
      <c r="L113" s="347"/>
      <c r="M113" s="347"/>
      <c r="N113" s="347"/>
      <c r="O113" s="347"/>
      <c r="P113" s="347"/>
      <c r="Q113" s="347"/>
      <c r="R113" s="347"/>
      <c r="S113" s="14"/>
    </row>
    <row r="114" spans="1:19" ht="20.3" customHeight="1" x14ac:dyDescent="0.3">
      <c r="A114" s="347"/>
      <c r="B114" s="347"/>
      <c r="C114" s="347"/>
      <c r="D114" s="347"/>
      <c r="E114" s="347"/>
      <c r="F114" s="347"/>
      <c r="G114" s="347"/>
      <c r="H114" s="347"/>
      <c r="I114" s="347"/>
      <c r="J114" s="347"/>
      <c r="K114" s="347"/>
      <c r="L114" s="347"/>
      <c r="M114" s="347"/>
      <c r="N114" s="347"/>
      <c r="O114" s="347"/>
      <c r="P114" s="347"/>
      <c r="Q114" s="347"/>
      <c r="R114" s="347"/>
      <c r="S114" s="14"/>
    </row>
    <row r="115" spans="1:19" ht="20.3" customHeight="1" x14ac:dyDescent="0.3">
      <c r="A115" s="347"/>
      <c r="B115" s="347"/>
      <c r="C115" s="347" t="s">
        <v>4173</v>
      </c>
      <c r="D115" s="347"/>
      <c r="E115" s="347"/>
      <c r="F115" s="347"/>
      <c r="G115" s="347"/>
      <c r="H115" s="347"/>
      <c r="I115" s="347"/>
      <c r="J115" s="347"/>
      <c r="K115" s="347"/>
      <c r="L115" s="347"/>
      <c r="M115" s="347"/>
      <c r="N115" s="347"/>
      <c r="O115" s="347"/>
      <c r="P115" s="347"/>
      <c r="Q115" s="347"/>
      <c r="R115" s="347"/>
      <c r="S115" s="14"/>
    </row>
    <row r="116" spans="1:19" ht="20.3" customHeight="1" x14ac:dyDescent="0.3">
      <c r="A116" s="3"/>
      <c r="B116" s="347"/>
      <c r="C116" s="347"/>
      <c r="D116" s="347" t="s">
        <v>5036</v>
      </c>
      <c r="E116" s="347"/>
      <c r="F116" s="347"/>
      <c r="G116" s="347"/>
      <c r="H116" s="347"/>
      <c r="I116" s="347"/>
      <c r="J116" s="347"/>
      <c r="K116" s="347"/>
      <c r="L116" s="347"/>
      <c r="M116" s="347"/>
      <c r="N116" s="347"/>
      <c r="O116" s="3"/>
      <c r="P116" s="195"/>
      <c r="Q116" s="3"/>
      <c r="R116" s="3"/>
      <c r="S116" s="14"/>
    </row>
    <row r="117" spans="1:19" ht="20.3" customHeight="1" x14ac:dyDescent="0.3">
      <c r="A117" s="3"/>
      <c r="B117" s="347"/>
      <c r="C117" s="347"/>
      <c r="D117" s="347"/>
      <c r="E117" s="347"/>
      <c r="F117" s="347"/>
      <c r="G117" s="347"/>
      <c r="H117" s="347"/>
      <c r="I117" s="347"/>
      <c r="J117" s="347"/>
      <c r="K117" s="347"/>
      <c r="L117" s="347"/>
      <c r="M117" s="347"/>
      <c r="N117" s="347"/>
      <c r="O117" s="3"/>
      <c r="P117" s="195"/>
      <c r="Q117" s="3"/>
      <c r="R117" s="3"/>
      <c r="S117" s="14"/>
    </row>
    <row r="118" spans="1:19" ht="20.3" customHeight="1" x14ac:dyDescent="0.3">
      <c r="A118" s="3"/>
      <c r="B118" s="536" t="s">
        <v>2056</v>
      </c>
      <c r="C118" s="347"/>
      <c r="D118" s="347"/>
      <c r="E118" s="347"/>
      <c r="F118" s="347"/>
      <c r="G118" s="347"/>
      <c r="H118" s="347"/>
      <c r="I118" s="347"/>
      <c r="J118" s="347"/>
      <c r="K118" s="347"/>
      <c r="L118" s="347"/>
      <c r="M118" s="347"/>
      <c r="N118" s="347"/>
      <c r="O118" s="3"/>
      <c r="P118" s="195"/>
      <c r="Q118" s="3"/>
      <c r="R118" s="3"/>
      <c r="S118" s="14"/>
    </row>
    <row r="119" spans="1:19" ht="20.3" customHeight="1" x14ac:dyDescent="0.3">
      <c r="A119" s="3"/>
      <c r="B119" s="536"/>
      <c r="C119" s="347" t="s">
        <v>2056</v>
      </c>
      <c r="D119" s="347"/>
      <c r="E119" s="347"/>
      <c r="F119" s="347"/>
      <c r="G119" s="347"/>
      <c r="H119" s="347"/>
      <c r="I119" s="347"/>
      <c r="J119" s="347"/>
      <c r="K119" s="347"/>
      <c r="L119" s="347"/>
      <c r="M119" s="347"/>
      <c r="N119" s="347"/>
      <c r="O119" s="3"/>
      <c r="P119" s="195"/>
      <c r="Q119" s="3"/>
      <c r="R119" s="3"/>
      <c r="S119" s="14"/>
    </row>
    <row r="120" spans="1:19" ht="20.3" customHeight="1" x14ac:dyDescent="0.3">
      <c r="A120" s="3"/>
      <c r="B120" s="536"/>
      <c r="C120" s="347"/>
      <c r="D120" s="347" t="s">
        <v>5059</v>
      </c>
      <c r="E120" s="347"/>
      <c r="F120" s="347"/>
      <c r="G120" s="347"/>
      <c r="H120" s="347"/>
      <c r="I120" s="347"/>
      <c r="J120" s="347"/>
      <c r="K120" s="347"/>
      <c r="L120" s="347"/>
      <c r="M120" s="347"/>
      <c r="N120" s="347"/>
      <c r="O120" s="3"/>
      <c r="P120" s="195"/>
      <c r="Q120" s="3"/>
      <c r="R120" s="3"/>
      <c r="S120" s="14"/>
    </row>
    <row r="121" spans="1:19" ht="20.3" customHeight="1" x14ac:dyDescent="0.3">
      <c r="A121" s="3"/>
      <c r="B121" s="536"/>
      <c r="C121" s="347"/>
      <c r="D121" s="347"/>
      <c r="E121" s="347"/>
      <c r="F121" s="347"/>
      <c r="G121" s="347"/>
      <c r="H121" s="347"/>
      <c r="I121" s="347"/>
      <c r="J121" s="347"/>
      <c r="K121" s="347"/>
      <c r="L121" s="347"/>
      <c r="M121" s="347"/>
      <c r="N121" s="347"/>
      <c r="O121" s="3"/>
      <c r="P121" s="195"/>
      <c r="Q121" s="3"/>
      <c r="R121" s="3"/>
      <c r="S121" s="14"/>
    </row>
    <row r="122" spans="1:19" ht="20.3" customHeight="1" x14ac:dyDescent="0.3">
      <c r="A122" s="3"/>
      <c r="B122" s="536"/>
      <c r="C122" s="347" t="s">
        <v>5060</v>
      </c>
      <c r="D122" s="347"/>
      <c r="E122" s="347"/>
      <c r="F122" s="347"/>
      <c r="G122" s="347"/>
      <c r="H122" s="347"/>
      <c r="I122" s="347"/>
      <c r="J122" s="347"/>
      <c r="K122" s="347"/>
      <c r="L122" s="347"/>
      <c r="M122" s="347"/>
      <c r="N122" s="347"/>
      <c r="O122" s="3"/>
      <c r="P122" s="195"/>
      <c r="Q122" s="3"/>
      <c r="R122" s="3"/>
      <c r="S122" s="14"/>
    </row>
    <row r="123" spans="1:19" ht="20.3" customHeight="1" x14ac:dyDescent="0.3">
      <c r="A123" s="3"/>
      <c r="B123" s="536"/>
      <c r="C123" s="347"/>
      <c r="D123" s="347" t="s">
        <v>5061</v>
      </c>
      <c r="E123" s="347"/>
      <c r="F123" s="347"/>
      <c r="G123" s="347"/>
      <c r="H123" s="347"/>
      <c r="I123" s="347"/>
      <c r="J123" s="347"/>
      <c r="K123" s="347"/>
      <c r="L123" s="347"/>
      <c r="M123" s="347"/>
      <c r="N123" s="347"/>
      <c r="O123" s="3"/>
      <c r="P123" s="195"/>
      <c r="Q123" s="3"/>
      <c r="R123" s="3"/>
      <c r="S123" s="14"/>
    </row>
    <row r="124" spans="1:19" ht="20.3" customHeight="1" x14ac:dyDescent="0.3">
      <c r="A124" s="3"/>
      <c r="B124" s="536"/>
      <c r="C124" s="347"/>
      <c r="D124" s="347"/>
      <c r="E124" s="347"/>
      <c r="F124" s="347"/>
      <c r="G124" s="347"/>
      <c r="H124" s="347"/>
      <c r="I124" s="347"/>
      <c r="J124" s="347"/>
      <c r="K124" s="347"/>
      <c r="L124" s="347"/>
      <c r="M124" s="347"/>
      <c r="N124" s="347"/>
      <c r="O124" s="3"/>
      <c r="P124" s="195"/>
      <c r="Q124" s="3"/>
      <c r="R124" s="3"/>
      <c r="S124" s="14"/>
    </row>
    <row r="125" spans="1:19" ht="20.3" customHeight="1" x14ac:dyDescent="0.3">
      <c r="A125" s="3"/>
      <c r="B125" s="347"/>
      <c r="C125" s="347" t="s">
        <v>5048</v>
      </c>
      <c r="D125" s="347"/>
      <c r="E125" s="347"/>
      <c r="F125" s="347"/>
      <c r="G125" s="347"/>
      <c r="H125" s="347"/>
      <c r="I125" s="347"/>
      <c r="J125" s="347"/>
      <c r="K125" s="347"/>
      <c r="L125" s="347"/>
      <c r="M125" s="347"/>
      <c r="N125" s="347"/>
      <c r="O125" s="3"/>
      <c r="P125" s="195"/>
      <c r="Q125" s="3"/>
      <c r="R125" s="3"/>
      <c r="S125" s="14"/>
    </row>
    <row r="126" spans="1:19" ht="20.3" customHeight="1" x14ac:dyDescent="0.3">
      <c r="A126" s="3"/>
      <c r="B126" s="347"/>
      <c r="C126" s="347"/>
      <c r="D126" s="347" t="s">
        <v>5049</v>
      </c>
      <c r="E126" s="347"/>
      <c r="F126" s="347"/>
      <c r="G126" s="347"/>
      <c r="H126" s="347"/>
      <c r="I126" s="347"/>
      <c r="J126" s="347"/>
      <c r="K126" s="347"/>
      <c r="L126" s="347"/>
      <c r="M126" s="347"/>
      <c r="N126" s="347"/>
      <c r="O126" s="3"/>
      <c r="P126" s="195"/>
      <c r="Q126" s="3"/>
      <c r="R126" s="3"/>
      <c r="S126" s="14"/>
    </row>
    <row r="127" spans="1:19" ht="20.3" customHeight="1" x14ac:dyDescent="0.3">
      <c r="A127" s="3"/>
      <c r="B127" s="347"/>
      <c r="C127" s="347"/>
      <c r="D127" s="347"/>
      <c r="E127" s="347"/>
      <c r="F127" s="347"/>
      <c r="G127" s="347"/>
      <c r="H127" s="347"/>
      <c r="I127" s="347"/>
      <c r="J127" s="347"/>
      <c r="K127" s="347"/>
      <c r="L127" s="347"/>
      <c r="M127" s="347"/>
      <c r="N127" s="347"/>
      <c r="O127" s="3"/>
      <c r="P127" s="195"/>
      <c r="Q127" s="3"/>
      <c r="R127" s="3"/>
      <c r="S127" s="14"/>
    </row>
    <row r="128" spans="1:19" s="2" customFormat="1" ht="20.3" customHeight="1" x14ac:dyDescent="0.3">
      <c r="A128" s="361"/>
      <c r="B128" s="626" t="s">
        <v>4018</v>
      </c>
      <c r="C128" s="627"/>
      <c r="D128" s="627"/>
      <c r="E128" s="627"/>
      <c r="F128" s="627"/>
      <c r="G128" s="627"/>
      <c r="H128" s="627"/>
      <c r="I128" s="627"/>
      <c r="J128" s="627"/>
      <c r="K128" s="627"/>
      <c r="L128" s="627"/>
      <c r="M128" s="627"/>
      <c r="N128" s="627"/>
      <c r="O128" s="361"/>
      <c r="P128" s="362"/>
      <c r="Q128" s="361"/>
      <c r="R128" s="361"/>
      <c r="S128" s="13"/>
    </row>
    <row r="129" spans="1:19" s="2" customFormat="1" ht="20.3" customHeight="1" x14ac:dyDescent="0.3">
      <c r="A129" s="3"/>
      <c r="B129" s="537"/>
      <c r="C129" s="534"/>
      <c r="D129" s="534"/>
      <c r="E129" s="534"/>
      <c r="F129" s="534"/>
      <c r="G129" s="534"/>
      <c r="H129" s="534"/>
      <c r="I129" s="534"/>
      <c r="J129" s="534"/>
      <c r="K129" s="534"/>
      <c r="L129" s="534"/>
      <c r="M129" s="534"/>
      <c r="N129" s="534"/>
      <c r="O129" s="3"/>
      <c r="P129" s="195"/>
      <c r="Q129" s="3"/>
      <c r="R129" s="3"/>
      <c r="S129" s="13"/>
    </row>
    <row r="130" spans="1:19" s="2" customFormat="1" ht="20.3" customHeight="1" x14ac:dyDescent="0.3">
      <c r="A130" s="3"/>
      <c r="B130" s="536" t="s">
        <v>3427</v>
      </c>
      <c r="C130" s="347"/>
      <c r="D130" s="347"/>
      <c r="E130" s="347"/>
      <c r="F130" s="347"/>
      <c r="G130" s="347"/>
      <c r="H130" s="347"/>
      <c r="I130" s="347"/>
      <c r="J130" s="347"/>
      <c r="K130" s="347"/>
      <c r="L130" s="347"/>
      <c r="M130" s="347"/>
      <c r="N130" s="347"/>
      <c r="O130" s="3"/>
      <c r="P130" s="195"/>
      <c r="Q130" s="3"/>
      <c r="R130" s="3"/>
      <c r="S130" s="13"/>
    </row>
    <row r="131" spans="1:19" s="2" customFormat="1" ht="20.3" customHeight="1" x14ac:dyDescent="0.3">
      <c r="A131" s="3"/>
      <c r="B131" s="347"/>
      <c r="C131" s="347" t="s">
        <v>57</v>
      </c>
      <c r="D131" s="347"/>
      <c r="E131" s="347"/>
      <c r="F131" s="347"/>
      <c r="G131" s="347"/>
      <c r="H131" s="347"/>
      <c r="I131" s="347"/>
      <c r="J131" s="347"/>
      <c r="K131" s="347"/>
      <c r="L131" s="347"/>
      <c r="M131" s="347"/>
      <c r="N131" s="347"/>
      <c r="O131" s="3"/>
      <c r="P131" s="195"/>
      <c r="Q131" s="3"/>
      <c r="R131" s="3"/>
      <c r="S131" s="13"/>
    </row>
    <row r="132" spans="1:19" s="2" customFormat="1" ht="20.3" customHeight="1" x14ac:dyDescent="0.3">
      <c r="A132" s="3"/>
      <c r="B132" s="347"/>
      <c r="C132" s="347"/>
      <c r="D132" s="347" t="s">
        <v>4046</v>
      </c>
      <c r="E132" s="347"/>
      <c r="F132" s="347"/>
      <c r="G132" s="347"/>
      <c r="H132" s="347"/>
      <c r="I132" s="347"/>
      <c r="J132" s="347"/>
      <c r="K132" s="347"/>
      <c r="L132" s="347"/>
      <c r="M132" s="347"/>
      <c r="N132" s="347"/>
      <c r="O132" s="3"/>
      <c r="P132" s="195"/>
      <c r="Q132" s="3"/>
      <c r="R132" s="3"/>
      <c r="S132" s="13"/>
    </row>
    <row r="133" spans="1:19" s="2" customFormat="1" ht="20.3" customHeight="1" x14ac:dyDescent="0.3">
      <c r="A133" s="3"/>
      <c r="B133" s="347"/>
      <c r="C133" s="347"/>
      <c r="D133" s="347" t="s">
        <v>3750</v>
      </c>
      <c r="E133" s="347"/>
      <c r="F133" s="347"/>
      <c r="G133" s="347"/>
      <c r="H133" s="347"/>
      <c r="I133" s="347"/>
      <c r="J133" s="347"/>
      <c r="K133" s="347"/>
      <c r="L133" s="347"/>
      <c r="M133" s="347"/>
      <c r="N133" s="347"/>
      <c r="O133" s="3"/>
      <c r="P133" s="195"/>
      <c r="Q133" s="3"/>
      <c r="R133" s="3"/>
      <c r="S133" s="13"/>
    </row>
    <row r="134" spans="1:19" s="2" customFormat="1" ht="20.3" customHeight="1" x14ac:dyDescent="0.3">
      <c r="A134" s="3"/>
      <c r="B134" s="347"/>
      <c r="C134" s="347"/>
      <c r="D134" s="347" t="s">
        <v>3751</v>
      </c>
      <c r="E134" s="347"/>
      <c r="F134" s="347"/>
      <c r="G134" s="347"/>
      <c r="H134" s="347"/>
      <c r="I134" s="347"/>
      <c r="J134" s="347"/>
      <c r="K134" s="347"/>
      <c r="L134" s="347"/>
      <c r="M134" s="347"/>
      <c r="N134" s="347"/>
      <c r="O134" s="3"/>
      <c r="P134" s="195"/>
      <c r="Q134" s="3"/>
      <c r="R134" s="3"/>
      <c r="S134" s="13"/>
    </row>
    <row r="135" spans="1:19" s="2" customFormat="1" ht="20.3" customHeight="1" x14ac:dyDescent="0.3">
      <c r="A135" s="3"/>
      <c r="B135" s="347"/>
      <c r="C135" s="347" t="s">
        <v>3393</v>
      </c>
      <c r="D135" s="347"/>
      <c r="E135" s="347"/>
      <c r="F135" s="347"/>
      <c r="G135" s="347"/>
      <c r="H135" s="347"/>
      <c r="I135" s="347"/>
      <c r="J135" s="347"/>
      <c r="K135" s="347"/>
      <c r="L135" s="347"/>
      <c r="M135" s="347"/>
      <c r="N135" s="347"/>
      <c r="O135" s="3"/>
      <c r="P135" s="195"/>
      <c r="Q135" s="3"/>
      <c r="R135" s="3"/>
      <c r="S135" s="13"/>
    </row>
    <row r="136" spans="1:19" s="2" customFormat="1" ht="20.3" customHeight="1" x14ac:dyDescent="0.3">
      <c r="A136" s="3"/>
      <c r="B136" s="347"/>
      <c r="C136" s="347"/>
      <c r="D136" s="347" t="s">
        <v>3594</v>
      </c>
      <c r="E136" s="347"/>
      <c r="F136" s="347"/>
      <c r="G136" s="347"/>
      <c r="H136" s="347"/>
      <c r="I136" s="347"/>
      <c r="J136" s="347"/>
      <c r="K136" s="347"/>
      <c r="L136" s="347"/>
      <c r="M136" s="347"/>
      <c r="N136" s="347"/>
      <c r="O136" s="3"/>
      <c r="P136" s="195"/>
      <c r="Q136" s="3"/>
      <c r="R136" s="3"/>
      <c r="S136" s="13"/>
    </row>
    <row r="137" spans="1:19" s="2" customFormat="1" ht="20.3" customHeight="1" x14ac:dyDescent="0.3">
      <c r="A137" s="3"/>
      <c r="B137" s="347"/>
      <c r="C137" s="347"/>
      <c r="D137" s="347" t="s">
        <v>3476</v>
      </c>
      <c r="E137" s="347"/>
      <c r="F137" s="347"/>
      <c r="G137" s="347"/>
      <c r="H137" s="347"/>
      <c r="I137" s="347"/>
      <c r="J137" s="347"/>
      <c r="K137" s="347"/>
      <c r="L137" s="347"/>
      <c r="M137" s="347"/>
      <c r="N137" s="347"/>
      <c r="O137" s="3"/>
      <c r="P137" s="195"/>
      <c r="Q137" s="3"/>
      <c r="R137" s="3"/>
      <c r="S137" s="13"/>
    </row>
    <row r="138" spans="1:19" s="2" customFormat="1" ht="20.3" customHeight="1" x14ac:dyDescent="0.3">
      <c r="A138" s="3"/>
      <c r="B138" s="536" t="s">
        <v>3428</v>
      </c>
      <c r="C138" s="347"/>
      <c r="D138" s="347"/>
      <c r="E138" s="347"/>
      <c r="F138" s="347"/>
      <c r="G138" s="347"/>
      <c r="H138" s="347"/>
      <c r="I138" s="347"/>
      <c r="J138" s="347"/>
      <c r="K138" s="347"/>
      <c r="L138" s="347"/>
      <c r="M138" s="347"/>
      <c r="N138" s="347"/>
      <c r="O138" s="3"/>
      <c r="P138" s="195"/>
      <c r="Q138" s="3"/>
      <c r="R138" s="3"/>
      <c r="S138" s="13"/>
    </row>
    <row r="139" spans="1:19" s="2" customFormat="1" ht="20.3" customHeight="1" x14ac:dyDescent="0.3">
      <c r="A139" s="3"/>
      <c r="B139" s="347"/>
      <c r="C139" s="347" t="s">
        <v>3431</v>
      </c>
      <c r="D139" s="347"/>
      <c r="E139" s="347"/>
      <c r="F139" s="347"/>
      <c r="G139" s="347"/>
      <c r="H139" s="347"/>
      <c r="I139" s="347"/>
      <c r="J139" s="347"/>
      <c r="K139" s="347"/>
      <c r="L139" s="347"/>
      <c r="M139" s="347"/>
      <c r="N139" s="347"/>
      <c r="O139" s="3"/>
      <c r="P139" s="195"/>
      <c r="Q139" s="3"/>
      <c r="R139" s="3"/>
      <c r="S139" s="13"/>
    </row>
    <row r="140" spans="1:19" s="2" customFormat="1" ht="20.3" customHeight="1" x14ac:dyDescent="0.3">
      <c r="A140" s="3"/>
      <c r="B140" s="347"/>
      <c r="C140" s="347"/>
      <c r="D140" s="347" t="s">
        <v>3432</v>
      </c>
      <c r="E140" s="347"/>
      <c r="F140" s="347"/>
      <c r="G140" s="347"/>
      <c r="H140" s="347"/>
      <c r="I140" s="347"/>
      <c r="J140" s="347"/>
      <c r="K140" s="347"/>
      <c r="L140" s="347"/>
      <c r="M140" s="347"/>
      <c r="N140" s="347"/>
      <c r="O140" s="3"/>
      <c r="P140" s="195"/>
      <c r="Q140" s="3"/>
      <c r="R140" s="3"/>
      <c r="S140" s="13"/>
    </row>
    <row r="141" spans="1:19" s="2" customFormat="1" ht="20.3" customHeight="1" x14ac:dyDescent="0.3">
      <c r="A141" s="3"/>
      <c r="B141" s="347"/>
      <c r="C141" s="347"/>
      <c r="D141" s="347" t="s">
        <v>3566</v>
      </c>
      <c r="E141" s="347"/>
      <c r="F141" s="347"/>
      <c r="G141" s="347"/>
      <c r="H141" s="347"/>
      <c r="I141" s="347"/>
      <c r="J141" s="347"/>
      <c r="K141" s="347"/>
      <c r="L141" s="347"/>
      <c r="M141" s="347"/>
      <c r="N141" s="347"/>
      <c r="O141" s="3"/>
      <c r="P141" s="195"/>
      <c r="Q141" s="3"/>
      <c r="R141" s="3"/>
      <c r="S141" s="13"/>
    </row>
    <row r="142" spans="1:19" s="2" customFormat="1" ht="20.3" customHeight="1" x14ac:dyDescent="0.3">
      <c r="A142" s="3"/>
      <c r="B142" s="347"/>
      <c r="C142" s="347"/>
      <c r="D142" s="347" t="s">
        <v>3565</v>
      </c>
      <c r="E142" s="347"/>
      <c r="F142" s="347"/>
      <c r="G142" s="347"/>
      <c r="H142" s="347"/>
      <c r="I142" s="347"/>
      <c r="J142" s="347"/>
      <c r="K142" s="347"/>
      <c r="L142" s="347"/>
      <c r="M142" s="347"/>
      <c r="N142" s="347"/>
      <c r="O142" s="3"/>
      <c r="P142" s="195"/>
      <c r="Q142" s="3"/>
      <c r="R142" s="3"/>
      <c r="S142" s="13"/>
    </row>
    <row r="143" spans="1:19" s="2" customFormat="1" ht="20.3" customHeight="1" x14ac:dyDescent="0.3">
      <c r="A143" s="3"/>
      <c r="B143" s="347"/>
      <c r="C143" s="347"/>
      <c r="D143" s="347"/>
      <c r="E143" s="347"/>
      <c r="F143" s="347"/>
      <c r="G143" s="347"/>
      <c r="H143" s="347"/>
      <c r="I143" s="347"/>
      <c r="J143" s="347"/>
      <c r="K143" s="347"/>
      <c r="L143" s="347"/>
      <c r="M143" s="347"/>
      <c r="N143" s="347"/>
      <c r="O143" s="3"/>
      <c r="P143" s="195"/>
      <c r="Q143" s="3"/>
      <c r="R143" s="3"/>
      <c r="S143" s="13"/>
    </row>
    <row r="144" spans="1:19" s="2" customFormat="1" ht="20.3" customHeight="1" x14ac:dyDescent="0.3">
      <c r="A144" s="3"/>
      <c r="B144" s="347"/>
      <c r="C144" s="347" t="s">
        <v>3443</v>
      </c>
      <c r="D144" s="347"/>
      <c r="E144" s="347"/>
      <c r="F144" s="347"/>
      <c r="G144" s="347"/>
      <c r="H144" s="347"/>
      <c r="I144" s="347"/>
      <c r="J144" s="347"/>
      <c r="K144" s="347"/>
      <c r="L144" s="347"/>
      <c r="M144" s="347"/>
      <c r="N144" s="347"/>
      <c r="O144" s="3"/>
      <c r="P144" s="195"/>
      <c r="Q144" s="3"/>
      <c r="R144" s="3"/>
      <c r="S144" s="13"/>
    </row>
    <row r="145" spans="1:19" s="2" customFormat="1" ht="20.3" customHeight="1" x14ac:dyDescent="0.3">
      <c r="A145" s="3"/>
      <c r="B145" s="347"/>
      <c r="C145" s="347"/>
      <c r="D145" s="347" t="s">
        <v>3734</v>
      </c>
      <c r="E145" s="347"/>
      <c r="F145" s="347"/>
      <c r="G145" s="347"/>
      <c r="H145" s="347"/>
      <c r="I145" s="347"/>
      <c r="J145" s="347"/>
      <c r="K145" s="347"/>
      <c r="L145" s="347"/>
      <c r="M145" s="347"/>
      <c r="N145" s="347"/>
      <c r="O145" s="3"/>
      <c r="P145" s="195"/>
      <c r="Q145" s="3"/>
      <c r="R145" s="3"/>
      <c r="S145" s="13"/>
    </row>
    <row r="146" spans="1:19" s="2" customFormat="1" ht="20.3" customHeight="1" x14ac:dyDescent="0.3">
      <c r="A146" s="3"/>
      <c r="B146" s="347"/>
      <c r="C146" s="347"/>
      <c r="D146" s="347" t="s">
        <v>3735</v>
      </c>
      <c r="E146" s="347"/>
      <c r="F146" s="347"/>
      <c r="G146" s="347"/>
      <c r="H146" s="347"/>
      <c r="I146" s="347"/>
      <c r="J146" s="347"/>
      <c r="K146" s="347"/>
      <c r="L146" s="347"/>
      <c r="M146" s="347"/>
      <c r="N146" s="347"/>
      <c r="O146" s="3"/>
      <c r="P146" s="195"/>
      <c r="Q146" s="3"/>
      <c r="R146" s="3"/>
      <c r="S146" s="13"/>
    </row>
    <row r="147" spans="1:19" s="2" customFormat="1" ht="20.3" customHeight="1" x14ac:dyDescent="0.3">
      <c r="A147" s="3"/>
      <c r="B147" s="347"/>
      <c r="C147" s="347"/>
      <c r="D147" s="347" t="s">
        <v>3736</v>
      </c>
      <c r="E147" s="347"/>
      <c r="F147" s="347"/>
      <c r="G147" s="347"/>
      <c r="H147" s="347"/>
      <c r="I147" s="347"/>
      <c r="J147" s="347"/>
      <c r="K147" s="347"/>
      <c r="L147" s="347"/>
      <c r="M147" s="347"/>
      <c r="N147" s="347"/>
      <c r="O147" s="3"/>
      <c r="P147" s="195"/>
      <c r="Q147" s="3"/>
      <c r="R147" s="3"/>
      <c r="S147" s="13"/>
    </row>
    <row r="148" spans="1:19" s="2" customFormat="1" ht="20.3" customHeight="1" x14ac:dyDescent="0.3">
      <c r="A148" s="3"/>
      <c r="B148" s="347"/>
      <c r="C148" s="347"/>
      <c r="D148" s="347"/>
      <c r="E148" s="347"/>
      <c r="F148" s="347"/>
      <c r="G148" s="347"/>
      <c r="H148" s="347"/>
      <c r="I148" s="347"/>
      <c r="J148" s="347"/>
      <c r="K148" s="347"/>
      <c r="L148" s="347"/>
      <c r="M148" s="347"/>
      <c r="N148" s="347"/>
      <c r="O148" s="3"/>
      <c r="P148" s="195"/>
      <c r="Q148" s="3"/>
      <c r="R148" s="3"/>
      <c r="S148" s="13"/>
    </row>
    <row r="149" spans="1:19" s="2" customFormat="1" ht="20.3" customHeight="1" x14ac:dyDescent="0.3">
      <c r="A149" s="3"/>
      <c r="B149" s="536" t="s">
        <v>3429</v>
      </c>
      <c r="C149" s="347"/>
      <c r="D149" s="347"/>
      <c r="E149" s="347"/>
      <c r="F149" s="347"/>
      <c r="G149" s="347"/>
      <c r="H149" s="347"/>
      <c r="I149" s="347"/>
      <c r="J149" s="347"/>
      <c r="K149" s="347"/>
      <c r="L149" s="347"/>
      <c r="M149" s="347"/>
      <c r="N149" s="347"/>
      <c r="O149" s="3"/>
      <c r="P149" s="195"/>
      <c r="Q149" s="3"/>
      <c r="R149" s="3"/>
      <c r="S149" s="13"/>
    </row>
    <row r="150" spans="1:19" s="2" customFormat="1" ht="20.3" customHeight="1" x14ac:dyDescent="0.3">
      <c r="A150" s="3"/>
      <c r="B150" s="536"/>
      <c r="C150" s="347" t="s">
        <v>3440</v>
      </c>
      <c r="D150" s="347"/>
      <c r="E150" s="347"/>
      <c r="F150" s="347"/>
      <c r="G150" s="347"/>
      <c r="H150" s="347"/>
      <c r="I150" s="347"/>
      <c r="J150" s="347"/>
      <c r="K150" s="347"/>
      <c r="L150" s="347"/>
      <c r="M150" s="347"/>
      <c r="N150" s="347"/>
      <c r="O150" s="3"/>
      <c r="P150" s="195"/>
      <c r="Q150" s="3"/>
      <c r="R150" s="3"/>
      <c r="S150" s="13"/>
    </row>
    <row r="151" spans="1:19" s="2" customFormat="1" ht="20.3" customHeight="1" x14ac:dyDescent="0.3">
      <c r="A151" s="3"/>
      <c r="B151" s="536"/>
      <c r="C151" s="347"/>
      <c r="D151" s="347" t="s">
        <v>3441</v>
      </c>
      <c r="E151" s="347"/>
      <c r="F151" s="347"/>
      <c r="G151" s="347"/>
      <c r="H151" s="347"/>
      <c r="I151" s="347"/>
      <c r="J151" s="347"/>
      <c r="K151" s="347"/>
      <c r="L151" s="347"/>
      <c r="M151" s="347"/>
      <c r="N151" s="347"/>
      <c r="O151" s="3"/>
      <c r="P151" s="195"/>
      <c r="Q151" s="3"/>
      <c r="R151" s="3"/>
      <c r="S151" s="13"/>
    </row>
    <row r="152" spans="1:19" s="2" customFormat="1" ht="20.3" customHeight="1" x14ac:dyDescent="0.3">
      <c r="A152" s="3"/>
      <c r="B152" s="536"/>
      <c r="C152" s="347"/>
      <c r="D152" s="347" t="s">
        <v>3916</v>
      </c>
      <c r="E152" s="347"/>
      <c r="F152" s="347"/>
      <c r="G152" s="347"/>
      <c r="H152" s="347"/>
      <c r="I152" s="347"/>
      <c r="J152" s="347"/>
      <c r="K152" s="347"/>
      <c r="L152" s="347"/>
      <c r="M152" s="347"/>
      <c r="N152" s="347"/>
      <c r="O152" s="3"/>
      <c r="P152" s="195"/>
      <c r="Q152" s="3"/>
      <c r="R152" s="3"/>
      <c r="S152" s="13"/>
    </row>
    <row r="153" spans="1:19" s="2" customFormat="1" ht="20.3" customHeight="1" x14ac:dyDescent="0.3">
      <c r="A153" s="3"/>
      <c r="B153" s="536"/>
      <c r="C153" s="347"/>
      <c r="D153" s="347" t="s">
        <v>3915</v>
      </c>
      <c r="E153" s="347"/>
      <c r="F153" s="347"/>
      <c r="G153" s="347"/>
      <c r="H153" s="347"/>
      <c r="I153" s="347"/>
      <c r="J153" s="347"/>
      <c r="K153" s="347"/>
      <c r="L153" s="347"/>
      <c r="M153" s="347"/>
      <c r="N153" s="347"/>
      <c r="O153" s="3"/>
      <c r="P153" s="195"/>
      <c r="Q153" s="3"/>
      <c r="R153" s="3"/>
      <c r="S153" s="13"/>
    </row>
    <row r="154" spans="1:19" s="2" customFormat="1" ht="20.3" customHeight="1" x14ac:dyDescent="0.3">
      <c r="A154" s="3"/>
      <c r="B154" s="536"/>
      <c r="C154" s="347"/>
      <c r="D154" s="347" t="s">
        <v>4100</v>
      </c>
      <c r="E154" s="347"/>
      <c r="F154" s="347"/>
      <c r="G154" s="347"/>
      <c r="H154" s="347"/>
      <c r="I154" s="347"/>
      <c r="J154" s="347"/>
      <c r="K154" s="347"/>
      <c r="L154" s="347"/>
      <c r="M154" s="347"/>
      <c r="N154" s="347"/>
      <c r="O154" s="3"/>
      <c r="P154" s="195"/>
      <c r="Q154" s="3"/>
      <c r="R154" s="3"/>
      <c r="S154" s="13"/>
    </row>
    <row r="155" spans="1:19" s="2" customFormat="1" ht="20.3" customHeight="1" x14ac:dyDescent="0.3">
      <c r="A155" s="3"/>
      <c r="B155" s="536"/>
      <c r="C155" s="347"/>
      <c r="D155" s="347"/>
      <c r="E155" s="347"/>
      <c r="F155" s="347"/>
      <c r="G155" s="347"/>
      <c r="H155" s="347"/>
      <c r="I155" s="347"/>
      <c r="J155" s="347"/>
      <c r="K155" s="347"/>
      <c r="L155" s="347"/>
      <c r="M155" s="347"/>
      <c r="N155" s="347"/>
      <c r="O155" s="3"/>
      <c r="P155" s="195"/>
      <c r="Q155" s="3"/>
      <c r="R155" s="3"/>
      <c r="S155" s="13"/>
    </row>
    <row r="156" spans="1:19" s="2" customFormat="1" ht="20.3" customHeight="1" x14ac:dyDescent="0.3">
      <c r="A156" s="3"/>
      <c r="B156" s="536"/>
      <c r="C156" s="347" t="s">
        <v>3403</v>
      </c>
      <c r="D156" s="347"/>
      <c r="E156" s="347"/>
      <c r="F156" s="347"/>
      <c r="G156" s="347"/>
      <c r="H156" s="347"/>
      <c r="I156" s="347"/>
      <c r="J156" s="347"/>
      <c r="K156" s="347"/>
      <c r="L156" s="347"/>
      <c r="M156" s="347"/>
      <c r="N156" s="347"/>
      <c r="O156" s="3"/>
      <c r="P156" s="195"/>
      <c r="Q156" s="3"/>
      <c r="R156" s="3"/>
      <c r="S156" s="13"/>
    </row>
    <row r="157" spans="1:19" s="2" customFormat="1" ht="20.3" customHeight="1" x14ac:dyDescent="0.3">
      <c r="A157" s="3"/>
      <c r="B157" s="536"/>
      <c r="C157" s="347"/>
      <c r="D157" s="347" t="s">
        <v>3526</v>
      </c>
      <c r="E157" s="347"/>
      <c r="F157" s="347"/>
      <c r="G157" s="347"/>
      <c r="H157" s="347"/>
      <c r="I157" s="347"/>
      <c r="J157" s="347"/>
      <c r="K157" s="347"/>
      <c r="L157" s="347"/>
      <c r="M157" s="347"/>
      <c r="N157" s="347"/>
      <c r="O157" s="3"/>
      <c r="P157" s="195"/>
      <c r="Q157" s="3"/>
      <c r="R157" s="3"/>
      <c r="S157" s="13"/>
    </row>
    <row r="158" spans="1:19" s="2" customFormat="1" ht="20.3" customHeight="1" x14ac:dyDescent="0.3">
      <c r="A158" s="3"/>
      <c r="B158" s="536"/>
      <c r="C158" s="347"/>
      <c r="D158" s="347" t="s">
        <v>3527</v>
      </c>
      <c r="E158" s="347"/>
      <c r="F158" s="347"/>
      <c r="G158" s="347"/>
      <c r="H158" s="347"/>
      <c r="I158" s="347"/>
      <c r="J158" s="347"/>
      <c r="K158" s="347"/>
      <c r="L158" s="347"/>
      <c r="M158" s="347"/>
      <c r="N158" s="347"/>
      <c r="O158" s="3"/>
      <c r="P158" s="195"/>
      <c r="Q158" s="3"/>
      <c r="R158" s="3"/>
      <c r="S158" s="13"/>
    </row>
    <row r="159" spans="1:19" s="2" customFormat="1" ht="20.3" customHeight="1" x14ac:dyDescent="0.3">
      <c r="A159" s="3"/>
      <c r="B159" s="536"/>
      <c r="C159" s="347"/>
      <c r="D159" s="347" t="s">
        <v>3525</v>
      </c>
      <c r="E159" s="347"/>
      <c r="F159" s="347"/>
      <c r="G159" s="347"/>
      <c r="H159" s="347"/>
      <c r="I159" s="347"/>
      <c r="J159" s="347"/>
      <c r="K159" s="347"/>
      <c r="L159" s="347"/>
      <c r="M159" s="347"/>
      <c r="N159" s="347"/>
      <c r="O159" s="3"/>
      <c r="P159" s="195"/>
      <c r="Q159" s="3"/>
      <c r="R159" s="3"/>
      <c r="S159" s="13"/>
    </row>
    <row r="160" spans="1:19" s="2" customFormat="1" ht="20.3" customHeight="1" x14ac:dyDescent="0.3">
      <c r="A160" s="3"/>
      <c r="B160" s="536"/>
      <c r="C160" s="347"/>
      <c r="D160" s="347"/>
      <c r="E160" s="347"/>
      <c r="F160" s="347"/>
      <c r="G160" s="347"/>
      <c r="H160" s="347"/>
      <c r="I160" s="347"/>
      <c r="J160" s="347"/>
      <c r="K160" s="347"/>
      <c r="L160" s="347"/>
      <c r="M160" s="347"/>
      <c r="N160" s="347"/>
      <c r="O160" s="3"/>
      <c r="P160" s="195"/>
      <c r="Q160" s="3"/>
      <c r="R160" s="3"/>
      <c r="S160" s="13"/>
    </row>
    <row r="161" spans="1:19" s="2" customFormat="1" ht="20.3" customHeight="1" x14ac:dyDescent="0.3">
      <c r="A161" s="3"/>
      <c r="B161" s="536"/>
      <c r="C161" s="347" t="s">
        <v>3590</v>
      </c>
      <c r="D161" s="347"/>
      <c r="E161" s="347"/>
      <c r="F161" s="347"/>
      <c r="G161" s="347"/>
      <c r="H161" s="347"/>
      <c r="I161" s="347"/>
      <c r="J161" s="347"/>
      <c r="K161" s="347"/>
      <c r="L161" s="347"/>
      <c r="M161" s="347"/>
      <c r="N161" s="347"/>
      <c r="O161" s="3"/>
      <c r="P161" s="195"/>
      <c r="Q161" s="3"/>
      <c r="R161" s="3"/>
      <c r="S161" s="13"/>
    </row>
    <row r="162" spans="1:19" s="2" customFormat="1" ht="20.3" customHeight="1" x14ac:dyDescent="0.3">
      <c r="A162" s="3"/>
      <c r="B162" s="536"/>
      <c r="C162" s="347"/>
      <c r="D162" s="347" t="s">
        <v>3591</v>
      </c>
      <c r="E162" s="347"/>
      <c r="F162" s="347"/>
      <c r="G162" s="347"/>
      <c r="H162" s="347"/>
      <c r="I162" s="347"/>
      <c r="J162" s="347"/>
      <c r="K162" s="347"/>
      <c r="L162" s="347"/>
      <c r="M162" s="347"/>
      <c r="N162" s="347"/>
      <c r="O162" s="3"/>
      <c r="P162" s="195"/>
      <c r="Q162" s="3"/>
      <c r="R162" s="3"/>
      <c r="S162" s="13"/>
    </row>
    <row r="163" spans="1:19" s="2" customFormat="1" ht="20.3" customHeight="1" x14ac:dyDescent="0.3">
      <c r="A163" s="3"/>
      <c r="B163" s="536"/>
      <c r="C163" s="347"/>
      <c r="D163" s="347" t="s">
        <v>3592</v>
      </c>
      <c r="E163" s="347"/>
      <c r="F163" s="347"/>
      <c r="G163" s="347"/>
      <c r="H163" s="347"/>
      <c r="I163" s="347"/>
      <c r="J163" s="347"/>
      <c r="K163" s="347"/>
      <c r="L163" s="347"/>
      <c r="M163" s="347"/>
      <c r="N163" s="347"/>
      <c r="O163" s="3"/>
      <c r="P163" s="195"/>
      <c r="Q163" s="3"/>
      <c r="R163" s="3"/>
      <c r="S163" s="13"/>
    </row>
    <row r="164" spans="1:19" s="2" customFormat="1" ht="20.3" customHeight="1" x14ac:dyDescent="0.3">
      <c r="A164" s="3"/>
      <c r="B164" s="536"/>
      <c r="C164" s="347"/>
      <c r="D164" s="347" t="s">
        <v>3593</v>
      </c>
      <c r="E164" s="347"/>
      <c r="F164" s="347"/>
      <c r="G164" s="347"/>
      <c r="H164" s="347"/>
      <c r="I164" s="347"/>
      <c r="J164" s="347"/>
      <c r="K164" s="347"/>
      <c r="L164" s="347"/>
      <c r="M164" s="347"/>
      <c r="N164" s="347"/>
      <c r="O164" s="3"/>
      <c r="P164" s="195"/>
      <c r="Q164" s="3"/>
      <c r="R164" s="3"/>
      <c r="S164" s="13"/>
    </row>
    <row r="165" spans="1:19" s="2" customFormat="1" ht="20.3" customHeight="1" x14ac:dyDescent="0.3">
      <c r="A165" s="3"/>
      <c r="B165" s="536"/>
      <c r="C165" s="347"/>
      <c r="D165" s="347"/>
      <c r="E165" s="347"/>
      <c r="F165" s="347"/>
      <c r="G165" s="347"/>
      <c r="H165" s="347"/>
      <c r="I165" s="347"/>
      <c r="J165" s="347"/>
      <c r="K165" s="347"/>
      <c r="L165" s="347"/>
      <c r="M165" s="347"/>
      <c r="N165" s="347"/>
      <c r="O165" s="3"/>
      <c r="P165" s="195"/>
      <c r="Q165" s="3"/>
      <c r="R165" s="3"/>
      <c r="S165" s="13"/>
    </row>
    <row r="166" spans="1:19" s="2" customFormat="1" ht="20.3" customHeight="1" x14ac:dyDescent="0.3">
      <c r="A166" s="3"/>
      <c r="B166" s="536"/>
      <c r="C166" s="347" t="s">
        <v>3400</v>
      </c>
      <c r="D166" s="347"/>
      <c r="E166" s="347"/>
      <c r="F166" s="347"/>
      <c r="G166" s="347"/>
      <c r="H166" s="347"/>
      <c r="I166" s="347"/>
      <c r="J166" s="347"/>
      <c r="K166" s="347"/>
      <c r="L166" s="347"/>
      <c r="M166" s="347"/>
      <c r="N166" s="347"/>
      <c r="O166" s="3"/>
      <c r="P166" s="195"/>
      <c r="Q166" s="3"/>
      <c r="R166" s="3"/>
      <c r="S166" s="13"/>
    </row>
    <row r="167" spans="1:19" s="2" customFormat="1" ht="20.3" customHeight="1" x14ac:dyDescent="0.3">
      <c r="A167" s="3"/>
      <c r="B167" s="536"/>
      <c r="C167" s="347"/>
      <c r="D167" s="347" t="s">
        <v>3747</v>
      </c>
      <c r="E167" s="347"/>
      <c r="F167" s="347"/>
      <c r="G167" s="347"/>
      <c r="H167" s="347"/>
      <c r="I167" s="347"/>
      <c r="J167" s="347"/>
      <c r="K167" s="347"/>
      <c r="L167" s="347"/>
      <c r="M167" s="347"/>
      <c r="N167" s="347"/>
      <c r="O167" s="3"/>
      <c r="P167" s="195"/>
      <c r="Q167" s="3"/>
      <c r="R167" s="3"/>
      <c r="S167" s="13"/>
    </row>
    <row r="168" spans="1:19" s="2" customFormat="1" ht="20.3" customHeight="1" x14ac:dyDescent="0.3">
      <c r="A168" s="3"/>
      <c r="B168" s="536"/>
      <c r="C168" s="347"/>
      <c r="D168" s="347" t="s">
        <v>3914</v>
      </c>
      <c r="E168" s="347"/>
      <c r="F168" s="347"/>
      <c r="G168" s="347"/>
      <c r="H168" s="347"/>
      <c r="I168" s="347"/>
      <c r="J168" s="347"/>
      <c r="K168" s="347"/>
      <c r="L168" s="347"/>
      <c r="M168" s="347"/>
      <c r="N168" s="347"/>
      <c r="O168" s="3"/>
      <c r="P168" s="195"/>
      <c r="Q168" s="3"/>
      <c r="R168" s="3"/>
      <c r="S168" s="13"/>
    </row>
    <row r="169" spans="1:19" s="2" customFormat="1" ht="20.3" customHeight="1" x14ac:dyDescent="0.3">
      <c r="A169" s="3"/>
      <c r="B169" s="536"/>
      <c r="C169" s="347"/>
      <c r="D169" s="347"/>
      <c r="E169" s="347"/>
      <c r="F169" s="347"/>
      <c r="G169" s="347"/>
      <c r="H169" s="347"/>
      <c r="I169" s="347"/>
      <c r="J169" s="347"/>
      <c r="K169" s="347"/>
      <c r="L169" s="347"/>
      <c r="M169" s="347"/>
      <c r="N169" s="347"/>
      <c r="O169" s="3"/>
      <c r="P169" s="195"/>
      <c r="Q169" s="3"/>
      <c r="R169" s="3"/>
      <c r="S169" s="13"/>
    </row>
    <row r="170" spans="1:19" s="2" customFormat="1" ht="20.3" customHeight="1" x14ac:dyDescent="0.3">
      <c r="A170" s="3"/>
      <c r="B170" s="536" t="s">
        <v>3426</v>
      </c>
      <c r="C170" s="347"/>
      <c r="D170" s="347"/>
      <c r="E170" s="347"/>
      <c r="F170" s="347"/>
      <c r="G170" s="347"/>
      <c r="H170" s="347"/>
      <c r="I170" s="347"/>
      <c r="J170" s="347"/>
      <c r="K170" s="347"/>
      <c r="L170" s="347"/>
      <c r="M170" s="347"/>
      <c r="N170" s="347"/>
      <c r="O170" s="3"/>
      <c r="P170" s="195"/>
      <c r="Q170" s="3"/>
      <c r="R170" s="3"/>
      <c r="S170" s="13"/>
    </row>
    <row r="171" spans="1:19" s="2" customFormat="1" ht="20.3" customHeight="1" x14ac:dyDescent="0.3">
      <c r="A171" s="3"/>
      <c r="B171" s="347"/>
      <c r="C171" s="347" t="s">
        <v>3542</v>
      </c>
      <c r="D171" s="347"/>
      <c r="E171" s="347"/>
      <c r="F171" s="347"/>
      <c r="G171" s="347"/>
      <c r="H171" s="347"/>
      <c r="I171" s="347"/>
      <c r="J171" s="347"/>
      <c r="K171" s="347"/>
      <c r="L171" s="347"/>
      <c r="M171" s="347"/>
      <c r="N171" s="347"/>
      <c r="O171" s="3"/>
      <c r="P171" s="195"/>
      <c r="Q171" s="3"/>
      <c r="R171" s="3"/>
      <c r="S171" s="13"/>
    </row>
    <row r="172" spans="1:19" s="2" customFormat="1" ht="20.3" customHeight="1" x14ac:dyDescent="0.3">
      <c r="A172" s="3"/>
      <c r="B172" s="347"/>
      <c r="C172" s="347" t="s">
        <v>3541</v>
      </c>
      <c r="D172" s="347"/>
      <c r="E172" s="347"/>
      <c r="F172" s="347"/>
      <c r="G172" s="347"/>
      <c r="H172" s="347"/>
      <c r="I172" s="347"/>
      <c r="J172" s="347"/>
      <c r="K172" s="347"/>
      <c r="L172" s="347"/>
      <c r="M172" s="347"/>
      <c r="N172" s="347"/>
      <c r="O172" s="3"/>
      <c r="P172" s="195"/>
      <c r="Q172" s="3"/>
      <c r="R172" s="3"/>
      <c r="S172" s="13"/>
    </row>
    <row r="173" spans="1:19" s="2" customFormat="1" ht="20.3" customHeight="1" x14ac:dyDescent="0.3">
      <c r="A173" s="3"/>
      <c r="B173" s="347"/>
      <c r="C173" s="347" t="s">
        <v>3554</v>
      </c>
      <c r="D173" s="347"/>
      <c r="E173" s="347"/>
      <c r="F173" s="347"/>
      <c r="G173" s="347"/>
      <c r="H173" s="347"/>
      <c r="I173" s="347"/>
      <c r="J173" s="347"/>
      <c r="K173" s="347"/>
      <c r="L173" s="347"/>
      <c r="M173" s="347"/>
      <c r="N173" s="347"/>
      <c r="O173" s="3"/>
      <c r="P173" s="195"/>
      <c r="Q173" s="3"/>
      <c r="R173" s="3"/>
      <c r="S173" s="13"/>
    </row>
    <row r="174" spans="1:19" s="2" customFormat="1" ht="20.3" customHeight="1" x14ac:dyDescent="0.3">
      <c r="A174" s="3"/>
      <c r="B174" s="347"/>
      <c r="C174" s="347"/>
      <c r="D174" s="347"/>
      <c r="E174" s="347"/>
      <c r="F174" s="347"/>
      <c r="G174" s="347"/>
      <c r="H174" s="347"/>
      <c r="I174" s="347"/>
      <c r="J174" s="347"/>
      <c r="K174" s="347"/>
      <c r="L174" s="347"/>
      <c r="M174" s="347"/>
      <c r="N174" s="347"/>
      <c r="O174" s="3"/>
      <c r="P174" s="195"/>
      <c r="Q174" s="3"/>
      <c r="R174" s="3"/>
      <c r="S174" s="13"/>
    </row>
    <row r="175" spans="1:19" s="2" customFormat="1" ht="20.3" customHeight="1" x14ac:dyDescent="0.3">
      <c r="A175" s="3"/>
      <c r="B175" s="347"/>
      <c r="C175" s="347" t="s">
        <v>3643</v>
      </c>
      <c r="D175" s="347"/>
      <c r="E175" s="347"/>
      <c r="F175" s="347"/>
      <c r="G175" s="347"/>
      <c r="H175" s="347"/>
      <c r="I175" s="347"/>
      <c r="J175" s="347"/>
      <c r="K175" s="347"/>
      <c r="L175" s="347"/>
      <c r="M175" s="347"/>
      <c r="N175" s="347"/>
      <c r="O175" s="3"/>
      <c r="P175" s="195"/>
      <c r="Q175" s="3"/>
      <c r="R175" s="3"/>
      <c r="S175" s="13"/>
    </row>
    <row r="176" spans="1:19" s="2" customFormat="1" ht="20.3" customHeight="1" x14ac:dyDescent="0.3">
      <c r="A176" s="3"/>
      <c r="B176" s="347"/>
      <c r="C176" s="347"/>
      <c r="D176" s="347" t="s">
        <v>3702</v>
      </c>
      <c r="E176" s="347"/>
      <c r="F176" s="347"/>
      <c r="G176" s="347"/>
      <c r="H176" s="347"/>
      <c r="I176" s="347"/>
      <c r="J176" s="347"/>
      <c r="K176" s="347"/>
      <c r="L176" s="347"/>
      <c r="M176" s="347"/>
      <c r="N176" s="347"/>
      <c r="O176" s="3"/>
      <c r="P176" s="195"/>
      <c r="Q176" s="3"/>
      <c r="R176" s="3"/>
      <c r="S176" s="13"/>
    </row>
    <row r="177" spans="1:19" s="2" customFormat="1" ht="20.3" customHeight="1" x14ac:dyDescent="0.3">
      <c r="A177" s="3"/>
      <c r="B177" s="347"/>
      <c r="C177" s="347"/>
      <c r="D177" s="347" t="s">
        <v>3946</v>
      </c>
      <c r="E177" s="347"/>
      <c r="F177" s="347"/>
      <c r="G177" s="347"/>
      <c r="H177" s="347"/>
      <c r="I177" s="347"/>
      <c r="J177" s="347"/>
      <c r="K177" s="347"/>
      <c r="L177" s="347"/>
      <c r="M177" s="347"/>
      <c r="N177" s="347"/>
      <c r="O177" s="3"/>
      <c r="P177" s="195"/>
      <c r="Q177" s="3"/>
      <c r="R177" s="3"/>
      <c r="S177" s="13"/>
    </row>
    <row r="178" spans="1:19" s="2" customFormat="1" ht="20.3" customHeight="1" x14ac:dyDescent="0.3">
      <c r="A178" s="3"/>
      <c r="B178" s="347"/>
      <c r="C178" s="347"/>
      <c r="D178" s="347"/>
      <c r="E178" s="347"/>
      <c r="F178" s="347"/>
      <c r="G178" s="347"/>
      <c r="H178" s="347"/>
      <c r="I178" s="347"/>
      <c r="J178" s="347"/>
      <c r="K178" s="347"/>
      <c r="L178" s="347"/>
      <c r="M178" s="347"/>
      <c r="N178" s="347"/>
      <c r="O178" s="3"/>
      <c r="P178" s="195"/>
      <c r="Q178" s="3"/>
      <c r="R178" s="3"/>
      <c r="S178" s="13"/>
    </row>
    <row r="179" spans="1:19" s="2" customFormat="1" ht="20.3" customHeight="1" x14ac:dyDescent="0.3">
      <c r="A179" s="3"/>
      <c r="B179" s="347"/>
      <c r="C179" s="347" t="s">
        <v>3644</v>
      </c>
      <c r="D179" s="347"/>
      <c r="E179" s="347"/>
      <c r="F179" s="347"/>
      <c r="G179" s="347"/>
      <c r="H179" s="347"/>
      <c r="I179" s="347"/>
      <c r="J179" s="347"/>
      <c r="K179" s="347"/>
      <c r="L179" s="347"/>
      <c r="M179" s="347"/>
      <c r="N179" s="347"/>
      <c r="O179" s="3"/>
      <c r="P179" s="195"/>
      <c r="Q179" s="3"/>
      <c r="R179" s="3"/>
      <c r="S179" s="13"/>
    </row>
    <row r="180" spans="1:19" s="2" customFormat="1" ht="20.3" customHeight="1" x14ac:dyDescent="0.3">
      <c r="A180" s="3"/>
      <c r="B180" s="347"/>
      <c r="C180" s="347"/>
      <c r="D180" s="347" t="s">
        <v>3699</v>
      </c>
      <c r="E180" s="347"/>
      <c r="F180" s="347"/>
      <c r="G180" s="347"/>
      <c r="H180" s="347"/>
      <c r="I180" s="347"/>
      <c r="J180" s="347"/>
      <c r="K180" s="347"/>
      <c r="L180" s="347"/>
      <c r="M180" s="347"/>
      <c r="N180" s="347"/>
      <c r="O180" s="3"/>
      <c r="P180" s="195"/>
      <c r="Q180" s="3"/>
      <c r="R180" s="3"/>
      <c r="S180" s="13"/>
    </row>
    <row r="181" spans="1:19" s="2" customFormat="1" ht="20.3" customHeight="1" x14ac:dyDescent="0.3">
      <c r="A181" s="3"/>
      <c r="B181" s="347"/>
      <c r="C181" s="347"/>
      <c r="D181" s="347"/>
      <c r="E181" s="347"/>
      <c r="F181" s="347"/>
      <c r="G181" s="347"/>
      <c r="H181" s="347"/>
      <c r="I181" s="347"/>
      <c r="J181" s="347"/>
      <c r="K181" s="347"/>
      <c r="L181" s="347"/>
      <c r="M181" s="347"/>
      <c r="N181" s="347"/>
      <c r="O181" s="3"/>
      <c r="P181" s="195"/>
      <c r="Q181" s="3"/>
      <c r="R181" s="3"/>
      <c r="S181" s="13"/>
    </row>
    <row r="182" spans="1:19" s="2" customFormat="1" ht="20.3" customHeight="1" x14ac:dyDescent="0.3">
      <c r="A182" s="3"/>
      <c r="B182" s="347"/>
      <c r="C182" s="347" t="s">
        <v>3700</v>
      </c>
      <c r="D182" s="347"/>
      <c r="E182" s="347"/>
      <c r="F182" s="347"/>
      <c r="G182" s="347"/>
      <c r="H182" s="347"/>
      <c r="I182" s="347"/>
      <c r="J182" s="347"/>
      <c r="K182" s="347"/>
      <c r="L182" s="347"/>
      <c r="M182" s="347"/>
      <c r="N182" s="347"/>
      <c r="O182" s="3"/>
      <c r="P182" s="195"/>
      <c r="Q182" s="3"/>
      <c r="R182" s="3"/>
      <c r="S182" s="13"/>
    </row>
    <row r="183" spans="1:19" s="2" customFormat="1" ht="20.3" customHeight="1" x14ac:dyDescent="0.3">
      <c r="A183" s="3"/>
      <c r="B183" s="347"/>
      <c r="C183" s="347"/>
      <c r="D183" s="347" t="s">
        <v>3701</v>
      </c>
      <c r="E183" s="347"/>
      <c r="F183" s="347"/>
      <c r="G183" s="347"/>
      <c r="H183" s="347"/>
      <c r="I183" s="347"/>
      <c r="J183" s="347"/>
      <c r="K183" s="347"/>
      <c r="L183" s="347"/>
      <c r="M183" s="347"/>
      <c r="N183" s="347"/>
      <c r="O183" s="3"/>
      <c r="P183" s="195"/>
      <c r="Q183" s="3"/>
      <c r="R183" s="3"/>
      <c r="S183" s="13"/>
    </row>
    <row r="184" spans="1:19" s="2" customFormat="1" ht="20.3" customHeight="1" x14ac:dyDescent="0.3">
      <c r="A184" s="3"/>
      <c r="B184" s="347"/>
      <c r="C184" s="347"/>
      <c r="D184" s="347"/>
      <c r="E184" s="347"/>
      <c r="F184" s="347"/>
      <c r="G184" s="347"/>
      <c r="H184" s="347"/>
      <c r="I184" s="347"/>
      <c r="J184" s="347"/>
      <c r="K184" s="347"/>
      <c r="L184" s="347"/>
      <c r="M184" s="347"/>
      <c r="N184" s="347"/>
      <c r="O184" s="3"/>
      <c r="P184" s="195"/>
      <c r="Q184" s="3"/>
      <c r="R184" s="3"/>
      <c r="S184" s="13"/>
    </row>
    <row r="185" spans="1:19" s="2" customFormat="1" ht="20.3" customHeight="1" x14ac:dyDescent="0.3">
      <c r="A185" s="3"/>
      <c r="B185" s="347"/>
      <c r="C185" s="347" t="s">
        <v>3703</v>
      </c>
      <c r="D185" s="347"/>
      <c r="E185" s="347"/>
      <c r="F185" s="347"/>
      <c r="G185" s="347"/>
      <c r="H185" s="347"/>
      <c r="I185" s="347"/>
      <c r="J185" s="347"/>
      <c r="K185" s="347"/>
      <c r="L185" s="347"/>
      <c r="M185" s="347"/>
      <c r="N185" s="347"/>
      <c r="O185" s="3"/>
      <c r="P185" s="195"/>
      <c r="Q185" s="3"/>
      <c r="R185" s="3"/>
      <c r="S185" s="13"/>
    </row>
    <row r="186" spans="1:19" s="2" customFormat="1" ht="20.3" customHeight="1" x14ac:dyDescent="0.3">
      <c r="A186" s="3"/>
      <c r="B186" s="347"/>
      <c r="C186" s="347"/>
      <c r="D186" s="347" t="s">
        <v>3946</v>
      </c>
      <c r="E186" s="347"/>
      <c r="F186" s="347"/>
      <c r="G186" s="347"/>
      <c r="H186" s="347"/>
      <c r="I186" s="347"/>
      <c r="J186" s="347"/>
      <c r="K186" s="347"/>
      <c r="L186" s="347"/>
      <c r="M186" s="347"/>
      <c r="N186" s="347"/>
      <c r="O186" s="3"/>
      <c r="P186" s="195"/>
      <c r="Q186" s="3"/>
      <c r="R186" s="3"/>
      <c r="S186" s="13"/>
    </row>
    <row r="187" spans="1:19" s="2" customFormat="1" ht="20.3" customHeight="1" x14ac:dyDescent="0.3">
      <c r="A187" s="3"/>
      <c r="B187" s="347"/>
      <c r="C187" s="347"/>
      <c r="D187" s="347" t="s">
        <v>3947</v>
      </c>
      <c r="E187" s="347"/>
      <c r="F187" s="347"/>
      <c r="G187" s="347"/>
      <c r="H187" s="347"/>
      <c r="I187" s="347"/>
      <c r="J187" s="347"/>
      <c r="K187" s="347"/>
      <c r="L187" s="347"/>
      <c r="M187" s="347"/>
      <c r="N187" s="347"/>
      <c r="O187" s="3"/>
      <c r="P187" s="195"/>
      <c r="Q187" s="3"/>
      <c r="R187" s="3"/>
      <c r="S187" s="13"/>
    </row>
    <row r="188" spans="1:19" s="2" customFormat="1" ht="20.3" customHeight="1" x14ac:dyDescent="0.3">
      <c r="A188" s="3"/>
      <c r="B188" s="347"/>
      <c r="C188" s="347"/>
      <c r="D188" s="347"/>
      <c r="E188" s="347"/>
      <c r="F188" s="347"/>
      <c r="G188" s="347"/>
      <c r="H188" s="347"/>
      <c r="I188" s="347"/>
      <c r="J188" s="347"/>
      <c r="K188" s="347"/>
      <c r="L188" s="347"/>
      <c r="M188" s="347"/>
      <c r="N188" s="347"/>
      <c r="O188" s="3"/>
      <c r="P188" s="195"/>
      <c r="Q188" s="3"/>
      <c r="R188" s="3"/>
      <c r="S188" s="13"/>
    </row>
    <row r="189" spans="1:19" s="2" customFormat="1" ht="20.3" customHeight="1" x14ac:dyDescent="0.3">
      <c r="A189" s="3"/>
      <c r="B189" s="536" t="s">
        <v>3412</v>
      </c>
      <c r="C189" s="347"/>
      <c r="D189" s="347"/>
      <c r="E189" s="347"/>
      <c r="F189" s="347"/>
      <c r="G189" s="347"/>
      <c r="H189" s="347"/>
      <c r="I189" s="347"/>
      <c r="J189" s="347"/>
      <c r="K189" s="347"/>
      <c r="L189" s="347"/>
      <c r="M189" s="347"/>
      <c r="N189" s="347"/>
      <c r="O189" s="3"/>
      <c r="P189" s="195"/>
      <c r="Q189" s="3"/>
      <c r="R189" s="3"/>
      <c r="S189" s="13"/>
    </row>
    <row r="190" spans="1:19" s="2" customFormat="1" ht="20.3" customHeight="1" x14ac:dyDescent="0.3">
      <c r="A190" s="3"/>
      <c r="B190" s="347"/>
      <c r="C190" s="347" t="s">
        <v>3550</v>
      </c>
      <c r="D190" s="347"/>
      <c r="E190" s="347"/>
      <c r="F190" s="347"/>
      <c r="G190" s="347"/>
      <c r="H190" s="347"/>
      <c r="I190" s="347"/>
      <c r="J190" s="347"/>
      <c r="K190" s="347"/>
      <c r="L190" s="347"/>
      <c r="M190" s="347"/>
      <c r="N190" s="347"/>
      <c r="O190" s="3"/>
      <c r="P190" s="195"/>
      <c r="Q190" s="3"/>
      <c r="R190" s="3"/>
      <c r="S190" s="13"/>
    </row>
    <row r="191" spans="1:19" s="2" customFormat="1" ht="20.3" customHeight="1" x14ac:dyDescent="0.3">
      <c r="A191" s="3"/>
      <c r="B191" s="347"/>
      <c r="C191" s="347" t="s">
        <v>4123</v>
      </c>
      <c r="D191" s="347"/>
      <c r="E191" s="347"/>
      <c r="F191" s="347"/>
      <c r="G191" s="347"/>
      <c r="H191" s="347"/>
      <c r="I191" s="347"/>
      <c r="J191" s="347"/>
      <c r="K191" s="347"/>
      <c r="L191" s="347"/>
      <c r="M191" s="347"/>
      <c r="N191" s="347"/>
      <c r="O191" s="3"/>
      <c r="P191" s="195"/>
      <c r="Q191" s="3"/>
      <c r="R191" s="3"/>
      <c r="S191" s="13"/>
    </row>
    <row r="192" spans="1:19" s="2" customFormat="1" ht="20.3" customHeight="1" x14ac:dyDescent="0.3">
      <c r="A192" s="3"/>
      <c r="B192" s="347"/>
      <c r="C192" s="347"/>
      <c r="D192" s="347" t="s">
        <v>4125</v>
      </c>
      <c r="E192" s="347"/>
      <c r="F192" s="347"/>
      <c r="G192" s="347"/>
      <c r="H192" s="347"/>
      <c r="I192" s="347"/>
      <c r="J192" s="347"/>
      <c r="K192" s="347"/>
      <c r="L192" s="347"/>
      <c r="M192" s="347"/>
      <c r="N192" s="347"/>
      <c r="O192" s="3"/>
      <c r="P192" s="195"/>
      <c r="Q192" s="3"/>
      <c r="R192" s="3"/>
      <c r="S192" s="13"/>
    </row>
    <row r="193" spans="1:19" s="2" customFormat="1" ht="20.3" customHeight="1" x14ac:dyDescent="0.3">
      <c r="A193" s="3"/>
      <c r="B193" s="347"/>
      <c r="C193" s="347"/>
      <c r="D193" s="347"/>
      <c r="E193" s="347"/>
      <c r="F193" s="347"/>
      <c r="G193" s="347"/>
      <c r="H193" s="347"/>
      <c r="I193" s="347"/>
      <c r="J193" s="347"/>
      <c r="K193" s="347"/>
      <c r="L193" s="347"/>
      <c r="M193" s="347"/>
      <c r="N193" s="347"/>
      <c r="O193" s="3"/>
      <c r="P193" s="195"/>
      <c r="Q193" s="3"/>
      <c r="R193" s="3"/>
      <c r="S193" s="13"/>
    </row>
    <row r="194" spans="1:19" s="2" customFormat="1" ht="20.3" customHeight="1" x14ac:dyDescent="0.3">
      <c r="A194" s="3"/>
      <c r="B194" s="536" t="s">
        <v>3447</v>
      </c>
      <c r="C194" s="347"/>
      <c r="D194" s="347"/>
      <c r="E194" s="347"/>
      <c r="F194" s="347"/>
      <c r="G194" s="347"/>
      <c r="H194" s="347"/>
      <c r="I194" s="347"/>
      <c r="J194" s="347"/>
      <c r="K194" s="347"/>
      <c r="L194" s="347"/>
      <c r="M194" s="347"/>
      <c r="N194" s="347"/>
      <c r="O194" s="3"/>
      <c r="P194" s="195"/>
      <c r="Q194" s="3"/>
      <c r="R194" s="3"/>
      <c r="S194" s="13"/>
    </row>
    <row r="195" spans="1:19" s="2" customFormat="1" ht="20.3" customHeight="1" x14ac:dyDescent="0.3">
      <c r="A195" s="3"/>
      <c r="B195" s="347"/>
      <c r="C195" s="347" t="s">
        <v>4129</v>
      </c>
      <c r="D195" s="347"/>
      <c r="E195" s="347"/>
      <c r="F195" s="347"/>
      <c r="G195" s="347"/>
      <c r="H195" s="347"/>
      <c r="I195" s="347"/>
      <c r="J195" s="347"/>
      <c r="K195" s="347"/>
      <c r="L195" s="347"/>
      <c r="M195" s="347"/>
      <c r="N195" s="347"/>
      <c r="O195" s="3"/>
      <c r="P195" s="195"/>
      <c r="Q195" s="3"/>
      <c r="R195" s="3"/>
      <c r="S195" s="13"/>
    </row>
    <row r="196" spans="1:19" s="2" customFormat="1" ht="20.3" customHeight="1" x14ac:dyDescent="0.3">
      <c r="A196" s="3"/>
      <c r="B196" s="347"/>
      <c r="C196" s="347" t="s">
        <v>4130</v>
      </c>
      <c r="D196" s="347"/>
      <c r="E196" s="347"/>
      <c r="F196" s="347"/>
      <c r="G196" s="347"/>
      <c r="H196" s="347"/>
      <c r="I196" s="347"/>
      <c r="J196" s="347"/>
      <c r="K196" s="347"/>
      <c r="L196" s="347"/>
      <c r="M196" s="347"/>
      <c r="N196" s="347"/>
      <c r="O196" s="3"/>
      <c r="P196" s="195"/>
      <c r="Q196" s="3"/>
      <c r="R196" s="3"/>
      <c r="S196" s="13"/>
    </row>
    <row r="197" spans="1:19" s="2" customFormat="1" ht="20.3" customHeight="1" x14ac:dyDescent="0.3">
      <c r="A197" s="3"/>
      <c r="B197" s="347"/>
      <c r="C197" s="347" t="s">
        <v>4114</v>
      </c>
      <c r="D197" s="347"/>
      <c r="E197" s="347"/>
      <c r="F197" s="347"/>
      <c r="G197" s="347"/>
      <c r="H197" s="347"/>
      <c r="I197" s="347"/>
      <c r="J197" s="347"/>
      <c r="K197" s="347"/>
      <c r="L197" s="347"/>
      <c r="M197" s="347"/>
      <c r="N197" s="347"/>
      <c r="O197" s="3"/>
      <c r="P197" s="195"/>
      <c r="Q197" s="3"/>
      <c r="R197" s="3"/>
      <c r="S197" s="13"/>
    </row>
    <row r="198" spans="1:19" s="2" customFormat="1" ht="20.3" customHeight="1" x14ac:dyDescent="0.3">
      <c r="A198" s="3"/>
      <c r="B198" s="347"/>
      <c r="C198" s="347"/>
      <c r="D198" s="347"/>
      <c r="E198" s="347"/>
      <c r="F198" s="347"/>
      <c r="G198" s="347"/>
      <c r="H198" s="347"/>
      <c r="I198" s="347"/>
      <c r="J198" s="347"/>
      <c r="K198" s="347"/>
      <c r="L198" s="347"/>
      <c r="M198" s="347"/>
      <c r="N198" s="347"/>
      <c r="O198" s="3"/>
      <c r="P198" s="195"/>
      <c r="Q198" s="3"/>
      <c r="R198" s="3"/>
      <c r="S198" s="13"/>
    </row>
    <row r="199" spans="1:19" s="2" customFormat="1" ht="20.3" customHeight="1" x14ac:dyDescent="0.3">
      <c r="A199" s="3"/>
      <c r="B199" s="536" t="s">
        <v>3416</v>
      </c>
      <c r="C199" s="347"/>
      <c r="D199" s="347"/>
      <c r="E199" s="347"/>
      <c r="F199" s="347"/>
      <c r="G199" s="347"/>
      <c r="H199" s="347"/>
      <c r="I199" s="347"/>
      <c r="J199" s="347"/>
      <c r="K199" s="347"/>
      <c r="L199" s="347"/>
      <c r="M199" s="347"/>
      <c r="N199" s="347"/>
      <c r="O199" s="3"/>
      <c r="P199" s="195"/>
      <c r="Q199" s="3"/>
      <c r="R199" s="3"/>
      <c r="S199" s="13"/>
    </row>
    <row r="200" spans="1:19" s="2" customFormat="1" ht="20.3" customHeight="1" x14ac:dyDescent="0.3">
      <c r="A200" s="3"/>
      <c r="B200" s="347"/>
      <c r="C200" s="347" t="s">
        <v>4131</v>
      </c>
      <c r="D200" s="347"/>
      <c r="E200" s="347"/>
      <c r="F200" s="347"/>
      <c r="G200" s="347"/>
      <c r="H200" s="347"/>
      <c r="I200" s="347"/>
      <c r="J200" s="347"/>
      <c r="K200" s="347"/>
      <c r="L200" s="347"/>
      <c r="M200" s="347"/>
      <c r="N200" s="347"/>
      <c r="O200" s="3"/>
      <c r="P200" s="195"/>
      <c r="Q200" s="3"/>
      <c r="R200" s="3"/>
      <c r="S200" s="13"/>
    </row>
    <row r="201" spans="1:19" s="2" customFormat="1" ht="20.3" customHeight="1" x14ac:dyDescent="0.3">
      <c r="A201" s="3"/>
      <c r="B201" s="347"/>
      <c r="C201" s="347" t="s">
        <v>4132</v>
      </c>
      <c r="D201" s="347"/>
      <c r="E201" s="347"/>
      <c r="F201" s="347"/>
      <c r="G201" s="347"/>
      <c r="H201" s="347"/>
      <c r="I201" s="347"/>
      <c r="J201" s="347"/>
      <c r="K201" s="347"/>
      <c r="L201" s="347"/>
      <c r="M201" s="347"/>
      <c r="N201" s="347"/>
      <c r="O201" s="3"/>
      <c r="P201" s="195"/>
      <c r="Q201" s="3"/>
      <c r="R201" s="3"/>
      <c r="S201" s="13"/>
    </row>
    <row r="202" spans="1:19" s="2" customFormat="1" ht="20.3" customHeight="1" x14ac:dyDescent="0.3">
      <c r="A202" s="3"/>
      <c r="B202" s="347"/>
      <c r="C202" s="347" t="s">
        <v>3642</v>
      </c>
      <c r="D202" s="347"/>
      <c r="E202" s="347"/>
      <c r="F202" s="347"/>
      <c r="G202" s="347"/>
      <c r="H202" s="347"/>
      <c r="I202" s="347"/>
      <c r="J202" s="347"/>
      <c r="K202" s="347"/>
      <c r="L202" s="347"/>
      <c r="M202" s="347"/>
      <c r="N202" s="347"/>
      <c r="O202" s="3"/>
      <c r="P202" s="195"/>
      <c r="Q202" s="3"/>
      <c r="R202" s="3"/>
      <c r="S202" s="13"/>
    </row>
    <row r="203" spans="1:19" s="2" customFormat="1" ht="20.3" customHeight="1" x14ac:dyDescent="0.3">
      <c r="A203" s="3"/>
      <c r="B203" s="347"/>
      <c r="C203" s="347"/>
      <c r="D203" s="347"/>
      <c r="E203" s="347"/>
      <c r="F203" s="347"/>
      <c r="G203" s="347"/>
      <c r="H203" s="347"/>
      <c r="I203" s="347"/>
      <c r="J203" s="347"/>
      <c r="K203" s="347"/>
      <c r="L203" s="347"/>
      <c r="M203" s="347"/>
      <c r="N203" s="347"/>
      <c r="O203" s="3"/>
      <c r="P203" s="195"/>
      <c r="Q203" s="3"/>
      <c r="R203" s="3"/>
      <c r="S203" s="13"/>
    </row>
    <row r="204" spans="1:19" s="2" customFormat="1" ht="20.3" customHeight="1" x14ac:dyDescent="0.3">
      <c r="A204" s="3"/>
      <c r="B204" s="536" t="s">
        <v>3421</v>
      </c>
      <c r="C204" s="347"/>
      <c r="D204" s="347"/>
      <c r="E204" s="347"/>
      <c r="F204" s="347"/>
      <c r="G204" s="347"/>
      <c r="H204" s="347"/>
      <c r="I204" s="347"/>
      <c r="J204" s="347"/>
      <c r="K204" s="347"/>
      <c r="L204" s="347"/>
      <c r="M204" s="347"/>
      <c r="N204" s="347"/>
      <c r="O204" s="3"/>
      <c r="P204" s="195"/>
      <c r="Q204" s="3"/>
      <c r="R204" s="3"/>
      <c r="S204" s="13"/>
    </row>
    <row r="205" spans="1:19" s="2" customFormat="1" ht="20.3" customHeight="1" x14ac:dyDescent="0.3">
      <c r="A205" s="3"/>
      <c r="B205" s="347"/>
      <c r="C205" s="347" t="s">
        <v>4135</v>
      </c>
      <c r="D205" s="347"/>
      <c r="E205" s="347"/>
      <c r="F205" s="347"/>
      <c r="G205" s="347"/>
      <c r="H205" s="347"/>
      <c r="I205" s="347"/>
      <c r="J205" s="347"/>
      <c r="K205" s="347"/>
      <c r="L205" s="347"/>
      <c r="M205" s="347"/>
      <c r="N205" s="347"/>
      <c r="O205" s="3"/>
      <c r="P205" s="195"/>
      <c r="Q205" s="3"/>
      <c r="R205" s="3"/>
      <c r="S205" s="13"/>
    </row>
    <row r="206" spans="1:19" s="2" customFormat="1" ht="20.3" customHeight="1" x14ac:dyDescent="0.3">
      <c r="A206" s="3"/>
      <c r="B206" s="347"/>
      <c r="C206" s="347" t="s">
        <v>4129</v>
      </c>
      <c r="D206" s="347"/>
      <c r="E206" s="347"/>
      <c r="F206" s="347"/>
      <c r="G206" s="347"/>
      <c r="H206" s="347"/>
      <c r="I206" s="347"/>
      <c r="J206" s="347"/>
      <c r="K206" s="347"/>
      <c r="L206" s="347"/>
      <c r="M206" s="347"/>
      <c r="N206" s="347"/>
      <c r="O206" s="3"/>
      <c r="P206" s="195"/>
      <c r="Q206" s="3"/>
      <c r="R206" s="3"/>
      <c r="S206" s="13"/>
    </row>
    <row r="207" spans="1:19" s="2" customFormat="1" ht="20.3" customHeight="1" x14ac:dyDescent="0.3">
      <c r="A207" s="3"/>
      <c r="B207" s="347"/>
      <c r="C207" s="347" t="s">
        <v>4134</v>
      </c>
      <c r="D207" s="347"/>
      <c r="E207" s="347"/>
      <c r="F207" s="347"/>
      <c r="G207" s="347"/>
      <c r="H207" s="347"/>
      <c r="I207" s="347"/>
      <c r="J207" s="347"/>
      <c r="K207" s="347"/>
      <c r="L207" s="347"/>
      <c r="M207" s="347"/>
      <c r="N207" s="347"/>
      <c r="O207" s="3"/>
      <c r="P207" s="195"/>
      <c r="Q207" s="3"/>
      <c r="R207" s="3"/>
      <c r="S207" s="13"/>
    </row>
    <row r="208" spans="1:19" s="2" customFormat="1" ht="20.3" customHeight="1" x14ac:dyDescent="0.3">
      <c r="A208" s="3"/>
      <c r="B208" s="347"/>
      <c r="C208" s="347" t="s">
        <v>4133</v>
      </c>
      <c r="D208" s="347"/>
      <c r="E208" s="347"/>
      <c r="F208" s="347"/>
      <c r="G208" s="347"/>
      <c r="H208" s="347"/>
      <c r="I208" s="347"/>
      <c r="J208" s="347"/>
      <c r="K208" s="347"/>
      <c r="L208" s="347"/>
      <c r="M208" s="347"/>
      <c r="N208" s="347"/>
      <c r="O208" s="3"/>
      <c r="P208" s="195"/>
      <c r="Q208" s="3"/>
      <c r="R208" s="3"/>
      <c r="S208" s="13"/>
    </row>
    <row r="209" spans="1:19" s="2" customFormat="1" ht="20.3" customHeight="1" x14ac:dyDescent="0.3">
      <c r="A209" s="3"/>
      <c r="B209" s="347"/>
      <c r="C209" s="347" t="s">
        <v>4058</v>
      </c>
      <c r="D209" s="347"/>
      <c r="E209" s="347"/>
      <c r="F209" s="347"/>
      <c r="G209" s="347"/>
      <c r="H209" s="347"/>
      <c r="I209" s="347"/>
      <c r="J209" s="347"/>
      <c r="K209" s="347"/>
      <c r="L209" s="347"/>
      <c r="M209" s="347"/>
      <c r="N209" s="347"/>
      <c r="O209" s="3"/>
      <c r="P209" s="195"/>
      <c r="Q209" s="3"/>
      <c r="R209" s="3"/>
      <c r="S209" s="13"/>
    </row>
    <row r="210" spans="1:19" s="2" customFormat="1" ht="20.3" customHeight="1" x14ac:dyDescent="0.3">
      <c r="A210" s="3"/>
      <c r="B210" s="347"/>
      <c r="C210" s="347" t="s">
        <v>4102</v>
      </c>
      <c r="D210" s="347"/>
      <c r="E210" s="347"/>
      <c r="F210" s="347"/>
      <c r="G210" s="347"/>
      <c r="H210" s="347"/>
      <c r="I210" s="347"/>
      <c r="J210" s="347"/>
      <c r="K210" s="347"/>
      <c r="L210" s="347"/>
      <c r="M210" s="347"/>
      <c r="N210" s="347"/>
      <c r="O210" s="3"/>
      <c r="P210" s="195"/>
      <c r="Q210" s="3"/>
      <c r="R210" s="3"/>
      <c r="S210" s="13"/>
    </row>
    <row r="211" spans="1:19" s="2" customFormat="1" ht="20.3" customHeight="1" x14ac:dyDescent="0.3">
      <c r="A211" s="3"/>
      <c r="B211" s="347"/>
      <c r="C211" s="347"/>
      <c r="D211" s="347"/>
      <c r="E211" s="347"/>
      <c r="F211" s="347"/>
      <c r="G211" s="347"/>
      <c r="H211" s="347"/>
      <c r="I211" s="347"/>
      <c r="J211" s="347"/>
      <c r="K211" s="347"/>
      <c r="L211" s="347"/>
      <c r="M211" s="347"/>
      <c r="N211" s="347"/>
      <c r="O211" s="3"/>
      <c r="P211" s="195"/>
      <c r="Q211" s="3"/>
      <c r="R211" s="3"/>
      <c r="S211" s="13"/>
    </row>
    <row r="212" spans="1:19" s="2" customFormat="1" ht="20.3" customHeight="1" x14ac:dyDescent="0.3">
      <c r="A212" s="361"/>
      <c r="B212" s="626" t="s">
        <v>4352</v>
      </c>
      <c r="C212" s="627"/>
      <c r="D212" s="627"/>
      <c r="E212" s="627"/>
      <c r="F212" s="627"/>
      <c r="G212" s="627"/>
      <c r="H212" s="627"/>
      <c r="I212" s="627"/>
      <c r="J212" s="627"/>
      <c r="K212" s="627"/>
      <c r="L212" s="627"/>
      <c r="M212" s="627"/>
      <c r="N212" s="627"/>
      <c r="O212" s="361"/>
      <c r="P212" s="362"/>
      <c r="Q212" s="361"/>
      <c r="R212" s="361"/>
      <c r="S212" s="13"/>
    </row>
    <row r="213" spans="1:19" s="2" customFormat="1" ht="20.3" customHeight="1" x14ac:dyDescent="0.3">
      <c r="A213" s="3"/>
      <c r="B213" s="347"/>
      <c r="C213" s="347" t="s">
        <v>4353</v>
      </c>
      <c r="D213" s="347"/>
      <c r="E213" s="347"/>
      <c r="F213" s="347"/>
      <c r="G213" s="347"/>
      <c r="H213" s="347"/>
      <c r="I213" s="347"/>
      <c r="J213" s="347"/>
      <c r="K213" s="347"/>
      <c r="L213" s="347"/>
      <c r="M213" s="347"/>
      <c r="N213" s="347"/>
      <c r="O213" s="3"/>
      <c r="P213" s="195"/>
      <c r="Q213" s="3"/>
      <c r="R213" s="3"/>
      <c r="S213" s="13"/>
    </row>
    <row r="214" spans="1:19" s="2" customFormat="1" ht="20.3" customHeight="1" x14ac:dyDescent="0.3">
      <c r="A214" s="3"/>
      <c r="B214" s="347"/>
      <c r="C214" s="347"/>
      <c r="D214" s="347"/>
      <c r="E214" s="347"/>
      <c r="F214" s="347"/>
      <c r="G214" s="347"/>
      <c r="H214" s="347"/>
      <c r="I214" s="347"/>
      <c r="J214" s="347"/>
      <c r="K214" s="347"/>
      <c r="L214" s="347"/>
      <c r="M214" s="347"/>
      <c r="N214" s="347"/>
      <c r="O214" s="3"/>
      <c r="P214" s="195"/>
      <c r="Q214" s="3"/>
      <c r="R214" s="3"/>
      <c r="S214" s="13"/>
    </row>
    <row r="215" spans="1:19" s="2" customFormat="1" ht="20.3" customHeight="1" x14ac:dyDescent="0.3">
      <c r="A215" s="361"/>
      <c r="B215" s="628" t="s">
        <v>4354</v>
      </c>
      <c r="C215" s="627"/>
      <c r="D215" s="627"/>
      <c r="E215" s="627"/>
      <c r="F215" s="627"/>
      <c r="G215" s="627"/>
      <c r="H215" s="627"/>
      <c r="I215" s="627"/>
      <c r="J215" s="627"/>
      <c r="K215" s="627"/>
      <c r="L215" s="627"/>
      <c r="M215" s="627"/>
      <c r="N215" s="627"/>
      <c r="O215" s="361"/>
      <c r="P215" s="362"/>
      <c r="Q215" s="361"/>
      <c r="R215" s="361"/>
      <c r="S215" s="13"/>
    </row>
    <row r="216" spans="1:19" s="2" customFormat="1" ht="20.3" customHeight="1" x14ac:dyDescent="0.3">
      <c r="A216" s="3"/>
      <c r="B216" s="347"/>
      <c r="C216" s="347" t="s">
        <v>4355</v>
      </c>
      <c r="D216" s="347"/>
      <c r="E216" s="347"/>
      <c r="F216" s="347"/>
      <c r="G216" s="347"/>
      <c r="H216" s="347"/>
      <c r="I216" s="347"/>
      <c r="J216" s="347"/>
      <c r="K216" s="347"/>
      <c r="L216" s="347"/>
      <c r="M216" s="347"/>
      <c r="N216" s="347"/>
      <c r="O216" s="3"/>
      <c r="P216" s="195"/>
      <c r="Q216" s="3"/>
      <c r="R216" s="3"/>
      <c r="S216" s="13"/>
    </row>
    <row r="217" spans="1:19" s="2" customFormat="1" ht="20.3" customHeight="1" x14ac:dyDescent="0.3">
      <c r="A217" s="3"/>
      <c r="B217" s="347"/>
      <c r="C217" s="347"/>
      <c r="D217" s="347"/>
      <c r="E217" s="347"/>
      <c r="F217" s="347"/>
      <c r="G217" s="347"/>
      <c r="H217" s="347"/>
      <c r="I217" s="347"/>
      <c r="J217" s="347"/>
      <c r="K217" s="347"/>
      <c r="L217" s="347"/>
      <c r="M217" s="347"/>
      <c r="N217" s="347"/>
      <c r="O217" s="3"/>
      <c r="P217" s="195"/>
      <c r="Q217" s="3"/>
      <c r="R217" s="3"/>
      <c r="S217" s="13"/>
    </row>
    <row r="218" spans="1:19" s="2" customFormat="1" ht="20.3" customHeight="1" x14ac:dyDescent="0.3">
      <c r="A218" s="361"/>
      <c r="B218" s="628" t="s">
        <v>4356</v>
      </c>
      <c r="C218" s="627"/>
      <c r="D218" s="627"/>
      <c r="E218" s="627"/>
      <c r="F218" s="627"/>
      <c r="G218" s="627"/>
      <c r="H218" s="627"/>
      <c r="I218" s="627"/>
      <c r="J218" s="627"/>
      <c r="K218" s="627"/>
      <c r="L218" s="627"/>
      <c r="M218" s="627"/>
      <c r="N218" s="627"/>
      <c r="O218" s="361"/>
      <c r="P218" s="362"/>
      <c r="Q218" s="361"/>
      <c r="R218" s="361"/>
      <c r="S218" s="13"/>
    </row>
    <row r="219" spans="1:19" s="2" customFormat="1" ht="20.3" customHeight="1" x14ac:dyDescent="0.3">
      <c r="A219" s="3"/>
      <c r="B219" s="347"/>
      <c r="C219" s="347"/>
      <c r="D219" s="347"/>
      <c r="E219" s="347"/>
      <c r="F219" s="347"/>
      <c r="G219" s="347"/>
      <c r="H219" s="347"/>
      <c r="I219" s="347"/>
      <c r="J219" s="347"/>
      <c r="K219" s="347"/>
      <c r="L219" s="347"/>
      <c r="M219" s="347"/>
      <c r="N219" s="347"/>
      <c r="O219" s="3"/>
      <c r="P219" s="195"/>
      <c r="Q219" s="3"/>
      <c r="R219" s="3"/>
      <c r="S219" s="13"/>
    </row>
    <row r="220" spans="1:19" s="2" customFormat="1" ht="20.3" customHeight="1" x14ac:dyDescent="0.3">
      <c r="A220" s="3"/>
      <c r="B220" s="536" t="s">
        <v>4373</v>
      </c>
      <c r="C220" s="347"/>
      <c r="D220" s="347"/>
      <c r="E220" s="347"/>
      <c r="F220" s="347"/>
      <c r="G220" s="347"/>
      <c r="H220" s="347"/>
      <c r="I220" s="347"/>
      <c r="J220" s="347"/>
      <c r="K220" s="347"/>
      <c r="L220" s="347"/>
      <c r="M220" s="347"/>
      <c r="N220" s="347"/>
      <c r="O220" s="3"/>
      <c r="P220" s="195"/>
      <c r="Q220" s="3"/>
      <c r="R220" s="3"/>
      <c r="S220" s="13"/>
    </row>
    <row r="221" spans="1:19" s="2" customFormat="1" ht="20.3" customHeight="1" x14ac:dyDescent="0.3">
      <c r="A221" s="3"/>
      <c r="B221" s="536"/>
      <c r="C221" s="347" t="s">
        <v>4520</v>
      </c>
      <c r="D221" s="347"/>
      <c r="E221" s="347"/>
      <c r="F221" s="347"/>
      <c r="G221" s="347"/>
      <c r="H221" s="347"/>
      <c r="I221" s="347"/>
      <c r="J221" s="347"/>
      <c r="K221" s="347"/>
      <c r="L221" s="347"/>
      <c r="M221" s="347"/>
      <c r="N221" s="347"/>
      <c r="O221" s="3"/>
      <c r="P221" s="195"/>
      <c r="Q221" s="3"/>
      <c r="R221" s="3"/>
      <c r="S221" s="13"/>
    </row>
    <row r="222" spans="1:19" s="2" customFormat="1" ht="20.3" customHeight="1" x14ac:dyDescent="0.3">
      <c r="A222" s="3"/>
      <c r="B222" s="536"/>
      <c r="C222" s="347"/>
      <c r="D222" s="347" t="s">
        <v>4521</v>
      </c>
      <c r="E222" s="347"/>
      <c r="F222" s="347"/>
      <c r="G222" s="347"/>
      <c r="H222" s="347"/>
      <c r="I222" s="347"/>
      <c r="J222" s="347"/>
      <c r="K222" s="347"/>
      <c r="L222" s="347"/>
      <c r="M222" s="347"/>
      <c r="N222" s="347"/>
      <c r="O222" s="3"/>
      <c r="P222" s="195"/>
      <c r="Q222" s="3"/>
      <c r="R222" s="3"/>
      <c r="S222" s="13"/>
    </row>
    <row r="223" spans="1:19" s="2" customFormat="1" ht="20.3" customHeight="1" x14ac:dyDescent="0.3">
      <c r="A223" s="3"/>
      <c r="B223" s="536"/>
      <c r="C223" s="347"/>
      <c r="D223" s="347"/>
      <c r="E223" s="347"/>
      <c r="F223" s="347"/>
      <c r="G223" s="347"/>
      <c r="H223" s="347"/>
      <c r="I223" s="347"/>
      <c r="J223" s="347"/>
      <c r="K223" s="347"/>
      <c r="L223" s="347"/>
      <c r="M223" s="347"/>
      <c r="N223" s="347"/>
      <c r="O223" s="3"/>
      <c r="P223" s="195"/>
      <c r="Q223" s="3"/>
      <c r="R223" s="3"/>
      <c r="S223" s="13"/>
    </row>
    <row r="224" spans="1:19" s="2" customFormat="1" ht="20.3" customHeight="1" x14ac:dyDescent="0.3">
      <c r="A224" s="3"/>
      <c r="B224" s="347"/>
      <c r="C224" s="347" t="s">
        <v>4364</v>
      </c>
      <c r="D224" s="347"/>
      <c r="E224" s="347"/>
      <c r="F224" s="347"/>
      <c r="G224" s="347"/>
      <c r="H224" s="347"/>
      <c r="I224" s="347"/>
      <c r="J224" s="347"/>
      <c r="K224" s="347"/>
      <c r="L224" s="347"/>
      <c r="M224" s="347"/>
      <c r="N224" s="347"/>
      <c r="O224" s="3"/>
      <c r="P224" s="195"/>
      <c r="Q224" s="3"/>
      <c r="R224" s="3"/>
      <c r="S224" s="13"/>
    </row>
    <row r="225" spans="1:19" s="2" customFormat="1" ht="20.3" customHeight="1" x14ac:dyDescent="0.3">
      <c r="A225" s="3"/>
      <c r="B225" s="347"/>
      <c r="C225" s="347"/>
      <c r="D225" s="347" t="s">
        <v>4362</v>
      </c>
      <c r="E225" s="347"/>
      <c r="F225" s="347"/>
      <c r="G225" s="347"/>
      <c r="H225" s="347"/>
      <c r="I225" s="347"/>
      <c r="J225" s="347"/>
      <c r="K225" s="347"/>
      <c r="L225" s="347"/>
      <c r="M225" s="347"/>
      <c r="N225" s="347"/>
      <c r="O225" s="3"/>
      <c r="P225" s="195"/>
      <c r="Q225" s="3"/>
      <c r="R225" s="3"/>
      <c r="S225" s="13"/>
    </row>
    <row r="226" spans="1:19" s="2" customFormat="1" ht="20.3" customHeight="1" x14ac:dyDescent="0.3">
      <c r="A226" s="3"/>
      <c r="B226" s="347"/>
      <c r="C226" s="347"/>
      <c r="D226" s="347" t="s">
        <v>4363</v>
      </c>
      <c r="E226" s="347"/>
      <c r="F226" s="347"/>
      <c r="G226" s="347"/>
      <c r="H226" s="347"/>
      <c r="I226" s="347"/>
      <c r="J226" s="347"/>
      <c r="K226" s="347"/>
      <c r="L226" s="347"/>
      <c r="M226" s="347"/>
      <c r="N226" s="347"/>
      <c r="O226" s="3"/>
      <c r="P226" s="195"/>
      <c r="Q226" s="3"/>
      <c r="R226" s="3"/>
      <c r="S226" s="13"/>
    </row>
    <row r="227" spans="1:19" s="2" customFormat="1" ht="20.3" customHeight="1" x14ac:dyDescent="0.3">
      <c r="A227" s="3"/>
      <c r="B227" s="347"/>
      <c r="C227" s="347"/>
      <c r="D227" s="347" t="s">
        <v>4377</v>
      </c>
      <c r="E227" s="347"/>
      <c r="F227" s="347"/>
      <c r="G227" s="347"/>
      <c r="H227" s="347"/>
      <c r="I227" s="347"/>
      <c r="J227" s="347"/>
      <c r="K227" s="347"/>
      <c r="L227" s="347"/>
      <c r="M227" s="347"/>
      <c r="N227" s="347"/>
      <c r="O227" s="3"/>
      <c r="P227" s="195"/>
      <c r="Q227" s="3"/>
      <c r="R227" s="3"/>
      <c r="S227" s="13"/>
    </row>
    <row r="228" spans="1:19" s="2" customFormat="1" ht="20.3" customHeight="1" x14ac:dyDescent="0.3">
      <c r="A228" s="3"/>
      <c r="B228" s="347"/>
      <c r="C228" s="347"/>
      <c r="D228" s="347"/>
      <c r="E228" s="347"/>
      <c r="F228" s="347"/>
      <c r="G228" s="347"/>
      <c r="H228" s="347"/>
      <c r="I228" s="347"/>
      <c r="J228" s="347"/>
      <c r="K228" s="347"/>
      <c r="L228" s="347"/>
      <c r="M228" s="347"/>
      <c r="N228" s="347"/>
      <c r="O228" s="3"/>
      <c r="P228" s="195"/>
      <c r="Q228" s="3"/>
      <c r="R228" s="3"/>
      <c r="S228" s="13"/>
    </row>
    <row r="229" spans="1:19" s="2" customFormat="1" ht="20.3" customHeight="1" x14ac:dyDescent="0.3">
      <c r="A229" s="3"/>
      <c r="B229" s="347"/>
      <c r="C229" s="347" t="s">
        <v>4369</v>
      </c>
      <c r="D229" s="347"/>
      <c r="E229" s="347"/>
      <c r="F229" s="347"/>
      <c r="G229" s="347"/>
      <c r="H229" s="347"/>
      <c r="I229" s="347"/>
      <c r="J229" s="347"/>
      <c r="K229" s="347"/>
      <c r="L229" s="347"/>
      <c r="M229" s="347"/>
      <c r="N229" s="347"/>
      <c r="O229" s="3"/>
      <c r="P229" s="195"/>
      <c r="Q229" s="3"/>
      <c r="R229" s="3"/>
      <c r="S229" s="13"/>
    </row>
    <row r="230" spans="1:19" s="2" customFormat="1" ht="20.3" customHeight="1" x14ac:dyDescent="0.3">
      <c r="A230" s="3"/>
      <c r="B230" s="347"/>
      <c r="C230" s="347"/>
      <c r="D230" s="347" t="s">
        <v>4378</v>
      </c>
      <c r="E230" s="347"/>
      <c r="F230" s="347"/>
      <c r="G230" s="347"/>
      <c r="H230" s="347"/>
      <c r="I230" s="347"/>
      <c r="J230" s="347"/>
      <c r="K230" s="347"/>
      <c r="L230" s="347"/>
      <c r="M230" s="347"/>
      <c r="N230" s="347"/>
      <c r="O230" s="3"/>
      <c r="P230" s="195"/>
      <c r="Q230" s="3"/>
      <c r="R230" s="3"/>
      <c r="S230" s="13"/>
    </row>
    <row r="231" spans="1:19" s="2" customFormat="1" ht="20.3" customHeight="1" x14ac:dyDescent="0.3">
      <c r="A231" s="3"/>
      <c r="B231" s="347"/>
      <c r="C231" s="347"/>
      <c r="D231" s="347"/>
      <c r="E231" s="347"/>
      <c r="F231" s="347"/>
      <c r="G231" s="347"/>
      <c r="H231" s="347"/>
      <c r="I231" s="347"/>
      <c r="J231" s="347"/>
      <c r="K231" s="347"/>
      <c r="L231" s="347"/>
      <c r="M231" s="347"/>
      <c r="N231" s="347"/>
      <c r="O231" s="3"/>
      <c r="P231" s="195"/>
      <c r="Q231" s="3"/>
      <c r="R231" s="3"/>
      <c r="S231" s="13"/>
    </row>
    <row r="232" spans="1:19" s="2" customFormat="1" ht="20.3" customHeight="1" x14ac:dyDescent="0.3">
      <c r="A232" s="3"/>
      <c r="B232" s="347"/>
      <c r="C232" s="347" t="s">
        <v>4365</v>
      </c>
      <c r="D232" s="347"/>
      <c r="E232" s="347"/>
      <c r="F232" s="347"/>
      <c r="G232" s="347"/>
      <c r="H232" s="347"/>
      <c r="I232" s="347"/>
      <c r="J232" s="347"/>
      <c r="K232" s="347"/>
      <c r="L232" s="347"/>
      <c r="M232" s="347"/>
      <c r="N232" s="347"/>
      <c r="O232" s="3"/>
      <c r="P232" s="195"/>
      <c r="Q232" s="3"/>
      <c r="R232" s="3"/>
      <c r="S232" s="13"/>
    </row>
    <row r="233" spans="1:19" s="2" customFormat="1" ht="20.3" customHeight="1" x14ac:dyDescent="0.3">
      <c r="A233" s="3"/>
      <c r="B233" s="347"/>
      <c r="C233" s="347"/>
      <c r="D233" s="347" t="s">
        <v>4366</v>
      </c>
      <c r="E233" s="347"/>
      <c r="F233" s="347"/>
      <c r="G233" s="347"/>
      <c r="H233" s="347"/>
      <c r="I233" s="347"/>
      <c r="J233" s="347"/>
      <c r="K233" s="347"/>
      <c r="L233" s="347"/>
      <c r="M233" s="347"/>
      <c r="N233" s="347"/>
      <c r="O233" s="3"/>
      <c r="P233" s="195"/>
      <c r="Q233" s="3"/>
      <c r="R233" s="3"/>
      <c r="S233" s="13"/>
    </row>
    <row r="234" spans="1:19" s="2" customFormat="1" ht="20.3" customHeight="1" x14ac:dyDescent="0.3">
      <c r="A234" s="3"/>
      <c r="B234" s="347"/>
      <c r="C234" s="347"/>
      <c r="D234" s="347"/>
      <c r="E234" s="347"/>
      <c r="F234" s="347"/>
      <c r="G234" s="347"/>
      <c r="H234" s="347"/>
      <c r="I234" s="347"/>
      <c r="J234" s="347"/>
      <c r="K234" s="347"/>
      <c r="L234" s="347"/>
      <c r="M234" s="347"/>
      <c r="N234" s="347"/>
      <c r="O234" s="3"/>
      <c r="P234" s="195"/>
      <c r="Q234" s="3"/>
      <c r="R234" s="3"/>
      <c r="S234" s="13"/>
    </row>
    <row r="235" spans="1:19" s="2" customFormat="1" ht="20.3" customHeight="1" x14ac:dyDescent="0.3">
      <c r="A235" s="3"/>
      <c r="B235" s="347"/>
      <c r="C235" s="347" t="s">
        <v>4368</v>
      </c>
      <c r="D235" s="347"/>
      <c r="E235" s="347"/>
      <c r="F235" s="347"/>
      <c r="G235" s="347"/>
      <c r="H235" s="347"/>
      <c r="I235" s="347"/>
      <c r="J235" s="347"/>
      <c r="K235" s="347"/>
      <c r="L235" s="347"/>
      <c r="M235" s="347"/>
      <c r="N235" s="347"/>
      <c r="O235" s="3"/>
      <c r="P235" s="195"/>
      <c r="Q235" s="3"/>
      <c r="R235" s="3"/>
      <c r="S235" s="13"/>
    </row>
    <row r="236" spans="1:19" s="2" customFormat="1" ht="20.3" customHeight="1" x14ac:dyDescent="0.3">
      <c r="A236" s="3"/>
      <c r="B236" s="347"/>
      <c r="C236" s="347"/>
      <c r="D236" s="347" t="s">
        <v>4370</v>
      </c>
      <c r="E236" s="347"/>
      <c r="F236" s="347"/>
      <c r="G236" s="347"/>
      <c r="H236" s="347"/>
      <c r="I236" s="347"/>
      <c r="J236" s="347"/>
      <c r="K236" s="347"/>
      <c r="L236" s="347"/>
      <c r="M236" s="347"/>
      <c r="N236" s="347"/>
      <c r="O236" s="3"/>
      <c r="P236" s="195"/>
      <c r="Q236" s="3"/>
      <c r="R236" s="3"/>
      <c r="S236" s="13"/>
    </row>
    <row r="237" spans="1:19" s="2" customFormat="1" ht="20.3" customHeight="1" x14ac:dyDescent="0.3">
      <c r="A237" s="3"/>
      <c r="B237" s="347"/>
      <c r="C237" s="347"/>
      <c r="D237" s="347" t="s">
        <v>4371</v>
      </c>
      <c r="E237" s="347"/>
      <c r="F237" s="347"/>
      <c r="G237" s="347"/>
      <c r="H237" s="347"/>
      <c r="I237" s="347"/>
      <c r="J237" s="347"/>
      <c r="K237" s="347"/>
      <c r="L237" s="347"/>
      <c r="M237" s="347"/>
      <c r="N237" s="347"/>
      <c r="O237" s="3"/>
      <c r="P237" s="195"/>
      <c r="Q237" s="3"/>
      <c r="R237" s="3"/>
      <c r="S237" s="13"/>
    </row>
    <row r="238" spans="1:19" s="2" customFormat="1" ht="20.3" customHeight="1" x14ac:dyDescent="0.3">
      <c r="A238" s="3"/>
      <c r="B238" s="347"/>
      <c r="C238" s="347"/>
      <c r="D238" s="347" t="s">
        <v>4372</v>
      </c>
      <c r="E238" s="347"/>
      <c r="F238" s="347"/>
      <c r="G238" s="347"/>
      <c r="H238" s="347"/>
      <c r="I238" s="347"/>
      <c r="J238" s="347"/>
      <c r="K238" s="347"/>
      <c r="L238" s="347"/>
      <c r="M238" s="347"/>
      <c r="N238" s="347"/>
      <c r="O238" s="3"/>
      <c r="P238" s="195"/>
      <c r="Q238" s="3"/>
      <c r="R238" s="3"/>
      <c r="S238" s="13"/>
    </row>
    <row r="239" spans="1:19" s="2" customFormat="1" ht="20.3" customHeight="1" x14ac:dyDescent="0.3">
      <c r="A239" s="3"/>
      <c r="B239" s="347"/>
      <c r="C239" s="347"/>
      <c r="D239" s="347"/>
      <c r="E239" s="347"/>
      <c r="F239" s="347"/>
      <c r="G239" s="347"/>
      <c r="H239" s="347"/>
      <c r="I239" s="347"/>
      <c r="J239" s="347"/>
      <c r="K239" s="347"/>
      <c r="L239" s="347"/>
      <c r="M239" s="347"/>
      <c r="N239" s="347"/>
      <c r="O239" s="3"/>
      <c r="P239" s="195"/>
      <c r="Q239" s="3"/>
      <c r="R239" s="3"/>
      <c r="S239" s="13"/>
    </row>
    <row r="240" spans="1:19" s="2" customFormat="1" ht="20.3" customHeight="1" x14ac:dyDescent="0.3">
      <c r="A240" s="3"/>
      <c r="B240" s="536" t="s">
        <v>4360</v>
      </c>
      <c r="C240" s="347"/>
      <c r="D240" s="347"/>
      <c r="E240" s="347"/>
      <c r="F240" s="347"/>
      <c r="G240" s="347"/>
      <c r="H240" s="347"/>
      <c r="I240" s="347"/>
      <c r="J240" s="347"/>
      <c r="K240" s="347"/>
      <c r="L240" s="347"/>
      <c r="M240" s="347"/>
      <c r="N240" s="347"/>
      <c r="O240" s="3"/>
      <c r="P240" s="195"/>
      <c r="Q240" s="3"/>
      <c r="R240" s="3"/>
      <c r="S240" s="13"/>
    </row>
    <row r="241" spans="1:19" s="2" customFormat="1" ht="20.3" customHeight="1" x14ac:dyDescent="0.3">
      <c r="A241" s="3"/>
      <c r="B241" s="347"/>
      <c r="C241" s="347" t="s">
        <v>4361</v>
      </c>
      <c r="D241" s="347"/>
      <c r="E241" s="347"/>
      <c r="F241" s="347"/>
      <c r="G241" s="347"/>
      <c r="H241" s="347"/>
      <c r="I241" s="347"/>
      <c r="J241" s="347"/>
      <c r="K241" s="347"/>
      <c r="L241" s="347"/>
      <c r="M241" s="347"/>
      <c r="N241" s="347"/>
      <c r="O241" s="3"/>
      <c r="P241" s="195"/>
      <c r="Q241" s="3"/>
      <c r="R241" s="3"/>
      <c r="S241" s="13"/>
    </row>
    <row r="242" spans="1:19" s="2" customFormat="1" ht="20.3" customHeight="1" x14ac:dyDescent="0.3">
      <c r="A242" s="3"/>
      <c r="B242" s="347"/>
      <c r="C242" s="347" t="s">
        <v>4367</v>
      </c>
      <c r="D242" s="347"/>
      <c r="E242" s="347"/>
      <c r="F242" s="347"/>
      <c r="G242" s="347"/>
      <c r="H242" s="347"/>
      <c r="I242" s="347"/>
      <c r="J242" s="347"/>
      <c r="K242" s="347"/>
      <c r="L242" s="347"/>
      <c r="M242" s="347"/>
      <c r="N242" s="347"/>
      <c r="O242" s="3"/>
      <c r="P242" s="195"/>
      <c r="Q242" s="3"/>
      <c r="R242" s="3"/>
      <c r="S242" s="13"/>
    </row>
    <row r="243" spans="1:19" s="2" customFormat="1" ht="20.3" customHeight="1" x14ac:dyDescent="0.3">
      <c r="A243" s="3"/>
      <c r="B243" s="347"/>
      <c r="C243" s="347"/>
      <c r="D243" s="347"/>
      <c r="E243" s="347"/>
      <c r="F243" s="347"/>
      <c r="G243" s="347"/>
      <c r="H243" s="347"/>
      <c r="I243" s="347"/>
      <c r="J243" s="347"/>
      <c r="K243" s="347"/>
      <c r="L243" s="347"/>
      <c r="M243" s="347"/>
      <c r="N243" s="347"/>
      <c r="O243" s="3"/>
      <c r="P243" s="195"/>
      <c r="Q243" s="3"/>
      <c r="R243" s="3"/>
      <c r="S243" s="13"/>
    </row>
    <row r="244" spans="1:19" s="2" customFormat="1" ht="20.3" customHeight="1" x14ac:dyDescent="0.3">
      <c r="A244" s="3"/>
      <c r="B244" s="536" t="s">
        <v>3421</v>
      </c>
      <c r="C244" s="347"/>
      <c r="D244" s="347"/>
      <c r="E244" s="347"/>
      <c r="F244" s="347"/>
      <c r="G244" s="347"/>
      <c r="H244" s="347"/>
      <c r="I244" s="347"/>
      <c r="J244" s="347"/>
      <c r="K244" s="347"/>
      <c r="L244" s="347"/>
      <c r="M244" s="347"/>
      <c r="N244" s="347"/>
      <c r="O244" s="3"/>
      <c r="P244" s="195"/>
      <c r="Q244" s="3"/>
      <c r="R244" s="3"/>
      <c r="S244" s="13"/>
    </row>
    <row r="245" spans="1:19" s="2" customFormat="1" ht="20.3" customHeight="1" x14ac:dyDescent="0.3">
      <c r="A245" s="3"/>
      <c r="B245" s="347"/>
      <c r="C245" s="347" t="s">
        <v>4357</v>
      </c>
      <c r="D245" s="347"/>
      <c r="E245" s="347"/>
      <c r="F245" s="347"/>
      <c r="G245" s="347"/>
      <c r="H245" s="347"/>
      <c r="I245" s="347"/>
      <c r="J245" s="347"/>
      <c r="K245" s="347"/>
      <c r="L245" s="347"/>
      <c r="M245" s="347"/>
      <c r="N245" s="347"/>
      <c r="O245" s="3"/>
      <c r="P245" s="195"/>
      <c r="Q245" s="3"/>
      <c r="R245" s="3"/>
      <c r="S245" s="13"/>
    </row>
    <row r="246" spans="1:19" s="2" customFormat="1" ht="20.3" customHeight="1" x14ac:dyDescent="0.3">
      <c r="A246" s="3"/>
      <c r="B246" s="347"/>
      <c r="C246" s="347" t="s">
        <v>4358</v>
      </c>
      <c r="D246" s="347"/>
      <c r="E246" s="347"/>
      <c r="F246" s="347"/>
      <c r="G246" s="347"/>
      <c r="H246" s="347"/>
      <c r="I246" s="347"/>
      <c r="J246" s="347"/>
      <c r="K246" s="347"/>
      <c r="L246" s="347"/>
      <c r="M246" s="347"/>
      <c r="N246" s="347"/>
      <c r="O246" s="3"/>
      <c r="P246" s="195"/>
      <c r="Q246" s="3"/>
      <c r="R246" s="3"/>
      <c r="S246" s="13"/>
    </row>
    <row r="247" spans="1:19" s="2" customFormat="1" ht="20.3" customHeight="1" x14ac:dyDescent="0.3">
      <c r="A247" s="3"/>
      <c r="B247" s="347"/>
      <c r="C247" s="347" t="s">
        <v>4374</v>
      </c>
      <c r="D247" s="347"/>
      <c r="E247" s="347"/>
      <c r="F247" s="347"/>
      <c r="G247" s="347"/>
      <c r="H247" s="347"/>
      <c r="I247" s="347"/>
      <c r="J247" s="347"/>
      <c r="K247" s="347"/>
      <c r="L247" s="347"/>
      <c r="M247" s="347"/>
      <c r="N247" s="347"/>
      <c r="O247" s="3"/>
      <c r="P247" s="195"/>
      <c r="Q247" s="3"/>
      <c r="R247" s="3"/>
      <c r="S247" s="13"/>
    </row>
    <row r="248" spans="1:19" s="2" customFormat="1" ht="20.3" customHeight="1" x14ac:dyDescent="0.3">
      <c r="A248" s="3"/>
      <c r="B248" s="347"/>
      <c r="C248" s="347" t="s">
        <v>4359</v>
      </c>
      <c r="D248" s="347"/>
      <c r="E248" s="347"/>
      <c r="F248" s="347"/>
      <c r="G248" s="347"/>
      <c r="H248" s="347"/>
      <c r="I248" s="347"/>
      <c r="J248" s="347"/>
      <c r="K248" s="347"/>
      <c r="L248" s="347"/>
      <c r="M248" s="347"/>
      <c r="N248" s="347"/>
      <c r="O248" s="3"/>
      <c r="P248" s="195"/>
      <c r="Q248" s="3"/>
      <c r="R248" s="3"/>
      <c r="S248" s="13"/>
    </row>
    <row r="249" spans="1:19" s="2" customFormat="1" ht="20.3" customHeight="1" x14ac:dyDescent="0.3">
      <c r="A249" s="3"/>
      <c r="B249" s="347"/>
      <c r="C249" s="347"/>
      <c r="D249" s="347"/>
      <c r="E249" s="347"/>
      <c r="F249" s="347"/>
      <c r="G249" s="347"/>
      <c r="H249" s="347"/>
      <c r="I249" s="347"/>
      <c r="J249" s="347"/>
      <c r="K249" s="347"/>
      <c r="L249" s="347"/>
      <c r="M249" s="347"/>
      <c r="N249" s="347"/>
      <c r="O249" s="3"/>
      <c r="P249" s="195"/>
      <c r="Q249" s="3"/>
      <c r="R249" s="3"/>
      <c r="S249" s="13"/>
    </row>
    <row r="250" spans="1:19" s="2" customFormat="1" ht="20.3" customHeight="1" x14ac:dyDescent="0.3">
      <c r="A250" s="361"/>
      <c r="B250" s="628" t="s">
        <v>4528</v>
      </c>
      <c r="C250" s="627"/>
      <c r="D250" s="627"/>
      <c r="E250" s="627"/>
      <c r="F250" s="627"/>
      <c r="G250" s="627"/>
      <c r="H250" s="627"/>
      <c r="I250" s="627"/>
      <c r="J250" s="627"/>
      <c r="K250" s="627"/>
      <c r="L250" s="627"/>
      <c r="M250" s="627"/>
      <c r="N250" s="627"/>
      <c r="O250" s="361"/>
      <c r="P250" s="362"/>
      <c r="Q250" s="361"/>
      <c r="R250" s="361"/>
      <c r="S250" s="13"/>
    </row>
    <row r="251" spans="1:19" s="2" customFormat="1" ht="20.3" customHeight="1" x14ac:dyDescent="0.3">
      <c r="A251" s="3"/>
      <c r="B251" s="347"/>
      <c r="C251" s="347"/>
      <c r="D251" s="347"/>
      <c r="E251" s="347"/>
      <c r="F251" s="347"/>
      <c r="G251" s="347"/>
      <c r="H251" s="347"/>
      <c r="I251" s="347"/>
      <c r="J251" s="347"/>
      <c r="K251" s="347"/>
      <c r="L251" s="347"/>
      <c r="M251" s="347"/>
      <c r="N251" s="347"/>
      <c r="O251" s="3"/>
      <c r="P251" s="195"/>
      <c r="Q251" s="3"/>
      <c r="R251" s="3"/>
      <c r="S251" s="13"/>
    </row>
    <row r="252" spans="1:19" s="2" customFormat="1" ht="20.3" customHeight="1" x14ac:dyDescent="0.3">
      <c r="A252" s="3"/>
      <c r="B252" s="347" t="s">
        <v>4529</v>
      </c>
      <c r="C252" s="347"/>
      <c r="D252" s="347"/>
      <c r="E252" s="347"/>
      <c r="F252" s="347"/>
      <c r="G252" s="347"/>
      <c r="H252" s="347"/>
      <c r="I252" s="347"/>
      <c r="J252" s="347"/>
      <c r="K252" s="347"/>
      <c r="L252" s="347"/>
      <c r="M252" s="347"/>
      <c r="N252" s="347"/>
      <c r="O252" s="3"/>
      <c r="P252" s="195"/>
      <c r="Q252" s="3"/>
      <c r="R252" s="3"/>
      <c r="S252" s="13"/>
    </row>
    <row r="253" spans="1:19" s="2" customFormat="1" ht="20.3" customHeight="1" x14ac:dyDescent="0.3">
      <c r="A253" s="108"/>
      <c r="B253" s="347"/>
      <c r="C253" s="347"/>
      <c r="D253" s="347"/>
      <c r="E253" s="347"/>
      <c r="F253" s="347"/>
      <c r="G253" s="347"/>
      <c r="H253" s="347"/>
      <c r="I253" s="347"/>
      <c r="J253" s="347"/>
      <c r="K253" s="347"/>
      <c r="L253" s="347"/>
      <c r="M253" s="347"/>
      <c r="N253" s="347"/>
      <c r="O253" s="108"/>
      <c r="P253" s="197"/>
      <c r="Q253" s="108"/>
      <c r="R253" s="108"/>
      <c r="S253" s="13"/>
    </row>
    <row r="254" spans="1:19" s="2" customFormat="1" ht="20.3" customHeight="1" x14ac:dyDescent="0.3">
      <c r="A254" s="108"/>
      <c r="B254" s="537" t="s">
        <v>3391</v>
      </c>
      <c r="C254" s="534"/>
      <c r="D254" s="534"/>
      <c r="E254" s="534"/>
      <c r="F254" s="534"/>
      <c r="G254" s="534"/>
      <c r="H254" s="534"/>
      <c r="I254" s="534"/>
      <c r="J254" s="534"/>
      <c r="K254" s="534"/>
      <c r="L254" s="534"/>
      <c r="M254" s="534"/>
      <c r="N254" s="534"/>
      <c r="O254" s="108"/>
      <c r="P254" s="197"/>
      <c r="Q254" s="108"/>
      <c r="R254" s="108"/>
      <c r="S254" s="3"/>
    </row>
    <row r="255" spans="1:19" s="2" customFormat="1" ht="20.3" customHeight="1" x14ac:dyDescent="0.3">
      <c r="A255" s="3"/>
      <c r="B255" s="537"/>
      <c r="C255" s="534"/>
      <c r="D255" s="534"/>
      <c r="E255" s="534"/>
      <c r="F255" s="534"/>
      <c r="G255" s="534"/>
      <c r="H255" s="534"/>
      <c r="I255" s="534"/>
      <c r="J255" s="534"/>
      <c r="K255" s="534"/>
      <c r="L255" s="534"/>
      <c r="M255" s="534"/>
      <c r="N255" s="534"/>
      <c r="O255" s="337"/>
      <c r="P255" s="369"/>
      <c r="Q255" s="337"/>
      <c r="R255" s="337"/>
      <c r="S255" s="13"/>
    </row>
    <row r="256" spans="1:19" s="2" customFormat="1" ht="20.3" customHeight="1" x14ac:dyDescent="0.3">
      <c r="A256" s="3"/>
      <c r="B256" s="536" t="s">
        <v>3427</v>
      </c>
      <c r="C256" s="347"/>
      <c r="D256" s="347"/>
      <c r="E256" s="347"/>
      <c r="F256" s="347"/>
      <c r="G256" s="347"/>
      <c r="H256" s="347"/>
      <c r="I256" s="347"/>
      <c r="J256" s="347"/>
      <c r="K256" s="347"/>
      <c r="L256" s="347"/>
      <c r="M256" s="347"/>
      <c r="N256" s="347"/>
      <c r="O256" s="3"/>
      <c r="P256" s="195"/>
      <c r="Q256" s="3"/>
      <c r="R256" s="3"/>
      <c r="S256" s="13"/>
    </row>
    <row r="257" spans="1:19" s="2" customFormat="1" ht="20.3" customHeight="1" x14ac:dyDescent="0.3">
      <c r="A257" s="3"/>
      <c r="B257" s="347"/>
      <c r="C257" s="347" t="s">
        <v>57</v>
      </c>
      <c r="D257" s="347"/>
      <c r="E257" s="347"/>
      <c r="F257" s="347"/>
      <c r="G257" s="347"/>
      <c r="H257" s="347"/>
      <c r="I257" s="347"/>
      <c r="J257" s="347"/>
      <c r="K257" s="347"/>
      <c r="L257" s="347"/>
      <c r="M257" s="347"/>
      <c r="N257" s="347"/>
      <c r="O257" s="3"/>
      <c r="P257" s="195"/>
      <c r="Q257" s="3"/>
      <c r="R257" s="3"/>
      <c r="S257" s="13"/>
    </row>
    <row r="258" spans="1:19" s="2" customFormat="1" ht="20.3" customHeight="1" x14ac:dyDescent="0.3">
      <c r="A258" s="3"/>
      <c r="B258" s="347"/>
      <c r="C258" s="347"/>
      <c r="D258" s="347" t="s">
        <v>3392</v>
      </c>
      <c r="E258" s="347"/>
      <c r="F258" s="347"/>
      <c r="G258" s="347"/>
      <c r="H258" s="347"/>
      <c r="I258" s="347"/>
      <c r="J258" s="347"/>
      <c r="K258" s="347"/>
      <c r="L258" s="347"/>
      <c r="M258" s="347"/>
      <c r="N258" s="347"/>
      <c r="O258" s="3"/>
      <c r="P258" s="195"/>
      <c r="Q258" s="3"/>
      <c r="R258" s="3"/>
      <c r="S258" s="13"/>
    </row>
    <row r="259" spans="1:19" s="2" customFormat="1" ht="20.3" customHeight="1" x14ac:dyDescent="0.3">
      <c r="A259" s="3"/>
      <c r="B259" s="347"/>
      <c r="C259" s="347" t="s">
        <v>3393</v>
      </c>
      <c r="D259" s="347"/>
      <c r="E259" s="347"/>
      <c r="F259" s="347"/>
      <c r="G259" s="347"/>
      <c r="H259" s="347"/>
      <c r="I259" s="347"/>
      <c r="J259" s="347"/>
      <c r="K259" s="347"/>
      <c r="L259" s="347"/>
      <c r="M259" s="347"/>
      <c r="N259" s="347"/>
      <c r="O259" s="3"/>
      <c r="P259" s="3"/>
      <c r="Q259" s="3"/>
      <c r="R259" s="3"/>
      <c r="S259" s="13"/>
    </row>
    <row r="260" spans="1:19" s="2" customFormat="1" ht="20.3" customHeight="1" x14ac:dyDescent="0.3">
      <c r="A260" s="3"/>
      <c r="B260" s="347"/>
      <c r="C260" s="347"/>
      <c r="D260" s="347" t="s">
        <v>3394</v>
      </c>
      <c r="E260" s="347"/>
      <c r="F260" s="347"/>
      <c r="G260" s="347"/>
      <c r="H260" s="347"/>
      <c r="I260" s="347"/>
      <c r="J260" s="347"/>
      <c r="K260" s="347"/>
      <c r="L260" s="347"/>
      <c r="M260" s="347"/>
      <c r="N260" s="347"/>
      <c r="O260" s="3"/>
      <c r="P260" s="195"/>
      <c r="Q260" s="3"/>
      <c r="R260" s="3"/>
      <c r="S260" s="13"/>
    </row>
    <row r="261" spans="1:19" s="2" customFormat="1" ht="20.3" customHeight="1" x14ac:dyDescent="0.3">
      <c r="A261" s="3"/>
      <c r="B261" s="347"/>
      <c r="C261" s="347"/>
      <c r="D261" s="347" t="s">
        <v>3395</v>
      </c>
      <c r="E261" s="347"/>
      <c r="F261" s="347"/>
      <c r="G261" s="347"/>
      <c r="H261" s="347"/>
      <c r="I261" s="347"/>
      <c r="J261" s="347"/>
      <c r="K261" s="347"/>
      <c r="L261" s="347"/>
      <c r="M261" s="347"/>
      <c r="N261" s="347"/>
      <c r="O261" s="3"/>
      <c r="P261" s="195"/>
      <c r="Q261" s="3"/>
      <c r="R261" s="3"/>
      <c r="S261" s="13"/>
    </row>
    <row r="262" spans="1:19" s="2" customFormat="1" ht="20.3" customHeight="1" x14ac:dyDescent="0.3">
      <c r="A262" s="3"/>
      <c r="B262" s="536" t="s">
        <v>3428</v>
      </c>
      <c r="C262" s="347"/>
      <c r="D262" s="347"/>
      <c r="E262" s="347"/>
      <c r="F262" s="347"/>
      <c r="G262" s="347"/>
      <c r="H262" s="347"/>
      <c r="I262" s="347"/>
      <c r="J262" s="347"/>
      <c r="K262" s="347"/>
      <c r="L262" s="347"/>
      <c r="M262" s="347"/>
      <c r="N262" s="347"/>
      <c r="O262" s="3"/>
      <c r="P262" s="195"/>
      <c r="Q262" s="3"/>
      <c r="R262" s="3"/>
      <c r="S262" s="13"/>
    </row>
    <row r="263" spans="1:19" s="2" customFormat="1" ht="20.3" customHeight="1" x14ac:dyDescent="0.3">
      <c r="A263" s="3"/>
      <c r="B263" s="347"/>
      <c r="C263" s="347" t="s">
        <v>3442</v>
      </c>
      <c r="D263" s="347"/>
      <c r="E263" s="347"/>
      <c r="F263" s="347"/>
      <c r="G263" s="347"/>
      <c r="H263" s="347"/>
      <c r="I263" s="347"/>
      <c r="J263" s="347"/>
      <c r="K263" s="347"/>
      <c r="L263" s="347"/>
      <c r="M263" s="347"/>
      <c r="N263" s="347"/>
      <c r="O263" s="3"/>
      <c r="P263" s="195"/>
      <c r="Q263" s="3"/>
      <c r="R263" s="3"/>
      <c r="S263" s="13"/>
    </row>
    <row r="264" spans="1:19" s="2" customFormat="1" ht="20.3" customHeight="1" x14ac:dyDescent="0.3">
      <c r="A264" s="3"/>
      <c r="B264" s="347"/>
      <c r="C264" s="347"/>
      <c r="D264" s="347" t="s">
        <v>3396</v>
      </c>
      <c r="E264" s="347"/>
      <c r="F264" s="347"/>
      <c r="G264" s="347"/>
      <c r="H264" s="347"/>
      <c r="I264" s="347"/>
      <c r="J264" s="347"/>
      <c r="K264" s="347"/>
      <c r="L264" s="347"/>
      <c r="M264" s="347"/>
      <c r="N264" s="347"/>
      <c r="O264" s="3"/>
      <c r="P264" s="195"/>
      <c r="Q264" s="3"/>
      <c r="R264" s="3"/>
      <c r="S264" s="13"/>
    </row>
    <row r="265" spans="1:19" s="2" customFormat="1" ht="20.3" customHeight="1" x14ac:dyDescent="0.3">
      <c r="A265" s="3"/>
      <c r="B265" s="347"/>
      <c r="C265" s="347" t="s">
        <v>3444</v>
      </c>
      <c r="D265" s="347"/>
      <c r="E265" s="347"/>
      <c r="F265" s="347"/>
      <c r="G265" s="347"/>
      <c r="H265" s="347"/>
      <c r="I265" s="347"/>
      <c r="J265" s="347"/>
      <c r="K265" s="347"/>
      <c r="L265" s="347"/>
      <c r="M265" s="347"/>
      <c r="N265" s="347"/>
      <c r="O265" s="3"/>
      <c r="P265" s="195"/>
      <c r="Q265" s="3"/>
      <c r="R265" s="3"/>
      <c r="S265" s="13"/>
    </row>
    <row r="266" spans="1:19" s="2" customFormat="1" ht="20.3" customHeight="1" x14ac:dyDescent="0.3">
      <c r="A266" s="3"/>
      <c r="B266" s="347"/>
      <c r="C266" s="347"/>
      <c r="D266" s="347" t="s">
        <v>3397</v>
      </c>
      <c r="E266" s="347"/>
      <c r="F266" s="347"/>
      <c r="G266" s="347"/>
      <c r="H266" s="347"/>
      <c r="I266" s="347"/>
      <c r="J266" s="347"/>
      <c r="K266" s="347"/>
      <c r="L266" s="347"/>
      <c r="M266" s="347"/>
      <c r="N266" s="347"/>
      <c r="O266" s="3"/>
      <c r="P266" s="195"/>
      <c r="Q266" s="3"/>
      <c r="R266" s="3"/>
      <c r="S266" s="13"/>
    </row>
    <row r="267" spans="1:19" s="2" customFormat="1" ht="20.3" customHeight="1" x14ac:dyDescent="0.3">
      <c r="A267" s="3"/>
      <c r="B267" s="347"/>
      <c r="C267" s="347"/>
      <c r="D267" s="347" t="s">
        <v>3398</v>
      </c>
      <c r="E267" s="347"/>
      <c r="F267" s="347"/>
      <c r="G267" s="347"/>
      <c r="H267" s="347"/>
      <c r="I267" s="347"/>
      <c r="J267" s="347"/>
      <c r="K267" s="347"/>
      <c r="L267" s="347"/>
      <c r="M267" s="347"/>
      <c r="N267" s="347"/>
      <c r="O267" s="3"/>
      <c r="P267" s="195"/>
      <c r="Q267" s="3"/>
      <c r="R267" s="3"/>
      <c r="S267" s="13"/>
    </row>
    <row r="268" spans="1:19" s="2" customFormat="1" ht="20.3" customHeight="1" x14ac:dyDescent="0.3">
      <c r="A268" s="3"/>
      <c r="B268" s="347"/>
      <c r="C268" s="347" t="s">
        <v>3443</v>
      </c>
      <c r="D268" s="347"/>
      <c r="E268" s="347"/>
      <c r="F268" s="347"/>
      <c r="G268" s="347"/>
      <c r="H268" s="347"/>
      <c r="I268" s="347"/>
      <c r="J268" s="347"/>
      <c r="K268" s="347"/>
      <c r="L268" s="347"/>
      <c r="M268" s="347"/>
      <c r="N268" s="347"/>
      <c r="O268" s="3"/>
      <c r="P268" s="195"/>
      <c r="Q268" s="3"/>
      <c r="R268" s="3"/>
      <c r="S268" s="13"/>
    </row>
    <row r="269" spans="1:19" s="2" customFormat="1" ht="20.3" customHeight="1" x14ac:dyDescent="0.3">
      <c r="A269" s="3"/>
      <c r="B269" s="347"/>
      <c r="C269" s="347"/>
      <c r="D269" s="347" t="s">
        <v>3399</v>
      </c>
      <c r="E269" s="347"/>
      <c r="F269" s="347"/>
      <c r="G269" s="347"/>
      <c r="H269" s="347"/>
      <c r="I269" s="347"/>
      <c r="J269" s="347"/>
      <c r="K269" s="347"/>
      <c r="L269" s="347"/>
      <c r="M269" s="347"/>
      <c r="N269" s="347"/>
      <c r="O269" s="3"/>
      <c r="P269" s="195"/>
      <c r="Q269" s="3"/>
      <c r="R269" s="3"/>
      <c r="S269" s="13"/>
    </row>
    <row r="270" spans="1:19" s="2" customFormat="1" ht="20.3" customHeight="1" x14ac:dyDescent="0.3">
      <c r="A270" s="3"/>
      <c r="B270" s="347"/>
      <c r="C270" s="347"/>
      <c r="D270" s="347"/>
      <c r="E270" s="347"/>
      <c r="F270" s="347"/>
      <c r="G270" s="347"/>
      <c r="H270" s="347"/>
      <c r="I270" s="347"/>
      <c r="J270" s="347"/>
      <c r="K270" s="347"/>
      <c r="L270" s="347"/>
      <c r="M270" s="347"/>
      <c r="N270" s="347"/>
      <c r="O270" s="3"/>
      <c r="P270" s="195"/>
      <c r="Q270" s="3"/>
      <c r="R270" s="3"/>
      <c r="S270" s="13"/>
    </row>
    <row r="271" spans="1:19" s="2" customFormat="1" ht="20.3" customHeight="1" x14ac:dyDescent="0.3">
      <c r="A271" s="3"/>
      <c r="B271" s="536" t="s">
        <v>3429</v>
      </c>
      <c r="C271" s="347"/>
      <c r="D271" s="347"/>
      <c r="E271" s="347"/>
      <c r="F271" s="347"/>
      <c r="G271" s="347"/>
      <c r="H271" s="347"/>
      <c r="I271" s="347"/>
      <c r="J271" s="347"/>
      <c r="K271" s="347"/>
      <c r="L271" s="347"/>
      <c r="M271" s="347"/>
      <c r="N271" s="347"/>
      <c r="O271" s="3"/>
      <c r="P271" s="195"/>
      <c r="Q271" s="3"/>
      <c r="R271" s="3"/>
      <c r="S271" s="13"/>
    </row>
    <row r="272" spans="1:19" s="2" customFormat="1" ht="20.3" customHeight="1" x14ac:dyDescent="0.3">
      <c r="A272" s="3"/>
      <c r="B272" s="536"/>
      <c r="C272" s="347" t="s">
        <v>3403</v>
      </c>
      <c r="D272" s="347"/>
      <c r="E272" s="347"/>
      <c r="F272" s="347"/>
      <c r="G272" s="347"/>
      <c r="H272" s="347"/>
      <c r="I272" s="347"/>
      <c r="J272" s="347"/>
      <c r="K272" s="347"/>
      <c r="L272" s="347"/>
      <c r="M272" s="347"/>
      <c r="N272" s="347"/>
      <c r="O272" s="3"/>
      <c r="P272" s="195"/>
      <c r="Q272" s="3"/>
      <c r="R272" s="3"/>
      <c r="S272" s="13"/>
    </row>
    <row r="273" spans="1:19" s="2" customFormat="1" ht="20.3" customHeight="1" x14ac:dyDescent="0.3">
      <c r="A273" s="3"/>
      <c r="B273" s="536"/>
      <c r="C273" s="347"/>
      <c r="D273" s="347" t="s">
        <v>3404</v>
      </c>
      <c r="E273" s="347"/>
      <c r="F273" s="347"/>
      <c r="G273" s="347"/>
      <c r="H273" s="347"/>
      <c r="I273" s="347"/>
      <c r="J273" s="347"/>
      <c r="K273" s="347"/>
      <c r="L273" s="347"/>
      <c r="M273" s="347"/>
      <c r="N273" s="347"/>
      <c r="O273" s="3"/>
      <c r="P273" s="195"/>
      <c r="Q273" s="3"/>
      <c r="R273" s="3"/>
      <c r="S273" s="13"/>
    </row>
    <row r="274" spans="1:19" s="2" customFormat="1" ht="20.3" customHeight="1" x14ac:dyDescent="0.3">
      <c r="A274" s="3"/>
      <c r="B274" s="536"/>
      <c r="C274" s="347"/>
      <c r="D274" s="347" t="s">
        <v>3405</v>
      </c>
      <c r="E274" s="347"/>
      <c r="F274" s="347"/>
      <c r="G274" s="347"/>
      <c r="H274" s="347"/>
      <c r="I274" s="347"/>
      <c r="J274" s="347"/>
      <c r="K274" s="347"/>
      <c r="L274" s="347"/>
      <c r="M274" s="347"/>
      <c r="N274" s="347"/>
      <c r="O274" s="3"/>
      <c r="P274" s="195"/>
      <c r="Q274" s="3"/>
      <c r="R274" s="3"/>
      <c r="S274" s="13"/>
    </row>
    <row r="275" spans="1:19" s="2" customFormat="1" ht="20.3" customHeight="1" x14ac:dyDescent="0.3">
      <c r="A275" s="3"/>
      <c r="B275" s="536"/>
      <c r="C275" s="347"/>
      <c r="D275" s="347" t="s">
        <v>4375</v>
      </c>
      <c r="E275" s="347"/>
      <c r="F275" s="347"/>
      <c r="G275" s="347"/>
      <c r="H275" s="347"/>
      <c r="I275" s="347"/>
      <c r="J275" s="347"/>
      <c r="K275" s="347"/>
      <c r="L275" s="347"/>
      <c r="M275" s="347"/>
      <c r="N275" s="347"/>
      <c r="O275" s="3"/>
      <c r="P275" s="195"/>
      <c r="Q275" s="3"/>
      <c r="R275" s="3"/>
      <c r="S275" s="13"/>
    </row>
    <row r="276" spans="1:19" s="2" customFormat="1" ht="20.3" customHeight="1" x14ac:dyDescent="0.3">
      <c r="A276" s="3"/>
      <c r="B276" s="536"/>
      <c r="C276" s="347" t="s">
        <v>3402</v>
      </c>
      <c r="D276" s="347"/>
      <c r="E276" s="347"/>
      <c r="F276" s="347"/>
      <c r="G276" s="347"/>
      <c r="H276" s="347"/>
      <c r="I276" s="347"/>
      <c r="J276" s="347"/>
      <c r="K276" s="347"/>
      <c r="L276" s="347"/>
      <c r="M276" s="347"/>
      <c r="N276" s="347"/>
      <c r="O276" s="3"/>
      <c r="P276" s="195"/>
      <c r="Q276" s="3"/>
      <c r="R276" s="3"/>
      <c r="S276" s="13"/>
    </row>
    <row r="277" spans="1:19" s="2" customFormat="1" ht="20.3" customHeight="1" x14ac:dyDescent="0.3">
      <c r="A277" s="3"/>
      <c r="B277" s="536"/>
      <c r="C277" s="347"/>
      <c r="D277" s="347" t="s">
        <v>3406</v>
      </c>
      <c r="E277" s="347"/>
      <c r="F277" s="347"/>
      <c r="G277" s="347"/>
      <c r="H277" s="347"/>
      <c r="I277" s="347"/>
      <c r="J277" s="347"/>
      <c r="K277" s="347"/>
      <c r="L277" s="347"/>
      <c r="M277" s="347"/>
      <c r="N277" s="347"/>
      <c r="O277" s="3"/>
      <c r="P277" s="195"/>
      <c r="Q277" s="3"/>
      <c r="R277" s="3"/>
      <c r="S277" s="13"/>
    </row>
    <row r="278" spans="1:19" s="2" customFormat="1" ht="20.3" customHeight="1" x14ac:dyDescent="0.3">
      <c r="A278" s="3"/>
      <c r="B278" s="536"/>
      <c r="C278" s="347"/>
      <c r="D278" s="347" t="s">
        <v>3407</v>
      </c>
      <c r="E278" s="347"/>
      <c r="F278" s="347"/>
      <c r="G278" s="347"/>
      <c r="H278" s="347"/>
      <c r="I278" s="347"/>
      <c r="J278" s="347"/>
      <c r="K278" s="347"/>
      <c r="L278" s="347"/>
      <c r="M278" s="347"/>
      <c r="N278" s="347"/>
      <c r="O278" s="3"/>
      <c r="P278" s="195"/>
      <c r="Q278" s="3"/>
      <c r="R278" s="3"/>
      <c r="S278" s="13"/>
    </row>
    <row r="279" spans="1:19" s="2" customFormat="1" ht="20.3" customHeight="1" x14ac:dyDescent="0.3">
      <c r="A279" s="3"/>
      <c r="B279" s="536"/>
      <c r="C279" s="347"/>
      <c r="D279" s="347" t="s">
        <v>3408</v>
      </c>
      <c r="E279" s="347"/>
      <c r="F279" s="347"/>
      <c r="G279" s="347"/>
      <c r="H279" s="347"/>
      <c r="I279" s="347"/>
      <c r="J279" s="347"/>
      <c r="K279" s="347"/>
      <c r="L279" s="347"/>
      <c r="M279" s="347"/>
      <c r="N279" s="347"/>
      <c r="O279" s="3"/>
      <c r="P279" s="195"/>
      <c r="Q279" s="3"/>
      <c r="R279" s="3"/>
      <c r="S279" s="13"/>
    </row>
    <row r="280" spans="1:19" s="2" customFormat="1" ht="20.3" customHeight="1" x14ac:dyDescent="0.3">
      <c r="A280" s="3"/>
      <c r="B280" s="536"/>
      <c r="C280" s="347" t="s">
        <v>3401</v>
      </c>
      <c r="D280" s="347"/>
      <c r="E280" s="347"/>
      <c r="F280" s="347"/>
      <c r="G280" s="347"/>
      <c r="H280" s="347"/>
      <c r="I280" s="347"/>
      <c r="J280" s="347"/>
      <c r="K280" s="347"/>
      <c r="L280" s="347"/>
      <c r="M280" s="347"/>
      <c r="N280" s="347"/>
      <c r="O280" s="3"/>
      <c r="P280" s="195"/>
      <c r="Q280" s="3"/>
      <c r="R280" s="3"/>
      <c r="S280" s="13"/>
    </row>
    <row r="281" spans="1:19" s="2" customFormat="1" ht="20.3" customHeight="1" x14ac:dyDescent="0.3">
      <c r="A281" s="3"/>
      <c r="B281" s="536"/>
      <c r="C281" s="347"/>
      <c r="D281" s="347" t="s">
        <v>3409</v>
      </c>
      <c r="E281" s="347"/>
      <c r="F281" s="347"/>
      <c r="G281" s="347"/>
      <c r="H281" s="347"/>
      <c r="I281" s="347"/>
      <c r="J281" s="347"/>
      <c r="K281" s="347"/>
      <c r="L281" s="347"/>
      <c r="M281" s="347"/>
      <c r="N281" s="347"/>
      <c r="O281" s="3"/>
      <c r="P281" s="195"/>
      <c r="Q281" s="3"/>
      <c r="R281" s="3"/>
      <c r="S281" s="13"/>
    </row>
    <row r="282" spans="1:19" s="2" customFormat="1" ht="20.3" customHeight="1" x14ac:dyDescent="0.3">
      <c r="A282" s="3"/>
      <c r="B282" s="536"/>
      <c r="C282" s="347"/>
      <c r="D282" s="347" t="s">
        <v>4095</v>
      </c>
      <c r="E282" s="347"/>
      <c r="F282" s="347"/>
      <c r="G282" s="347"/>
      <c r="H282" s="347"/>
      <c r="I282" s="347"/>
      <c r="J282" s="347"/>
      <c r="K282" s="347"/>
      <c r="L282" s="347"/>
      <c r="M282" s="347"/>
      <c r="N282" s="347"/>
      <c r="O282" s="3"/>
      <c r="P282" s="195"/>
      <c r="Q282" s="3"/>
      <c r="R282" s="3"/>
      <c r="S282" s="13"/>
    </row>
    <row r="283" spans="1:19" s="2" customFormat="1" ht="20.3" customHeight="1" x14ac:dyDescent="0.3">
      <c r="A283" s="3"/>
      <c r="B283" s="536"/>
      <c r="C283" s="347"/>
      <c r="D283" s="347" t="s">
        <v>4376</v>
      </c>
      <c r="E283" s="347"/>
      <c r="F283" s="347"/>
      <c r="G283" s="347"/>
      <c r="H283" s="347"/>
      <c r="I283" s="347"/>
      <c r="J283" s="347"/>
      <c r="K283" s="347"/>
      <c r="L283" s="347"/>
      <c r="M283" s="347"/>
      <c r="N283" s="347"/>
      <c r="O283" s="3"/>
      <c r="P283" s="195"/>
      <c r="Q283" s="3"/>
      <c r="R283" s="3"/>
      <c r="S283" s="13"/>
    </row>
    <row r="284" spans="1:19" s="2" customFormat="1" ht="20.3" customHeight="1" x14ac:dyDescent="0.3">
      <c r="A284" s="3"/>
      <c r="B284" s="536"/>
      <c r="C284" s="347" t="s">
        <v>3400</v>
      </c>
      <c r="D284" s="347"/>
      <c r="E284" s="347"/>
      <c r="F284" s="347"/>
      <c r="G284" s="347"/>
      <c r="H284" s="347"/>
      <c r="I284" s="347"/>
      <c r="J284" s="347"/>
      <c r="K284" s="347"/>
      <c r="L284" s="347"/>
      <c r="M284" s="347"/>
      <c r="N284" s="347"/>
      <c r="O284" s="3"/>
      <c r="P284" s="195"/>
      <c r="Q284" s="3"/>
      <c r="R284" s="3"/>
      <c r="S284" s="13"/>
    </row>
    <row r="285" spans="1:19" s="2" customFormat="1" ht="20.3" customHeight="1" x14ac:dyDescent="0.3">
      <c r="A285" s="3"/>
      <c r="B285" s="536"/>
      <c r="C285" s="347"/>
      <c r="D285" s="347" t="s">
        <v>3410</v>
      </c>
      <c r="E285" s="347"/>
      <c r="F285" s="347"/>
      <c r="G285" s="347"/>
      <c r="H285" s="347"/>
      <c r="I285" s="347"/>
      <c r="J285" s="347"/>
      <c r="K285" s="347"/>
      <c r="L285" s="347"/>
      <c r="M285" s="347"/>
      <c r="N285" s="347"/>
      <c r="O285" s="3"/>
      <c r="P285" s="195"/>
      <c r="Q285" s="3"/>
      <c r="R285" s="3"/>
      <c r="S285" s="13"/>
    </row>
    <row r="286" spans="1:19" s="2" customFormat="1" ht="20.3" customHeight="1" x14ac:dyDescent="0.3">
      <c r="A286" s="3"/>
      <c r="B286" s="536"/>
      <c r="C286" s="347"/>
      <c r="D286" s="347"/>
      <c r="E286" s="347"/>
      <c r="F286" s="347"/>
      <c r="G286" s="347"/>
      <c r="H286" s="347"/>
      <c r="I286" s="347"/>
      <c r="J286" s="347"/>
      <c r="K286" s="347"/>
      <c r="L286" s="347"/>
      <c r="M286" s="347"/>
      <c r="N286" s="347"/>
      <c r="O286" s="3"/>
      <c r="P286" s="195"/>
      <c r="Q286" s="3"/>
      <c r="R286" s="3"/>
      <c r="S286" s="13"/>
    </row>
    <row r="287" spans="1:19" s="2" customFormat="1" ht="20.3" customHeight="1" x14ac:dyDescent="0.3">
      <c r="A287" s="3"/>
      <c r="B287" s="536" t="s">
        <v>3426</v>
      </c>
      <c r="C287" s="347"/>
      <c r="D287" s="347"/>
      <c r="E287" s="347"/>
      <c r="F287" s="347"/>
      <c r="G287" s="347"/>
      <c r="H287" s="347"/>
      <c r="I287" s="347"/>
      <c r="J287" s="347"/>
      <c r="K287" s="347"/>
      <c r="L287" s="347"/>
      <c r="M287" s="347"/>
      <c r="N287" s="347"/>
      <c r="O287" s="3"/>
      <c r="P287" s="195"/>
      <c r="Q287" s="3"/>
      <c r="R287" s="3"/>
      <c r="S287" s="13"/>
    </row>
    <row r="288" spans="1:19" s="2" customFormat="1" ht="20.3" customHeight="1" x14ac:dyDescent="0.3">
      <c r="A288" s="3"/>
      <c r="B288" s="347"/>
      <c r="C288" s="347" t="s">
        <v>3411</v>
      </c>
      <c r="D288" s="347"/>
      <c r="E288" s="347"/>
      <c r="F288" s="347"/>
      <c r="G288" s="347"/>
      <c r="H288" s="347"/>
      <c r="I288" s="347"/>
      <c r="J288" s="347"/>
      <c r="K288" s="347"/>
      <c r="L288" s="347"/>
      <c r="M288" s="347"/>
      <c r="N288" s="347"/>
      <c r="O288" s="3"/>
      <c r="P288" s="195"/>
      <c r="Q288" s="3"/>
      <c r="R288" s="3"/>
      <c r="S288" s="13"/>
    </row>
    <row r="289" spans="1:19" s="2" customFormat="1" ht="20.3" customHeight="1" x14ac:dyDescent="0.3">
      <c r="A289" s="3"/>
      <c r="B289" s="347"/>
      <c r="C289" s="347"/>
      <c r="D289" s="347"/>
      <c r="E289" s="347"/>
      <c r="F289" s="347"/>
      <c r="G289" s="347"/>
      <c r="H289" s="347"/>
      <c r="I289" s="347"/>
      <c r="J289" s="347"/>
      <c r="K289" s="347"/>
      <c r="L289" s="347"/>
      <c r="M289" s="347"/>
      <c r="N289" s="347"/>
      <c r="O289" s="3"/>
      <c r="P289" s="195"/>
      <c r="Q289" s="3"/>
      <c r="R289" s="3"/>
      <c r="S289" s="13"/>
    </row>
    <row r="290" spans="1:19" s="2" customFormat="1" ht="20.3" customHeight="1" x14ac:dyDescent="0.3">
      <c r="A290" s="3"/>
      <c r="B290" s="536" t="s">
        <v>3412</v>
      </c>
      <c r="C290" s="347"/>
      <c r="D290" s="347"/>
      <c r="E290" s="347"/>
      <c r="F290" s="347"/>
      <c r="G290" s="347"/>
      <c r="H290" s="347"/>
      <c r="I290" s="347"/>
      <c r="J290" s="347"/>
      <c r="K290" s="347"/>
      <c r="L290" s="347"/>
      <c r="M290" s="347"/>
      <c r="N290" s="347"/>
      <c r="O290" s="3"/>
      <c r="P290" s="195"/>
      <c r="Q290" s="3"/>
      <c r="R290" s="3"/>
      <c r="S290" s="13"/>
    </row>
    <row r="291" spans="1:19" s="2" customFormat="1" ht="20.3" customHeight="1" x14ac:dyDescent="0.3">
      <c r="A291" s="3"/>
      <c r="B291" s="347"/>
      <c r="C291" s="347" t="s">
        <v>3415</v>
      </c>
      <c r="D291" s="347"/>
      <c r="E291" s="347"/>
      <c r="F291" s="347"/>
      <c r="G291" s="347"/>
      <c r="H291" s="347"/>
      <c r="I291" s="347"/>
      <c r="J291" s="347"/>
      <c r="K291" s="347"/>
      <c r="L291" s="347"/>
      <c r="M291" s="347"/>
      <c r="N291" s="347"/>
      <c r="O291" s="3"/>
      <c r="P291" s="195"/>
      <c r="Q291" s="3"/>
      <c r="R291" s="3"/>
      <c r="S291" s="13"/>
    </row>
    <row r="292" spans="1:19" s="2" customFormat="1" ht="20.3" customHeight="1" x14ac:dyDescent="0.3">
      <c r="A292" s="3"/>
      <c r="B292" s="347"/>
      <c r="C292" s="347" t="s">
        <v>152</v>
      </c>
      <c r="D292" s="347"/>
      <c r="E292" s="347"/>
      <c r="F292" s="347"/>
      <c r="G292" s="347"/>
      <c r="H292" s="347"/>
      <c r="I292" s="347"/>
      <c r="J292" s="347"/>
      <c r="K292" s="347"/>
      <c r="L292" s="347"/>
      <c r="M292" s="347"/>
      <c r="N292" s="347"/>
      <c r="O292" s="3"/>
      <c r="P292" s="195"/>
      <c r="Q292" s="3"/>
      <c r="R292" s="3"/>
      <c r="S292" s="13"/>
    </row>
    <row r="293" spans="1:19" s="2" customFormat="1" ht="20.3" customHeight="1" x14ac:dyDescent="0.3">
      <c r="A293" s="3"/>
      <c r="B293" s="347"/>
      <c r="C293" s="347"/>
      <c r="D293" s="347" t="s">
        <v>3413</v>
      </c>
      <c r="E293" s="347"/>
      <c r="F293" s="347"/>
      <c r="G293" s="347"/>
      <c r="H293" s="347"/>
      <c r="I293" s="347"/>
      <c r="J293" s="347"/>
      <c r="K293" s="347"/>
      <c r="L293" s="347"/>
      <c r="M293" s="347"/>
      <c r="N293" s="347"/>
      <c r="O293" s="3"/>
      <c r="P293" s="195"/>
      <c r="Q293" s="3"/>
      <c r="R293" s="3"/>
      <c r="S293" s="13"/>
    </row>
    <row r="294" spans="1:19" s="2" customFormat="1" ht="20.3" customHeight="1" x14ac:dyDescent="0.3">
      <c r="A294" s="3"/>
      <c r="B294" s="347"/>
      <c r="C294" s="347"/>
      <c r="D294" s="347" t="s">
        <v>3414</v>
      </c>
      <c r="E294" s="347"/>
      <c r="F294" s="347"/>
      <c r="G294" s="347"/>
      <c r="H294" s="347"/>
      <c r="I294" s="347"/>
      <c r="J294" s="347"/>
      <c r="K294" s="347"/>
      <c r="L294" s="347"/>
      <c r="M294" s="347"/>
      <c r="N294" s="347"/>
      <c r="O294" s="3"/>
      <c r="P294" s="195"/>
      <c r="Q294" s="3"/>
      <c r="R294" s="3"/>
      <c r="S294" s="13"/>
    </row>
    <row r="295" spans="1:19" s="2" customFormat="1" ht="20.3" customHeight="1" x14ac:dyDescent="0.3">
      <c r="A295" s="3"/>
      <c r="B295" s="347"/>
      <c r="C295" s="347"/>
      <c r="D295" s="347"/>
      <c r="E295" s="347"/>
      <c r="F295" s="347"/>
      <c r="G295" s="347"/>
      <c r="H295" s="347"/>
      <c r="I295" s="347"/>
      <c r="J295" s="347"/>
      <c r="K295" s="347"/>
      <c r="L295" s="347"/>
      <c r="M295" s="347"/>
      <c r="N295" s="347"/>
      <c r="O295" s="3"/>
      <c r="P295" s="195"/>
      <c r="Q295" s="3"/>
      <c r="R295" s="3"/>
      <c r="S295" s="13"/>
    </row>
    <row r="296" spans="1:19" s="2" customFormat="1" ht="20.3" customHeight="1" x14ac:dyDescent="0.3">
      <c r="A296" s="3"/>
      <c r="B296" s="536" t="s">
        <v>3416</v>
      </c>
      <c r="C296" s="347"/>
      <c r="D296" s="347"/>
      <c r="E296" s="347"/>
      <c r="F296" s="347"/>
      <c r="G296" s="347"/>
      <c r="H296" s="347"/>
      <c r="I296" s="347"/>
      <c r="J296" s="347"/>
      <c r="K296" s="347"/>
      <c r="L296" s="347"/>
      <c r="M296" s="347"/>
      <c r="N296" s="347"/>
      <c r="O296" s="3"/>
      <c r="P296" s="195"/>
      <c r="Q296" s="3"/>
      <c r="R296" s="3"/>
      <c r="S296" s="13"/>
    </row>
    <row r="297" spans="1:19" s="2" customFormat="1" ht="20.3" customHeight="1" x14ac:dyDescent="0.3">
      <c r="A297" s="3"/>
      <c r="B297" s="347"/>
      <c r="C297" s="347" t="s">
        <v>3417</v>
      </c>
      <c r="D297" s="347"/>
      <c r="E297" s="347"/>
      <c r="F297" s="347"/>
      <c r="G297" s="347"/>
      <c r="H297" s="347"/>
      <c r="I297" s="347"/>
      <c r="J297" s="347"/>
      <c r="K297" s="347"/>
      <c r="L297" s="347"/>
      <c r="M297" s="347"/>
      <c r="N297" s="347"/>
      <c r="O297" s="3"/>
      <c r="P297" s="195"/>
      <c r="Q297" s="3"/>
      <c r="R297" s="3"/>
      <c r="S297" s="13"/>
    </row>
    <row r="298" spans="1:19" s="2" customFormat="1" ht="20.3" customHeight="1" x14ac:dyDescent="0.3">
      <c r="A298" s="3"/>
      <c r="B298" s="347"/>
      <c r="C298" s="347" t="s">
        <v>3418</v>
      </c>
      <c r="D298" s="347"/>
      <c r="E298" s="347"/>
      <c r="F298" s="347"/>
      <c r="G298" s="347"/>
      <c r="H298" s="347"/>
      <c r="I298" s="347"/>
      <c r="J298" s="347"/>
      <c r="K298" s="347"/>
      <c r="L298" s="347"/>
      <c r="M298" s="347"/>
      <c r="N298" s="347"/>
      <c r="O298" s="3"/>
      <c r="P298" s="195"/>
      <c r="Q298" s="3"/>
      <c r="R298" s="3"/>
      <c r="S298" s="13"/>
    </row>
    <row r="299" spans="1:19" s="2" customFormat="1" ht="20.3" customHeight="1" x14ac:dyDescent="0.3">
      <c r="A299" s="3"/>
      <c r="B299" s="347"/>
      <c r="C299" s="347" t="s">
        <v>3419</v>
      </c>
      <c r="D299" s="347"/>
      <c r="E299" s="347"/>
      <c r="F299" s="347"/>
      <c r="G299" s="347"/>
      <c r="H299" s="347"/>
      <c r="I299" s="347"/>
      <c r="J299" s="347"/>
      <c r="K299" s="347"/>
      <c r="L299" s="347"/>
      <c r="M299" s="347"/>
      <c r="N299" s="347"/>
      <c r="O299" s="3"/>
      <c r="P299" s="195"/>
      <c r="Q299" s="3"/>
      <c r="R299" s="3"/>
      <c r="S299" s="13"/>
    </row>
    <row r="300" spans="1:19" s="2" customFormat="1" ht="20.3" customHeight="1" x14ac:dyDescent="0.3">
      <c r="A300" s="3"/>
      <c r="B300" s="347"/>
      <c r="C300" s="347" t="s">
        <v>3420</v>
      </c>
      <c r="D300" s="347"/>
      <c r="E300" s="347"/>
      <c r="F300" s="347"/>
      <c r="G300" s="347"/>
      <c r="H300" s="347"/>
      <c r="I300" s="347"/>
      <c r="J300" s="347"/>
      <c r="K300" s="347"/>
      <c r="L300" s="347"/>
      <c r="M300" s="347"/>
      <c r="N300" s="347"/>
      <c r="O300" s="3"/>
      <c r="P300" s="195"/>
      <c r="Q300" s="3"/>
      <c r="R300" s="3"/>
      <c r="S300" s="13"/>
    </row>
    <row r="301" spans="1:19" s="2" customFormat="1" ht="20.3" customHeight="1" x14ac:dyDescent="0.3">
      <c r="A301" s="3"/>
      <c r="B301" s="347"/>
      <c r="C301" s="347"/>
      <c r="D301" s="347"/>
      <c r="E301" s="347"/>
      <c r="F301" s="347"/>
      <c r="G301" s="347"/>
      <c r="H301" s="347"/>
      <c r="I301" s="347"/>
      <c r="J301" s="347"/>
      <c r="K301" s="347"/>
      <c r="L301" s="347"/>
      <c r="M301" s="347"/>
      <c r="N301" s="347"/>
      <c r="O301" s="3"/>
      <c r="P301" s="195"/>
      <c r="Q301" s="3"/>
      <c r="R301" s="3"/>
      <c r="S301" s="13"/>
    </row>
    <row r="302" spans="1:19" s="2" customFormat="1" ht="20.3" customHeight="1" x14ac:dyDescent="0.3">
      <c r="A302" s="3"/>
      <c r="B302" s="536" t="s">
        <v>3421</v>
      </c>
      <c r="C302" s="347"/>
      <c r="D302" s="347"/>
      <c r="E302" s="347"/>
      <c r="F302" s="347"/>
      <c r="G302" s="347"/>
      <c r="H302" s="347"/>
      <c r="I302" s="347"/>
      <c r="J302" s="347"/>
      <c r="K302" s="347"/>
      <c r="L302" s="347"/>
      <c r="M302" s="347"/>
      <c r="N302" s="347"/>
      <c r="O302" s="3"/>
      <c r="P302" s="195"/>
      <c r="Q302" s="3"/>
      <c r="R302" s="3"/>
      <c r="S302" s="13"/>
    </row>
    <row r="303" spans="1:19" s="2" customFormat="1" ht="20.3" customHeight="1" x14ac:dyDescent="0.3">
      <c r="A303" s="3"/>
      <c r="B303" s="347"/>
      <c r="C303" s="347" t="s">
        <v>3424</v>
      </c>
      <c r="D303" s="347"/>
      <c r="E303" s="347"/>
      <c r="F303" s="347"/>
      <c r="G303" s="347"/>
      <c r="H303" s="347"/>
      <c r="I303" s="347"/>
      <c r="J303" s="347"/>
      <c r="K303" s="347"/>
      <c r="L303" s="347"/>
      <c r="M303" s="347"/>
      <c r="N303" s="347"/>
      <c r="O303" s="3"/>
      <c r="P303" s="195"/>
      <c r="Q303" s="3"/>
      <c r="R303" s="3"/>
      <c r="S303" s="13"/>
    </row>
    <row r="304" spans="1:19" s="2" customFormat="1" ht="20.3" customHeight="1" x14ac:dyDescent="0.3">
      <c r="A304" s="3"/>
      <c r="B304" s="347"/>
      <c r="C304" s="347" t="s">
        <v>3425</v>
      </c>
      <c r="D304" s="347"/>
      <c r="E304" s="347"/>
      <c r="F304" s="347"/>
      <c r="G304" s="347"/>
      <c r="H304" s="347"/>
      <c r="I304" s="347"/>
      <c r="J304" s="347"/>
      <c r="K304" s="347"/>
      <c r="L304" s="347"/>
      <c r="M304" s="347"/>
      <c r="N304" s="347"/>
      <c r="O304" s="3"/>
      <c r="P304" s="195"/>
      <c r="Q304" s="3"/>
      <c r="R304" s="3"/>
      <c r="S304" s="13"/>
    </row>
    <row r="305" spans="1:19" s="2" customFormat="1" ht="20.3" customHeight="1" x14ac:dyDescent="0.3">
      <c r="A305" s="3"/>
      <c r="B305" s="347"/>
      <c r="C305" s="347"/>
      <c r="D305" s="347"/>
      <c r="E305" s="347"/>
      <c r="F305" s="347"/>
      <c r="G305" s="347"/>
      <c r="H305" s="347"/>
      <c r="I305" s="347"/>
      <c r="J305" s="347"/>
      <c r="K305" s="347"/>
      <c r="L305" s="347"/>
      <c r="M305" s="347"/>
      <c r="N305" s="347"/>
      <c r="O305" s="3"/>
      <c r="P305" s="195"/>
      <c r="Q305" s="3"/>
      <c r="R305" s="3"/>
      <c r="S305" s="13"/>
    </row>
    <row r="306" spans="1:19" s="2" customFormat="1" ht="20.3" customHeight="1" x14ac:dyDescent="0.3">
      <c r="A306" s="3"/>
      <c r="B306" s="536" t="s">
        <v>3422</v>
      </c>
      <c r="C306" s="347"/>
      <c r="D306" s="347"/>
      <c r="E306" s="347"/>
      <c r="F306" s="347"/>
      <c r="G306" s="347"/>
      <c r="H306" s="347"/>
      <c r="I306" s="347"/>
      <c r="J306" s="347"/>
      <c r="K306" s="347"/>
      <c r="L306" s="347"/>
      <c r="M306" s="347"/>
      <c r="N306" s="347"/>
      <c r="O306" s="3"/>
      <c r="P306" s="195"/>
      <c r="Q306" s="3"/>
      <c r="R306" s="3"/>
      <c r="S306" s="13"/>
    </row>
    <row r="307" spans="1:19" s="2" customFormat="1" ht="20.3" customHeight="1" x14ac:dyDescent="0.3">
      <c r="A307" s="3"/>
      <c r="B307" s="347"/>
      <c r="C307" s="347" t="s">
        <v>3423</v>
      </c>
      <c r="D307" s="347"/>
      <c r="E307" s="347"/>
      <c r="F307" s="347"/>
      <c r="G307" s="347"/>
      <c r="H307" s="347"/>
      <c r="I307" s="347"/>
      <c r="J307" s="347"/>
      <c r="K307" s="347"/>
      <c r="L307" s="347"/>
      <c r="M307" s="347"/>
      <c r="N307" s="347"/>
      <c r="O307" s="3"/>
      <c r="P307" s="195"/>
      <c r="Q307" s="3"/>
      <c r="R307" s="3"/>
      <c r="S307" s="13"/>
    </row>
    <row r="308" spans="1:19" ht="20.3" customHeight="1" x14ac:dyDescent="0.3">
      <c r="A308" s="481"/>
      <c r="B308" s="535"/>
      <c r="C308" s="535"/>
      <c r="D308" s="535"/>
      <c r="E308" s="535"/>
      <c r="F308" s="535"/>
      <c r="G308" s="535"/>
      <c r="H308" s="535"/>
      <c r="I308" s="535"/>
      <c r="J308" s="535"/>
      <c r="K308" s="535"/>
      <c r="L308" s="535"/>
      <c r="M308" s="535"/>
      <c r="N308" s="535"/>
      <c r="O308" s="482"/>
      <c r="P308" s="482"/>
      <c r="Q308" s="482"/>
      <c r="R308" s="482"/>
      <c r="S308" s="483"/>
    </row>
    <row r="309" spans="1:19" ht="20.3" customHeight="1" x14ac:dyDescent="0.3"/>
  </sheetData>
  <mergeCells count="10">
    <mergeCell ref="B5:F5"/>
    <mergeCell ref="B6:F6"/>
    <mergeCell ref="B1:K2"/>
    <mergeCell ref="L1:L2"/>
    <mergeCell ref="N1:N2"/>
    <mergeCell ref="B3:F3"/>
    <mergeCell ref="G3:K3"/>
    <mergeCell ref="B4:F4"/>
    <mergeCell ref="G4:K4"/>
    <mergeCell ref="G5:K5"/>
  </mergeCells>
  <hyperlinks>
    <hyperlink ref="B3:F3" location="'Introduction - INT'!A1" tooltip="1. Introduction" display="1. Introduction" xr:uid="{EC2C9B46-68DF-4E93-B365-5C43DDBAB5FE}"/>
    <hyperlink ref="B4:F4" location="'Introduction - USG'!A1" tooltip="2. Usage" display="2. Usage" xr:uid="{5D166248-1FEA-4DD5-B9B7-655C33890635}"/>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5">
    <tabColor rgb="FF0070C0"/>
  </sheetPr>
  <dimension ref="A1:T127"/>
  <sheetViews>
    <sheetView showRowColHeaders="0" workbookViewId="0">
      <pane ySplit="7" topLeftCell="A8" activePane="bottomLeft" state="frozen"/>
      <selection activeCell="G25" sqref="G25"/>
      <selection pane="bottomLeft"/>
    </sheetView>
  </sheetViews>
  <sheetFormatPr defaultColWidth="0" defaultRowHeight="0"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149999999999999" customHeight="1" x14ac:dyDescent="0.3">
      <c r="A1" s="323"/>
      <c r="B1" s="818" t="s">
        <v>647</v>
      </c>
      <c r="C1" s="819"/>
      <c r="D1" s="819"/>
      <c r="E1" s="819"/>
      <c r="F1" s="819"/>
      <c r="G1" s="819"/>
      <c r="H1" s="819"/>
      <c r="I1" s="819"/>
      <c r="J1" s="819"/>
      <c r="K1" s="819"/>
      <c r="L1" s="822"/>
      <c r="M1" s="335"/>
      <c r="N1" s="824"/>
      <c r="O1" s="324"/>
      <c r="P1" s="324"/>
      <c r="Q1" s="324"/>
      <c r="R1" s="324"/>
      <c r="S1" s="325"/>
    </row>
    <row r="2" spans="1:19" ht="20.149999999999999" customHeight="1" x14ac:dyDescent="0.3">
      <c r="A2" s="326"/>
      <c r="B2" s="820"/>
      <c r="C2" s="821"/>
      <c r="D2" s="821"/>
      <c r="E2" s="821"/>
      <c r="F2" s="821"/>
      <c r="G2" s="821"/>
      <c r="H2" s="821"/>
      <c r="I2" s="821"/>
      <c r="J2" s="821"/>
      <c r="K2" s="821"/>
      <c r="L2" s="823"/>
      <c r="M2" s="320"/>
      <c r="N2" s="823"/>
      <c r="O2" s="332"/>
      <c r="P2" s="332"/>
      <c r="Q2" s="332"/>
      <c r="R2" s="332"/>
      <c r="S2" s="333"/>
    </row>
    <row r="3" spans="1:19" ht="20.149999999999999" customHeight="1" x14ac:dyDescent="0.3">
      <c r="A3" s="326"/>
      <c r="B3" s="825" t="s">
        <v>1923</v>
      </c>
      <c r="C3" s="826"/>
      <c r="D3" s="826"/>
      <c r="E3" s="826"/>
      <c r="F3" s="827"/>
      <c r="G3" s="816"/>
      <c r="H3" s="817"/>
      <c r="I3" s="817"/>
      <c r="J3" s="817"/>
      <c r="K3" s="817"/>
      <c r="L3" s="312"/>
      <c r="M3" s="312"/>
      <c r="N3" s="312"/>
      <c r="O3" s="327"/>
      <c r="P3" s="327"/>
      <c r="Q3" s="327"/>
      <c r="R3" s="327"/>
      <c r="S3" s="328"/>
    </row>
    <row r="4" spans="1:19" ht="20.149999999999999" customHeight="1" x14ac:dyDescent="0.3">
      <c r="A4" s="326"/>
      <c r="B4" s="814" t="s">
        <v>1924</v>
      </c>
      <c r="C4" s="815"/>
      <c r="D4" s="815"/>
      <c r="E4" s="815"/>
      <c r="F4" s="815"/>
      <c r="G4" s="816"/>
      <c r="H4" s="817"/>
      <c r="I4" s="817"/>
      <c r="J4" s="817"/>
      <c r="K4" s="817"/>
      <c r="L4" s="312"/>
      <c r="M4" s="312"/>
      <c r="N4" s="312"/>
      <c r="O4" s="327"/>
      <c r="P4" s="327"/>
      <c r="Q4" s="327"/>
      <c r="R4" s="327"/>
      <c r="S4" s="328"/>
    </row>
    <row r="5" spans="1:19" ht="20.149999999999999" customHeight="1" x14ac:dyDescent="0.3">
      <c r="A5" s="326"/>
      <c r="B5" s="814"/>
      <c r="C5" s="815"/>
      <c r="D5" s="815"/>
      <c r="E5" s="815"/>
      <c r="F5" s="815"/>
      <c r="G5" s="816"/>
      <c r="H5" s="817"/>
      <c r="I5" s="817"/>
      <c r="J5" s="817"/>
      <c r="K5" s="817"/>
      <c r="L5" s="312"/>
      <c r="M5" s="312"/>
      <c r="N5" s="312"/>
      <c r="O5" s="327"/>
      <c r="P5" s="327"/>
      <c r="Q5" s="327"/>
      <c r="R5" s="327"/>
      <c r="S5" s="328"/>
    </row>
    <row r="6" spans="1:19" ht="20.149999999999999" customHeight="1" x14ac:dyDescent="0.3">
      <c r="A6" s="326"/>
      <c r="B6" s="814"/>
      <c r="C6" s="815"/>
      <c r="D6" s="815"/>
      <c r="E6" s="815"/>
      <c r="F6" s="815"/>
      <c r="G6" s="334"/>
      <c r="H6" s="312"/>
      <c r="I6" s="312"/>
      <c r="J6" s="312"/>
      <c r="K6" s="312"/>
      <c r="L6" s="312"/>
      <c r="M6" s="312"/>
      <c r="N6" s="312"/>
      <c r="O6" s="327"/>
      <c r="P6" s="327"/>
      <c r="Q6" s="327"/>
      <c r="R6" s="327"/>
      <c r="S6" s="328"/>
    </row>
    <row r="7" spans="1:19" ht="20.149999999999999" customHeight="1" thickBot="1" x14ac:dyDescent="0.35">
      <c r="A7" s="329"/>
      <c r="B7" s="330"/>
      <c r="C7" s="330"/>
      <c r="D7" s="330"/>
      <c r="E7" s="330"/>
      <c r="F7" s="330"/>
      <c r="G7" s="330"/>
      <c r="H7" s="330"/>
      <c r="I7" s="330"/>
      <c r="J7" s="330"/>
      <c r="K7" s="330"/>
      <c r="L7" s="330"/>
      <c r="M7" s="330"/>
      <c r="N7" s="330"/>
      <c r="O7" s="330"/>
      <c r="P7" s="330"/>
      <c r="Q7" s="330"/>
      <c r="R7" s="330"/>
      <c r="S7" s="331"/>
    </row>
    <row r="8" spans="1:19" ht="20.149999999999999" customHeight="1" x14ac:dyDescent="0.3">
      <c r="A8" s="28"/>
      <c r="B8" s="356" t="s">
        <v>655</v>
      </c>
      <c r="C8" s="29"/>
      <c r="D8" s="29"/>
      <c r="E8" s="29"/>
      <c r="F8" s="29"/>
      <c r="G8" s="29"/>
      <c r="H8" s="29"/>
      <c r="I8" s="29"/>
      <c r="J8" s="29"/>
      <c r="K8" s="29"/>
      <c r="L8" s="29"/>
      <c r="M8" s="29"/>
      <c r="N8" s="29"/>
      <c r="O8" s="29"/>
      <c r="P8" s="29"/>
      <c r="Q8" s="29"/>
      <c r="R8" s="29"/>
      <c r="S8" s="30"/>
    </row>
    <row r="9" spans="1:19" ht="20.149999999999999" customHeight="1" x14ac:dyDescent="0.3">
      <c r="A9" s="5"/>
      <c r="B9" s="5"/>
      <c r="C9" s="5"/>
      <c r="D9" s="5"/>
      <c r="E9" s="5"/>
      <c r="F9" s="5"/>
      <c r="G9" s="5"/>
      <c r="H9" s="5"/>
      <c r="I9" s="5"/>
      <c r="J9" s="5"/>
      <c r="K9" s="5"/>
      <c r="L9" s="5"/>
      <c r="M9" s="5"/>
      <c r="N9" s="5"/>
      <c r="O9" s="5"/>
      <c r="P9" s="5"/>
      <c r="Q9" s="5"/>
      <c r="R9" s="5"/>
      <c r="S9" s="14"/>
    </row>
    <row r="10" spans="1:19" s="2" customFormat="1" ht="20.149999999999999" customHeight="1" x14ac:dyDescent="0.3">
      <c r="A10" s="107"/>
      <c r="B10" s="107" t="s">
        <v>753</v>
      </c>
      <c r="C10" s="348"/>
      <c r="D10" s="349"/>
      <c r="E10" s="349"/>
      <c r="F10" s="349"/>
      <c r="G10" s="341"/>
      <c r="H10" s="341"/>
      <c r="I10" s="341"/>
      <c r="J10" s="806"/>
      <c r="K10" s="341"/>
      <c r="L10" s="341"/>
      <c r="M10" s="108"/>
      <c r="N10" s="107"/>
      <c r="O10" s="107"/>
      <c r="P10" s="107"/>
      <c r="Q10" s="107"/>
      <c r="R10" s="124"/>
      <c r="S10" s="123"/>
    </row>
    <row r="11" spans="1:19" s="2" customFormat="1" ht="20.149999999999999" customHeight="1" x14ac:dyDescent="0.3">
      <c r="A11" s="3"/>
      <c r="B11" s="7" t="s">
        <v>648</v>
      </c>
      <c r="C11" s="7"/>
      <c r="D11" s="7"/>
      <c r="E11" s="7"/>
      <c r="F11" s="7"/>
      <c r="G11" s="881"/>
      <c r="H11" s="882"/>
      <c r="I11" s="882"/>
      <c r="J11" s="882"/>
      <c r="K11" s="882"/>
      <c r="L11" s="883"/>
      <c r="M11" s="7"/>
      <c r="N11" s="7"/>
      <c r="O11" s="3"/>
      <c r="P11" s="195"/>
      <c r="Q11" s="3"/>
      <c r="R11" s="3"/>
      <c r="S11" s="13"/>
    </row>
    <row r="12" spans="1:19" s="2" customFormat="1" ht="20.149999999999999" customHeight="1" x14ac:dyDescent="0.3">
      <c r="A12" s="3"/>
      <c r="B12" s="52" t="s">
        <v>653</v>
      </c>
      <c r="C12" s="3"/>
      <c r="D12" s="3"/>
      <c r="E12" s="99"/>
      <c r="F12" s="99"/>
      <c r="G12" s="872"/>
      <c r="H12" s="873"/>
      <c r="I12" s="873"/>
      <c r="J12" s="873"/>
      <c r="K12" s="873"/>
      <c r="L12" s="874"/>
      <c r="M12" s="3"/>
      <c r="N12" s="3"/>
      <c r="O12" s="3"/>
      <c r="P12" s="195"/>
      <c r="Q12" s="3"/>
      <c r="R12" s="3"/>
      <c r="S12" s="13"/>
    </row>
    <row r="13" spans="1:19" s="2" customFormat="1" ht="20.149999999999999" customHeight="1" x14ac:dyDescent="0.3">
      <c r="A13" s="3"/>
      <c r="B13" s="52"/>
      <c r="C13" s="3"/>
      <c r="D13" s="3"/>
      <c r="E13" s="99"/>
      <c r="F13" s="99"/>
      <c r="G13" s="875"/>
      <c r="H13" s="876"/>
      <c r="I13" s="876"/>
      <c r="J13" s="876"/>
      <c r="K13" s="876"/>
      <c r="L13" s="877"/>
      <c r="M13" s="3"/>
      <c r="N13" s="3"/>
      <c r="O13" s="3"/>
      <c r="P13" s="195"/>
      <c r="Q13" s="3"/>
      <c r="R13" s="3"/>
      <c r="S13" s="13"/>
    </row>
    <row r="14" spans="1:19" s="2" customFormat="1" ht="20.149999999999999" customHeight="1" x14ac:dyDescent="0.3">
      <c r="A14" s="3"/>
      <c r="B14" s="52"/>
      <c r="C14" s="3"/>
      <c r="D14" s="3"/>
      <c r="E14" s="99"/>
      <c r="F14" s="99"/>
      <c r="G14" s="875"/>
      <c r="H14" s="876"/>
      <c r="I14" s="876"/>
      <c r="J14" s="876"/>
      <c r="K14" s="876"/>
      <c r="L14" s="877"/>
      <c r="M14" s="3"/>
      <c r="N14" s="3"/>
      <c r="O14" s="3"/>
      <c r="P14" s="195"/>
      <c r="Q14" s="3"/>
      <c r="R14" s="3"/>
      <c r="S14" s="13"/>
    </row>
    <row r="15" spans="1:19" s="2" customFormat="1" ht="20.149999999999999" customHeight="1" x14ac:dyDescent="0.3">
      <c r="A15" s="3"/>
      <c r="B15" s="52"/>
      <c r="C15" s="3"/>
      <c r="D15" s="3"/>
      <c r="E15" s="99"/>
      <c r="F15" s="99"/>
      <c r="G15" s="878"/>
      <c r="H15" s="879"/>
      <c r="I15" s="879"/>
      <c r="J15" s="879"/>
      <c r="K15" s="879"/>
      <c r="L15" s="880"/>
      <c r="M15" s="3"/>
      <c r="N15" s="3"/>
      <c r="O15" s="3"/>
      <c r="P15" s="195"/>
      <c r="Q15" s="3"/>
      <c r="R15" s="3"/>
      <c r="S15" s="13"/>
    </row>
    <row r="16" spans="1:19" s="2" customFormat="1" ht="20.149999999999999" customHeight="1" x14ac:dyDescent="0.3">
      <c r="A16" s="3"/>
      <c r="B16" s="52" t="s">
        <v>654</v>
      </c>
      <c r="C16" s="3"/>
      <c r="D16" s="3"/>
      <c r="E16" s="99"/>
      <c r="F16" s="99"/>
      <c r="G16" s="884"/>
      <c r="H16" s="885"/>
      <c r="I16" s="885"/>
      <c r="J16" s="885"/>
      <c r="K16" s="885"/>
      <c r="L16" s="886"/>
      <c r="M16" s="3"/>
      <c r="N16" s="3"/>
      <c r="O16" s="3"/>
      <c r="P16" s="195"/>
      <c r="Q16" s="3"/>
      <c r="R16" s="3"/>
      <c r="S16" s="13"/>
    </row>
    <row r="17" spans="1:19" s="2" customFormat="1" ht="20.149999999999999" customHeight="1" x14ac:dyDescent="0.3">
      <c r="A17" s="3"/>
      <c r="B17" s="865" t="s">
        <v>5096</v>
      </c>
      <c r="C17" s="865"/>
      <c r="D17" s="865"/>
      <c r="E17" s="865"/>
      <c r="F17" s="890"/>
      <c r="G17" s="872"/>
      <c r="H17" s="873"/>
      <c r="I17" s="873"/>
      <c r="J17" s="873"/>
      <c r="K17" s="873"/>
      <c r="L17" s="874"/>
      <c r="M17" s="3"/>
      <c r="N17" s="3"/>
      <c r="O17" s="3"/>
      <c r="P17" s="195"/>
      <c r="Q17" s="3"/>
      <c r="R17" s="3"/>
      <c r="S17" s="13"/>
    </row>
    <row r="18" spans="1:19" s="2" customFormat="1" ht="20.149999999999999" customHeight="1" x14ac:dyDescent="0.3">
      <c r="A18" s="3"/>
      <c r="B18" s="865"/>
      <c r="C18" s="865"/>
      <c r="D18" s="865"/>
      <c r="E18" s="865"/>
      <c r="F18" s="890"/>
      <c r="G18" s="875"/>
      <c r="H18" s="876"/>
      <c r="I18" s="876"/>
      <c r="J18" s="876"/>
      <c r="K18" s="876"/>
      <c r="L18" s="877"/>
      <c r="M18" s="3"/>
      <c r="N18" s="3"/>
      <c r="O18" s="3"/>
      <c r="P18" s="195"/>
      <c r="Q18" s="3"/>
      <c r="R18" s="3"/>
      <c r="S18" s="13"/>
    </row>
    <row r="19" spans="1:19" s="2" customFormat="1" ht="20.149999999999999" customHeight="1" x14ac:dyDescent="0.3">
      <c r="A19" s="3"/>
      <c r="B19" s="865"/>
      <c r="C19" s="865"/>
      <c r="D19" s="865"/>
      <c r="E19" s="865"/>
      <c r="F19" s="890"/>
      <c r="G19" s="875"/>
      <c r="H19" s="876"/>
      <c r="I19" s="876"/>
      <c r="J19" s="876"/>
      <c r="K19" s="876"/>
      <c r="L19" s="877"/>
      <c r="M19" s="3"/>
      <c r="N19" s="3"/>
      <c r="O19" s="3"/>
      <c r="P19" s="195"/>
      <c r="Q19" s="3"/>
      <c r="R19" s="3"/>
      <c r="S19" s="13"/>
    </row>
    <row r="20" spans="1:19" s="2" customFormat="1" ht="20.149999999999999" customHeight="1" x14ac:dyDescent="0.3">
      <c r="A20" s="3"/>
      <c r="B20" s="865"/>
      <c r="C20" s="865"/>
      <c r="D20" s="865"/>
      <c r="E20" s="865"/>
      <c r="F20" s="890"/>
      <c r="G20" s="875"/>
      <c r="H20" s="876"/>
      <c r="I20" s="876"/>
      <c r="J20" s="876"/>
      <c r="K20" s="876"/>
      <c r="L20" s="877"/>
      <c r="M20" s="3"/>
      <c r="N20" s="3"/>
      <c r="O20" s="3"/>
      <c r="P20" s="195"/>
      <c r="Q20" s="3"/>
      <c r="R20" s="3"/>
      <c r="S20" s="13"/>
    </row>
    <row r="21" spans="1:19" s="2" customFormat="1" ht="20.149999999999999" customHeight="1" x14ac:dyDescent="0.3">
      <c r="A21" s="3"/>
      <c r="B21" s="865"/>
      <c r="C21" s="865"/>
      <c r="D21" s="865"/>
      <c r="E21" s="865"/>
      <c r="F21" s="890"/>
      <c r="G21" s="875"/>
      <c r="H21" s="876"/>
      <c r="I21" s="876"/>
      <c r="J21" s="876"/>
      <c r="K21" s="876"/>
      <c r="L21" s="877"/>
      <c r="M21" s="3"/>
      <c r="N21" s="3"/>
      <c r="O21" s="3"/>
      <c r="P21" s="195"/>
      <c r="Q21" s="3"/>
      <c r="R21" s="3"/>
      <c r="S21" s="13"/>
    </row>
    <row r="22" spans="1:19" s="2" customFormat="1" ht="20.149999999999999" customHeight="1" x14ac:dyDescent="0.3">
      <c r="A22" s="3"/>
      <c r="B22" s="865"/>
      <c r="C22" s="865"/>
      <c r="D22" s="865"/>
      <c r="E22" s="865"/>
      <c r="F22" s="890"/>
      <c r="G22" s="875"/>
      <c r="H22" s="876"/>
      <c r="I22" s="876"/>
      <c r="J22" s="876"/>
      <c r="K22" s="876"/>
      <c r="L22" s="877"/>
      <c r="M22" s="3"/>
      <c r="N22" s="3"/>
      <c r="O22" s="3"/>
      <c r="P22" s="195"/>
      <c r="Q22" s="3"/>
      <c r="R22" s="3"/>
      <c r="S22" s="13"/>
    </row>
    <row r="23" spans="1:19" s="2" customFormat="1" ht="20.149999999999999" customHeight="1" x14ac:dyDescent="0.3">
      <c r="A23" s="3"/>
      <c r="B23" s="865"/>
      <c r="C23" s="865"/>
      <c r="D23" s="865"/>
      <c r="E23" s="865"/>
      <c r="F23" s="890"/>
      <c r="G23" s="878"/>
      <c r="H23" s="879"/>
      <c r="I23" s="879"/>
      <c r="J23" s="879"/>
      <c r="K23" s="879"/>
      <c r="L23" s="880"/>
      <c r="M23" s="3"/>
      <c r="N23" s="3"/>
      <c r="O23" s="3"/>
      <c r="P23" s="195"/>
      <c r="Q23" s="3"/>
      <c r="R23" s="3"/>
      <c r="S23" s="13"/>
    </row>
    <row r="24" spans="1:19" s="2" customFormat="1" ht="20.149999999999999" customHeight="1" x14ac:dyDescent="0.3">
      <c r="A24" s="3"/>
      <c r="B24" s="52" t="s">
        <v>4923</v>
      </c>
      <c r="C24" s="3"/>
      <c r="D24" s="3"/>
      <c r="E24" s="99"/>
      <c r="F24" s="99"/>
      <c r="G24" s="872"/>
      <c r="H24" s="873"/>
      <c r="I24" s="873"/>
      <c r="J24" s="873"/>
      <c r="K24" s="873"/>
      <c r="L24" s="874"/>
      <c r="M24" s="3"/>
      <c r="N24" s="3"/>
      <c r="O24" s="3"/>
      <c r="P24" s="195"/>
      <c r="Q24" s="3"/>
      <c r="R24" s="3"/>
      <c r="S24" s="13"/>
    </row>
    <row r="25" spans="1:19" s="2" customFormat="1" ht="20.149999999999999" customHeight="1" x14ac:dyDescent="0.3">
      <c r="A25" s="3"/>
      <c r="B25" s="7"/>
      <c r="C25" s="3"/>
      <c r="D25" s="3"/>
      <c r="E25" s="99"/>
      <c r="F25" s="99"/>
      <c r="G25" s="875"/>
      <c r="H25" s="876"/>
      <c r="I25" s="876"/>
      <c r="J25" s="876"/>
      <c r="K25" s="876"/>
      <c r="L25" s="877"/>
      <c r="M25" s="3"/>
      <c r="N25" s="3"/>
      <c r="O25" s="3"/>
      <c r="P25" s="195"/>
      <c r="Q25" s="3"/>
      <c r="R25" s="3"/>
      <c r="S25" s="13"/>
    </row>
    <row r="26" spans="1:19" s="2" customFormat="1" ht="20.149999999999999" customHeight="1" x14ac:dyDescent="0.3">
      <c r="A26" s="3"/>
      <c r="B26" s="7"/>
      <c r="C26" s="3"/>
      <c r="D26" s="3"/>
      <c r="E26" s="99"/>
      <c r="F26" s="99"/>
      <c r="G26" s="875"/>
      <c r="H26" s="876"/>
      <c r="I26" s="876"/>
      <c r="J26" s="876"/>
      <c r="K26" s="876"/>
      <c r="L26" s="877"/>
      <c r="M26" s="3"/>
      <c r="N26" s="3"/>
      <c r="O26" s="3"/>
      <c r="P26" s="195"/>
      <c r="Q26" s="3"/>
      <c r="R26" s="3"/>
      <c r="S26" s="13"/>
    </row>
    <row r="27" spans="1:19" s="2" customFormat="1" ht="20.149999999999999" customHeight="1" x14ac:dyDescent="0.3">
      <c r="A27" s="3"/>
      <c r="B27" s="7"/>
      <c r="C27" s="3"/>
      <c r="D27" s="3"/>
      <c r="E27" s="99"/>
      <c r="F27" s="99"/>
      <c r="G27" s="878"/>
      <c r="H27" s="879"/>
      <c r="I27" s="879"/>
      <c r="J27" s="879"/>
      <c r="K27" s="879"/>
      <c r="L27" s="880"/>
      <c r="M27" s="3"/>
      <c r="N27" s="3"/>
      <c r="O27" s="3"/>
      <c r="P27" s="195"/>
      <c r="Q27" s="3"/>
      <c r="R27" s="3"/>
      <c r="S27" s="13"/>
    </row>
    <row r="28" spans="1:19" s="2" customFormat="1" ht="20.149999999999999" customHeight="1" x14ac:dyDescent="0.3">
      <c r="A28" s="3"/>
      <c r="B28" s="7" t="s">
        <v>4189</v>
      </c>
      <c r="C28" s="3"/>
      <c r="D28" s="3"/>
      <c r="E28" s="99"/>
      <c r="F28" s="99"/>
      <c r="G28" s="887"/>
      <c r="H28" s="888"/>
      <c r="I28" s="888"/>
      <c r="J28" s="889"/>
      <c r="K28" s="7" t="s">
        <v>4226</v>
      </c>
      <c r="L28" s="3"/>
      <c r="M28" s="3"/>
      <c r="N28" s="3"/>
      <c r="O28" s="3"/>
      <c r="P28" s="195"/>
      <c r="Q28" s="3"/>
      <c r="R28" s="3"/>
      <c r="S28" s="13"/>
    </row>
    <row r="29" spans="1:19" s="2" customFormat="1" ht="20.149999999999999" customHeight="1" x14ac:dyDescent="0.3">
      <c r="A29" s="108"/>
      <c r="B29" s="348" t="s">
        <v>4193</v>
      </c>
      <c r="C29" s="108"/>
      <c r="D29" s="108"/>
      <c r="E29" s="350"/>
      <c r="F29" s="352"/>
      <c r="G29" s="869"/>
      <c r="H29" s="870"/>
      <c r="I29" s="870"/>
      <c r="J29" s="871"/>
      <c r="K29" s="348" t="s">
        <v>4226</v>
      </c>
      <c r="L29" s="348"/>
      <c r="M29" s="108"/>
      <c r="N29" s="107"/>
      <c r="O29" s="107"/>
      <c r="P29" s="107"/>
      <c r="Q29" s="107"/>
      <c r="R29" s="124"/>
      <c r="S29" s="13"/>
    </row>
    <row r="30" spans="1:19" s="2" customFormat="1" ht="20.149999999999999" customHeight="1" x14ac:dyDescent="0.3">
      <c r="A30" s="3"/>
      <c r="B30" s="7"/>
      <c r="C30" s="3"/>
      <c r="D30" s="3"/>
      <c r="E30" s="99"/>
      <c r="F30" s="99"/>
      <c r="G30" s="99"/>
      <c r="H30" s="3"/>
      <c r="I30" s="99"/>
      <c r="J30" s="189"/>
      <c r="K30" s="3"/>
      <c r="L30" s="3"/>
      <c r="M30" s="3"/>
      <c r="N30" s="3"/>
      <c r="O30" s="3"/>
      <c r="P30" s="3"/>
      <c r="Q30" s="3"/>
      <c r="R30" s="3"/>
      <c r="S30" s="13"/>
    </row>
    <row r="31" spans="1:19" s="2" customFormat="1" ht="20.149999999999999" customHeight="1" x14ac:dyDescent="0.3">
      <c r="A31" s="108"/>
      <c r="B31" s="107" t="s">
        <v>3005</v>
      </c>
      <c r="C31" s="108"/>
      <c r="D31" s="108"/>
      <c r="E31" s="350"/>
      <c r="F31" s="350"/>
      <c r="G31" s="99"/>
      <c r="H31" s="3"/>
      <c r="I31" s="99"/>
      <c r="J31" s="449"/>
      <c r="K31" s="108"/>
      <c r="L31" s="108"/>
      <c r="M31" s="108"/>
      <c r="N31" s="108"/>
      <c r="O31" s="108"/>
      <c r="P31" s="197"/>
      <c r="Q31" s="108"/>
      <c r="R31" s="108"/>
      <c r="S31" s="13"/>
    </row>
    <row r="32" spans="1:19" s="2" customFormat="1" ht="20.149999999999999" customHeight="1" x14ac:dyDescent="0.3">
      <c r="A32" s="3"/>
      <c r="B32" s="52" t="s">
        <v>4177</v>
      </c>
      <c r="C32" s="3"/>
      <c r="D32" s="3"/>
      <c r="E32" s="99"/>
      <c r="F32" s="99"/>
      <c r="G32" s="869"/>
      <c r="H32" s="870"/>
      <c r="I32" s="870"/>
      <c r="J32" s="871"/>
      <c r="K32" s="3"/>
      <c r="L32" s="3"/>
      <c r="M32" s="3"/>
      <c r="N32" s="3"/>
      <c r="O32" s="3"/>
      <c r="P32" s="195"/>
      <c r="Q32" s="3"/>
      <c r="R32" s="3"/>
      <c r="S32" s="13"/>
    </row>
    <row r="33" spans="1:19" s="2" customFormat="1" ht="20.149999999999999" customHeight="1" x14ac:dyDescent="0.3">
      <c r="A33" s="3"/>
      <c r="B33" s="52" t="s">
        <v>2989</v>
      </c>
      <c r="C33" s="3"/>
      <c r="D33" s="3"/>
      <c r="E33" s="342"/>
      <c r="F33" s="99"/>
      <c r="G33" s="869"/>
      <c r="H33" s="870"/>
      <c r="I33" s="870"/>
      <c r="J33" s="871"/>
      <c r="K33" s="3"/>
      <c r="L33" s="3"/>
      <c r="M33" s="3"/>
      <c r="N33" s="3"/>
      <c r="O33" s="3"/>
      <c r="P33" s="195"/>
      <c r="Q33" s="3"/>
      <c r="R33" s="3"/>
      <c r="S33" s="13"/>
    </row>
    <row r="34" spans="1:19" s="2" customFormat="1" ht="20.149999999999999" customHeight="1" x14ac:dyDescent="0.3">
      <c r="A34" s="3"/>
      <c r="B34" s="52" t="s">
        <v>4221</v>
      </c>
      <c r="C34" s="3"/>
      <c r="D34" s="3"/>
      <c r="E34" s="342"/>
      <c r="F34" s="99"/>
      <c r="G34" s="869"/>
      <c r="H34" s="870"/>
      <c r="I34" s="870"/>
      <c r="J34" s="871"/>
      <c r="K34" s="3"/>
      <c r="L34" s="3"/>
      <c r="M34" s="3"/>
      <c r="N34" s="3"/>
      <c r="O34" s="3"/>
      <c r="P34" s="195"/>
      <c r="Q34" s="3"/>
      <c r="R34" s="3"/>
      <c r="S34" s="13"/>
    </row>
    <row r="35" spans="1:19" s="2" customFormat="1" ht="20.149999999999999" customHeight="1" x14ac:dyDescent="0.3">
      <c r="A35" s="3"/>
      <c r="B35" s="52" t="s">
        <v>4182</v>
      </c>
      <c r="C35" s="3"/>
      <c r="D35" s="3"/>
      <c r="E35" s="342"/>
      <c r="F35" s="99"/>
      <c r="G35" s="869"/>
      <c r="H35" s="870"/>
      <c r="I35" s="870"/>
      <c r="J35" s="871"/>
      <c r="K35" s="3"/>
      <c r="L35" s="3"/>
      <c r="M35" s="3"/>
      <c r="N35" s="3"/>
      <c r="O35" s="3"/>
      <c r="P35" s="195"/>
      <c r="Q35" s="3"/>
      <c r="R35" s="3"/>
      <c r="S35" s="13"/>
    </row>
    <row r="36" spans="1:19" s="2" customFormat="1" ht="20.149999999999999" customHeight="1" x14ac:dyDescent="0.3">
      <c r="A36" s="3"/>
      <c r="B36" s="52" t="s">
        <v>4206</v>
      </c>
      <c r="C36" s="3"/>
      <c r="D36" s="3"/>
      <c r="E36" s="342"/>
      <c r="F36" s="99"/>
      <c r="G36" s="869"/>
      <c r="H36" s="870"/>
      <c r="I36" s="870"/>
      <c r="J36" s="871"/>
      <c r="K36" s="7" t="s">
        <v>4226</v>
      </c>
      <c r="L36" s="3"/>
      <c r="M36" s="3"/>
      <c r="N36" s="3"/>
      <c r="O36" s="3"/>
      <c r="P36" s="195"/>
      <c r="Q36" s="3"/>
      <c r="R36" s="3"/>
      <c r="S36" s="13"/>
    </row>
    <row r="37" spans="1:19" s="2" customFormat="1" ht="20.149999999999999" customHeight="1" x14ac:dyDescent="0.3">
      <c r="A37" s="3"/>
      <c r="B37" s="52" t="s">
        <v>4197</v>
      </c>
      <c r="C37" s="3"/>
      <c r="D37" s="3"/>
      <c r="E37" s="342"/>
      <c r="F37" s="99"/>
      <c r="G37" s="869"/>
      <c r="H37" s="870"/>
      <c r="I37" s="870"/>
      <c r="J37" s="871"/>
      <c r="K37" s="3"/>
      <c r="L37" s="3"/>
      <c r="M37" s="3"/>
      <c r="N37" s="3"/>
      <c r="O37" s="3"/>
      <c r="P37" s="195"/>
      <c r="Q37" s="3"/>
      <c r="R37" s="3"/>
      <c r="S37" s="13"/>
    </row>
    <row r="38" spans="1:19" s="2" customFormat="1" ht="20.149999999999999" customHeight="1" x14ac:dyDescent="0.3">
      <c r="A38" s="108"/>
      <c r="B38" s="354" t="s">
        <v>1926</v>
      </c>
      <c r="C38" s="108"/>
      <c r="D38" s="108"/>
      <c r="E38" s="344"/>
      <c r="F38" s="352"/>
      <c r="G38" s="869"/>
      <c r="H38" s="870"/>
      <c r="I38" s="870"/>
      <c r="J38" s="871"/>
      <c r="K38" s="108"/>
      <c r="L38" s="108"/>
      <c r="M38" s="108"/>
      <c r="N38" s="108"/>
      <c r="O38" s="108"/>
      <c r="P38" s="197"/>
      <c r="Q38" s="108"/>
      <c r="R38" s="108"/>
      <c r="S38" s="13"/>
    </row>
    <row r="39" spans="1:19" s="2" customFormat="1" ht="20.149999999999999" customHeight="1" x14ac:dyDescent="0.3">
      <c r="A39" s="3"/>
      <c r="B39" s="52"/>
      <c r="C39" s="3"/>
      <c r="D39" s="3"/>
      <c r="E39" s="342"/>
      <c r="F39" s="99"/>
      <c r="G39" s="99"/>
      <c r="H39" s="99"/>
      <c r="I39" s="342"/>
      <c r="J39" s="451"/>
      <c r="K39" s="3"/>
      <c r="L39" s="3"/>
      <c r="M39" s="3"/>
      <c r="N39" s="3"/>
      <c r="O39" s="3"/>
      <c r="P39" s="195"/>
      <c r="Q39" s="3"/>
      <c r="R39" s="3"/>
      <c r="S39" s="13"/>
    </row>
    <row r="40" spans="1:19" s="2" customFormat="1" ht="20.149999999999999" customHeight="1" x14ac:dyDescent="0.3">
      <c r="A40" s="108"/>
      <c r="B40" s="107" t="s">
        <v>771</v>
      </c>
      <c r="C40" s="108"/>
      <c r="D40" s="108"/>
      <c r="E40" s="344"/>
      <c r="F40" s="350"/>
      <c r="G40" s="99"/>
      <c r="H40" s="3"/>
      <c r="I40" s="342"/>
      <c r="J40" s="449"/>
      <c r="K40" s="108"/>
      <c r="L40" s="108"/>
      <c r="M40" s="108"/>
      <c r="N40" s="108"/>
      <c r="O40" s="108"/>
      <c r="P40" s="108"/>
      <c r="Q40" s="108"/>
      <c r="R40" s="108"/>
      <c r="S40" s="13"/>
    </row>
    <row r="41" spans="1:19" s="2" customFormat="1" ht="20.149999999999999" customHeight="1" x14ac:dyDescent="0.3">
      <c r="A41" s="3"/>
      <c r="B41" s="7" t="s">
        <v>762</v>
      </c>
      <c r="C41" s="3"/>
      <c r="D41" s="3"/>
      <c r="E41" s="342"/>
      <c r="F41" s="99"/>
      <c r="G41" s="894">
        <v>3</v>
      </c>
      <c r="H41" s="895"/>
      <c r="I41" s="895"/>
      <c r="J41" s="896"/>
      <c r="K41" s="351" t="s">
        <v>769</v>
      </c>
      <c r="L41" s="3"/>
      <c r="M41" s="3"/>
      <c r="N41" s="3"/>
      <c r="O41" s="3"/>
      <c r="P41" s="195"/>
      <c r="Q41" s="3"/>
      <c r="R41" s="3"/>
      <c r="S41" s="13"/>
    </row>
    <row r="42" spans="1:19" s="2" customFormat="1" ht="20.149999999999999" customHeight="1" x14ac:dyDescent="0.3">
      <c r="A42" s="3"/>
      <c r="B42" s="7" t="s">
        <v>763</v>
      </c>
      <c r="C42" s="3"/>
      <c r="D42" s="3"/>
      <c r="E42" s="99"/>
      <c r="F42" s="99"/>
      <c r="G42" s="894">
        <v>3</v>
      </c>
      <c r="H42" s="895"/>
      <c r="I42" s="895"/>
      <c r="J42" s="896"/>
      <c r="K42" s="351" t="s">
        <v>769</v>
      </c>
      <c r="L42" s="3"/>
      <c r="M42" s="3"/>
      <c r="N42" s="3"/>
      <c r="O42" s="3"/>
      <c r="P42" s="195"/>
      <c r="Q42" s="3"/>
      <c r="R42" s="3"/>
      <c r="S42" s="13"/>
    </row>
    <row r="43" spans="1:19" s="2" customFormat="1" ht="20.149999999999999" customHeight="1" x14ac:dyDescent="0.3">
      <c r="A43" s="3"/>
      <c r="B43" s="7" t="s">
        <v>764</v>
      </c>
      <c r="C43" s="3"/>
      <c r="D43" s="3"/>
      <c r="E43" s="342"/>
      <c r="F43" s="342"/>
      <c r="G43" s="894">
        <v>3</v>
      </c>
      <c r="H43" s="895"/>
      <c r="I43" s="895"/>
      <c r="J43" s="896"/>
      <c r="K43" s="351" t="s">
        <v>769</v>
      </c>
      <c r="L43" s="3"/>
      <c r="M43" s="3"/>
      <c r="N43" s="3"/>
      <c r="O43" s="3"/>
      <c r="P43" s="195"/>
      <c r="Q43" s="3"/>
      <c r="R43" s="3"/>
      <c r="S43" s="13"/>
    </row>
    <row r="44" spans="1:19" s="2" customFormat="1" ht="20.149999999999999" customHeight="1" x14ac:dyDescent="0.3">
      <c r="A44" s="3"/>
      <c r="B44" s="7" t="s">
        <v>765</v>
      </c>
      <c r="C44" s="3"/>
      <c r="D44" s="3"/>
      <c r="E44" s="342"/>
      <c r="F44" s="342"/>
      <c r="G44" s="894">
        <v>3</v>
      </c>
      <c r="H44" s="895"/>
      <c r="I44" s="895"/>
      <c r="J44" s="896"/>
      <c r="K44" s="351" t="s">
        <v>769</v>
      </c>
      <c r="L44" s="3"/>
      <c r="M44" s="3"/>
      <c r="N44" s="3"/>
      <c r="O44" s="3"/>
      <c r="P44" s="195"/>
      <c r="Q44" s="3"/>
      <c r="R44" s="3"/>
      <c r="S44" s="13"/>
    </row>
    <row r="45" spans="1:19" s="2" customFormat="1" ht="20.149999999999999" customHeight="1" x14ac:dyDescent="0.3">
      <c r="A45" s="3"/>
      <c r="B45" s="7" t="s">
        <v>766</v>
      </c>
      <c r="C45" s="3"/>
      <c r="D45" s="3"/>
      <c r="E45" s="342"/>
      <c r="F45" s="342"/>
      <c r="G45" s="894">
        <v>3</v>
      </c>
      <c r="H45" s="895"/>
      <c r="I45" s="895"/>
      <c r="J45" s="896"/>
      <c r="K45" s="351" t="s">
        <v>769</v>
      </c>
      <c r="L45" s="3"/>
      <c r="M45" s="3"/>
      <c r="N45" s="3"/>
      <c r="O45" s="3"/>
      <c r="P45" s="3"/>
      <c r="Q45" s="3"/>
      <c r="R45" s="3"/>
      <c r="S45" s="13"/>
    </row>
    <row r="46" spans="1:19" s="2" customFormat="1" ht="20.149999999999999" customHeight="1" x14ac:dyDescent="0.3">
      <c r="A46" s="108"/>
      <c r="B46" s="348" t="s">
        <v>649</v>
      </c>
      <c r="C46" s="108"/>
      <c r="D46" s="108"/>
      <c r="E46" s="344"/>
      <c r="F46" s="353"/>
      <c r="G46" s="891">
        <f>IFERROR(SUM(G41:J45)/5, 0)</f>
        <v>3</v>
      </c>
      <c r="H46" s="892"/>
      <c r="I46" s="892"/>
      <c r="J46" s="893"/>
      <c r="K46" s="360"/>
      <c r="L46" s="108"/>
      <c r="M46" s="108"/>
      <c r="N46" s="108"/>
      <c r="O46" s="108"/>
      <c r="P46" s="197"/>
      <c r="Q46" s="108"/>
      <c r="R46" s="108"/>
      <c r="S46" s="13"/>
    </row>
    <row r="47" spans="1:19" s="2" customFormat="1" ht="20.149999999999999" customHeight="1" x14ac:dyDescent="0.3">
      <c r="A47" s="3"/>
      <c r="B47" s="7"/>
      <c r="C47" s="3"/>
      <c r="D47" s="3"/>
      <c r="E47" s="342"/>
      <c r="F47" s="342"/>
      <c r="G47" s="3"/>
      <c r="H47" s="3"/>
      <c r="I47" s="3"/>
      <c r="J47" s="450"/>
      <c r="K47" s="3"/>
      <c r="L47" s="3"/>
      <c r="M47" s="3"/>
      <c r="N47" s="3"/>
      <c r="O47" s="3"/>
      <c r="P47" s="195"/>
      <c r="Q47" s="3"/>
      <c r="R47" s="3"/>
      <c r="S47" s="13"/>
    </row>
    <row r="48" spans="1:19" s="2" customFormat="1" ht="20.149999999999999" customHeight="1" x14ac:dyDescent="0.3">
      <c r="A48" s="108"/>
      <c r="B48" s="107" t="s">
        <v>1925</v>
      </c>
      <c r="C48" s="108"/>
      <c r="D48" s="108"/>
      <c r="E48" s="344"/>
      <c r="F48" s="344"/>
      <c r="G48" s="3"/>
      <c r="H48" s="3"/>
      <c r="I48" s="3"/>
      <c r="J48" s="449"/>
      <c r="K48" s="108"/>
      <c r="L48" s="108"/>
      <c r="M48" s="108"/>
      <c r="N48" s="108"/>
      <c r="O48" s="108"/>
      <c r="P48" s="197"/>
      <c r="Q48" s="108"/>
      <c r="R48" s="108"/>
      <c r="S48" s="13"/>
    </row>
    <row r="49" spans="1:19" s="2" customFormat="1" ht="20.149999999999999" customHeight="1" x14ac:dyDescent="0.3">
      <c r="A49" s="3"/>
      <c r="B49" s="7" t="s">
        <v>3433</v>
      </c>
      <c r="C49" s="3"/>
      <c r="D49" s="3"/>
      <c r="E49" s="342"/>
      <c r="F49" s="342"/>
      <c r="G49" s="894">
        <v>2</v>
      </c>
      <c r="H49" s="895"/>
      <c r="I49" s="895"/>
      <c r="J49" s="896"/>
      <c r="K49" s="7" t="s">
        <v>2453</v>
      </c>
      <c r="L49" s="3"/>
      <c r="M49" s="3"/>
      <c r="N49" s="3"/>
      <c r="O49" s="3"/>
      <c r="P49" s="195"/>
      <c r="Q49" s="3"/>
      <c r="R49" s="3"/>
      <c r="S49" s="13"/>
    </row>
    <row r="50" spans="1:19" s="2" customFormat="1" ht="20.149999999999999" customHeight="1" x14ac:dyDescent="0.3">
      <c r="A50" s="3"/>
      <c r="B50" s="7" t="s">
        <v>3434</v>
      </c>
      <c r="C50" s="3"/>
      <c r="D50" s="3"/>
      <c r="E50" s="342"/>
      <c r="F50" s="342"/>
      <c r="G50" s="894">
        <v>2</v>
      </c>
      <c r="H50" s="895"/>
      <c r="I50" s="895"/>
      <c r="J50" s="896"/>
      <c r="K50" s="7" t="s">
        <v>2453</v>
      </c>
      <c r="L50" s="3"/>
      <c r="M50" s="3"/>
      <c r="N50" s="3"/>
      <c r="O50" s="3"/>
      <c r="P50" s="195"/>
      <c r="Q50" s="3"/>
      <c r="R50" s="3"/>
      <c r="S50" s="13"/>
    </row>
    <row r="51" spans="1:19" s="2" customFormat="1" ht="20.149999999999999" customHeight="1" x14ac:dyDescent="0.3">
      <c r="A51" s="3"/>
      <c r="B51" s="348" t="s">
        <v>2064</v>
      </c>
      <c r="C51" s="108"/>
      <c r="D51" s="108"/>
      <c r="E51" s="344"/>
      <c r="F51" s="353"/>
      <c r="G51" s="891">
        <f>IFERROR(SUM(G49:J50)/COUNT(G49:J50), 0)</f>
        <v>2</v>
      </c>
      <c r="H51" s="892"/>
      <c r="I51" s="892"/>
      <c r="J51" s="893"/>
      <c r="K51" s="360"/>
      <c r="L51" s="108"/>
      <c r="M51" s="108"/>
      <c r="N51" s="108"/>
      <c r="O51" s="108"/>
      <c r="P51" s="197"/>
      <c r="Q51" s="108"/>
      <c r="R51" s="108"/>
      <c r="S51" s="13"/>
    </row>
    <row r="52" spans="1:19" s="2" customFormat="1" ht="20.149999999999999" customHeight="1" x14ac:dyDescent="0.3">
      <c r="A52" s="108"/>
      <c r="B52" s="348"/>
      <c r="C52" s="108"/>
      <c r="D52" s="108"/>
      <c r="E52" s="344"/>
      <c r="F52" s="344"/>
      <c r="G52" s="3"/>
      <c r="H52" s="3"/>
      <c r="I52" s="3"/>
      <c r="J52" s="189"/>
      <c r="K52" s="3"/>
      <c r="L52" s="3"/>
      <c r="M52" s="361"/>
      <c r="N52" s="361"/>
      <c r="O52" s="361"/>
      <c r="P52" s="362"/>
      <c r="Q52" s="361"/>
      <c r="R52" s="361"/>
      <c r="S52" s="13"/>
    </row>
    <row r="53" spans="1:19" s="2" customFormat="1" ht="20.149999999999999" customHeight="1" x14ac:dyDescent="0.3">
      <c r="A53" s="3"/>
      <c r="B53" s="347" t="s">
        <v>650</v>
      </c>
      <c r="C53" s="3"/>
      <c r="D53" s="99"/>
      <c r="E53" s="3"/>
      <c r="F53" s="3"/>
      <c r="G53" s="872"/>
      <c r="H53" s="873"/>
      <c r="I53" s="873"/>
      <c r="J53" s="873"/>
      <c r="K53" s="873"/>
      <c r="L53" s="874"/>
      <c r="M53" s="3"/>
      <c r="N53" s="3"/>
      <c r="O53" s="3"/>
      <c r="P53" s="195"/>
      <c r="Q53" s="3"/>
      <c r="R53" s="3"/>
      <c r="S53" s="13"/>
    </row>
    <row r="54" spans="1:19" s="2" customFormat="1" ht="20.149999999999999" customHeight="1" x14ac:dyDescent="0.3">
      <c r="A54" s="3"/>
      <c r="B54" s="346"/>
      <c r="C54" s="12"/>
      <c r="D54" s="3"/>
      <c r="E54" s="3"/>
      <c r="F54" s="8"/>
      <c r="G54" s="875"/>
      <c r="H54" s="876"/>
      <c r="I54" s="876"/>
      <c r="J54" s="876"/>
      <c r="K54" s="876"/>
      <c r="L54" s="877"/>
      <c r="M54" s="3"/>
      <c r="N54" s="3"/>
      <c r="O54" s="3"/>
      <c r="P54" s="195"/>
      <c r="Q54" s="3"/>
      <c r="R54" s="3"/>
      <c r="S54" s="13"/>
    </row>
    <row r="55" spans="1:19" s="2" customFormat="1" ht="20.149999999999999" customHeight="1" x14ac:dyDescent="0.3">
      <c r="A55" s="3"/>
      <c r="B55" s="8"/>
      <c r="C55" s="12"/>
      <c r="D55" s="3"/>
      <c r="E55" s="3"/>
      <c r="F55" s="8"/>
      <c r="G55" s="875"/>
      <c r="H55" s="876"/>
      <c r="I55" s="876"/>
      <c r="J55" s="876"/>
      <c r="K55" s="876"/>
      <c r="L55" s="877"/>
      <c r="M55" s="3"/>
      <c r="N55" s="3"/>
      <c r="O55" s="3"/>
      <c r="P55" s="195"/>
      <c r="Q55" s="3"/>
      <c r="R55" s="3"/>
      <c r="S55" s="13"/>
    </row>
    <row r="56" spans="1:19" s="2" customFormat="1" ht="20.149999999999999" customHeight="1" x14ac:dyDescent="0.3">
      <c r="A56" s="108"/>
      <c r="B56" s="359"/>
      <c r="C56" s="354"/>
      <c r="D56" s="108"/>
      <c r="E56" s="108"/>
      <c r="F56" s="355"/>
      <c r="G56" s="878"/>
      <c r="H56" s="879"/>
      <c r="I56" s="879"/>
      <c r="J56" s="879"/>
      <c r="K56" s="879"/>
      <c r="L56" s="880"/>
      <c r="M56" s="360"/>
      <c r="N56" s="108"/>
      <c r="O56" s="108"/>
      <c r="P56" s="108"/>
      <c r="Q56" s="108"/>
      <c r="R56" s="108"/>
      <c r="S56" s="13"/>
    </row>
    <row r="57" spans="1:19" ht="20.149999999999999" customHeight="1" thickBot="1" x14ac:dyDescent="0.35">
      <c r="A57" s="10"/>
      <c r="B57" s="31"/>
      <c r="C57" s="31"/>
      <c r="D57" s="31"/>
      <c r="E57" s="31"/>
      <c r="F57" s="31"/>
      <c r="G57" s="31"/>
      <c r="H57" s="31"/>
      <c r="I57" s="31"/>
      <c r="J57" s="31"/>
      <c r="K57" s="11"/>
      <c r="L57" s="11"/>
      <c r="M57" s="11"/>
      <c r="N57" s="11"/>
      <c r="O57" s="11"/>
      <c r="P57" s="11"/>
      <c r="Q57" s="11"/>
      <c r="R57" s="11"/>
      <c r="S57" s="15"/>
    </row>
    <row r="58" spans="1:19" ht="14.55" hidden="1" x14ac:dyDescent="0.3"/>
    <row r="59" spans="1:19" ht="14.55" hidden="1" x14ac:dyDescent="0.3"/>
    <row r="60" spans="1:19" ht="14.55" hidden="1" x14ac:dyDescent="0.3"/>
    <row r="61" spans="1:19" ht="14.55" hidden="1" x14ac:dyDescent="0.3"/>
    <row r="62" spans="1:19" ht="14.55" hidden="1" x14ac:dyDescent="0.3"/>
    <row r="63" spans="1:19" ht="14.55" hidden="1" x14ac:dyDescent="0.3"/>
    <row r="64" spans="1:19" ht="14.55" hidden="1" x14ac:dyDescent="0.3"/>
    <row r="65" ht="15" hidden="1" customHeight="1" x14ac:dyDescent="0.3"/>
    <row r="66" ht="15" hidden="1" customHeight="1" x14ac:dyDescent="0.3"/>
    <row r="67" ht="15" hidden="1" customHeight="1" x14ac:dyDescent="0.3"/>
    <row r="68" ht="15" hidden="1" customHeight="1" x14ac:dyDescent="0.3"/>
    <row r="69" ht="15" hidden="1" customHeight="1" x14ac:dyDescent="0.3"/>
    <row r="70" ht="15" hidden="1" customHeight="1" x14ac:dyDescent="0.3"/>
    <row r="71" ht="15" hidden="1" customHeight="1" x14ac:dyDescent="0.3"/>
    <row r="72" ht="15" hidden="1" customHeight="1" x14ac:dyDescent="0.3"/>
    <row r="73" ht="15" hidden="1" customHeight="1" x14ac:dyDescent="0.3"/>
    <row r="74" ht="15" hidden="1" customHeight="1" x14ac:dyDescent="0.3"/>
    <row r="75" ht="15" hidden="1" customHeight="1" x14ac:dyDescent="0.3"/>
    <row r="76" ht="15" hidden="1" customHeight="1" x14ac:dyDescent="0.3"/>
    <row r="77" ht="15" hidden="1" customHeight="1" x14ac:dyDescent="0.3"/>
    <row r="78" ht="15" hidden="1" customHeight="1" x14ac:dyDescent="0.3"/>
    <row r="79" ht="15" hidden="1" customHeight="1" x14ac:dyDescent="0.3"/>
    <row r="80" ht="15" hidden="1" customHeight="1" x14ac:dyDescent="0.3"/>
    <row r="81" ht="15" hidden="1" customHeight="1" x14ac:dyDescent="0.3"/>
    <row r="82" ht="15" hidden="1" customHeight="1" x14ac:dyDescent="0.3"/>
    <row r="83" ht="15" hidden="1" customHeight="1" x14ac:dyDescent="0.3"/>
    <row r="84" ht="15" hidden="1" customHeight="1" x14ac:dyDescent="0.3"/>
    <row r="85" ht="15" hidden="1" customHeight="1" x14ac:dyDescent="0.3"/>
    <row r="86" ht="15" hidden="1" customHeight="1" x14ac:dyDescent="0.3"/>
    <row r="87" ht="15" hidden="1" customHeight="1" x14ac:dyDescent="0.3"/>
    <row r="88" ht="15" hidden="1" customHeight="1" x14ac:dyDescent="0.3"/>
    <row r="89" ht="15" hidden="1" customHeight="1" x14ac:dyDescent="0.3"/>
    <row r="90" ht="15" hidden="1" customHeight="1" x14ac:dyDescent="0.3"/>
    <row r="91" ht="15" hidden="1" customHeight="1" x14ac:dyDescent="0.3"/>
    <row r="92" ht="15" hidden="1" customHeight="1" x14ac:dyDescent="0.3"/>
    <row r="93" ht="15" hidden="1" customHeight="1" x14ac:dyDescent="0.3"/>
    <row r="94" ht="15" hidden="1" customHeight="1" x14ac:dyDescent="0.3"/>
    <row r="95" ht="15" hidden="1" customHeight="1" x14ac:dyDescent="0.3"/>
    <row r="96" ht="15" hidden="1" customHeight="1" x14ac:dyDescent="0.3"/>
    <row r="97" ht="15" hidden="1" customHeight="1" x14ac:dyDescent="0.3"/>
    <row r="98" ht="15" hidden="1" customHeight="1" x14ac:dyDescent="0.3"/>
    <row r="99" ht="15" hidden="1" customHeight="1" x14ac:dyDescent="0.3"/>
    <row r="100" ht="15" hidden="1" customHeight="1" x14ac:dyDescent="0.3"/>
    <row r="101" ht="15" hidden="1" customHeight="1" x14ac:dyDescent="0.3"/>
    <row r="102" ht="15" hidden="1" customHeight="1" x14ac:dyDescent="0.3"/>
    <row r="103" ht="15" hidden="1" customHeight="1" x14ac:dyDescent="0.3"/>
    <row r="104" ht="15" hidden="1" customHeight="1" x14ac:dyDescent="0.3"/>
    <row r="105" ht="15" hidden="1" customHeight="1" x14ac:dyDescent="0.3"/>
    <row r="106" ht="15" hidden="1" customHeight="1" x14ac:dyDescent="0.3"/>
    <row r="107" ht="15" hidden="1" customHeight="1" x14ac:dyDescent="0.3"/>
    <row r="108" ht="15" hidden="1" customHeight="1" x14ac:dyDescent="0.3"/>
    <row r="109" ht="15" hidden="1" customHeight="1" x14ac:dyDescent="0.3"/>
    <row r="110" ht="15" hidden="1" customHeight="1" x14ac:dyDescent="0.3"/>
    <row r="111" ht="15" hidden="1" customHeight="1" x14ac:dyDescent="0.3"/>
    <row r="112" ht="15" hidden="1" customHeight="1" x14ac:dyDescent="0.3"/>
    <row r="113" ht="15" hidden="1" customHeight="1" x14ac:dyDescent="0.3"/>
    <row r="114" ht="15" hidden="1" customHeight="1" x14ac:dyDescent="0.3"/>
    <row r="115" ht="15" hidden="1" customHeight="1" x14ac:dyDescent="0.3"/>
    <row r="116" ht="15" hidden="1" customHeight="1" x14ac:dyDescent="0.3"/>
    <row r="117" ht="15" hidden="1" customHeight="1" x14ac:dyDescent="0.3"/>
    <row r="118" ht="15" hidden="1" customHeight="1" x14ac:dyDescent="0.3"/>
    <row r="119" ht="15" hidden="1" customHeight="1" x14ac:dyDescent="0.3"/>
    <row r="120" ht="15" hidden="1" customHeight="1" x14ac:dyDescent="0.3"/>
    <row r="121" ht="15" hidden="1" customHeight="1" x14ac:dyDescent="0.3"/>
    <row r="122" ht="15" hidden="1" customHeight="1" x14ac:dyDescent="0.3"/>
    <row r="123" ht="15" hidden="1" customHeight="1" x14ac:dyDescent="0.3"/>
    <row r="124" ht="15" hidden="1" customHeight="1" x14ac:dyDescent="0.3"/>
    <row r="125" ht="15" hidden="1" customHeight="1" x14ac:dyDescent="0.3"/>
    <row r="126" ht="15" hidden="1" customHeight="1" x14ac:dyDescent="0.3"/>
    <row r="127" ht="15" hidden="1" customHeight="1" x14ac:dyDescent="0.3"/>
  </sheetData>
  <mergeCells count="35">
    <mergeCell ref="G51:J51"/>
    <mergeCell ref="G53:L56"/>
    <mergeCell ref="G38:J38"/>
    <mergeCell ref="G46:J46"/>
    <mergeCell ref="G32:J32"/>
    <mergeCell ref="G33:J33"/>
    <mergeCell ref="G41:J41"/>
    <mergeCell ref="G42:J42"/>
    <mergeCell ref="G43:J43"/>
    <mergeCell ref="G44:J44"/>
    <mergeCell ref="G45:J45"/>
    <mergeCell ref="G50:J50"/>
    <mergeCell ref="G49:J49"/>
    <mergeCell ref="G37:J37"/>
    <mergeCell ref="G36:J36"/>
    <mergeCell ref="G35:J35"/>
    <mergeCell ref="B4:F4"/>
    <mergeCell ref="G4:K4"/>
    <mergeCell ref="B1:K2"/>
    <mergeCell ref="L1:L2"/>
    <mergeCell ref="N1:N2"/>
    <mergeCell ref="B3:F3"/>
    <mergeCell ref="G3:K3"/>
    <mergeCell ref="B5:F5"/>
    <mergeCell ref="G5:K5"/>
    <mergeCell ref="B6:F6"/>
    <mergeCell ref="G28:J28"/>
    <mergeCell ref="G29:J29"/>
    <mergeCell ref="B17:F23"/>
    <mergeCell ref="G34:J34"/>
    <mergeCell ref="G17:L23"/>
    <mergeCell ref="G24:L27"/>
    <mergeCell ref="G11:L11"/>
    <mergeCell ref="G12:L15"/>
    <mergeCell ref="G16:L16"/>
  </mergeCells>
  <dataValidations xWindow="668" yWindow="1384" count="2">
    <dataValidation type="decimal" allowBlank="1" showInputMessage="1" showErrorMessage="1" errorTitle="Invalid value" error="Maturity target must be between 1 and 5" sqref="G41:J45" xr:uid="{00000000-0002-0000-0400-000000000000}">
      <formula1>1</formula1>
      <formula2>5</formula2>
    </dataValidation>
    <dataValidation type="decimal" allowBlank="1" showInputMessage="1" showErrorMessage="1" errorTitle="Invalid value" error="Capability target must be between 1 and 3" sqref="G49:J50" xr:uid="{92AED3CE-57E2-48F2-9F4E-EC5DEA6F0DB3}">
      <formula1>1</formula1>
      <formula2>3</formula2>
    </dataValidation>
  </dataValidations>
  <hyperlinks>
    <hyperlink ref="B4:F4" location="'General - SCP'!A1" tooltip="2. Scope" display="2. Scope" xr:uid="{00000000-0004-0000-0400-000000000000}"/>
  </hyperlink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xWindow="668" yWindow="1384" count="7">
        <x14:dataValidation type="list" allowBlank="1" showInputMessage="1" showErrorMessage="1" xr:uid="{061E0B36-74D2-4BF3-AF6F-86004C67A0E7}">
          <x14:formula1>
            <xm:f>_Input!$C$60:$C$66</xm:f>
          </x14:formula1>
          <xm:sqref>G32:J32</xm:sqref>
        </x14:dataValidation>
        <x14:dataValidation type="list" allowBlank="1" showInputMessage="1" showErrorMessage="1" xr:uid="{550A0553-30C2-4C65-860E-4DA8CC9B0EA1}">
          <x14:formula1>
            <xm:f>_Input!$C$68:$C$87</xm:f>
          </x14:formula1>
          <xm:sqref>G33:J33</xm:sqref>
        </x14:dataValidation>
        <x14:dataValidation type="list" allowBlank="1" showInputMessage="1" showErrorMessage="1" promptTitle="Assessment style" prompt="Self-assessment: performed by organisation_x000a_Guided self-assessment: performed by organisation with help from external advisor_x000a_3rd party assessment: performed by external party" xr:uid="{0325CCC9-1BF7-40EB-ABE5-267DA5B6B509}">
          <x14:formula1>
            <xm:f>_Input!$C$56:$C$58</xm:f>
          </x14:formula1>
          <xm:sqref>G29:J29</xm:sqref>
        </x14:dataValidation>
        <x14:dataValidation type="list" allowBlank="1" showInputMessage="1" showErrorMessage="1" xr:uid="{55620850-EEA9-4721-82EC-1299A3EEB629}">
          <x14:formula1>
            <xm:f>_Input!$C$95:$C$102</xm:f>
          </x14:formula1>
          <xm:sqref>G37:J37</xm:sqref>
        </x14:dataValidation>
        <x14:dataValidation type="list" allowBlank="1" showInputMessage="1" showErrorMessage="1" promptTitle="SOC organisational model" prompt="For more information, see 11 strategies of a world-class cybersecurity operations center:_x000a__x000a_https://www.mitre.org/sites/default/files/publications/11-strategies-of-a-world-class-cybersecurity-operations-center.pdf_x000a__x000a_page 54-55" xr:uid="{A6945079-30D0-41E6-B1BA-F5B5290F4CCE}">
          <x14:formula1>
            <xm:f>_Input!$C$104:$C$111</xm:f>
          </x14:formula1>
          <xm:sqref>G36:J36</xm:sqref>
        </x14:dataValidation>
        <x14:dataValidation type="list" allowBlank="1" showInputMessage="1" showErrorMessage="1" xr:uid="{D286A86C-4716-4E33-A678-0CF890086420}">
          <x14:formula1>
            <xm:f>_Input!$C$113:$C$116</xm:f>
          </x14:formula1>
          <xm:sqref>G38:J38</xm:sqref>
        </x14:dataValidation>
        <x14:dataValidation type="list" allowBlank="1" showInputMessage="1" showErrorMessage="1" promptTitle="Assessment type" prompt="Quick scan: quick insight into approximate maturity_x000a_Scoped assessment: only some elements assessed for a particular purpose_x000a_Initial assessment: establish maturity baseline_x000a_Progress assessment: establish maturity progress since baseline_x000a_" xr:uid="{CB424C5F-7D43-4692-A912-4EA76C2FC7BB}">
          <x14:formula1>
            <xm:f>_Input!$C$51:$C$54</xm:f>
          </x14:formula1>
          <xm:sqref>G28:J28</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6">
    <tabColor rgb="FF0070C0"/>
  </sheetPr>
  <dimension ref="A1:T23"/>
  <sheetViews>
    <sheetView showRowColHeaders="0" workbookViewId="0">
      <pane ySplit="7" topLeftCell="A8" activePane="bottomLeft" state="frozen"/>
      <selection activeCell="G25" sqref="G25"/>
      <selection pane="bottomLeft" activeCell="G25" sqref="G25"/>
    </sheetView>
  </sheetViews>
  <sheetFormatPr defaultColWidth="0" defaultRowHeight="20.3"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3" customHeight="1" x14ac:dyDescent="0.3">
      <c r="A1" s="323"/>
      <c r="B1" s="818" t="s">
        <v>647</v>
      </c>
      <c r="C1" s="819"/>
      <c r="D1" s="819"/>
      <c r="E1" s="819"/>
      <c r="F1" s="819"/>
      <c r="G1" s="819"/>
      <c r="H1" s="819"/>
      <c r="I1" s="819"/>
      <c r="J1" s="819"/>
      <c r="K1" s="819"/>
      <c r="L1" s="822"/>
      <c r="M1" s="335"/>
      <c r="N1" s="824"/>
      <c r="O1" s="324"/>
      <c r="P1" s="324"/>
      <c r="Q1" s="324"/>
      <c r="R1" s="324"/>
      <c r="S1" s="325"/>
    </row>
    <row r="2" spans="1:19" ht="20.3" customHeight="1" x14ac:dyDescent="0.3">
      <c r="A2" s="326"/>
      <c r="B2" s="820"/>
      <c r="C2" s="821"/>
      <c r="D2" s="821"/>
      <c r="E2" s="821"/>
      <c r="F2" s="821"/>
      <c r="G2" s="821"/>
      <c r="H2" s="821"/>
      <c r="I2" s="821"/>
      <c r="J2" s="821"/>
      <c r="K2" s="821"/>
      <c r="L2" s="823"/>
      <c r="M2" s="320"/>
      <c r="N2" s="823"/>
      <c r="O2" s="332"/>
      <c r="P2" s="332"/>
      <c r="Q2" s="332"/>
      <c r="R2" s="332"/>
      <c r="S2" s="333"/>
    </row>
    <row r="3" spans="1:19" ht="20.3" customHeight="1" x14ac:dyDescent="0.3">
      <c r="A3" s="326"/>
      <c r="B3" s="814" t="s">
        <v>1923</v>
      </c>
      <c r="C3" s="815"/>
      <c r="D3" s="815"/>
      <c r="E3" s="815"/>
      <c r="F3" s="815"/>
      <c r="G3" s="816"/>
      <c r="H3" s="817"/>
      <c r="I3" s="817"/>
      <c r="J3" s="817"/>
      <c r="K3" s="817"/>
      <c r="L3" s="312"/>
      <c r="M3" s="312"/>
      <c r="N3" s="312"/>
      <c r="O3" s="327"/>
      <c r="P3" s="327"/>
      <c r="Q3" s="327"/>
      <c r="R3" s="327"/>
      <c r="S3" s="328"/>
    </row>
    <row r="4" spans="1:19" ht="20.3" customHeight="1" x14ac:dyDescent="0.3">
      <c r="A4" s="326"/>
      <c r="B4" s="825" t="s">
        <v>1924</v>
      </c>
      <c r="C4" s="826"/>
      <c r="D4" s="826"/>
      <c r="E4" s="826"/>
      <c r="F4" s="827"/>
      <c r="G4" s="816"/>
      <c r="H4" s="817"/>
      <c r="I4" s="817"/>
      <c r="J4" s="817"/>
      <c r="K4" s="817"/>
      <c r="L4" s="312"/>
      <c r="M4" s="312"/>
      <c r="N4" s="312"/>
      <c r="O4" s="327"/>
      <c r="P4" s="327"/>
      <c r="Q4" s="327"/>
      <c r="R4" s="327"/>
      <c r="S4" s="328"/>
    </row>
    <row r="5" spans="1:19" ht="20.3" customHeight="1" x14ac:dyDescent="0.3">
      <c r="A5" s="326"/>
      <c r="B5" s="814"/>
      <c r="C5" s="815"/>
      <c r="D5" s="815"/>
      <c r="E5" s="815"/>
      <c r="F5" s="815"/>
      <c r="G5" s="816"/>
      <c r="H5" s="817"/>
      <c r="I5" s="817"/>
      <c r="J5" s="817"/>
      <c r="K5" s="817"/>
      <c r="L5" s="312"/>
      <c r="M5" s="312"/>
      <c r="N5" s="312"/>
      <c r="O5" s="327"/>
      <c r="P5" s="327"/>
      <c r="Q5" s="327"/>
      <c r="R5" s="327"/>
      <c r="S5" s="328"/>
    </row>
    <row r="6" spans="1:19" ht="20.3" customHeight="1" x14ac:dyDescent="0.3">
      <c r="A6" s="326"/>
      <c r="B6" s="814"/>
      <c r="C6" s="815"/>
      <c r="D6" s="815"/>
      <c r="E6" s="815"/>
      <c r="F6" s="815"/>
      <c r="G6" s="334"/>
      <c r="H6" s="312"/>
      <c r="I6" s="312"/>
      <c r="J6" s="312"/>
      <c r="K6" s="312"/>
      <c r="L6" s="312"/>
      <c r="M6" s="312"/>
      <c r="N6" s="312"/>
      <c r="O6" s="327"/>
      <c r="P6" s="327"/>
      <c r="Q6" s="327"/>
      <c r="R6" s="327"/>
      <c r="S6" s="328"/>
    </row>
    <row r="7" spans="1:19" ht="20.3" customHeight="1" thickBot="1" x14ac:dyDescent="0.35">
      <c r="A7" s="329"/>
      <c r="B7" s="330"/>
      <c r="C7" s="330"/>
      <c r="D7" s="330"/>
      <c r="E7" s="330"/>
      <c r="F7" s="330"/>
      <c r="G7" s="330"/>
      <c r="H7" s="330"/>
      <c r="I7" s="330"/>
      <c r="J7" s="330"/>
      <c r="K7" s="330"/>
      <c r="L7" s="330"/>
      <c r="M7" s="330"/>
      <c r="N7" s="330"/>
      <c r="O7" s="330"/>
      <c r="P7" s="330"/>
      <c r="Q7" s="330"/>
      <c r="R7" s="330"/>
      <c r="S7" s="331"/>
    </row>
    <row r="8" spans="1:19" ht="20.3" customHeight="1" x14ac:dyDescent="0.3">
      <c r="A8" s="28"/>
      <c r="B8" s="356" t="s">
        <v>2457</v>
      </c>
      <c r="C8" s="29"/>
      <c r="D8" s="29"/>
      <c r="E8" s="29"/>
      <c r="F8" s="29"/>
      <c r="G8" s="29"/>
      <c r="H8" s="29"/>
      <c r="I8" s="29"/>
      <c r="J8" s="29"/>
      <c r="K8" s="29"/>
      <c r="L8" s="29"/>
      <c r="M8" s="29"/>
      <c r="N8" s="29"/>
      <c r="O8" s="29"/>
      <c r="P8" s="29"/>
      <c r="Q8" s="29"/>
      <c r="R8" s="29"/>
      <c r="S8" s="30"/>
    </row>
    <row r="9" spans="1:19" s="2" customFormat="1" ht="20.3" customHeight="1" x14ac:dyDescent="0.3">
      <c r="A9" s="102"/>
      <c r="B9" s="102"/>
      <c r="C9" s="7"/>
      <c r="D9" s="341"/>
      <c r="E9" s="341"/>
      <c r="F9" s="341"/>
      <c r="G9" s="341"/>
      <c r="H9" s="341"/>
      <c r="I9" s="341"/>
      <c r="J9" s="341"/>
      <c r="K9" s="341"/>
      <c r="L9" s="341"/>
      <c r="M9" s="3"/>
      <c r="N9" s="102"/>
      <c r="O9" s="102"/>
      <c r="P9" s="102"/>
      <c r="Q9" s="102"/>
      <c r="R9" s="101"/>
      <c r="S9" s="123"/>
    </row>
    <row r="10" spans="1:19" s="2" customFormat="1" ht="20.3" customHeight="1" x14ac:dyDescent="0.3">
      <c r="A10" s="108"/>
      <c r="B10" s="107" t="s">
        <v>651</v>
      </c>
      <c r="C10" s="108"/>
      <c r="D10" s="108"/>
      <c r="E10" s="350"/>
      <c r="F10" s="348"/>
      <c r="G10" s="348"/>
      <c r="H10" s="477"/>
      <c r="I10" s="348"/>
      <c r="J10" s="109" t="s">
        <v>145</v>
      </c>
      <c r="K10" s="348"/>
      <c r="L10" s="348"/>
      <c r="M10" s="348"/>
      <c r="N10" s="348"/>
      <c r="O10" s="108"/>
      <c r="P10" s="197"/>
      <c r="Q10" s="108"/>
      <c r="R10" s="108"/>
      <c r="S10" s="13"/>
    </row>
    <row r="11" spans="1:19" s="2" customFormat="1" ht="20.3" customHeight="1" x14ac:dyDescent="0.3">
      <c r="A11" s="3"/>
      <c r="B11" s="829" t="s">
        <v>4582</v>
      </c>
      <c r="C11" s="829"/>
      <c r="D11" s="829"/>
      <c r="E11" s="829"/>
      <c r="F11" s="99"/>
      <c r="G11" s="7"/>
      <c r="H11" s="7"/>
      <c r="I11" s="7"/>
      <c r="J11" s="113" t="s">
        <v>5007</v>
      </c>
      <c r="K11" s="7"/>
      <c r="L11" s="7"/>
      <c r="M11" s="3"/>
      <c r="N11" s="3"/>
      <c r="O11" s="3"/>
      <c r="P11" s="195"/>
      <c r="Q11" s="3"/>
      <c r="R11" s="3"/>
      <c r="S11" s="13"/>
    </row>
    <row r="12" spans="1:19" s="2" customFormat="1" ht="20.3" customHeight="1" x14ac:dyDescent="0.3">
      <c r="A12" s="3"/>
      <c r="B12" s="829" t="s">
        <v>5116</v>
      </c>
      <c r="C12" s="829"/>
      <c r="D12" s="829"/>
      <c r="E12" s="829"/>
      <c r="F12" s="99"/>
      <c r="G12" s="7"/>
      <c r="H12" s="7"/>
      <c r="I12" s="7"/>
      <c r="J12" s="113" t="s">
        <v>5004</v>
      </c>
      <c r="K12" s="7"/>
      <c r="L12" s="7"/>
      <c r="M12" s="3"/>
      <c r="N12" s="3"/>
      <c r="O12" s="3"/>
      <c r="P12" s="195"/>
      <c r="Q12" s="3"/>
      <c r="R12" s="3"/>
      <c r="S12" s="13"/>
    </row>
    <row r="13" spans="1:19" s="2" customFormat="1" ht="20.3" customHeight="1" x14ac:dyDescent="0.3">
      <c r="A13" s="3"/>
      <c r="B13" s="829" t="s">
        <v>5117</v>
      </c>
      <c r="C13" s="829"/>
      <c r="D13" s="829"/>
      <c r="E13" s="829"/>
      <c r="F13" s="99"/>
      <c r="G13" s="7"/>
      <c r="H13" s="7"/>
      <c r="I13" s="7"/>
      <c r="J13" s="113" t="s">
        <v>5005</v>
      </c>
      <c r="K13" s="7"/>
      <c r="L13" s="7"/>
      <c r="M13" s="3"/>
      <c r="N13" s="3"/>
      <c r="O13" s="3"/>
      <c r="P13" s="195"/>
      <c r="Q13" s="3"/>
      <c r="R13" s="3"/>
      <c r="S13" s="13"/>
    </row>
    <row r="14" spans="1:19" s="2" customFormat="1" ht="20.3" customHeight="1" x14ac:dyDescent="0.3">
      <c r="A14" s="3"/>
      <c r="B14" s="829" t="s">
        <v>5118</v>
      </c>
      <c r="C14" s="829"/>
      <c r="D14" s="829"/>
      <c r="E14" s="829"/>
      <c r="F14" s="99"/>
      <c r="G14" s="7"/>
      <c r="H14" s="7"/>
      <c r="I14" s="7"/>
      <c r="J14" s="113" t="s">
        <v>5006</v>
      </c>
      <c r="K14" s="7"/>
      <c r="L14" s="7"/>
      <c r="M14" s="3"/>
      <c r="N14" s="3"/>
      <c r="O14" s="3"/>
      <c r="P14" s="195"/>
      <c r="Q14" s="3"/>
      <c r="R14" s="3"/>
      <c r="S14" s="13"/>
    </row>
    <row r="15" spans="1:19" s="2" customFormat="1" ht="20.3" customHeight="1" x14ac:dyDescent="0.3">
      <c r="A15" s="3"/>
      <c r="B15" s="3"/>
      <c r="C15" s="3"/>
      <c r="D15" s="3"/>
      <c r="E15" s="99"/>
      <c r="F15" s="99"/>
      <c r="G15" s="7"/>
      <c r="H15" s="7"/>
      <c r="I15" s="7"/>
      <c r="J15" s="113"/>
      <c r="K15" s="7"/>
      <c r="L15" s="7"/>
      <c r="M15" s="3"/>
      <c r="N15" s="3"/>
      <c r="O15" s="3"/>
      <c r="P15" s="195"/>
      <c r="Q15" s="3"/>
      <c r="R15" s="3"/>
      <c r="S15" s="13"/>
    </row>
    <row r="16" spans="1:19" s="2" customFormat="1" ht="20.3" customHeight="1" x14ac:dyDescent="0.3">
      <c r="A16" s="108"/>
      <c r="B16" s="107" t="s">
        <v>652</v>
      </c>
      <c r="C16" s="108"/>
      <c r="D16" s="108"/>
      <c r="E16" s="350"/>
      <c r="F16" s="350"/>
      <c r="G16" s="348"/>
      <c r="H16" s="348"/>
      <c r="I16" s="348"/>
      <c r="J16" s="109" t="s">
        <v>145</v>
      </c>
      <c r="K16" s="348"/>
      <c r="L16" s="348"/>
      <c r="M16" s="108"/>
      <c r="N16" s="108"/>
      <c r="O16" s="108"/>
      <c r="P16" s="197"/>
      <c r="Q16" s="108"/>
      <c r="R16" s="108"/>
      <c r="S16" s="13"/>
    </row>
    <row r="17" spans="1:19" s="2" customFormat="1" ht="20.3" customHeight="1" x14ac:dyDescent="0.3">
      <c r="A17" s="3"/>
      <c r="B17" s="829" t="s">
        <v>1917</v>
      </c>
      <c r="C17" s="829"/>
      <c r="D17" s="829"/>
      <c r="E17" s="829"/>
      <c r="F17" s="99"/>
      <c r="G17" s="7"/>
      <c r="H17" s="7"/>
      <c r="I17" s="7"/>
      <c r="J17" s="113" t="s">
        <v>4530</v>
      </c>
      <c r="K17" s="7"/>
      <c r="L17" s="7"/>
      <c r="M17" s="3"/>
      <c r="N17" s="3"/>
      <c r="O17" s="3"/>
      <c r="P17" s="195"/>
      <c r="Q17" s="3"/>
      <c r="R17" s="3"/>
      <c r="S17" s="13"/>
    </row>
    <row r="18" spans="1:19" s="2" customFormat="1" ht="20.3" customHeight="1" x14ac:dyDescent="0.3">
      <c r="A18" s="3"/>
      <c r="B18" s="829" t="s">
        <v>1918</v>
      </c>
      <c r="C18" s="829"/>
      <c r="D18" s="829"/>
      <c r="E18" s="829"/>
      <c r="F18" s="99"/>
      <c r="G18" s="7"/>
      <c r="H18" s="7"/>
      <c r="I18" s="7"/>
      <c r="J18" s="113" t="s">
        <v>4531</v>
      </c>
      <c r="K18" s="7"/>
      <c r="L18" s="7"/>
      <c r="M18" s="3"/>
      <c r="N18" s="3"/>
      <c r="O18" s="3"/>
      <c r="P18" s="195"/>
      <c r="Q18" s="3"/>
      <c r="R18" s="3"/>
      <c r="S18" s="13"/>
    </row>
    <row r="19" spans="1:19" s="2" customFormat="1" ht="20.3" customHeight="1" x14ac:dyDescent="0.3">
      <c r="A19" s="3"/>
      <c r="B19" s="829" t="s">
        <v>4574</v>
      </c>
      <c r="C19" s="829"/>
      <c r="D19" s="829"/>
      <c r="E19" s="829"/>
      <c r="F19" s="99"/>
      <c r="G19" s="7"/>
      <c r="H19" s="7"/>
      <c r="I19" s="7"/>
      <c r="J19" s="113" t="s">
        <v>5008</v>
      </c>
      <c r="K19" s="7"/>
      <c r="L19" s="7"/>
      <c r="M19" s="3"/>
      <c r="N19" s="3"/>
      <c r="O19" s="3"/>
      <c r="P19" s="195"/>
      <c r="Q19" s="3"/>
      <c r="R19" s="3"/>
      <c r="S19" s="13"/>
    </row>
    <row r="20" spans="1:19" s="2" customFormat="1" ht="20.3" customHeight="1" x14ac:dyDescent="0.3">
      <c r="A20" s="3"/>
      <c r="B20" s="829" t="s">
        <v>4573</v>
      </c>
      <c r="C20" s="829"/>
      <c r="D20" s="829"/>
      <c r="E20" s="829"/>
      <c r="F20" s="99"/>
      <c r="G20" s="7"/>
      <c r="H20" s="7"/>
      <c r="I20" s="7"/>
      <c r="J20" s="113" t="s">
        <v>4532</v>
      </c>
      <c r="K20" s="7"/>
      <c r="L20" s="7"/>
      <c r="M20" s="3"/>
      <c r="N20" s="3"/>
      <c r="O20" s="3"/>
      <c r="P20" s="195"/>
      <c r="Q20" s="3"/>
      <c r="R20" s="3"/>
      <c r="S20" s="13"/>
    </row>
    <row r="21" spans="1:19" s="2" customFormat="1" ht="20.3" customHeight="1" x14ac:dyDescent="0.3">
      <c r="A21" s="3"/>
      <c r="B21" s="829" t="s">
        <v>2055</v>
      </c>
      <c r="C21" s="829"/>
      <c r="D21" s="829"/>
      <c r="E21" s="829"/>
      <c r="F21" s="99"/>
      <c r="G21" s="7"/>
      <c r="H21" s="7"/>
      <c r="I21" s="7"/>
      <c r="J21" s="113" t="s">
        <v>4533</v>
      </c>
      <c r="K21" s="7"/>
      <c r="L21" s="7"/>
      <c r="M21" s="3"/>
      <c r="N21" s="3"/>
      <c r="O21" s="3"/>
      <c r="P21" s="195"/>
      <c r="Q21" s="3"/>
      <c r="R21" s="3"/>
      <c r="S21" s="13"/>
    </row>
    <row r="22" spans="1:19" s="2" customFormat="1" ht="20.3" customHeight="1" x14ac:dyDescent="0.3">
      <c r="A22" s="3"/>
      <c r="B22" s="829" t="s">
        <v>1921</v>
      </c>
      <c r="C22" s="829"/>
      <c r="D22" s="829"/>
      <c r="E22" s="829"/>
      <c r="F22" s="99"/>
      <c r="G22" s="7"/>
      <c r="H22" s="7"/>
      <c r="I22" s="7"/>
      <c r="J22" s="113" t="s">
        <v>4534</v>
      </c>
      <c r="K22" s="7"/>
      <c r="L22" s="7"/>
      <c r="M22" s="3"/>
      <c r="N22" s="3"/>
      <c r="O22" s="3"/>
      <c r="P22" s="195"/>
      <c r="Q22" s="3"/>
      <c r="R22" s="3"/>
      <c r="S22" s="13"/>
    </row>
    <row r="23" spans="1:19" s="2" customFormat="1" ht="20.3" customHeight="1" x14ac:dyDescent="0.3">
      <c r="A23" s="3"/>
      <c r="B23" s="7"/>
      <c r="C23" s="3"/>
      <c r="D23" s="3"/>
      <c r="E23" s="99"/>
      <c r="F23" s="99"/>
      <c r="G23" s="7"/>
      <c r="H23" s="7"/>
      <c r="I23" s="7"/>
      <c r="J23" s="7"/>
      <c r="K23" s="7"/>
      <c r="L23" s="7"/>
      <c r="M23" s="3"/>
      <c r="N23" s="3"/>
      <c r="O23" s="3"/>
      <c r="P23" s="3"/>
      <c r="Q23" s="3"/>
      <c r="R23" s="3"/>
      <c r="S23" s="13"/>
    </row>
  </sheetData>
  <mergeCells count="20">
    <mergeCell ref="B18:E18"/>
    <mergeCell ref="B19:E19"/>
    <mergeCell ref="B20:E20"/>
    <mergeCell ref="B21:E21"/>
    <mergeCell ref="B22:E22"/>
    <mergeCell ref="B13:E13"/>
    <mergeCell ref="B12:E12"/>
    <mergeCell ref="B11:E11"/>
    <mergeCell ref="B14:E14"/>
    <mergeCell ref="B17:E17"/>
    <mergeCell ref="B5:F5"/>
    <mergeCell ref="G5:K5"/>
    <mergeCell ref="B6:F6"/>
    <mergeCell ref="B1:K2"/>
    <mergeCell ref="L1:L2"/>
    <mergeCell ref="N1:N2"/>
    <mergeCell ref="B3:F3"/>
    <mergeCell ref="G3:K3"/>
    <mergeCell ref="B4:F4"/>
    <mergeCell ref="G4:K4"/>
  </mergeCells>
  <hyperlinks>
    <hyperlink ref="B3:F3" location="'General - PRO'!A1" tooltip="1. Profile" display="1. Profile" xr:uid="{00000000-0004-0000-0500-000000000000}"/>
    <hyperlink ref="B11:E11" location="'Technology - LOG'!A1" tooltip="1. Log monitoring" display="1. Log monitoring" xr:uid="{16CE2066-E0AA-4B99-8BE0-65FB793FDA8D}"/>
    <hyperlink ref="B12:E12" location="'Technology - NET'!A1" tooltip="2. Network monitoring" display="2. Network monitoring" xr:uid="{FD813977-8300-4675-BB1E-12141773BAAF}"/>
    <hyperlink ref="B13:E13" location="'Technology - END'!A1" tooltip="3. Endpoint monitoring" display="3. Endpoint monitoring" xr:uid="{4456B51D-C198-4C6C-9975-AA6DE799173E}"/>
    <hyperlink ref="B14:E14" location="'Technology - AUT'!A1" tooltip="4. SecOps automation" display="4. SecOps automation" xr:uid="{A4637FB2-4F00-4719-893A-CA85FE279CB4}"/>
    <hyperlink ref="B17:E17" location="'Services - SCM'!A1" tooltip="1. Security Monitoring" display="1. Security Monitoring" xr:uid="{327E75D0-A542-4741-9B4A-887C378B6029}"/>
    <hyperlink ref="B18:E18" location="'Services - SIM'!A1" tooltip="2. Security Incident Management" display="2. Security Incident Management" xr:uid="{B9AF2415-8E74-4BB0-A287-27FFBFE66ADC}"/>
    <hyperlink ref="B19:E19" location="'Services - A&amp;F'!A1" tooltip="3. Forensic Analysis" display="3. Forensic Analysis" xr:uid="{05FA0DAE-42FD-4192-97B2-C0137351E8ED}"/>
    <hyperlink ref="B20:E20" location="'Services - THR'!A1" tooltip="4. Cyber Threat Intelligence" display="4. Cyber Threat Intelligence" xr:uid="{0F8076E3-779D-4DD2-A980-4C5562258A33}"/>
    <hyperlink ref="B21:E21" location="'Services - HNT'!A1" tooltip="5. Threat Hunting" display="5. Threat Hunting" xr:uid="{AFC54C42-B416-4419-B4C3-CC879C82CA18}"/>
    <hyperlink ref="B22:E22" location="'Services - VUL'!A1" tooltip="6. Vulnerability Management" display="6. Vulnerability Management" xr:uid="{A5A7C175-551F-41F3-8BAB-28006799AB1B}"/>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7829" r:id="rId4" name="Drop Down 5">
              <controlPr defaultSize="0" autoLine="0" autoPict="0">
                <anchor moveWithCells="1">
                  <from>
                    <xdr:col>6</xdr:col>
                    <xdr:colOff>445674</xdr:colOff>
                    <xdr:row>13</xdr:row>
                    <xdr:rowOff>15368</xdr:rowOff>
                  </from>
                  <to>
                    <xdr:col>8</xdr:col>
                    <xdr:colOff>560934</xdr:colOff>
                    <xdr:row>13</xdr:row>
                    <xdr:rowOff>230521</xdr:rowOff>
                  </to>
                </anchor>
              </controlPr>
            </control>
          </mc:Choice>
        </mc:AlternateContent>
        <mc:AlternateContent xmlns:mc="http://schemas.openxmlformats.org/markup-compatibility/2006">
          <mc:Choice Requires="x14">
            <control shapeId="77830" r:id="rId5" name="Drop Down 6">
              <controlPr defaultSize="0" autoLine="0" autoPict="0">
                <anchor moveWithCells="1">
                  <from>
                    <xdr:col>6</xdr:col>
                    <xdr:colOff>445674</xdr:colOff>
                    <xdr:row>12</xdr:row>
                    <xdr:rowOff>15368</xdr:rowOff>
                  </from>
                  <to>
                    <xdr:col>8</xdr:col>
                    <xdr:colOff>560934</xdr:colOff>
                    <xdr:row>12</xdr:row>
                    <xdr:rowOff>230521</xdr:rowOff>
                  </to>
                </anchor>
              </controlPr>
            </control>
          </mc:Choice>
        </mc:AlternateContent>
        <mc:AlternateContent xmlns:mc="http://schemas.openxmlformats.org/markup-compatibility/2006">
          <mc:Choice Requires="x14">
            <control shapeId="77831" r:id="rId6" name="Drop Down 7">
              <controlPr defaultSize="0" autoLine="0" autoPict="0">
                <anchor moveWithCells="1">
                  <from>
                    <xdr:col>6</xdr:col>
                    <xdr:colOff>445674</xdr:colOff>
                    <xdr:row>11</xdr:row>
                    <xdr:rowOff>15368</xdr:rowOff>
                  </from>
                  <to>
                    <xdr:col>8</xdr:col>
                    <xdr:colOff>560934</xdr:colOff>
                    <xdr:row>11</xdr:row>
                    <xdr:rowOff>230521</xdr:rowOff>
                  </to>
                </anchor>
              </controlPr>
            </control>
          </mc:Choice>
        </mc:AlternateContent>
        <mc:AlternateContent xmlns:mc="http://schemas.openxmlformats.org/markup-compatibility/2006">
          <mc:Choice Requires="x14">
            <control shapeId="77832" r:id="rId7" name="Drop Down 8">
              <controlPr defaultSize="0" autoLine="0" autoPict="0">
                <anchor moveWithCells="1">
                  <from>
                    <xdr:col>6</xdr:col>
                    <xdr:colOff>445674</xdr:colOff>
                    <xdr:row>10</xdr:row>
                    <xdr:rowOff>15368</xdr:rowOff>
                  </from>
                  <to>
                    <xdr:col>8</xdr:col>
                    <xdr:colOff>560934</xdr:colOff>
                    <xdr:row>10</xdr:row>
                    <xdr:rowOff>230521</xdr:rowOff>
                  </to>
                </anchor>
              </controlPr>
            </control>
          </mc:Choice>
        </mc:AlternateContent>
        <mc:AlternateContent xmlns:mc="http://schemas.openxmlformats.org/markup-compatibility/2006">
          <mc:Choice Requires="x14">
            <control shapeId="77833" r:id="rId8" name="Drop Down 9">
              <controlPr defaultSize="0" autoLine="0" autoPict="0">
                <anchor moveWithCells="1">
                  <from>
                    <xdr:col>6</xdr:col>
                    <xdr:colOff>445674</xdr:colOff>
                    <xdr:row>16</xdr:row>
                    <xdr:rowOff>15368</xdr:rowOff>
                  </from>
                  <to>
                    <xdr:col>8</xdr:col>
                    <xdr:colOff>560934</xdr:colOff>
                    <xdr:row>16</xdr:row>
                    <xdr:rowOff>230521</xdr:rowOff>
                  </to>
                </anchor>
              </controlPr>
            </control>
          </mc:Choice>
        </mc:AlternateContent>
        <mc:AlternateContent xmlns:mc="http://schemas.openxmlformats.org/markup-compatibility/2006">
          <mc:Choice Requires="x14">
            <control shapeId="77839" r:id="rId9" name="Drop Down 15">
              <controlPr defaultSize="0" autoLine="0" autoPict="0">
                <anchor moveWithCells="1">
                  <from>
                    <xdr:col>6</xdr:col>
                    <xdr:colOff>445674</xdr:colOff>
                    <xdr:row>21</xdr:row>
                    <xdr:rowOff>15368</xdr:rowOff>
                  </from>
                  <to>
                    <xdr:col>8</xdr:col>
                    <xdr:colOff>560934</xdr:colOff>
                    <xdr:row>21</xdr:row>
                    <xdr:rowOff>230521</xdr:rowOff>
                  </to>
                </anchor>
              </controlPr>
            </control>
          </mc:Choice>
        </mc:AlternateContent>
        <mc:AlternateContent xmlns:mc="http://schemas.openxmlformats.org/markup-compatibility/2006">
          <mc:Choice Requires="x14">
            <control shapeId="77840" r:id="rId10" name="Drop Down 16">
              <controlPr defaultSize="0" autoLine="0" autoPict="0">
                <anchor moveWithCells="1">
                  <from>
                    <xdr:col>6</xdr:col>
                    <xdr:colOff>445674</xdr:colOff>
                    <xdr:row>20</xdr:row>
                    <xdr:rowOff>15368</xdr:rowOff>
                  </from>
                  <to>
                    <xdr:col>8</xdr:col>
                    <xdr:colOff>560934</xdr:colOff>
                    <xdr:row>20</xdr:row>
                    <xdr:rowOff>230521</xdr:rowOff>
                  </to>
                </anchor>
              </controlPr>
            </control>
          </mc:Choice>
        </mc:AlternateContent>
        <mc:AlternateContent xmlns:mc="http://schemas.openxmlformats.org/markup-compatibility/2006">
          <mc:Choice Requires="x14">
            <control shapeId="77841" r:id="rId11" name="Drop Down 17">
              <controlPr defaultSize="0" autoLine="0" autoPict="0">
                <anchor moveWithCells="1">
                  <from>
                    <xdr:col>6</xdr:col>
                    <xdr:colOff>445674</xdr:colOff>
                    <xdr:row>19</xdr:row>
                    <xdr:rowOff>15368</xdr:rowOff>
                  </from>
                  <to>
                    <xdr:col>8</xdr:col>
                    <xdr:colOff>560934</xdr:colOff>
                    <xdr:row>19</xdr:row>
                    <xdr:rowOff>230521</xdr:rowOff>
                  </to>
                </anchor>
              </controlPr>
            </control>
          </mc:Choice>
        </mc:AlternateContent>
        <mc:AlternateContent xmlns:mc="http://schemas.openxmlformats.org/markup-compatibility/2006">
          <mc:Choice Requires="x14">
            <control shapeId="77842" r:id="rId12" name="Drop Down 18">
              <controlPr defaultSize="0" autoLine="0" autoPict="0">
                <anchor moveWithCells="1">
                  <from>
                    <xdr:col>6</xdr:col>
                    <xdr:colOff>445674</xdr:colOff>
                    <xdr:row>18</xdr:row>
                    <xdr:rowOff>15368</xdr:rowOff>
                  </from>
                  <to>
                    <xdr:col>8</xdr:col>
                    <xdr:colOff>560934</xdr:colOff>
                    <xdr:row>18</xdr:row>
                    <xdr:rowOff>230521</xdr:rowOff>
                  </to>
                </anchor>
              </controlPr>
            </control>
          </mc:Choice>
        </mc:AlternateContent>
        <mc:AlternateContent xmlns:mc="http://schemas.openxmlformats.org/markup-compatibility/2006">
          <mc:Choice Requires="x14">
            <control shapeId="77844" r:id="rId13" name="Drop Down 20">
              <controlPr defaultSize="0" autoLine="0" autoPict="0">
                <anchor moveWithCells="1">
                  <from>
                    <xdr:col>6</xdr:col>
                    <xdr:colOff>445674</xdr:colOff>
                    <xdr:row>17</xdr:row>
                    <xdr:rowOff>15368</xdr:rowOff>
                  </from>
                  <to>
                    <xdr:col>8</xdr:col>
                    <xdr:colOff>560934</xdr:colOff>
                    <xdr:row>17</xdr:row>
                    <xdr:rowOff>230521</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1">
    <tabColor rgb="FF0070C0"/>
  </sheetPr>
  <dimension ref="A1:X80"/>
  <sheetViews>
    <sheetView showRowColHeaders="0" zoomScaleNormal="100" workbookViewId="0">
      <pane ySplit="7" topLeftCell="A8" activePane="bottomLeft" state="frozen"/>
      <selection activeCell="G25" sqref="G25"/>
      <selection pane="bottomLeft"/>
    </sheetView>
  </sheetViews>
  <sheetFormatPr defaultColWidth="0" defaultRowHeight="0" customHeight="1" zeroHeight="1" x14ac:dyDescent="0.3"/>
  <cols>
    <col min="1" max="1" width="5.77734375" customWidth="1"/>
    <col min="2" max="11" width="9.21875" customWidth="1"/>
    <col min="12" max="12" width="20" customWidth="1"/>
    <col min="13" max="13" width="2.21875" customWidth="1"/>
    <col min="14" max="14" width="57.21875" style="32" bestFit="1" customWidth="1"/>
    <col min="15" max="15" width="110.77734375" style="32" customWidth="1"/>
    <col min="16" max="16" width="2.21875" customWidth="1"/>
    <col min="17" max="18" width="0" hidden="1" customWidth="1"/>
    <col min="19" max="16384" width="9.21875" hidden="1"/>
  </cols>
  <sheetData>
    <row r="1" spans="1:24" ht="20.149999999999999" customHeight="1" x14ac:dyDescent="0.3">
      <c r="A1" s="323"/>
      <c r="B1" s="818" t="s">
        <v>49</v>
      </c>
      <c r="C1" s="819"/>
      <c r="D1" s="819"/>
      <c r="E1" s="819"/>
      <c r="F1" s="819"/>
      <c r="G1" s="819"/>
      <c r="H1" s="819"/>
      <c r="I1" s="819"/>
      <c r="J1" s="819"/>
      <c r="K1" s="819"/>
      <c r="L1" s="822"/>
      <c r="M1" s="335"/>
      <c r="N1" s="324"/>
      <c r="O1" s="324"/>
      <c r="P1" s="325"/>
      <c r="Q1" s="335"/>
      <c r="R1" s="822"/>
      <c r="S1" s="335"/>
      <c r="T1" s="822"/>
      <c r="U1" s="324"/>
      <c r="V1" s="324"/>
      <c r="W1" s="324"/>
      <c r="X1" s="325"/>
    </row>
    <row r="2" spans="1:24" ht="20.149999999999999" customHeight="1" x14ac:dyDescent="0.3">
      <c r="A2" s="326"/>
      <c r="B2" s="820"/>
      <c r="C2" s="821"/>
      <c r="D2" s="821"/>
      <c r="E2" s="821"/>
      <c r="F2" s="821"/>
      <c r="G2" s="821"/>
      <c r="H2" s="821"/>
      <c r="I2" s="821"/>
      <c r="J2" s="821"/>
      <c r="K2" s="821"/>
      <c r="L2" s="823"/>
      <c r="M2" s="320"/>
      <c r="N2" s="332"/>
      <c r="O2" s="332"/>
      <c r="P2" s="333"/>
      <c r="Q2" s="320"/>
      <c r="R2" s="823"/>
      <c r="S2" s="320"/>
      <c r="T2" s="823"/>
      <c r="U2" s="332"/>
      <c r="V2" s="332"/>
      <c r="W2" s="332"/>
      <c r="X2" s="333"/>
    </row>
    <row r="3" spans="1:24" ht="20.149999999999999" customHeight="1" x14ac:dyDescent="0.3">
      <c r="A3" s="326"/>
      <c r="B3" s="825" t="s">
        <v>1908</v>
      </c>
      <c r="C3" s="826"/>
      <c r="D3" s="826"/>
      <c r="E3" s="826"/>
      <c r="F3" s="827"/>
      <c r="G3" s="814" t="s">
        <v>2523</v>
      </c>
      <c r="H3" s="815"/>
      <c r="I3" s="815"/>
      <c r="J3" s="815"/>
      <c r="K3" s="815"/>
      <c r="L3" s="312"/>
      <c r="M3" s="312"/>
      <c r="N3" s="327"/>
      <c r="O3" s="327"/>
      <c r="P3" s="328"/>
      <c r="Q3" s="322"/>
      <c r="R3" s="312"/>
      <c r="S3" s="312"/>
      <c r="T3" s="312"/>
      <c r="U3" s="327"/>
      <c r="V3" s="327"/>
      <c r="W3" s="327"/>
      <c r="X3" s="328"/>
    </row>
    <row r="4" spans="1:24" ht="20.149999999999999" customHeight="1" x14ac:dyDescent="0.3">
      <c r="A4" s="326"/>
      <c r="B4" s="814" t="s">
        <v>5075</v>
      </c>
      <c r="C4" s="815"/>
      <c r="D4" s="815"/>
      <c r="E4" s="815"/>
      <c r="F4" s="815"/>
      <c r="G4" s="816"/>
      <c r="H4" s="817"/>
      <c r="I4" s="817"/>
      <c r="J4" s="817"/>
      <c r="K4" s="817"/>
      <c r="L4" s="312"/>
      <c r="M4" s="312"/>
      <c r="N4" s="327"/>
      <c r="O4" s="327"/>
      <c r="P4" s="328"/>
      <c r="Q4" s="321"/>
      <c r="R4" s="312"/>
      <c r="S4" s="312"/>
      <c r="T4" s="312"/>
      <c r="U4" s="327"/>
      <c r="V4" s="327"/>
      <c r="W4" s="327"/>
      <c r="X4" s="328"/>
    </row>
    <row r="5" spans="1:24" ht="20.149999999999999" customHeight="1" x14ac:dyDescent="0.3">
      <c r="A5" s="326"/>
      <c r="B5" s="814" t="s">
        <v>1909</v>
      </c>
      <c r="C5" s="815"/>
      <c r="D5" s="815"/>
      <c r="E5" s="815"/>
      <c r="F5" s="815"/>
      <c r="G5" s="816"/>
      <c r="H5" s="817"/>
      <c r="I5" s="817"/>
      <c r="J5" s="817"/>
      <c r="K5" s="817"/>
      <c r="L5" s="312"/>
      <c r="M5" s="312"/>
      <c r="N5" s="327"/>
      <c r="O5" s="327"/>
      <c r="P5" s="328"/>
      <c r="Q5" s="321"/>
      <c r="R5" s="312"/>
      <c r="S5" s="312"/>
      <c r="T5" s="312"/>
      <c r="U5" s="327"/>
      <c r="V5" s="327"/>
      <c r="W5" s="327"/>
      <c r="X5" s="328"/>
    </row>
    <row r="6" spans="1:24" ht="20.149999999999999" customHeight="1" x14ac:dyDescent="0.3">
      <c r="A6" s="326"/>
      <c r="B6" s="814" t="s">
        <v>1911</v>
      </c>
      <c r="C6" s="815"/>
      <c r="D6" s="815"/>
      <c r="E6" s="815"/>
      <c r="F6" s="815"/>
      <c r="G6" s="334"/>
      <c r="H6" s="312"/>
      <c r="I6" s="312"/>
      <c r="J6" s="312"/>
      <c r="K6" s="312"/>
      <c r="L6" s="312"/>
      <c r="M6" s="312"/>
      <c r="N6" s="327"/>
      <c r="O6" s="327"/>
      <c r="P6" s="328"/>
      <c r="Q6" s="312"/>
      <c r="R6" s="312"/>
      <c r="S6" s="312"/>
      <c r="T6" s="312"/>
      <c r="U6" s="327"/>
      <c r="V6" s="327"/>
      <c r="W6" s="327"/>
      <c r="X6" s="328"/>
    </row>
    <row r="7" spans="1:24" ht="20.149999999999999" customHeight="1" thickBot="1" x14ac:dyDescent="0.35">
      <c r="A7" s="329"/>
      <c r="B7" s="330"/>
      <c r="C7" s="330"/>
      <c r="D7" s="330"/>
      <c r="E7" s="330"/>
      <c r="F7" s="330"/>
      <c r="G7" s="330"/>
      <c r="H7" s="330"/>
      <c r="I7" s="330"/>
      <c r="J7" s="330"/>
      <c r="K7" s="330"/>
      <c r="L7" s="330"/>
      <c r="M7" s="330"/>
      <c r="N7" s="330"/>
      <c r="O7" s="330"/>
      <c r="P7" s="331"/>
      <c r="Q7" s="330"/>
      <c r="R7" s="330"/>
      <c r="S7" s="330"/>
      <c r="T7" s="330"/>
      <c r="U7" s="330"/>
      <c r="V7" s="330"/>
      <c r="W7" s="330"/>
      <c r="X7" s="331"/>
    </row>
    <row r="8" spans="1:24" ht="20.149999999999999" customHeight="1" x14ac:dyDescent="0.3">
      <c r="A8" s="103"/>
      <c r="B8" s="17"/>
      <c r="C8" s="17"/>
      <c r="D8" s="17"/>
      <c r="E8" s="17"/>
      <c r="F8" s="17"/>
      <c r="G8" s="17"/>
      <c r="H8" s="17"/>
      <c r="I8" s="17"/>
      <c r="J8" s="17"/>
      <c r="K8" s="17"/>
      <c r="L8" s="17"/>
      <c r="M8" s="17"/>
      <c r="N8" s="190"/>
      <c r="O8" s="17"/>
      <c r="P8" s="18"/>
    </row>
    <row r="9" spans="1:24" ht="20.149999999999999" customHeight="1" x14ac:dyDescent="0.3">
      <c r="A9" s="106">
        <v>1</v>
      </c>
      <c r="B9" s="107" t="s">
        <v>143</v>
      </c>
      <c r="C9" s="107"/>
      <c r="D9" s="107"/>
      <c r="E9" s="107"/>
      <c r="F9" s="107"/>
      <c r="G9" s="107"/>
      <c r="H9" s="107"/>
      <c r="I9" s="107"/>
      <c r="J9" s="107"/>
      <c r="K9" s="107"/>
      <c r="L9" s="109" t="s">
        <v>144</v>
      </c>
      <c r="M9" s="108"/>
      <c r="N9" s="124" t="s">
        <v>1172</v>
      </c>
      <c r="O9" s="115" t="s">
        <v>145</v>
      </c>
      <c r="P9" s="104"/>
    </row>
    <row r="10" spans="1:24" ht="20.149999999999999" customHeight="1" x14ac:dyDescent="0.3">
      <c r="A10" s="6"/>
      <c r="B10" s="3" t="s">
        <v>1</v>
      </c>
      <c r="C10" s="3" t="s">
        <v>2</v>
      </c>
      <c r="D10" s="3"/>
      <c r="E10" s="3"/>
      <c r="F10" s="3"/>
      <c r="G10" s="3"/>
      <c r="H10" s="3"/>
      <c r="I10" s="3"/>
      <c r="J10" s="3"/>
      <c r="K10" s="3"/>
      <c r="L10" s="110"/>
      <c r="M10" s="5"/>
      <c r="N10" s="192" t="str">
        <f>VLOOKUP(_Output!D4,_Guidance!B4:C9,2,FALSE)</f>
        <v xml:space="preserve"> </v>
      </c>
      <c r="O10" s="116" t="s">
        <v>606</v>
      </c>
      <c r="P10" s="14"/>
    </row>
    <row r="11" spans="1:24" ht="20.149999999999999" customHeight="1" x14ac:dyDescent="0.3">
      <c r="A11" s="6"/>
      <c r="B11" s="3" t="s">
        <v>3</v>
      </c>
      <c r="C11" s="3" t="s">
        <v>4</v>
      </c>
      <c r="D11" s="3"/>
      <c r="E11" s="3"/>
      <c r="F11" s="3"/>
      <c r="G11" s="3"/>
      <c r="H11" s="3"/>
      <c r="I11" s="3"/>
      <c r="J11" s="3"/>
      <c r="K11" s="7"/>
      <c r="L11" s="110"/>
      <c r="M11" s="5"/>
      <c r="N11" s="192" t="str">
        <f>VLOOKUP(_Output!D5,_Guidance!B10:C15,2,FALSE)</f>
        <v xml:space="preserve"> </v>
      </c>
      <c r="O11" s="116" t="s">
        <v>1607</v>
      </c>
      <c r="P11" s="14"/>
    </row>
    <row r="12" spans="1:24" ht="20.149999999999999" customHeight="1" x14ac:dyDescent="0.3">
      <c r="A12" s="6"/>
      <c r="B12" s="12" t="s">
        <v>14</v>
      </c>
      <c r="C12" s="12" t="s">
        <v>2365</v>
      </c>
      <c r="D12" s="8"/>
      <c r="E12" s="8"/>
      <c r="F12" s="8"/>
      <c r="G12" s="8"/>
      <c r="H12" s="8"/>
      <c r="I12" s="8"/>
      <c r="J12" s="8"/>
      <c r="K12" s="3"/>
      <c r="L12" s="110"/>
      <c r="M12" s="5"/>
      <c r="N12" s="192" t="str">
        <f>VLOOKUP(_Output!D6,_Guidance!B16:C21,2,FALSE)</f>
        <v xml:space="preserve"> </v>
      </c>
      <c r="O12" s="116" t="s">
        <v>136</v>
      </c>
      <c r="P12" s="14"/>
    </row>
    <row r="13" spans="1:24" ht="20.149999999999999" customHeight="1" x14ac:dyDescent="0.3">
      <c r="A13" s="6"/>
      <c r="B13" s="12" t="s">
        <v>15</v>
      </c>
      <c r="C13" s="3" t="s">
        <v>157</v>
      </c>
      <c r="D13" s="8"/>
      <c r="E13" s="8"/>
      <c r="F13" s="8"/>
      <c r="G13" s="8"/>
      <c r="H13" s="8"/>
      <c r="I13" s="8"/>
      <c r="J13" s="8"/>
      <c r="K13" s="3"/>
      <c r="L13" s="110"/>
      <c r="M13" s="5"/>
      <c r="N13" s="192" t="str">
        <f>VLOOKUP(_Output!D7,_Guidance!B22:C27,2,FALSE)</f>
        <v xml:space="preserve"> </v>
      </c>
      <c r="O13" s="116" t="s">
        <v>135</v>
      </c>
      <c r="P13" s="14"/>
    </row>
    <row r="14" spans="1:24" ht="20.149999999999999" customHeight="1" x14ac:dyDescent="0.3">
      <c r="A14" s="6"/>
      <c r="B14" s="12" t="s">
        <v>16</v>
      </c>
      <c r="C14" s="3" t="s">
        <v>192</v>
      </c>
      <c r="D14" s="8"/>
      <c r="E14" s="8"/>
      <c r="F14" s="8"/>
      <c r="G14" s="8"/>
      <c r="H14" s="8"/>
      <c r="I14" s="8"/>
      <c r="J14" s="8"/>
      <c r="K14" s="3"/>
      <c r="L14" s="110"/>
      <c r="M14" s="5"/>
      <c r="N14" s="192" t="str">
        <f>VLOOKUP(_Output!D8,_Guidance!B28:C33,2,FALSE)</f>
        <v xml:space="preserve"> </v>
      </c>
      <c r="O14" s="116" t="s">
        <v>193</v>
      </c>
      <c r="P14" s="14"/>
    </row>
    <row r="15" spans="1:24" ht="20.149999999999999" customHeight="1" x14ac:dyDescent="0.3">
      <c r="A15" s="6"/>
      <c r="B15" s="3"/>
      <c r="C15" s="3"/>
      <c r="D15" s="3"/>
      <c r="E15" s="3"/>
      <c r="F15" s="3"/>
      <c r="G15" s="3"/>
      <c r="H15" s="3"/>
      <c r="I15" s="3"/>
      <c r="J15" s="3"/>
      <c r="K15" s="3"/>
      <c r="L15" s="110"/>
      <c r="M15" s="5"/>
      <c r="N15" s="12"/>
      <c r="O15" s="116"/>
      <c r="P15" s="14"/>
    </row>
    <row r="16" spans="1:24" ht="20.149999999999999" customHeight="1" x14ac:dyDescent="0.3">
      <c r="A16" s="106"/>
      <c r="B16" s="107" t="s">
        <v>223</v>
      </c>
      <c r="C16" s="108"/>
      <c r="D16" s="107"/>
      <c r="E16" s="107"/>
      <c r="F16" s="107"/>
      <c r="G16" s="107"/>
      <c r="H16" s="107"/>
      <c r="I16" s="107"/>
      <c r="J16" s="107"/>
      <c r="K16" s="108"/>
      <c r="L16" s="114"/>
      <c r="M16" s="5"/>
      <c r="N16" s="12"/>
      <c r="O16" s="121"/>
      <c r="P16" s="14"/>
    </row>
    <row r="17" spans="1:16" ht="20.3" customHeight="1" x14ac:dyDescent="0.3">
      <c r="A17" s="9"/>
      <c r="B17" s="3" t="s">
        <v>345</v>
      </c>
      <c r="C17" s="3" t="s">
        <v>4103</v>
      </c>
      <c r="D17" s="21"/>
      <c r="E17" s="21"/>
      <c r="F17" s="21"/>
      <c r="G17" s="21"/>
      <c r="H17" s="21"/>
      <c r="I17" s="21"/>
      <c r="J17" s="21"/>
      <c r="K17" s="21"/>
      <c r="L17" s="601" t="s">
        <v>1</v>
      </c>
      <c r="M17" s="602"/>
      <c r="N17" s="897"/>
      <c r="O17" s="898"/>
      <c r="P17" s="14"/>
    </row>
    <row r="18" spans="1:16" ht="20.3" customHeight="1" x14ac:dyDescent="0.3">
      <c r="A18" s="9"/>
      <c r="B18" s="21"/>
      <c r="C18" s="21"/>
      <c r="D18" s="21"/>
      <c r="E18" s="21"/>
      <c r="F18" s="21"/>
      <c r="G18" s="21"/>
      <c r="H18" s="21"/>
      <c r="I18" s="21"/>
      <c r="J18" s="21"/>
      <c r="K18" s="21"/>
      <c r="L18" s="603" t="s">
        <v>3</v>
      </c>
      <c r="M18" s="604"/>
      <c r="N18" s="899"/>
      <c r="O18" s="900"/>
      <c r="P18" s="14"/>
    </row>
    <row r="19" spans="1:16" ht="20.3" customHeight="1" x14ac:dyDescent="0.3">
      <c r="A19" s="9"/>
      <c r="B19" s="21"/>
      <c r="C19" s="21"/>
      <c r="D19" s="21"/>
      <c r="E19" s="21"/>
      <c r="F19" s="21"/>
      <c r="G19" s="21"/>
      <c r="H19" s="21"/>
      <c r="I19" s="21"/>
      <c r="J19" s="21"/>
      <c r="K19" s="21"/>
      <c r="L19" s="603" t="s">
        <v>14</v>
      </c>
      <c r="M19" s="604"/>
      <c r="N19" s="899"/>
      <c r="O19" s="900"/>
      <c r="P19" s="14"/>
    </row>
    <row r="20" spans="1:16" ht="20.3" customHeight="1" x14ac:dyDescent="0.3">
      <c r="A20" s="9"/>
      <c r="B20" s="21"/>
      <c r="C20" s="21"/>
      <c r="D20" s="21"/>
      <c r="E20" s="21"/>
      <c r="F20" s="21"/>
      <c r="G20" s="21"/>
      <c r="H20" s="21"/>
      <c r="I20" s="21"/>
      <c r="J20" s="21"/>
      <c r="K20" s="21"/>
      <c r="L20" s="603" t="s">
        <v>15</v>
      </c>
      <c r="M20" s="604"/>
      <c r="N20" s="901"/>
      <c r="O20" s="902"/>
      <c r="P20" s="14"/>
    </row>
    <row r="21" spans="1:16" ht="20.3" customHeight="1" x14ac:dyDescent="0.3">
      <c r="A21" s="9"/>
      <c r="B21" s="21"/>
      <c r="C21" s="21"/>
      <c r="D21" s="21"/>
      <c r="E21" s="21"/>
      <c r="F21" s="21"/>
      <c r="G21" s="21"/>
      <c r="H21" s="21"/>
      <c r="I21" s="21"/>
      <c r="J21" s="21"/>
      <c r="K21" s="21"/>
      <c r="L21" s="605" t="s">
        <v>16</v>
      </c>
      <c r="M21" s="606"/>
      <c r="N21" s="903"/>
      <c r="O21" s="904"/>
      <c r="P21" s="14"/>
    </row>
    <row r="22" spans="1:16" ht="20.149999999999999" customHeight="1" thickBot="1" x14ac:dyDescent="0.35">
      <c r="A22" s="10"/>
      <c r="B22" s="11"/>
      <c r="C22" s="11"/>
      <c r="D22" s="11"/>
      <c r="E22" s="11"/>
      <c r="F22" s="11"/>
      <c r="G22" s="11"/>
      <c r="H22" s="11"/>
      <c r="I22" s="11"/>
      <c r="J22" s="11"/>
      <c r="K22" s="11"/>
      <c r="L22" s="11"/>
      <c r="M22" s="11"/>
      <c r="N22" s="31"/>
      <c r="O22" s="31"/>
      <c r="P22" s="15"/>
    </row>
    <row r="23" spans="1:16" ht="14.55" hidden="1" x14ac:dyDescent="0.3"/>
    <row r="24" spans="1:16" ht="14.55" hidden="1" x14ac:dyDescent="0.3"/>
    <row r="25" spans="1:16" ht="14.55" hidden="1" x14ac:dyDescent="0.3"/>
    <row r="26" spans="1:16" ht="14.55" hidden="1" x14ac:dyDescent="0.3"/>
    <row r="27" spans="1:16" ht="14.55" hidden="1" x14ac:dyDescent="0.3"/>
    <row r="28" spans="1:16" ht="14.55" hidden="1" x14ac:dyDescent="0.3"/>
    <row r="29" spans="1:16" ht="14.55" hidden="1" x14ac:dyDescent="0.3"/>
    <row r="30" spans="1:16" ht="14.55" hidden="1" x14ac:dyDescent="0.3"/>
    <row r="31" spans="1:16" ht="14.55" hidden="1" x14ac:dyDescent="0.3"/>
    <row r="32" spans="1:16" ht="14.55" hidden="1" x14ac:dyDescent="0.3"/>
    <row r="33" ht="14.55" hidden="1" x14ac:dyDescent="0.3"/>
    <row r="34" ht="14.55" hidden="1" x14ac:dyDescent="0.3"/>
    <row r="35" ht="14.55" hidden="1" x14ac:dyDescent="0.3"/>
    <row r="36" ht="14.55" hidden="1" x14ac:dyDescent="0.3"/>
    <row r="37" ht="14.55" hidden="1" x14ac:dyDescent="0.3"/>
    <row r="38" ht="14.55" hidden="1" x14ac:dyDescent="0.3"/>
    <row r="39" ht="14.55" hidden="1" x14ac:dyDescent="0.3"/>
    <row r="40" ht="14.55" hidden="1" x14ac:dyDescent="0.3"/>
    <row r="41" ht="14.55" hidden="1" x14ac:dyDescent="0.3"/>
    <row r="42" ht="14.55" hidden="1" x14ac:dyDescent="0.3"/>
    <row r="43" ht="14.55" hidden="1" x14ac:dyDescent="0.3"/>
    <row r="44" ht="14.55" hidden="1" x14ac:dyDescent="0.3"/>
    <row r="45" ht="14.55" hidden="1" x14ac:dyDescent="0.3"/>
    <row r="46" ht="14.55" hidden="1" x14ac:dyDescent="0.3"/>
    <row r="47" ht="14.55" hidden="1" x14ac:dyDescent="0.3"/>
    <row r="48" ht="14.55" hidden="1" x14ac:dyDescent="0.3"/>
    <row r="49" ht="14.55" hidden="1" x14ac:dyDescent="0.3"/>
    <row r="50" ht="14.55" hidden="1" x14ac:dyDescent="0.3"/>
    <row r="51" ht="14.55" hidden="1" x14ac:dyDescent="0.3"/>
    <row r="52" ht="14.55" hidden="1" x14ac:dyDescent="0.3"/>
    <row r="53" ht="14.55" hidden="1" x14ac:dyDescent="0.3"/>
    <row r="54" ht="14.55" hidden="1" x14ac:dyDescent="0.3"/>
    <row r="55" ht="14.55" hidden="1" x14ac:dyDescent="0.3"/>
    <row r="56" ht="14.55" hidden="1" x14ac:dyDescent="0.3"/>
    <row r="57" ht="14.55" hidden="1" x14ac:dyDescent="0.3"/>
    <row r="58" ht="14.55" hidden="1" x14ac:dyDescent="0.3"/>
    <row r="59" ht="14.55" hidden="1" x14ac:dyDescent="0.3"/>
    <row r="60" ht="14.55" hidden="1" x14ac:dyDescent="0.3"/>
    <row r="61" ht="14.55" hidden="1" x14ac:dyDescent="0.3"/>
    <row r="62" ht="14.55" hidden="1" x14ac:dyDescent="0.3"/>
    <row r="63" ht="14.55" hidden="1" x14ac:dyDescent="0.3"/>
    <row r="64" ht="14.55" hidden="1" x14ac:dyDescent="0.3"/>
    <row r="65" ht="14.55" hidden="1" x14ac:dyDescent="0.3"/>
    <row r="66" ht="14.55" hidden="1" x14ac:dyDescent="0.3"/>
    <row r="67" ht="14.55" hidden="1" x14ac:dyDescent="0.3"/>
    <row r="68" ht="14.55" hidden="1" x14ac:dyDescent="0.3"/>
    <row r="69" ht="14.55" hidden="1" x14ac:dyDescent="0.3"/>
    <row r="70" ht="14.55" hidden="1" x14ac:dyDescent="0.3"/>
    <row r="71" ht="14.55" hidden="1" x14ac:dyDescent="0.3"/>
    <row r="72" ht="14.55" hidden="1" x14ac:dyDescent="0.3"/>
    <row r="73" ht="14.55" hidden="1" x14ac:dyDescent="0.3"/>
    <row r="74" ht="14.55" hidden="1" x14ac:dyDescent="0.3"/>
    <row r="75" ht="14.55" hidden="1" x14ac:dyDescent="0.3"/>
    <row r="76" ht="14.55" hidden="1" x14ac:dyDescent="0.3"/>
    <row r="77" ht="14.55" hidden="1" x14ac:dyDescent="0.3"/>
    <row r="78" ht="14.55" hidden="1" x14ac:dyDescent="0.3"/>
    <row r="79" ht="14.55" hidden="1" x14ac:dyDescent="0.3"/>
    <row r="80" ht="14.55" hidden="1" x14ac:dyDescent="0.3"/>
  </sheetData>
  <mergeCells count="16">
    <mergeCell ref="B4:F4"/>
    <mergeCell ref="G4:K4"/>
    <mergeCell ref="B5:F5"/>
    <mergeCell ref="G5:K5"/>
    <mergeCell ref="B6:F6"/>
    <mergeCell ref="T1:T2"/>
    <mergeCell ref="B3:F3"/>
    <mergeCell ref="G3:K3"/>
    <mergeCell ref="B1:K2"/>
    <mergeCell ref="L1:L2"/>
    <mergeCell ref="R1:R2"/>
    <mergeCell ref="N17:O17"/>
    <mergeCell ref="N18:O18"/>
    <mergeCell ref="N19:O19"/>
    <mergeCell ref="N20:O20"/>
    <mergeCell ref="N21:O21"/>
  </mergeCells>
  <hyperlinks>
    <hyperlink ref="N3:Q3" location="'People - T&amp;E'!A1" tooltip="5. Training and Education" display="5. Training and Education" xr:uid="{00000000-0004-0000-0600-000000000000}"/>
    <hyperlink ref="B5:F5" location="'Business - CHT'!A1" tooltip="3. Charter" display="3. Charter" xr:uid="{00000000-0004-0000-0600-000001000000}"/>
    <hyperlink ref="B6:F6" location="'Business - GOV'!A1" tooltip="4. Governance" display="4. Governance" xr:uid="{00000000-0004-0000-0600-000002000000}"/>
    <hyperlink ref="B4:F4" location="'Business - CST'!A1" tooltip="2. Customers &amp; Stakeholders" display="2. Customers &amp; Stakeholders" xr:uid="{00000000-0004-0000-0600-000004000000}"/>
    <hyperlink ref="G3:K3" location="'Business - PRV'!A1" tooltip="5. Privacy &amp; Policy" display="5. Privacy &amp; Policy" xr:uid="{82D3B9E6-7832-467A-8C4A-660E50AC9A38}"/>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9588" r:id="rId4" name="Drop Down 20">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109589" r:id="rId5" name="Drop Down 21">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109590" r:id="rId6" name="Drop Down 22">
              <controlPr defaultSize="0" autoLine="0" autoPict="0">
                <anchor moveWithCells="1">
                  <from>
                    <xdr:col>11</xdr:col>
                    <xdr:colOff>15368</xdr:colOff>
                    <xdr:row>11</xdr:row>
                    <xdr:rowOff>23052</xdr:rowOff>
                  </from>
                  <to>
                    <xdr:col>12</xdr:col>
                    <xdr:colOff>15368</xdr:colOff>
                    <xdr:row>11</xdr:row>
                    <xdr:rowOff>230521</xdr:rowOff>
                  </to>
                </anchor>
              </controlPr>
            </control>
          </mc:Choice>
        </mc:AlternateContent>
        <mc:AlternateContent xmlns:mc="http://schemas.openxmlformats.org/markup-compatibility/2006">
          <mc:Choice Requires="x14">
            <control shapeId="109591" r:id="rId7" name="Drop Down 23">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109592" r:id="rId8" name="Drop Down 24">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16">
    <tabColor rgb="FF0070C0"/>
  </sheetPr>
  <dimension ref="A1:X34"/>
  <sheetViews>
    <sheetView showRowColHeaders="0" zoomScaleNormal="100" workbookViewId="0">
      <pane ySplit="7" topLeftCell="A8" activePane="bottomLeft" state="frozen"/>
      <selection activeCell="G25" sqref="G25"/>
      <selection pane="bottomLeft"/>
    </sheetView>
  </sheetViews>
  <sheetFormatPr defaultColWidth="0" defaultRowHeight="14.55" zeroHeight="1" x14ac:dyDescent="0.3"/>
  <cols>
    <col min="1" max="1" width="5.77734375" customWidth="1"/>
    <col min="2" max="11" width="9.21875" customWidth="1"/>
    <col min="12" max="12" width="20" customWidth="1"/>
    <col min="13" max="13" width="2.21875" customWidth="1"/>
    <col min="14" max="14" width="57.21875" style="32" bestFit="1" customWidth="1"/>
    <col min="15" max="15" width="110.77734375" style="32" customWidth="1"/>
    <col min="16" max="16" width="2.21875" customWidth="1"/>
    <col min="17" max="18" width="0" hidden="1" customWidth="1"/>
    <col min="19" max="16384" width="9.21875" hidden="1"/>
  </cols>
  <sheetData>
    <row r="1" spans="1:24" ht="20.149999999999999" customHeight="1" x14ac:dyDescent="0.3">
      <c r="A1" s="323"/>
      <c r="B1" s="818" t="s">
        <v>49</v>
      </c>
      <c r="C1" s="819"/>
      <c r="D1" s="819"/>
      <c r="E1" s="819"/>
      <c r="F1" s="819"/>
      <c r="G1" s="819"/>
      <c r="H1" s="819"/>
      <c r="I1" s="819"/>
      <c r="J1" s="819"/>
      <c r="K1" s="819"/>
      <c r="L1" s="822"/>
      <c r="M1" s="335"/>
      <c r="N1" s="324"/>
      <c r="O1" s="324"/>
      <c r="P1" s="325"/>
      <c r="Q1" s="335"/>
      <c r="R1" s="822"/>
      <c r="S1" s="335"/>
      <c r="T1" s="822"/>
      <c r="U1" s="324"/>
      <c r="V1" s="324"/>
      <c r="W1" s="324"/>
      <c r="X1" s="325"/>
    </row>
    <row r="2" spans="1:24" ht="20.149999999999999" customHeight="1" x14ac:dyDescent="0.3">
      <c r="A2" s="326"/>
      <c r="B2" s="820"/>
      <c r="C2" s="821"/>
      <c r="D2" s="821"/>
      <c r="E2" s="821"/>
      <c r="F2" s="821"/>
      <c r="G2" s="821"/>
      <c r="H2" s="821"/>
      <c r="I2" s="821"/>
      <c r="J2" s="821"/>
      <c r="K2" s="821"/>
      <c r="L2" s="823"/>
      <c r="M2" s="320"/>
      <c r="N2" s="332"/>
      <c r="O2" s="332"/>
      <c r="P2" s="333"/>
      <c r="Q2" s="320"/>
      <c r="R2" s="823"/>
      <c r="S2" s="320"/>
      <c r="T2" s="823"/>
      <c r="U2" s="332"/>
      <c r="V2" s="332"/>
      <c r="W2" s="332"/>
      <c r="X2" s="333"/>
    </row>
    <row r="3" spans="1:24" ht="20.149999999999999" customHeight="1" x14ac:dyDescent="0.3">
      <c r="A3" s="326"/>
      <c r="B3" s="814" t="s">
        <v>1908</v>
      </c>
      <c r="C3" s="815"/>
      <c r="D3" s="815"/>
      <c r="E3" s="815"/>
      <c r="F3" s="815"/>
      <c r="G3" s="814" t="s">
        <v>2523</v>
      </c>
      <c r="H3" s="815"/>
      <c r="I3" s="815"/>
      <c r="J3" s="815"/>
      <c r="K3" s="815"/>
      <c r="L3" s="312"/>
      <c r="M3" s="312"/>
      <c r="N3" s="327"/>
      <c r="O3" s="327"/>
      <c r="P3" s="328"/>
      <c r="Q3" s="322"/>
      <c r="R3" s="312"/>
      <c r="S3" s="312"/>
      <c r="T3" s="312"/>
      <c r="U3" s="327"/>
      <c r="V3" s="327"/>
      <c r="W3" s="327"/>
      <c r="X3" s="328"/>
    </row>
    <row r="4" spans="1:24" ht="20.149999999999999" customHeight="1" x14ac:dyDescent="0.3">
      <c r="A4" s="326"/>
      <c r="B4" s="825" t="s">
        <v>5075</v>
      </c>
      <c r="C4" s="826"/>
      <c r="D4" s="826"/>
      <c r="E4" s="826"/>
      <c r="F4" s="827"/>
      <c r="G4" s="816"/>
      <c r="H4" s="817"/>
      <c r="I4" s="817"/>
      <c r="J4" s="817"/>
      <c r="K4" s="817"/>
      <c r="L4" s="312"/>
      <c r="M4" s="312"/>
      <c r="N4" s="327"/>
      <c r="O4" s="327"/>
      <c r="P4" s="328"/>
      <c r="Q4" s="321"/>
      <c r="R4" s="312"/>
      <c r="S4" s="312"/>
      <c r="T4" s="312"/>
      <c r="U4" s="327"/>
      <c r="V4" s="327"/>
      <c r="W4" s="327"/>
      <c r="X4" s="328"/>
    </row>
    <row r="5" spans="1:24" ht="20.149999999999999" customHeight="1" x14ac:dyDescent="0.3">
      <c r="A5" s="326"/>
      <c r="B5" s="814" t="s">
        <v>1909</v>
      </c>
      <c r="C5" s="815"/>
      <c r="D5" s="815"/>
      <c r="E5" s="815"/>
      <c r="F5" s="815"/>
      <c r="G5" s="816"/>
      <c r="H5" s="817"/>
      <c r="I5" s="817"/>
      <c r="J5" s="817"/>
      <c r="K5" s="817"/>
      <c r="L5" s="312"/>
      <c r="M5" s="312"/>
      <c r="N5" s="327"/>
      <c r="O5" s="327"/>
      <c r="P5" s="328"/>
      <c r="Q5" s="321"/>
      <c r="R5" s="312"/>
      <c r="S5" s="312"/>
      <c r="T5" s="312"/>
      <c r="U5" s="327"/>
      <c r="V5" s="327"/>
      <c r="W5" s="327"/>
      <c r="X5" s="328"/>
    </row>
    <row r="6" spans="1:24" ht="20.149999999999999" customHeight="1" x14ac:dyDescent="0.3">
      <c r="A6" s="326"/>
      <c r="B6" s="814" t="s">
        <v>1911</v>
      </c>
      <c r="C6" s="815"/>
      <c r="D6" s="815"/>
      <c r="E6" s="815"/>
      <c r="F6" s="815"/>
      <c r="G6" s="334"/>
      <c r="H6" s="312"/>
      <c r="I6" s="312"/>
      <c r="J6" s="312"/>
      <c r="K6" s="312"/>
      <c r="L6" s="312"/>
      <c r="M6" s="312"/>
      <c r="N6" s="327"/>
      <c r="O6" s="327"/>
      <c r="P6" s="328"/>
      <c r="Q6" s="312"/>
      <c r="R6" s="312"/>
      <c r="S6" s="312"/>
      <c r="T6" s="312"/>
      <c r="U6" s="327"/>
      <c r="V6" s="327"/>
      <c r="W6" s="327"/>
      <c r="X6" s="328"/>
    </row>
    <row r="7" spans="1:24" ht="20.149999999999999" customHeight="1" thickBot="1" x14ac:dyDescent="0.35">
      <c r="A7" s="329"/>
      <c r="B7" s="330"/>
      <c r="C7" s="330"/>
      <c r="D7" s="330"/>
      <c r="E7" s="330"/>
      <c r="F7" s="330"/>
      <c r="G7" s="330"/>
      <c r="H7" s="330"/>
      <c r="I7" s="330"/>
      <c r="J7" s="330"/>
      <c r="K7" s="330"/>
      <c r="L7" s="330"/>
      <c r="M7" s="330"/>
      <c r="N7" s="330"/>
      <c r="O7" s="330"/>
      <c r="P7" s="331"/>
      <c r="Q7" s="330"/>
      <c r="R7" s="330"/>
      <c r="S7" s="330"/>
      <c r="T7" s="330"/>
      <c r="U7" s="330"/>
      <c r="V7" s="330"/>
      <c r="W7" s="330"/>
      <c r="X7" s="331"/>
    </row>
    <row r="8" spans="1:24" ht="20.149999999999999" customHeight="1" x14ac:dyDescent="0.3">
      <c r="A8" s="103"/>
      <c r="B8" s="17"/>
      <c r="C8" s="17"/>
      <c r="D8" s="17"/>
      <c r="E8" s="17"/>
      <c r="F8" s="17"/>
      <c r="G8" s="17"/>
      <c r="H8" s="17"/>
      <c r="I8" s="17"/>
      <c r="J8" s="17"/>
      <c r="K8" s="17"/>
      <c r="L8" s="17"/>
      <c r="M8" s="17"/>
      <c r="N8" s="190"/>
      <c r="O8" s="17"/>
      <c r="P8" s="18"/>
    </row>
    <row r="9" spans="1:24" ht="20.149999999999999" customHeight="1" x14ac:dyDescent="0.3">
      <c r="A9" s="106">
        <v>2</v>
      </c>
      <c r="B9" s="107" t="s">
        <v>5024</v>
      </c>
      <c r="C9" s="107"/>
      <c r="D9" s="107"/>
      <c r="E9" s="107"/>
      <c r="F9" s="107"/>
      <c r="G9" s="107"/>
      <c r="H9" s="107"/>
      <c r="I9" s="107"/>
      <c r="J9" s="107"/>
      <c r="K9" s="107"/>
      <c r="L9" s="109" t="s">
        <v>144</v>
      </c>
      <c r="M9" s="108"/>
      <c r="N9" s="124" t="s">
        <v>1172</v>
      </c>
      <c r="O9" s="115" t="s">
        <v>145</v>
      </c>
      <c r="P9" s="104"/>
    </row>
    <row r="10" spans="1:24" ht="20.149999999999999" customHeight="1" x14ac:dyDescent="0.3">
      <c r="A10" s="6"/>
      <c r="B10" s="3" t="s">
        <v>5</v>
      </c>
      <c r="C10" s="3" t="s">
        <v>5076</v>
      </c>
      <c r="D10" s="3"/>
      <c r="E10" s="3"/>
      <c r="F10" s="3"/>
      <c r="G10" s="3"/>
      <c r="H10" s="3"/>
      <c r="I10" s="3"/>
      <c r="J10" s="3"/>
      <c r="K10" s="3"/>
      <c r="L10" s="110"/>
      <c r="M10" s="5"/>
      <c r="N10" s="192" t="str">
        <f>VLOOKUP(_Output!D12,_Guidance!B35:C40,2,FALSE)</f>
        <v xml:space="preserve"> </v>
      </c>
      <c r="O10" s="116" t="s">
        <v>5091</v>
      </c>
      <c r="P10" s="14"/>
    </row>
    <row r="11" spans="1:24" ht="20.149999999999999" customHeight="1" x14ac:dyDescent="0.3">
      <c r="A11" s="96"/>
      <c r="B11" s="82" t="s">
        <v>6</v>
      </c>
      <c r="C11" s="87" t="s">
        <v>5077</v>
      </c>
      <c r="D11" s="82"/>
      <c r="E11" s="82"/>
      <c r="F11" s="82"/>
      <c r="G11" s="82"/>
      <c r="H11" s="82"/>
      <c r="I11" s="82"/>
      <c r="J11" s="82"/>
      <c r="K11" s="87"/>
      <c r="L11" s="111"/>
      <c r="M11" s="84"/>
      <c r="N11" s="94"/>
      <c r="O11" s="117" t="s">
        <v>625</v>
      </c>
      <c r="P11" s="105"/>
    </row>
    <row r="12" spans="1:24" ht="20.149999999999999" customHeight="1" x14ac:dyDescent="0.3">
      <c r="A12" s="96"/>
      <c r="B12" s="83" t="s">
        <v>235</v>
      </c>
      <c r="C12" s="82" t="s">
        <v>182</v>
      </c>
      <c r="D12" s="83"/>
      <c r="E12" s="83"/>
      <c r="F12" s="83"/>
      <c r="G12" s="83"/>
      <c r="H12" s="83"/>
      <c r="I12" s="83"/>
      <c r="J12" s="83"/>
      <c r="K12" s="82"/>
      <c r="L12" s="111"/>
      <c r="M12" s="84"/>
      <c r="N12" s="94"/>
      <c r="O12" s="118" t="s">
        <v>1619</v>
      </c>
      <c r="P12" s="105"/>
    </row>
    <row r="13" spans="1:24" ht="20.149999999999999" customHeight="1" x14ac:dyDescent="0.3">
      <c r="A13" s="96"/>
      <c r="B13" s="83" t="s">
        <v>236</v>
      </c>
      <c r="C13" s="82" t="s">
        <v>183</v>
      </c>
      <c r="D13" s="83"/>
      <c r="E13" s="83"/>
      <c r="F13" s="83"/>
      <c r="G13" s="83"/>
      <c r="H13" s="83"/>
      <c r="I13" s="83"/>
      <c r="J13" s="83"/>
      <c r="K13" s="82"/>
      <c r="L13" s="111"/>
      <c r="M13" s="84"/>
      <c r="N13" s="94"/>
      <c r="O13" s="118" t="s">
        <v>1620</v>
      </c>
      <c r="P13" s="105"/>
    </row>
    <row r="14" spans="1:24" ht="20.149999999999999" customHeight="1" x14ac:dyDescent="0.3">
      <c r="A14" s="96"/>
      <c r="B14" s="83" t="s">
        <v>237</v>
      </c>
      <c r="C14" s="82" t="s">
        <v>184</v>
      </c>
      <c r="D14" s="83"/>
      <c r="E14" s="83"/>
      <c r="F14" s="83"/>
      <c r="G14" s="83"/>
      <c r="H14" s="83"/>
      <c r="I14" s="83"/>
      <c r="J14" s="83"/>
      <c r="K14" s="82"/>
      <c r="L14" s="111"/>
      <c r="M14" s="84"/>
      <c r="N14" s="94"/>
      <c r="O14" s="118" t="s">
        <v>1621</v>
      </c>
      <c r="P14" s="105"/>
    </row>
    <row r="15" spans="1:24" ht="20.149999999999999" customHeight="1" x14ac:dyDescent="0.3">
      <c r="A15" s="96"/>
      <c r="B15" s="83" t="s">
        <v>238</v>
      </c>
      <c r="C15" s="82" t="s">
        <v>185</v>
      </c>
      <c r="D15" s="83"/>
      <c r="E15" s="83"/>
      <c r="F15" s="83"/>
      <c r="G15" s="83"/>
      <c r="H15" s="83"/>
      <c r="I15" s="83"/>
      <c r="J15" s="83"/>
      <c r="K15" s="82"/>
      <c r="L15" s="111"/>
      <c r="M15" s="84"/>
      <c r="N15" s="94"/>
      <c r="O15" s="118" t="s">
        <v>1622</v>
      </c>
      <c r="P15" s="105"/>
    </row>
    <row r="16" spans="1:24" ht="20.149999999999999" customHeight="1" x14ac:dyDescent="0.3">
      <c r="A16" s="96"/>
      <c r="B16" s="83" t="s">
        <v>239</v>
      </c>
      <c r="C16" s="82" t="s">
        <v>49</v>
      </c>
      <c r="D16" s="83"/>
      <c r="E16" s="83"/>
      <c r="F16" s="83"/>
      <c r="G16" s="83"/>
      <c r="H16" s="83"/>
      <c r="I16" s="83"/>
      <c r="J16" s="83"/>
      <c r="K16" s="82"/>
      <c r="L16" s="111"/>
      <c r="M16" s="84"/>
      <c r="N16" s="94"/>
      <c r="O16" s="118" t="s">
        <v>5078</v>
      </c>
      <c r="P16" s="105"/>
    </row>
    <row r="17" spans="1:16" ht="20.149999999999999" customHeight="1" x14ac:dyDescent="0.3">
      <c r="A17" s="96"/>
      <c r="B17" s="83" t="s">
        <v>240</v>
      </c>
      <c r="C17" s="82" t="s">
        <v>5079</v>
      </c>
      <c r="D17" s="83"/>
      <c r="E17" s="83"/>
      <c r="F17" s="83"/>
      <c r="G17" s="83"/>
      <c r="H17" s="83"/>
      <c r="I17" s="83"/>
      <c r="J17" s="83"/>
      <c r="K17" s="82"/>
      <c r="L17" s="111"/>
      <c r="M17" s="84"/>
      <c r="N17" s="94"/>
      <c r="O17" s="118" t="s">
        <v>5023</v>
      </c>
      <c r="P17" s="105"/>
    </row>
    <row r="18" spans="1:16" ht="20.149999999999999" customHeight="1" x14ac:dyDescent="0.3">
      <c r="A18" s="96"/>
      <c r="B18" s="83" t="s">
        <v>241</v>
      </c>
      <c r="C18" s="82" t="s">
        <v>752</v>
      </c>
      <c r="D18" s="83"/>
      <c r="E18" s="83"/>
      <c r="F18" s="83"/>
      <c r="G18" s="83"/>
      <c r="H18" s="83"/>
      <c r="I18" s="83"/>
      <c r="J18" s="83"/>
      <c r="K18" s="82"/>
      <c r="L18" s="111"/>
      <c r="M18" s="84"/>
      <c r="N18" s="94"/>
      <c r="O18" s="118" t="s">
        <v>5090</v>
      </c>
      <c r="P18" s="105"/>
    </row>
    <row r="19" spans="1:16" ht="39.950000000000003" customHeight="1" x14ac:dyDescent="0.3">
      <c r="A19" s="96"/>
      <c r="B19" s="88" t="s">
        <v>242</v>
      </c>
      <c r="C19" s="89" t="s">
        <v>5080</v>
      </c>
      <c r="D19" s="88"/>
      <c r="E19" s="88"/>
      <c r="F19" s="88"/>
      <c r="G19" s="88"/>
      <c r="H19" s="88"/>
      <c r="I19" s="88"/>
      <c r="J19" s="88"/>
      <c r="K19" s="89"/>
      <c r="L19" s="251"/>
      <c r="M19" s="84"/>
      <c r="N19" s="94"/>
      <c r="O19" s="119" t="s">
        <v>5081</v>
      </c>
      <c r="P19" s="105"/>
    </row>
    <row r="20" spans="1:16" ht="20.149999999999999" customHeight="1" x14ac:dyDescent="0.3">
      <c r="A20" s="6"/>
      <c r="B20" s="3" t="s">
        <v>7</v>
      </c>
      <c r="C20" s="3" t="s">
        <v>5082</v>
      </c>
      <c r="D20" s="3"/>
      <c r="E20" s="3"/>
      <c r="F20" s="3"/>
      <c r="G20" s="3"/>
      <c r="H20" s="3"/>
      <c r="I20" s="3"/>
      <c r="J20" s="3"/>
      <c r="K20" s="3"/>
      <c r="L20" s="110"/>
      <c r="M20" s="5"/>
      <c r="N20" s="192" t="str">
        <f>VLOOKUP(_Output!D22,_Guidance!B41:C46,2,FALSE)</f>
        <v xml:space="preserve"> </v>
      </c>
      <c r="O20" s="116" t="s">
        <v>5089</v>
      </c>
      <c r="P20" s="14"/>
    </row>
    <row r="21" spans="1:16" ht="20.149999999999999" customHeight="1" x14ac:dyDescent="0.3">
      <c r="A21" s="6"/>
      <c r="B21" s="3" t="s">
        <v>17</v>
      </c>
      <c r="C21" s="3" t="s">
        <v>5083</v>
      </c>
      <c r="D21" s="3"/>
      <c r="E21" s="3"/>
      <c r="F21" s="3"/>
      <c r="G21" s="3"/>
      <c r="H21" s="3"/>
      <c r="I21" s="3"/>
      <c r="J21" s="3"/>
      <c r="K21" s="3"/>
      <c r="L21" s="110"/>
      <c r="M21" s="5"/>
      <c r="N21" s="192" t="str">
        <f>VLOOKUP(_Output!D23,_Guidance!B47:C52,2,FALSE)</f>
        <v xml:space="preserve"> </v>
      </c>
      <c r="O21" s="116" t="s">
        <v>5084</v>
      </c>
      <c r="P21" s="14"/>
    </row>
    <row r="22" spans="1:16" ht="20.149999999999999" customHeight="1" x14ac:dyDescent="0.3">
      <c r="A22" s="6"/>
      <c r="B22" s="3" t="s">
        <v>18</v>
      </c>
      <c r="C22" s="3" t="s">
        <v>5085</v>
      </c>
      <c r="D22" s="3"/>
      <c r="E22" s="3"/>
      <c r="F22" s="3"/>
      <c r="G22" s="3"/>
      <c r="H22" s="3"/>
      <c r="I22" s="3"/>
      <c r="J22" s="3"/>
      <c r="K22" s="3"/>
      <c r="L22" s="110"/>
      <c r="M22" s="5"/>
      <c r="N22" s="192" t="str">
        <f>VLOOKUP(_Output!D24,_Guidance!B53:C58,2,FALSE)</f>
        <v xml:space="preserve"> </v>
      </c>
      <c r="O22" s="116" t="s">
        <v>2424</v>
      </c>
      <c r="P22" s="14"/>
    </row>
    <row r="23" spans="1:16" ht="20.149999999999999" customHeight="1" x14ac:dyDescent="0.3">
      <c r="A23" s="6"/>
      <c r="B23" s="3" t="s">
        <v>194</v>
      </c>
      <c r="C23" s="3" t="s">
        <v>5086</v>
      </c>
      <c r="D23" s="3"/>
      <c r="E23" s="3"/>
      <c r="F23" s="3"/>
      <c r="G23" s="3"/>
      <c r="H23" s="3"/>
      <c r="I23" s="3"/>
      <c r="J23" s="3"/>
      <c r="K23" s="3"/>
      <c r="L23" s="110"/>
      <c r="M23" s="5"/>
      <c r="N23" s="192" t="str">
        <f>VLOOKUP(_Output!D25,_Guidance!B59:C64,2,FALSE)</f>
        <v xml:space="preserve"> </v>
      </c>
      <c r="O23" s="116" t="s">
        <v>1197</v>
      </c>
      <c r="P23" s="14"/>
    </row>
    <row r="24" spans="1:16" ht="20.149999999999999" customHeight="1" x14ac:dyDescent="0.3">
      <c r="A24" s="6"/>
      <c r="B24" s="3" t="s">
        <v>246</v>
      </c>
      <c r="C24" s="3" t="s">
        <v>5087</v>
      </c>
      <c r="D24" s="3"/>
      <c r="E24" s="3"/>
      <c r="F24" s="3"/>
      <c r="G24" s="3"/>
      <c r="H24" s="3"/>
      <c r="I24" s="3"/>
      <c r="J24" s="3"/>
      <c r="K24" s="3"/>
      <c r="L24" s="110"/>
      <c r="M24" s="5"/>
      <c r="N24" s="192" t="str">
        <f>VLOOKUP(_Output!D26,_Guidance!B65:C70,2,FALSE)</f>
        <v xml:space="preserve"> </v>
      </c>
      <c r="O24" s="116" t="s">
        <v>5088</v>
      </c>
      <c r="P24" s="14"/>
    </row>
    <row r="25" spans="1:16" ht="20.149999999999999" customHeight="1" x14ac:dyDescent="0.3">
      <c r="A25" s="6"/>
      <c r="B25" s="3"/>
      <c r="C25" s="3"/>
      <c r="D25" s="3"/>
      <c r="E25" s="3"/>
      <c r="F25" s="3"/>
      <c r="G25" s="3"/>
      <c r="H25" s="3"/>
      <c r="I25" s="3"/>
      <c r="J25" s="3"/>
      <c r="K25" s="3"/>
      <c r="L25" s="110"/>
      <c r="M25" s="5"/>
      <c r="N25" s="12"/>
      <c r="O25" s="116"/>
      <c r="P25" s="14"/>
    </row>
    <row r="26" spans="1:16" ht="20.149999999999999" customHeight="1" x14ac:dyDescent="0.3">
      <c r="A26" s="106"/>
      <c r="B26" s="107" t="s">
        <v>223</v>
      </c>
      <c r="C26" s="108"/>
      <c r="D26" s="107"/>
      <c r="E26" s="107"/>
      <c r="F26" s="107"/>
      <c r="G26" s="107"/>
      <c r="H26" s="107"/>
      <c r="I26" s="107"/>
      <c r="J26" s="107"/>
      <c r="K26" s="108"/>
      <c r="L26" s="110"/>
      <c r="M26" s="5"/>
      <c r="N26" s="12"/>
      <c r="O26" s="116"/>
      <c r="P26" s="14"/>
    </row>
    <row r="27" spans="1:16" ht="20.3" customHeight="1" x14ac:dyDescent="0.3">
      <c r="A27" s="9"/>
      <c r="B27" s="3" t="s">
        <v>275</v>
      </c>
      <c r="C27" s="3" t="s">
        <v>4103</v>
      </c>
      <c r="D27" s="21"/>
      <c r="E27" s="21"/>
      <c r="F27" s="21"/>
      <c r="G27" s="21"/>
      <c r="H27" s="21"/>
      <c r="I27" s="21"/>
      <c r="J27" s="21"/>
      <c r="K27" s="21"/>
      <c r="L27" s="601" t="s">
        <v>5</v>
      </c>
      <c r="M27" s="607"/>
      <c r="N27" s="897"/>
      <c r="O27" s="898"/>
      <c r="P27" s="14"/>
    </row>
    <row r="28" spans="1:16" ht="20.3" customHeight="1" x14ac:dyDescent="0.3">
      <c r="A28" s="9"/>
      <c r="B28" s="3"/>
      <c r="C28" s="3"/>
      <c r="D28" s="21"/>
      <c r="E28" s="21"/>
      <c r="F28" s="21"/>
      <c r="G28" s="21"/>
      <c r="H28" s="21"/>
      <c r="I28" s="21"/>
      <c r="J28" s="21"/>
      <c r="K28" s="21"/>
      <c r="L28" s="603" t="s">
        <v>6</v>
      </c>
      <c r="M28" s="608"/>
      <c r="N28" s="901"/>
      <c r="O28" s="902"/>
      <c r="P28" s="14"/>
    </row>
    <row r="29" spans="1:16" ht="20.3" customHeight="1" x14ac:dyDescent="0.3">
      <c r="A29" s="9"/>
      <c r="B29" s="21"/>
      <c r="C29" s="21"/>
      <c r="D29" s="21"/>
      <c r="E29" s="21"/>
      <c r="F29" s="21"/>
      <c r="G29" s="21"/>
      <c r="H29" s="21"/>
      <c r="I29" s="21"/>
      <c r="J29" s="21"/>
      <c r="K29" s="21"/>
      <c r="L29" s="603" t="s">
        <v>7</v>
      </c>
      <c r="M29" s="608"/>
      <c r="N29" s="901"/>
      <c r="O29" s="902"/>
      <c r="P29" s="14"/>
    </row>
    <row r="30" spans="1:16" ht="20.3" customHeight="1" x14ac:dyDescent="0.3">
      <c r="A30" s="9"/>
      <c r="B30" s="21"/>
      <c r="C30" s="21"/>
      <c r="D30" s="21"/>
      <c r="E30" s="21"/>
      <c r="F30" s="21"/>
      <c r="G30" s="21"/>
      <c r="H30" s="21"/>
      <c r="I30" s="21"/>
      <c r="J30" s="21"/>
      <c r="K30" s="21"/>
      <c r="L30" s="603" t="s">
        <v>17</v>
      </c>
      <c r="M30" s="608"/>
      <c r="N30" s="905"/>
      <c r="O30" s="906"/>
      <c r="P30" s="14"/>
    </row>
    <row r="31" spans="1:16" ht="20.3" customHeight="1" x14ac:dyDescent="0.3">
      <c r="A31" s="9"/>
      <c r="B31" s="21"/>
      <c r="C31" s="21"/>
      <c r="D31" s="21"/>
      <c r="E31" s="21"/>
      <c r="F31" s="21"/>
      <c r="G31" s="21"/>
      <c r="H31" s="21"/>
      <c r="I31" s="21"/>
      <c r="J31" s="21"/>
      <c r="K31" s="21"/>
      <c r="L31" s="603" t="s">
        <v>18</v>
      </c>
      <c r="M31" s="608"/>
      <c r="N31" s="901"/>
      <c r="O31" s="902"/>
      <c r="P31" s="14"/>
    </row>
    <row r="32" spans="1:16" ht="20.3" customHeight="1" x14ac:dyDescent="0.3">
      <c r="A32" s="9"/>
      <c r="B32" s="21"/>
      <c r="C32" s="21"/>
      <c r="D32" s="21"/>
      <c r="E32" s="21"/>
      <c r="F32" s="21"/>
      <c r="G32" s="21"/>
      <c r="H32" s="21"/>
      <c r="I32" s="21"/>
      <c r="J32" s="21"/>
      <c r="K32" s="21"/>
      <c r="L32" s="603" t="s">
        <v>194</v>
      </c>
      <c r="M32" s="608"/>
      <c r="N32" s="901"/>
      <c r="O32" s="902"/>
      <c r="P32" s="14"/>
    </row>
    <row r="33" spans="1:16" ht="20.3" customHeight="1" x14ac:dyDescent="0.3">
      <c r="A33" s="9"/>
      <c r="B33" s="21"/>
      <c r="C33" s="21"/>
      <c r="D33" s="21"/>
      <c r="E33" s="21"/>
      <c r="F33" s="21"/>
      <c r="G33" s="21"/>
      <c r="H33" s="21"/>
      <c r="I33" s="21"/>
      <c r="J33" s="21"/>
      <c r="K33" s="21"/>
      <c r="L33" s="605" t="s">
        <v>246</v>
      </c>
      <c r="M33" s="609"/>
      <c r="N33" s="903"/>
      <c r="O33" s="904"/>
      <c r="P33" s="14"/>
    </row>
    <row r="34" spans="1:16" ht="20.149999999999999" customHeight="1" thickBot="1" x14ac:dyDescent="0.35">
      <c r="A34" s="10"/>
      <c r="B34" s="11"/>
      <c r="C34" s="11"/>
      <c r="D34" s="11"/>
      <c r="E34" s="11"/>
      <c r="F34" s="11"/>
      <c r="G34" s="11"/>
      <c r="H34" s="11"/>
      <c r="I34" s="11"/>
      <c r="J34" s="11"/>
      <c r="K34" s="11"/>
      <c r="L34" s="11"/>
      <c r="M34" s="11"/>
      <c r="N34" s="31"/>
      <c r="O34" s="31"/>
      <c r="P34" s="15"/>
    </row>
  </sheetData>
  <mergeCells count="18">
    <mergeCell ref="N27:O27"/>
    <mergeCell ref="B4:F4"/>
    <mergeCell ref="G4:K4"/>
    <mergeCell ref="B5:F5"/>
    <mergeCell ref="G5:K5"/>
    <mergeCell ref="B6:F6"/>
    <mergeCell ref="T1:T2"/>
    <mergeCell ref="B3:F3"/>
    <mergeCell ref="G3:K3"/>
    <mergeCell ref="B1:K2"/>
    <mergeCell ref="L1:L2"/>
    <mergeCell ref="R1:R2"/>
    <mergeCell ref="N28:O28"/>
    <mergeCell ref="N33:O33"/>
    <mergeCell ref="N32:O32"/>
    <mergeCell ref="N29:O29"/>
    <mergeCell ref="N30:O30"/>
    <mergeCell ref="N31:O31"/>
  </mergeCells>
  <hyperlinks>
    <hyperlink ref="N3:Q3" location="'People - T&amp;E'!A1" tooltip="5. Training and Education" display="5. Training and Education" xr:uid="{00000000-0004-0000-0700-000000000000}"/>
    <hyperlink ref="B5:F5" location="'Business - CHT'!A1" tooltip="3. Charter" display="3. Charter" xr:uid="{00000000-0004-0000-0700-000001000000}"/>
    <hyperlink ref="B6:F6" location="'Business - GOV'!A1" tooltip="4. Governance" display="4. Governance" xr:uid="{00000000-0004-0000-0700-000002000000}"/>
    <hyperlink ref="B3:F3" location="'Business - BSD'!A1" tooltip="1. Business Drivers" display="1. Business Drivers" xr:uid="{00000000-0004-0000-0700-000004000000}"/>
    <hyperlink ref="G3:K3" location="'Business - PRV'!A1" tooltip="5. Privacy &amp; Policy" display="5. Privacy &amp; Policy" xr:uid="{4C63752B-0563-4934-82CD-8357AD1BE13A}"/>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7585" r:id="rId4" name="Drop Down 1">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67587" r:id="rId5" name="Drop Down 3">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67588" r:id="rId6" name="Drop Down 4">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67589" r:id="rId7" name="Drop Down 5">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67590" r:id="rId8" name="Drop Down 6">
              <controlPr defaultSize="0" autoLine="0" autoPict="0">
                <anchor moveWithCells="1">
                  <from>
                    <xdr:col>11</xdr:col>
                    <xdr:colOff>15368</xdr:colOff>
                    <xdr:row>22</xdr:row>
                    <xdr:rowOff>23052</xdr:rowOff>
                  </from>
                  <to>
                    <xdr:col>12</xdr:col>
                    <xdr:colOff>15368</xdr:colOff>
                    <xdr:row>22</xdr:row>
                    <xdr:rowOff>230521</xdr:rowOff>
                  </to>
                </anchor>
              </controlPr>
            </control>
          </mc:Choice>
        </mc:AlternateContent>
        <mc:AlternateContent xmlns:mc="http://schemas.openxmlformats.org/markup-compatibility/2006">
          <mc:Choice Requires="x14">
            <control shapeId="67591" r:id="rId9" name="Drop Down 7">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mc:AlternateContent xmlns:mc="http://schemas.openxmlformats.org/markup-compatibility/2006">
          <mc:Choice Requires="x14">
            <control shapeId="67599" r:id="rId10" name="Drop Down 15">
              <controlPr defaultSize="0" autoLine="0" autoPict="0">
                <anchor moveWithCells="1">
                  <from>
                    <xdr:col>11</xdr:col>
                    <xdr:colOff>15368</xdr:colOff>
                    <xdr:row>11</xdr:row>
                    <xdr:rowOff>23052</xdr:rowOff>
                  </from>
                  <to>
                    <xdr:col>12</xdr:col>
                    <xdr:colOff>15368</xdr:colOff>
                    <xdr:row>11</xdr:row>
                    <xdr:rowOff>230521</xdr:rowOff>
                  </to>
                </anchor>
              </controlPr>
            </control>
          </mc:Choice>
        </mc:AlternateContent>
        <mc:AlternateContent xmlns:mc="http://schemas.openxmlformats.org/markup-compatibility/2006">
          <mc:Choice Requires="x14">
            <control shapeId="67600" r:id="rId11" name="Drop Down 16">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67601" r:id="rId12" name="Drop Down 17">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67602" r:id="rId13" name="Drop Down 18">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67603" r:id="rId14" name="Drop Down 19">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67604" r:id="rId15" name="Drop Down 20">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67605" r:id="rId16" name="Drop Down 21">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Blad17">
    <tabColor rgb="FF0070C0"/>
  </sheetPr>
  <dimension ref="A1:X34"/>
  <sheetViews>
    <sheetView showRowColHeaders="0" zoomScaleNormal="100" workbookViewId="0">
      <pane ySplit="7" topLeftCell="A8" activePane="bottomLeft" state="frozen"/>
      <selection activeCell="G25" sqref="G25"/>
      <selection pane="bottomLeft"/>
    </sheetView>
  </sheetViews>
  <sheetFormatPr defaultColWidth="0" defaultRowHeight="14.55" zeroHeight="1" x14ac:dyDescent="0.3"/>
  <cols>
    <col min="1" max="1" width="5.77734375" customWidth="1"/>
    <col min="2" max="11" width="9.21875" customWidth="1"/>
    <col min="12" max="12" width="20" customWidth="1"/>
    <col min="13" max="13" width="2.21875" customWidth="1"/>
    <col min="14" max="14" width="57.21875" style="32" bestFit="1" customWidth="1"/>
    <col min="15" max="15" width="110.77734375" style="32" customWidth="1"/>
    <col min="16" max="16" width="2.21875" customWidth="1"/>
    <col min="17" max="18" width="0" hidden="1" customWidth="1"/>
    <col min="19" max="16384" width="9.21875" hidden="1"/>
  </cols>
  <sheetData>
    <row r="1" spans="1:24" ht="20.149999999999999" customHeight="1" x14ac:dyDescent="0.3">
      <c r="A1" s="323"/>
      <c r="B1" s="818" t="s">
        <v>49</v>
      </c>
      <c r="C1" s="819"/>
      <c r="D1" s="819"/>
      <c r="E1" s="819"/>
      <c r="F1" s="819"/>
      <c r="G1" s="819"/>
      <c r="H1" s="819"/>
      <c r="I1" s="819"/>
      <c r="J1" s="819"/>
      <c r="K1" s="819"/>
      <c r="L1" s="822"/>
      <c r="M1" s="335"/>
      <c r="N1" s="324"/>
      <c r="O1" s="324"/>
      <c r="P1" s="325"/>
      <c r="Q1" s="335"/>
      <c r="R1" s="822"/>
      <c r="S1" s="335"/>
      <c r="T1" s="822"/>
      <c r="U1" s="324"/>
      <c r="V1" s="324"/>
      <c r="W1" s="324"/>
      <c r="X1" s="325"/>
    </row>
    <row r="2" spans="1:24" ht="20.149999999999999" customHeight="1" x14ac:dyDescent="0.3">
      <c r="A2" s="326"/>
      <c r="B2" s="820"/>
      <c r="C2" s="821"/>
      <c r="D2" s="821"/>
      <c r="E2" s="821"/>
      <c r="F2" s="821"/>
      <c r="G2" s="821"/>
      <c r="H2" s="821"/>
      <c r="I2" s="821"/>
      <c r="J2" s="821"/>
      <c r="K2" s="821"/>
      <c r="L2" s="823"/>
      <c r="M2" s="320"/>
      <c r="N2" s="332"/>
      <c r="O2" s="332"/>
      <c r="P2" s="333"/>
      <c r="Q2" s="320"/>
      <c r="R2" s="823"/>
      <c r="S2" s="320"/>
      <c r="T2" s="823"/>
      <c r="U2" s="332"/>
      <c r="V2" s="332"/>
      <c r="W2" s="332"/>
      <c r="X2" s="333"/>
    </row>
    <row r="3" spans="1:24" ht="20.149999999999999" customHeight="1" x14ac:dyDescent="0.3">
      <c r="A3" s="326"/>
      <c r="B3" s="814" t="s">
        <v>1908</v>
      </c>
      <c r="C3" s="815"/>
      <c r="D3" s="815"/>
      <c r="E3" s="815"/>
      <c r="F3" s="815"/>
      <c r="G3" s="814" t="s">
        <v>2523</v>
      </c>
      <c r="H3" s="815"/>
      <c r="I3" s="815"/>
      <c r="J3" s="815"/>
      <c r="K3" s="815"/>
      <c r="L3" s="312"/>
      <c r="M3" s="312"/>
      <c r="N3" s="327"/>
      <c r="O3" s="327"/>
      <c r="P3" s="328"/>
      <c r="Q3" s="322"/>
      <c r="R3" s="312"/>
      <c r="S3" s="312"/>
      <c r="T3" s="312"/>
      <c r="U3" s="327"/>
      <c r="V3" s="327"/>
      <c r="W3" s="327"/>
      <c r="X3" s="328"/>
    </row>
    <row r="4" spans="1:24" ht="20.149999999999999" customHeight="1" x14ac:dyDescent="0.3">
      <c r="A4" s="326"/>
      <c r="B4" s="814" t="s">
        <v>5075</v>
      </c>
      <c r="C4" s="815"/>
      <c r="D4" s="815"/>
      <c r="E4" s="815"/>
      <c r="F4" s="815"/>
      <c r="G4" s="816"/>
      <c r="H4" s="817"/>
      <c r="I4" s="817"/>
      <c r="J4" s="817"/>
      <c r="K4" s="817"/>
      <c r="L4" s="312"/>
      <c r="M4" s="312"/>
      <c r="N4" s="327"/>
      <c r="O4" s="327"/>
      <c r="P4" s="328"/>
      <c r="Q4" s="321"/>
      <c r="R4" s="312"/>
      <c r="S4" s="312"/>
      <c r="T4" s="312"/>
      <c r="U4" s="327"/>
      <c r="V4" s="327"/>
      <c r="W4" s="327"/>
      <c r="X4" s="328"/>
    </row>
    <row r="5" spans="1:24" ht="20.149999999999999" customHeight="1" x14ac:dyDescent="0.3">
      <c r="A5" s="326"/>
      <c r="B5" s="825" t="s">
        <v>1909</v>
      </c>
      <c r="C5" s="826"/>
      <c r="D5" s="826"/>
      <c r="E5" s="826"/>
      <c r="F5" s="827"/>
      <c r="G5" s="816"/>
      <c r="H5" s="817"/>
      <c r="I5" s="817"/>
      <c r="J5" s="817"/>
      <c r="K5" s="817"/>
      <c r="L5" s="312"/>
      <c r="M5" s="312"/>
      <c r="N5" s="327"/>
      <c r="O5" s="327"/>
      <c r="P5" s="328"/>
      <c r="Q5" s="321"/>
      <c r="R5" s="312"/>
      <c r="S5" s="312"/>
      <c r="T5" s="312"/>
      <c r="U5" s="327"/>
      <c r="V5" s="327"/>
      <c r="W5" s="327"/>
      <c r="X5" s="328"/>
    </row>
    <row r="6" spans="1:24" ht="20.149999999999999" customHeight="1" x14ac:dyDescent="0.3">
      <c r="A6" s="326"/>
      <c r="B6" s="814" t="s">
        <v>1911</v>
      </c>
      <c r="C6" s="815"/>
      <c r="D6" s="815"/>
      <c r="E6" s="815"/>
      <c r="F6" s="815"/>
      <c r="G6" s="334"/>
      <c r="H6" s="312"/>
      <c r="I6" s="312"/>
      <c r="J6" s="312"/>
      <c r="K6" s="312"/>
      <c r="L6" s="312"/>
      <c r="M6" s="312"/>
      <c r="N6" s="327"/>
      <c r="O6" s="327"/>
      <c r="P6" s="328"/>
      <c r="Q6" s="312"/>
      <c r="R6" s="312"/>
      <c r="S6" s="312"/>
      <c r="T6" s="312"/>
      <c r="U6" s="327"/>
      <c r="V6" s="327"/>
      <c r="W6" s="327"/>
      <c r="X6" s="328"/>
    </row>
    <row r="7" spans="1:24" ht="20.149999999999999" customHeight="1" thickBot="1" x14ac:dyDescent="0.35">
      <c r="A7" s="329"/>
      <c r="B7" s="330"/>
      <c r="C7" s="330"/>
      <c r="D7" s="330"/>
      <c r="E7" s="330"/>
      <c r="F7" s="330"/>
      <c r="G7" s="330"/>
      <c r="H7" s="330"/>
      <c r="I7" s="330"/>
      <c r="J7" s="330"/>
      <c r="K7" s="330"/>
      <c r="L7" s="330"/>
      <c r="M7" s="330"/>
      <c r="N7" s="330"/>
      <c r="O7" s="330"/>
      <c r="P7" s="331"/>
      <c r="Q7" s="330"/>
      <c r="R7" s="330"/>
      <c r="S7" s="330"/>
      <c r="T7" s="330"/>
      <c r="U7" s="330"/>
      <c r="V7" s="330"/>
      <c r="W7" s="330"/>
      <c r="X7" s="331"/>
    </row>
    <row r="8" spans="1:24" ht="20.149999999999999" customHeight="1" x14ac:dyDescent="0.3">
      <c r="A8" s="103"/>
      <c r="B8" s="17"/>
      <c r="C8" s="17"/>
      <c r="D8" s="17"/>
      <c r="E8" s="17"/>
      <c r="F8" s="17"/>
      <c r="G8" s="17"/>
      <c r="H8" s="17"/>
      <c r="I8" s="17"/>
      <c r="J8" s="17"/>
      <c r="K8" s="17"/>
      <c r="L8" s="17"/>
      <c r="M8" s="17"/>
      <c r="N8" s="190"/>
      <c r="O8" s="17"/>
      <c r="P8" s="18"/>
    </row>
    <row r="9" spans="1:24" ht="20.149999999999999" customHeight="1" x14ac:dyDescent="0.3">
      <c r="A9" s="106">
        <v>3</v>
      </c>
      <c r="B9" s="107" t="s">
        <v>1910</v>
      </c>
      <c r="C9" s="107"/>
      <c r="D9" s="107"/>
      <c r="E9" s="107"/>
      <c r="F9" s="107"/>
      <c r="G9" s="107"/>
      <c r="H9" s="107"/>
      <c r="I9" s="107"/>
      <c r="J9" s="107"/>
      <c r="K9" s="107"/>
      <c r="L9" s="109" t="s">
        <v>144</v>
      </c>
      <c r="M9" s="108"/>
      <c r="N9" s="124" t="s">
        <v>1172</v>
      </c>
      <c r="O9" s="115" t="s">
        <v>145</v>
      </c>
      <c r="P9" s="104"/>
    </row>
    <row r="10" spans="1:24" ht="20.149999999999999" customHeight="1" x14ac:dyDescent="0.3">
      <c r="A10" s="6"/>
      <c r="B10" s="3" t="s">
        <v>8</v>
      </c>
      <c r="C10" s="3" t="s">
        <v>128</v>
      </c>
      <c r="D10" s="3"/>
      <c r="E10" s="3"/>
      <c r="F10" s="3"/>
      <c r="G10" s="3"/>
      <c r="H10" s="3"/>
      <c r="I10" s="3"/>
      <c r="J10" s="3"/>
      <c r="K10" s="3"/>
      <c r="L10" s="110"/>
      <c r="M10" s="5"/>
      <c r="N10" s="192" t="str">
        <f>VLOOKUP(_Output!D30,_Guidance!B72:C77,2,FALSE)</f>
        <v xml:space="preserve"> </v>
      </c>
      <c r="O10" s="116" t="s">
        <v>607</v>
      </c>
      <c r="P10" s="14"/>
    </row>
    <row r="11" spans="1:24" ht="20.149999999999999" customHeight="1" x14ac:dyDescent="0.3">
      <c r="A11" s="96"/>
      <c r="B11" s="82" t="s">
        <v>20</v>
      </c>
      <c r="C11" s="87" t="s">
        <v>22</v>
      </c>
      <c r="D11" s="82"/>
      <c r="E11" s="82"/>
      <c r="F11" s="82"/>
      <c r="G11" s="82"/>
      <c r="H11" s="82"/>
      <c r="I11" s="82"/>
      <c r="J11" s="82"/>
      <c r="K11" s="87"/>
      <c r="L11" s="111"/>
      <c r="M11" s="84"/>
      <c r="N11" s="94"/>
      <c r="O11" s="117"/>
      <c r="P11" s="105"/>
    </row>
    <row r="12" spans="1:24" ht="20.149999999999999" customHeight="1" x14ac:dyDescent="0.3">
      <c r="A12" s="96"/>
      <c r="B12" s="83" t="s">
        <v>21</v>
      </c>
      <c r="C12" s="82" t="s">
        <v>23</v>
      </c>
      <c r="D12" s="83"/>
      <c r="E12" s="83"/>
      <c r="F12" s="83"/>
      <c r="G12" s="83"/>
      <c r="H12" s="83"/>
      <c r="I12" s="83"/>
      <c r="J12" s="83"/>
      <c r="K12" s="82"/>
      <c r="L12" s="111"/>
      <c r="M12" s="84"/>
      <c r="N12" s="94"/>
      <c r="O12" s="118" t="s">
        <v>1623</v>
      </c>
      <c r="P12" s="105"/>
    </row>
    <row r="13" spans="1:24" ht="20.149999999999999" customHeight="1" x14ac:dyDescent="0.3">
      <c r="A13" s="96"/>
      <c r="B13" s="83" t="s">
        <v>32</v>
      </c>
      <c r="C13" s="82" t="s">
        <v>24</v>
      </c>
      <c r="D13" s="83"/>
      <c r="E13" s="83"/>
      <c r="F13" s="83"/>
      <c r="G13" s="83"/>
      <c r="H13" s="83"/>
      <c r="I13" s="83"/>
      <c r="J13" s="83"/>
      <c r="K13" s="82"/>
      <c r="L13" s="111"/>
      <c r="M13" s="84"/>
      <c r="N13" s="94"/>
      <c r="O13" s="118" t="s">
        <v>1624</v>
      </c>
      <c r="P13" s="105"/>
    </row>
    <row r="14" spans="1:24" ht="20.149999999999999" customHeight="1" x14ac:dyDescent="0.3">
      <c r="A14" s="96"/>
      <c r="B14" s="83" t="s">
        <v>33</v>
      </c>
      <c r="C14" s="82" t="s">
        <v>25</v>
      </c>
      <c r="D14" s="83"/>
      <c r="E14" s="83"/>
      <c r="F14" s="83"/>
      <c r="G14" s="83"/>
      <c r="H14" s="83"/>
      <c r="I14" s="83"/>
      <c r="J14" s="83"/>
      <c r="K14" s="82"/>
      <c r="L14" s="111"/>
      <c r="M14" s="84"/>
      <c r="N14" s="94"/>
      <c r="O14" s="118" t="s">
        <v>1625</v>
      </c>
      <c r="P14" s="105"/>
    </row>
    <row r="15" spans="1:24" ht="20.149999999999999" customHeight="1" x14ac:dyDescent="0.3">
      <c r="A15" s="96"/>
      <c r="B15" s="83" t="s">
        <v>34</v>
      </c>
      <c r="C15" s="82" t="s">
        <v>26</v>
      </c>
      <c r="D15" s="83"/>
      <c r="E15" s="83"/>
      <c r="F15" s="83"/>
      <c r="G15" s="83"/>
      <c r="H15" s="83"/>
      <c r="I15" s="83"/>
      <c r="J15" s="83"/>
      <c r="K15" s="82"/>
      <c r="L15" s="111"/>
      <c r="M15" s="84"/>
      <c r="N15" s="94"/>
      <c r="O15" s="118" t="s">
        <v>1632</v>
      </c>
      <c r="P15" s="105"/>
    </row>
    <row r="16" spans="1:24" ht="20.149999999999999" customHeight="1" x14ac:dyDescent="0.3">
      <c r="A16" s="96"/>
      <c r="B16" s="83" t="s">
        <v>35</v>
      </c>
      <c r="C16" s="82" t="s">
        <v>27</v>
      </c>
      <c r="D16" s="83"/>
      <c r="E16" s="83"/>
      <c r="F16" s="83"/>
      <c r="G16" s="83"/>
      <c r="H16" s="83"/>
      <c r="I16" s="83"/>
      <c r="J16" s="83"/>
      <c r="K16" s="82"/>
      <c r="L16" s="111"/>
      <c r="M16" s="84"/>
      <c r="N16" s="94"/>
      <c r="O16" s="118" t="s">
        <v>1633</v>
      </c>
      <c r="P16" s="105"/>
    </row>
    <row r="17" spans="1:16" ht="20.149999999999999" customHeight="1" x14ac:dyDescent="0.3">
      <c r="A17" s="96"/>
      <c r="B17" s="83" t="s">
        <v>36</v>
      </c>
      <c r="C17" s="82" t="s">
        <v>28</v>
      </c>
      <c r="D17" s="83"/>
      <c r="E17" s="83"/>
      <c r="F17" s="83"/>
      <c r="G17" s="83"/>
      <c r="H17" s="83"/>
      <c r="I17" s="83"/>
      <c r="J17" s="83"/>
      <c r="K17" s="82"/>
      <c r="L17" s="111"/>
      <c r="M17" s="84"/>
      <c r="N17" s="94"/>
      <c r="O17" s="118" t="s">
        <v>1626</v>
      </c>
      <c r="P17" s="105"/>
    </row>
    <row r="18" spans="1:16" ht="20.149999999999999" customHeight="1" x14ac:dyDescent="0.3">
      <c r="A18" s="96"/>
      <c r="B18" s="83" t="s">
        <v>37</v>
      </c>
      <c r="C18" s="82" t="s">
        <v>73</v>
      </c>
      <c r="D18" s="83"/>
      <c r="E18" s="83"/>
      <c r="F18" s="83"/>
      <c r="G18" s="83"/>
      <c r="H18" s="83"/>
      <c r="I18" s="83"/>
      <c r="J18" s="83"/>
      <c r="K18" s="82"/>
      <c r="L18" s="111"/>
      <c r="M18" s="84"/>
      <c r="N18" s="94"/>
      <c r="O18" s="118" t="s">
        <v>1629</v>
      </c>
      <c r="P18" s="105"/>
    </row>
    <row r="19" spans="1:16" ht="20.149999999999999" customHeight="1" x14ac:dyDescent="0.3">
      <c r="A19" s="96"/>
      <c r="B19" s="83" t="s">
        <v>38</v>
      </c>
      <c r="C19" s="82" t="s">
        <v>29</v>
      </c>
      <c r="D19" s="83"/>
      <c r="E19" s="83"/>
      <c r="F19" s="83"/>
      <c r="G19" s="83"/>
      <c r="H19" s="83"/>
      <c r="I19" s="83"/>
      <c r="J19" s="83"/>
      <c r="K19" s="82"/>
      <c r="L19" s="111"/>
      <c r="M19" s="84"/>
      <c r="N19" s="94"/>
      <c r="O19" s="118" t="s">
        <v>1630</v>
      </c>
      <c r="P19" s="105"/>
    </row>
    <row r="20" spans="1:16" ht="20.149999999999999" customHeight="1" x14ac:dyDescent="0.3">
      <c r="A20" s="96"/>
      <c r="B20" s="83" t="s">
        <v>39</v>
      </c>
      <c r="C20" s="82" t="s">
        <v>30</v>
      </c>
      <c r="D20" s="83"/>
      <c r="E20" s="83"/>
      <c r="F20" s="83"/>
      <c r="G20" s="83"/>
      <c r="H20" s="83"/>
      <c r="I20" s="83"/>
      <c r="J20" s="83"/>
      <c r="K20" s="82"/>
      <c r="L20" s="111"/>
      <c r="M20" s="84"/>
      <c r="N20" s="94"/>
      <c r="O20" s="118" t="s">
        <v>1631</v>
      </c>
      <c r="P20" s="105"/>
    </row>
    <row r="21" spans="1:16" ht="20.149999999999999" customHeight="1" x14ac:dyDescent="0.3">
      <c r="A21" s="96"/>
      <c r="B21" s="83" t="s">
        <v>188</v>
      </c>
      <c r="C21" s="82" t="s">
        <v>31</v>
      </c>
      <c r="D21" s="83"/>
      <c r="E21" s="83"/>
      <c r="F21" s="83"/>
      <c r="G21" s="83"/>
      <c r="H21" s="83"/>
      <c r="I21" s="83"/>
      <c r="J21" s="83"/>
      <c r="K21" s="82"/>
      <c r="L21" s="111"/>
      <c r="M21" s="84"/>
      <c r="N21" s="94"/>
      <c r="O21" s="118" t="s">
        <v>1170</v>
      </c>
      <c r="P21" s="105"/>
    </row>
    <row r="22" spans="1:16" ht="20.149999999999999" customHeight="1" x14ac:dyDescent="0.3">
      <c r="A22" s="96"/>
      <c r="B22" s="83" t="s">
        <v>970</v>
      </c>
      <c r="C22" s="92" t="s">
        <v>2366</v>
      </c>
      <c r="D22" s="336"/>
      <c r="E22" s="336"/>
      <c r="F22" s="336"/>
      <c r="G22" s="336"/>
      <c r="H22" s="336"/>
      <c r="I22" s="336"/>
      <c r="J22" s="336"/>
      <c r="K22" s="194"/>
      <c r="L22" s="112"/>
      <c r="M22" s="93"/>
      <c r="N22" s="193"/>
      <c r="O22" s="120" t="s">
        <v>2425</v>
      </c>
      <c r="P22" s="105"/>
    </row>
    <row r="23" spans="1:16" ht="20.149999999999999" customHeight="1" x14ac:dyDescent="0.3">
      <c r="A23" s="96"/>
      <c r="B23" s="82"/>
      <c r="C23" s="86" t="s">
        <v>10</v>
      </c>
      <c r="D23" s="82"/>
      <c r="E23" s="82"/>
      <c r="F23" s="82"/>
      <c r="G23" s="82"/>
      <c r="H23" s="82"/>
      <c r="I23" s="82"/>
      <c r="J23" s="82"/>
      <c r="K23" s="86"/>
      <c r="L23" s="122" t="str">
        <f>VLOOKUP(SUM(_Output!D32:D42),_SUM_Completeness!A3:B14,2,FALSE)</f>
        <v>Incomplete</v>
      </c>
      <c r="M23" s="82"/>
      <c r="N23" s="94"/>
      <c r="O23" s="117" t="s">
        <v>624</v>
      </c>
      <c r="P23" s="105"/>
    </row>
    <row r="24" spans="1:16" ht="20.149999999999999" customHeight="1" x14ac:dyDescent="0.3">
      <c r="A24" s="6"/>
      <c r="B24" s="3" t="s">
        <v>65</v>
      </c>
      <c r="C24" s="3" t="s">
        <v>66</v>
      </c>
      <c r="D24" s="3"/>
      <c r="E24" s="3"/>
      <c r="F24" s="3"/>
      <c r="G24" s="3"/>
      <c r="H24" s="3"/>
      <c r="I24" s="3"/>
      <c r="J24" s="3"/>
      <c r="K24" s="3"/>
      <c r="L24" s="113"/>
      <c r="M24" s="3"/>
      <c r="N24" s="192" t="str">
        <f>VLOOKUP(_Output!D43,_Guidance!B78:C83,2,FALSE)</f>
        <v xml:space="preserve"> </v>
      </c>
      <c r="O24" s="116" t="s">
        <v>744</v>
      </c>
      <c r="P24" s="14"/>
    </row>
    <row r="25" spans="1:16" ht="20.149999999999999" customHeight="1" x14ac:dyDescent="0.3">
      <c r="A25" s="6"/>
      <c r="B25" s="3" t="s">
        <v>67</v>
      </c>
      <c r="C25" s="3" t="s">
        <v>68</v>
      </c>
      <c r="D25" s="3"/>
      <c r="E25" s="3"/>
      <c r="F25" s="3"/>
      <c r="G25" s="3"/>
      <c r="H25" s="3"/>
      <c r="I25" s="3"/>
      <c r="J25" s="3"/>
      <c r="K25" s="3"/>
      <c r="L25" s="113"/>
      <c r="M25" s="3"/>
      <c r="N25" s="192" t="str">
        <f>VLOOKUP(_Output!D44,_Guidance!B84:C89,2,FALSE)</f>
        <v xml:space="preserve"> </v>
      </c>
      <c r="O25" s="116" t="s">
        <v>755</v>
      </c>
      <c r="P25" s="14"/>
    </row>
    <row r="26" spans="1:16" ht="20.149999999999999" customHeight="1" x14ac:dyDescent="0.3">
      <c r="A26" s="6"/>
      <c r="B26" s="3" t="s">
        <v>176</v>
      </c>
      <c r="C26" s="3" t="s">
        <v>187</v>
      </c>
      <c r="D26" s="3"/>
      <c r="E26" s="3"/>
      <c r="F26" s="3"/>
      <c r="G26" s="3"/>
      <c r="H26" s="3"/>
      <c r="I26" s="3"/>
      <c r="J26" s="3"/>
      <c r="K26" s="3"/>
      <c r="L26" s="113"/>
      <c r="M26" s="3"/>
      <c r="N26" s="192" t="str">
        <f>VLOOKUP(_Output!D45,_Guidance!B90:C95,2,FALSE)</f>
        <v xml:space="preserve"> </v>
      </c>
      <c r="O26" s="116" t="s">
        <v>2519</v>
      </c>
      <c r="P26" s="14"/>
    </row>
    <row r="27" spans="1:16" ht="20.149999999999999" customHeight="1" x14ac:dyDescent="0.3">
      <c r="A27" s="6"/>
      <c r="B27" s="3"/>
      <c r="C27" s="3"/>
      <c r="D27" s="3"/>
      <c r="E27" s="3"/>
      <c r="F27" s="3"/>
      <c r="G27" s="3"/>
      <c r="H27" s="3"/>
      <c r="I27" s="3"/>
      <c r="J27" s="3"/>
      <c r="K27" s="3"/>
      <c r="L27" s="110"/>
      <c r="M27" s="5"/>
      <c r="N27" s="12"/>
      <c r="O27" s="116"/>
      <c r="P27" s="14"/>
    </row>
    <row r="28" spans="1:16" ht="20.149999999999999" customHeight="1" x14ac:dyDescent="0.3">
      <c r="A28" s="106"/>
      <c r="B28" s="107" t="s">
        <v>223</v>
      </c>
      <c r="C28" s="108"/>
      <c r="D28" s="107"/>
      <c r="E28" s="107"/>
      <c r="F28" s="107"/>
      <c r="G28" s="107"/>
      <c r="H28" s="107"/>
      <c r="I28" s="107"/>
      <c r="J28" s="107"/>
      <c r="K28" s="108"/>
      <c r="L28" s="110"/>
      <c r="M28" s="5"/>
      <c r="N28" s="12"/>
      <c r="O28" s="116"/>
      <c r="P28" s="14"/>
    </row>
    <row r="29" spans="1:16" ht="20.3" customHeight="1" x14ac:dyDescent="0.3">
      <c r="A29" s="9"/>
      <c r="B29" s="3" t="s">
        <v>280</v>
      </c>
      <c r="C29" s="3" t="s">
        <v>4103</v>
      </c>
      <c r="D29" s="21"/>
      <c r="E29" s="21"/>
      <c r="F29" s="21"/>
      <c r="G29" s="21"/>
      <c r="H29" s="21"/>
      <c r="I29" s="21"/>
      <c r="J29" s="21"/>
      <c r="K29" s="21"/>
      <c r="L29" s="601" t="s">
        <v>8</v>
      </c>
      <c r="M29" s="602"/>
      <c r="N29" s="909"/>
      <c r="O29" s="910"/>
      <c r="P29" s="14"/>
    </row>
    <row r="30" spans="1:16" ht="20.3" customHeight="1" x14ac:dyDescent="0.3">
      <c r="A30" s="9"/>
      <c r="B30" s="3"/>
      <c r="C30" s="3"/>
      <c r="D30" s="21"/>
      <c r="E30" s="21"/>
      <c r="F30" s="21"/>
      <c r="G30" s="21"/>
      <c r="H30" s="21"/>
      <c r="I30" s="21"/>
      <c r="J30" s="21"/>
      <c r="K30" s="21"/>
      <c r="L30" s="603" t="s">
        <v>20</v>
      </c>
      <c r="M30" s="604"/>
      <c r="N30" s="901"/>
      <c r="O30" s="902"/>
      <c r="P30" s="14"/>
    </row>
    <row r="31" spans="1:16" ht="20.3" customHeight="1" x14ac:dyDescent="0.3">
      <c r="A31" s="9"/>
      <c r="B31" s="21"/>
      <c r="C31" s="21"/>
      <c r="D31" s="21"/>
      <c r="E31" s="21"/>
      <c r="F31" s="21"/>
      <c r="G31" s="21"/>
      <c r="H31" s="21"/>
      <c r="I31" s="21"/>
      <c r="J31" s="21"/>
      <c r="K31" s="21"/>
      <c r="L31" s="603" t="s">
        <v>65</v>
      </c>
      <c r="M31" s="604"/>
      <c r="N31" s="901"/>
      <c r="O31" s="902"/>
      <c r="P31" s="14"/>
    </row>
    <row r="32" spans="1:16" ht="20.3" customHeight="1" x14ac:dyDescent="0.3">
      <c r="A32" s="9"/>
      <c r="B32" s="21"/>
      <c r="C32" s="21"/>
      <c r="D32" s="21"/>
      <c r="E32" s="21"/>
      <c r="F32" s="21"/>
      <c r="G32" s="21"/>
      <c r="H32" s="21"/>
      <c r="I32" s="21"/>
      <c r="J32" s="21"/>
      <c r="K32" s="21"/>
      <c r="L32" s="603" t="s">
        <v>67</v>
      </c>
      <c r="M32" s="604"/>
      <c r="N32" s="905"/>
      <c r="O32" s="906"/>
      <c r="P32" s="14"/>
    </row>
    <row r="33" spans="1:16" ht="20.3" customHeight="1" x14ac:dyDescent="0.3">
      <c r="A33" s="9"/>
      <c r="B33" s="21"/>
      <c r="C33" s="21"/>
      <c r="D33" s="21"/>
      <c r="E33" s="21"/>
      <c r="F33" s="21"/>
      <c r="G33" s="21"/>
      <c r="H33" s="21"/>
      <c r="I33" s="21"/>
      <c r="J33" s="21"/>
      <c r="K33" s="21"/>
      <c r="L33" s="605" t="s">
        <v>176</v>
      </c>
      <c r="M33" s="606"/>
      <c r="N33" s="907"/>
      <c r="O33" s="908"/>
      <c r="P33" s="14"/>
    </row>
    <row r="34" spans="1:16" ht="20.149999999999999" customHeight="1" thickBot="1" x14ac:dyDescent="0.35">
      <c r="A34" s="10"/>
      <c r="B34" s="11"/>
      <c r="C34" s="11"/>
      <c r="D34" s="11"/>
      <c r="E34" s="11"/>
      <c r="F34" s="11"/>
      <c r="G34" s="11"/>
      <c r="H34" s="11"/>
      <c r="I34" s="11"/>
      <c r="J34" s="11"/>
      <c r="K34" s="11"/>
      <c r="L34" s="11"/>
      <c r="M34" s="11"/>
      <c r="N34" s="31"/>
      <c r="O34" s="31"/>
      <c r="P34" s="15"/>
    </row>
  </sheetData>
  <mergeCells count="16">
    <mergeCell ref="B4:F4"/>
    <mergeCell ref="G4:K4"/>
    <mergeCell ref="B5:F5"/>
    <mergeCell ref="G5:K5"/>
    <mergeCell ref="B6:F6"/>
    <mergeCell ref="B3:F3"/>
    <mergeCell ref="G3:K3"/>
    <mergeCell ref="B1:K2"/>
    <mergeCell ref="L1:L2"/>
    <mergeCell ref="N30:O30"/>
    <mergeCell ref="N31:O31"/>
    <mergeCell ref="N32:O32"/>
    <mergeCell ref="N33:O33"/>
    <mergeCell ref="T1:T2"/>
    <mergeCell ref="R1:R2"/>
    <mergeCell ref="N29:O29"/>
  </mergeCells>
  <hyperlinks>
    <hyperlink ref="N3:Q3" location="'People - T&amp;E'!A1" tooltip="5. Training and Education" display="5. Training and Education" xr:uid="{00000000-0004-0000-0800-000000000000}"/>
    <hyperlink ref="B6:F6" location="'Business - GOV'!A1" tooltip="4. Governance" display="4. Governance" xr:uid="{00000000-0004-0000-0800-000001000000}"/>
    <hyperlink ref="B3:F3" location="'Business - BSD'!A1" tooltip="1. Business Drivers" display="1. Business Drivers" xr:uid="{00000000-0004-0000-0800-000003000000}"/>
    <hyperlink ref="G3:K3" location="'Business - PRV'!A1" tooltip="5. Privacy &amp; Policy" display="5. Privacy &amp; Policy" xr:uid="{76A7C700-9AE9-4E0F-A9D7-AC4EFBDE51B5}"/>
    <hyperlink ref="B4:F4" location="'Business - CST'!A1" tooltip="2. Customers &amp; Stakeholders" display="2. Customers &amp; Stakeholders" xr:uid="{FF4024ED-678B-4280-9D11-E8AAE9AD7702}"/>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8609" r:id="rId4" name="Drop Down 1">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68611" r:id="rId5" name="Drop Down 3">
              <controlPr defaultSize="0" autoLine="0" autoPict="0">
                <anchor moveWithCells="1">
                  <from>
                    <xdr:col>11</xdr:col>
                    <xdr:colOff>15368</xdr:colOff>
                    <xdr:row>11</xdr:row>
                    <xdr:rowOff>23052</xdr:rowOff>
                  </from>
                  <to>
                    <xdr:col>12</xdr:col>
                    <xdr:colOff>15368</xdr:colOff>
                    <xdr:row>11</xdr:row>
                    <xdr:rowOff>230521</xdr:rowOff>
                  </to>
                </anchor>
              </controlPr>
            </control>
          </mc:Choice>
        </mc:AlternateContent>
        <mc:AlternateContent xmlns:mc="http://schemas.openxmlformats.org/markup-compatibility/2006">
          <mc:Choice Requires="x14">
            <control shapeId="68612" r:id="rId6" name="Drop Down 4">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68613" r:id="rId7" name="Drop Down 5">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68614" r:id="rId8" name="Drop Down 6">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68615" r:id="rId9" name="Drop Down 7">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68616" r:id="rId10" name="Drop Down 8">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68617" r:id="rId11" name="Drop Down 9">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68618" r:id="rId12" name="Drop Down 10">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68619" r:id="rId13" name="Drop Down 11">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68621" r:id="rId14" name="Drop Down 13">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mc:AlternateContent xmlns:mc="http://schemas.openxmlformats.org/markup-compatibility/2006">
          <mc:Choice Requires="x14">
            <control shapeId="68622" r:id="rId15" name="Drop Down 14">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mc:AlternateContent xmlns:mc="http://schemas.openxmlformats.org/markup-compatibility/2006">
          <mc:Choice Requires="x14">
            <control shapeId="68623" r:id="rId16" name="Drop Down 15">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68627" r:id="rId17" name="Drop Down 19">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68628" r:id="rId18" name="Drop Down 20">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18">
    <tabColor rgb="FF0070C0"/>
  </sheetPr>
  <dimension ref="A1:X58"/>
  <sheetViews>
    <sheetView showRowColHeaders="0" zoomScaleNormal="100" workbookViewId="0">
      <pane ySplit="7" topLeftCell="A8" activePane="bottomLeft" state="frozen"/>
      <selection activeCell="G25" sqref="G25"/>
      <selection pane="bottomLeft"/>
    </sheetView>
  </sheetViews>
  <sheetFormatPr defaultColWidth="0" defaultRowHeight="14.55" zeroHeight="1" x14ac:dyDescent="0.3"/>
  <cols>
    <col min="1" max="1" width="5.77734375" customWidth="1"/>
    <col min="2" max="11" width="9.21875" customWidth="1"/>
    <col min="12" max="12" width="20" customWidth="1"/>
    <col min="13" max="13" width="2.21875" customWidth="1"/>
    <col min="14" max="14" width="57.21875" style="32" bestFit="1" customWidth="1"/>
    <col min="15" max="15" width="110.77734375" style="32" customWidth="1"/>
    <col min="16" max="16" width="2.21875" customWidth="1"/>
    <col min="17" max="18" width="0" hidden="1" customWidth="1"/>
    <col min="19" max="16384" width="9.21875" hidden="1"/>
  </cols>
  <sheetData>
    <row r="1" spans="1:24" ht="20.149999999999999" customHeight="1" x14ac:dyDescent="0.3">
      <c r="A1" s="323"/>
      <c r="B1" s="818" t="s">
        <v>49</v>
      </c>
      <c r="C1" s="819"/>
      <c r="D1" s="819"/>
      <c r="E1" s="819"/>
      <c r="F1" s="819"/>
      <c r="G1" s="819"/>
      <c r="H1" s="819"/>
      <c r="I1" s="819"/>
      <c r="J1" s="819"/>
      <c r="K1" s="819"/>
      <c r="L1" s="822"/>
      <c r="M1" s="335"/>
      <c r="N1" s="324"/>
      <c r="O1" s="324"/>
      <c r="P1" s="325"/>
      <c r="Q1" s="335"/>
      <c r="R1" s="822"/>
      <c r="S1" s="335"/>
      <c r="T1" s="822"/>
      <c r="U1" s="324"/>
      <c r="V1" s="324"/>
      <c r="W1" s="324"/>
      <c r="X1" s="325"/>
    </row>
    <row r="2" spans="1:24" ht="20.149999999999999" customHeight="1" x14ac:dyDescent="0.3">
      <c r="A2" s="326"/>
      <c r="B2" s="820"/>
      <c r="C2" s="821"/>
      <c r="D2" s="821"/>
      <c r="E2" s="821"/>
      <c r="F2" s="821"/>
      <c r="G2" s="821"/>
      <c r="H2" s="821"/>
      <c r="I2" s="821"/>
      <c r="J2" s="821"/>
      <c r="K2" s="821"/>
      <c r="L2" s="823"/>
      <c r="M2" s="320"/>
      <c r="N2" s="332"/>
      <c r="O2" s="332"/>
      <c r="P2" s="333"/>
      <c r="Q2" s="320"/>
      <c r="R2" s="823"/>
      <c r="S2" s="320"/>
      <c r="T2" s="823"/>
      <c r="U2" s="332"/>
      <c r="V2" s="332"/>
      <c r="W2" s="332"/>
      <c r="X2" s="333"/>
    </row>
    <row r="3" spans="1:24" ht="20.149999999999999" customHeight="1" x14ac:dyDescent="0.3">
      <c r="A3" s="326"/>
      <c r="B3" s="814" t="s">
        <v>1908</v>
      </c>
      <c r="C3" s="815"/>
      <c r="D3" s="815"/>
      <c r="E3" s="815"/>
      <c r="F3" s="815"/>
      <c r="G3" s="814" t="s">
        <v>2523</v>
      </c>
      <c r="H3" s="815"/>
      <c r="I3" s="815"/>
      <c r="J3" s="815"/>
      <c r="K3" s="815"/>
      <c r="L3" s="312"/>
      <c r="M3" s="312"/>
      <c r="N3" s="327"/>
      <c r="O3" s="327"/>
      <c r="P3" s="328"/>
      <c r="Q3" s="322"/>
      <c r="R3" s="312"/>
      <c r="S3" s="312"/>
      <c r="T3" s="312"/>
      <c r="U3" s="327"/>
      <c r="V3" s="327"/>
      <c r="W3" s="327"/>
      <c r="X3" s="328"/>
    </row>
    <row r="4" spans="1:24" ht="20.149999999999999" customHeight="1" x14ac:dyDescent="0.3">
      <c r="A4" s="326"/>
      <c r="B4" s="814" t="s">
        <v>5075</v>
      </c>
      <c r="C4" s="815"/>
      <c r="D4" s="815"/>
      <c r="E4" s="815"/>
      <c r="F4" s="815"/>
      <c r="G4" s="816"/>
      <c r="H4" s="817"/>
      <c r="I4" s="817"/>
      <c r="J4" s="817"/>
      <c r="K4" s="817"/>
      <c r="L4" s="312"/>
      <c r="M4" s="312"/>
      <c r="N4" s="327"/>
      <c r="O4" s="327"/>
      <c r="P4" s="328"/>
      <c r="Q4" s="321"/>
      <c r="R4" s="312"/>
      <c r="S4" s="312"/>
      <c r="T4" s="312"/>
      <c r="U4" s="327"/>
      <c r="V4" s="327"/>
      <c r="W4" s="327"/>
      <c r="X4" s="328"/>
    </row>
    <row r="5" spans="1:24" ht="20.149999999999999" customHeight="1" x14ac:dyDescent="0.3">
      <c r="A5" s="326"/>
      <c r="B5" s="814" t="s">
        <v>1909</v>
      </c>
      <c r="C5" s="815"/>
      <c r="D5" s="815"/>
      <c r="E5" s="815"/>
      <c r="F5" s="815"/>
      <c r="G5" s="816"/>
      <c r="H5" s="817"/>
      <c r="I5" s="817"/>
      <c r="J5" s="817"/>
      <c r="K5" s="817"/>
      <c r="L5" s="312"/>
      <c r="M5" s="312"/>
      <c r="N5" s="327"/>
      <c r="O5" s="327"/>
      <c r="P5" s="328"/>
      <c r="Q5" s="321"/>
      <c r="R5" s="312"/>
      <c r="S5" s="312"/>
      <c r="T5" s="312"/>
      <c r="U5" s="327"/>
      <c r="V5" s="327"/>
      <c r="W5" s="327"/>
      <c r="X5" s="328"/>
    </row>
    <row r="6" spans="1:24" ht="20.149999999999999" customHeight="1" x14ac:dyDescent="0.3">
      <c r="A6" s="326"/>
      <c r="B6" s="825" t="s">
        <v>1911</v>
      </c>
      <c r="C6" s="826"/>
      <c r="D6" s="826"/>
      <c r="E6" s="826"/>
      <c r="F6" s="827"/>
      <c r="G6" s="334"/>
      <c r="H6" s="312"/>
      <c r="I6" s="312"/>
      <c r="J6" s="312"/>
      <c r="K6" s="312"/>
      <c r="L6" s="312"/>
      <c r="M6" s="312"/>
      <c r="N6" s="327"/>
      <c r="O6" s="327"/>
      <c r="P6" s="328"/>
      <c r="Q6" s="312"/>
      <c r="R6" s="312"/>
      <c r="S6" s="312"/>
      <c r="T6" s="312"/>
      <c r="U6" s="327"/>
      <c r="V6" s="327"/>
      <c r="W6" s="327"/>
      <c r="X6" s="328"/>
    </row>
    <row r="7" spans="1:24" ht="20.149999999999999" customHeight="1" thickBot="1" x14ac:dyDescent="0.35">
      <c r="A7" s="329"/>
      <c r="B7" s="330"/>
      <c r="C7" s="330"/>
      <c r="D7" s="330"/>
      <c r="E7" s="330"/>
      <c r="F7" s="330"/>
      <c r="G7" s="330"/>
      <c r="H7" s="330"/>
      <c r="I7" s="330"/>
      <c r="J7" s="330"/>
      <c r="K7" s="330"/>
      <c r="L7" s="330"/>
      <c r="M7" s="330"/>
      <c r="N7" s="330"/>
      <c r="O7" s="330"/>
      <c r="P7" s="331"/>
      <c r="Q7" s="330"/>
      <c r="R7" s="330"/>
      <c r="S7" s="330"/>
      <c r="T7" s="330"/>
      <c r="U7" s="330"/>
      <c r="V7" s="330"/>
      <c r="W7" s="330"/>
      <c r="X7" s="331"/>
    </row>
    <row r="8" spans="1:24" ht="20.149999999999999" customHeight="1" x14ac:dyDescent="0.3">
      <c r="A8" s="103"/>
      <c r="B8" s="17"/>
      <c r="C8" s="17"/>
      <c r="D8" s="17"/>
      <c r="E8" s="17"/>
      <c r="F8" s="17"/>
      <c r="G8" s="17"/>
      <c r="H8" s="17"/>
      <c r="I8" s="17"/>
      <c r="J8" s="17"/>
      <c r="K8" s="17"/>
      <c r="L8" s="17"/>
      <c r="M8" s="17"/>
      <c r="N8" s="190"/>
      <c r="O8" s="17"/>
      <c r="P8" s="18"/>
    </row>
    <row r="9" spans="1:24" ht="20.149999999999999" customHeight="1" x14ac:dyDescent="0.3">
      <c r="A9" s="106">
        <v>4</v>
      </c>
      <c r="B9" s="107" t="s">
        <v>57</v>
      </c>
      <c r="C9" s="107"/>
      <c r="D9" s="107"/>
      <c r="E9" s="107"/>
      <c r="F9" s="107"/>
      <c r="G9" s="107"/>
      <c r="H9" s="107"/>
      <c r="I9" s="107"/>
      <c r="J9" s="107"/>
      <c r="K9" s="107"/>
      <c r="L9" s="109" t="s">
        <v>144</v>
      </c>
      <c r="M9" s="108"/>
      <c r="N9" s="124" t="s">
        <v>1172</v>
      </c>
      <c r="O9" s="115" t="s">
        <v>145</v>
      </c>
      <c r="P9" s="104"/>
    </row>
    <row r="10" spans="1:24" ht="20.149999999999999" customHeight="1" x14ac:dyDescent="0.3">
      <c r="A10" s="6"/>
      <c r="B10" s="3" t="s">
        <v>58</v>
      </c>
      <c r="C10" s="3" t="s">
        <v>1242</v>
      </c>
      <c r="D10" s="3"/>
      <c r="E10" s="3"/>
      <c r="F10" s="3"/>
      <c r="G10" s="3"/>
      <c r="H10" s="3"/>
      <c r="I10" s="3"/>
      <c r="J10" s="3"/>
      <c r="K10" s="3"/>
      <c r="L10" s="110"/>
      <c r="M10" s="5"/>
      <c r="N10" s="192" t="str">
        <f>VLOOKUP(_Output!D49,_Guidance!B97:C102,2,FALSE)</f>
        <v xml:space="preserve"> </v>
      </c>
      <c r="O10" s="116" t="s">
        <v>1608</v>
      </c>
      <c r="P10" s="14"/>
    </row>
    <row r="11" spans="1:24" ht="20.149999999999999" customHeight="1" x14ac:dyDescent="0.3">
      <c r="A11" s="6"/>
      <c r="B11" s="3" t="s">
        <v>59</v>
      </c>
      <c r="C11" s="3" t="s">
        <v>1246</v>
      </c>
      <c r="D11" s="3"/>
      <c r="E11" s="3"/>
      <c r="F11" s="3"/>
      <c r="G11" s="3"/>
      <c r="H11" s="3"/>
      <c r="I11" s="3"/>
      <c r="J11" s="3"/>
      <c r="K11" s="3"/>
      <c r="L11" s="110"/>
      <c r="M11" s="5"/>
      <c r="N11" s="192" t="str">
        <f>VLOOKUP(_Output!D50,_Guidance!B103:C108,2,FALSE)</f>
        <v xml:space="preserve"> </v>
      </c>
      <c r="O11" s="116" t="s">
        <v>1609</v>
      </c>
      <c r="P11" s="14"/>
    </row>
    <row r="12" spans="1:24" ht="20.149999999999999" customHeight="1" x14ac:dyDescent="0.3">
      <c r="A12" s="97"/>
      <c r="B12" s="82" t="s">
        <v>81</v>
      </c>
      <c r="C12" s="87" t="s">
        <v>71</v>
      </c>
      <c r="D12" s="82"/>
      <c r="E12" s="82"/>
      <c r="F12" s="82"/>
      <c r="G12" s="82"/>
      <c r="H12" s="82"/>
      <c r="I12" s="82"/>
      <c r="J12" s="82"/>
      <c r="K12" s="87"/>
      <c r="L12" s="111"/>
      <c r="M12" s="84"/>
      <c r="N12" s="94"/>
      <c r="O12" s="462"/>
      <c r="P12" s="105"/>
    </row>
    <row r="13" spans="1:24" ht="20.149999999999999" customHeight="1" x14ac:dyDescent="0.3">
      <c r="A13" s="97"/>
      <c r="B13" s="83" t="s">
        <v>82</v>
      </c>
      <c r="C13" s="82" t="s">
        <v>72</v>
      </c>
      <c r="D13" s="83"/>
      <c r="E13" s="83"/>
      <c r="F13" s="83"/>
      <c r="G13" s="83"/>
      <c r="H13" s="83"/>
      <c r="I13" s="83"/>
      <c r="J13" s="83"/>
      <c r="K13" s="82"/>
      <c r="L13" s="111"/>
      <c r="M13" s="84"/>
      <c r="N13" s="94"/>
      <c r="O13" s="118" t="s">
        <v>609</v>
      </c>
      <c r="P13" s="105"/>
    </row>
    <row r="14" spans="1:24" ht="20.149999999999999" customHeight="1" x14ac:dyDescent="0.3">
      <c r="A14" s="97"/>
      <c r="B14" s="83" t="s">
        <v>83</v>
      </c>
      <c r="C14" s="82" t="s">
        <v>73</v>
      </c>
      <c r="D14" s="83"/>
      <c r="E14" s="83"/>
      <c r="F14" s="83"/>
      <c r="G14" s="83"/>
      <c r="H14" s="83"/>
      <c r="I14" s="83"/>
      <c r="J14" s="83"/>
      <c r="K14" s="82"/>
      <c r="L14" s="111"/>
      <c r="M14" s="84"/>
      <c r="N14" s="94"/>
      <c r="O14" s="118" t="s">
        <v>608</v>
      </c>
      <c r="P14" s="105"/>
    </row>
    <row r="15" spans="1:24" ht="20.149999999999999" customHeight="1" x14ac:dyDescent="0.3">
      <c r="A15" s="97"/>
      <c r="B15" s="83" t="s">
        <v>84</v>
      </c>
      <c r="C15" s="82" t="s">
        <v>74</v>
      </c>
      <c r="D15" s="83"/>
      <c r="E15" s="83"/>
      <c r="F15" s="83"/>
      <c r="G15" s="83"/>
      <c r="H15" s="83"/>
      <c r="I15" s="83"/>
      <c r="J15" s="83"/>
      <c r="K15" s="82"/>
      <c r="L15" s="111"/>
      <c r="M15" s="84"/>
      <c r="N15" s="94"/>
      <c r="O15" s="118" t="s">
        <v>610</v>
      </c>
      <c r="P15" s="105"/>
    </row>
    <row r="16" spans="1:24" ht="20.149999999999999" customHeight="1" x14ac:dyDescent="0.3">
      <c r="A16" s="97"/>
      <c r="B16" s="83" t="s">
        <v>85</v>
      </c>
      <c r="C16" s="82" t="s">
        <v>1627</v>
      </c>
      <c r="D16" s="83"/>
      <c r="E16" s="83"/>
      <c r="F16" s="83"/>
      <c r="G16" s="83"/>
      <c r="H16" s="83"/>
      <c r="I16" s="83"/>
      <c r="J16" s="83"/>
      <c r="K16" s="82"/>
      <c r="L16" s="111"/>
      <c r="M16" s="84"/>
      <c r="N16" s="94"/>
      <c r="O16" s="118" t="s">
        <v>1628</v>
      </c>
      <c r="P16" s="105"/>
    </row>
    <row r="17" spans="1:16" ht="20.149999999999999" customHeight="1" x14ac:dyDescent="0.3">
      <c r="A17" s="97"/>
      <c r="B17" s="83" t="s">
        <v>86</v>
      </c>
      <c r="C17" s="82" t="s">
        <v>2437</v>
      </c>
      <c r="D17" s="83"/>
      <c r="E17" s="83"/>
      <c r="F17" s="83"/>
      <c r="G17" s="83"/>
      <c r="H17" s="83"/>
      <c r="I17" s="83"/>
      <c r="J17" s="83"/>
      <c r="K17" s="82"/>
      <c r="L17" s="111"/>
      <c r="M17" s="84"/>
      <c r="N17" s="94"/>
      <c r="O17" s="118" t="s">
        <v>611</v>
      </c>
      <c r="P17" s="105"/>
    </row>
    <row r="18" spans="1:16" ht="20.149999999999999" customHeight="1" x14ac:dyDescent="0.3">
      <c r="A18" s="97"/>
      <c r="B18" s="83" t="s">
        <v>87</v>
      </c>
      <c r="C18" s="82" t="s">
        <v>75</v>
      </c>
      <c r="D18" s="83"/>
      <c r="E18" s="83"/>
      <c r="F18" s="83"/>
      <c r="G18" s="83"/>
      <c r="H18" s="83"/>
      <c r="I18" s="83"/>
      <c r="J18" s="83"/>
      <c r="K18" s="82"/>
      <c r="L18" s="111"/>
      <c r="M18" s="84"/>
      <c r="N18" s="94"/>
      <c r="O18" s="118" t="s">
        <v>612</v>
      </c>
      <c r="P18" s="105"/>
    </row>
    <row r="19" spans="1:16" ht="20.149999999999999" customHeight="1" x14ac:dyDescent="0.3">
      <c r="A19" s="97"/>
      <c r="B19" s="83" t="s">
        <v>88</v>
      </c>
      <c r="C19" s="82" t="s">
        <v>76</v>
      </c>
      <c r="D19" s="83"/>
      <c r="E19" s="83"/>
      <c r="F19" s="83"/>
      <c r="G19" s="83"/>
      <c r="H19" s="83"/>
      <c r="I19" s="83"/>
      <c r="J19" s="83"/>
      <c r="K19" s="82"/>
      <c r="L19" s="111"/>
      <c r="M19" s="84"/>
      <c r="N19" s="94"/>
      <c r="O19" s="118" t="s">
        <v>756</v>
      </c>
      <c r="P19" s="105"/>
    </row>
    <row r="20" spans="1:16" ht="20.149999999999999" customHeight="1" x14ac:dyDescent="0.3">
      <c r="A20" s="97"/>
      <c r="B20" s="83" t="s">
        <v>89</v>
      </c>
      <c r="C20" s="82" t="s">
        <v>77</v>
      </c>
      <c r="D20" s="83"/>
      <c r="E20" s="83"/>
      <c r="F20" s="83"/>
      <c r="G20" s="83"/>
      <c r="H20" s="83"/>
      <c r="I20" s="83"/>
      <c r="J20" s="83"/>
      <c r="K20" s="82"/>
      <c r="L20" s="111"/>
      <c r="M20" s="84"/>
      <c r="N20" s="94"/>
      <c r="O20" s="118" t="s">
        <v>1610</v>
      </c>
      <c r="P20" s="105"/>
    </row>
    <row r="21" spans="1:16" ht="20.149999999999999" customHeight="1" x14ac:dyDescent="0.3">
      <c r="A21" s="97"/>
      <c r="B21" s="83" t="s">
        <v>90</v>
      </c>
      <c r="C21" s="82" t="s">
        <v>78</v>
      </c>
      <c r="D21" s="83"/>
      <c r="E21" s="83"/>
      <c r="F21" s="83"/>
      <c r="G21" s="83"/>
      <c r="H21" s="83"/>
      <c r="I21" s="83"/>
      <c r="J21" s="83"/>
      <c r="K21" s="82"/>
      <c r="L21" s="111"/>
      <c r="M21" s="84"/>
      <c r="N21" s="94"/>
      <c r="O21" s="118" t="s">
        <v>1611</v>
      </c>
      <c r="P21" s="105"/>
    </row>
    <row r="22" spans="1:16" ht="20.149999999999999" customHeight="1" x14ac:dyDescent="0.3">
      <c r="A22" s="97"/>
      <c r="B22" s="83" t="s">
        <v>91</v>
      </c>
      <c r="C22" s="82" t="s">
        <v>2396</v>
      </c>
      <c r="D22" s="83"/>
      <c r="E22" s="83"/>
      <c r="F22" s="83"/>
      <c r="G22" s="83"/>
      <c r="H22" s="83"/>
      <c r="I22" s="83"/>
      <c r="J22" s="83"/>
      <c r="K22" s="82"/>
      <c r="L22" s="111"/>
      <c r="M22" s="84"/>
      <c r="N22" s="94"/>
      <c r="O22" s="118" t="s">
        <v>2397</v>
      </c>
      <c r="P22" s="105"/>
    </row>
    <row r="23" spans="1:16" ht="20.149999999999999" customHeight="1" x14ac:dyDescent="0.3">
      <c r="A23" s="97"/>
      <c r="B23" s="83" t="s">
        <v>92</v>
      </c>
      <c r="C23" s="82" t="s">
        <v>2398</v>
      </c>
      <c r="D23" s="83"/>
      <c r="E23" s="83"/>
      <c r="F23" s="83"/>
      <c r="G23" s="83"/>
      <c r="H23" s="83"/>
      <c r="I23" s="83"/>
      <c r="J23" s="83"/>
      <c r="K23" s="82"/>
      <c r="L23" s="111"/>
      <c r="M23" s="84"/>
      <c r="N23" s="94"/>
      <c r="O23" s="118" t="s">
        <v>2399</v>
      </c>
      <c r="P23" s="105"/>
    </row>
    <row r="24" spans="1:16" ht="20.149999999999999" customHeight="1" x14ac:dyDescent="0.3">
      <c r="A24" s="97"/>
      <c r="B24" s="83" t="s">
        <v>93</v>
      </c>
      <c r="C24" s="82" t="s">
        <v>80</v>
      </c>
      <c r="D24" s="83"/>
      <c r="E24" s="83"/>
      <c r="F24" s="83"/>
      <c r="G24" s="83"/>
      <c r="H24" s="83"/>
      <c r="I24" s="83"/>
      <c r="J24" s="83"/>
      <c r="K24" s="82"/>
      <c r="L24" s="111"/>
      <c r="M24" s="84"/>
      <c r="N24" s="94"/>
      <c r="O24" s="118" t="s">
        <v>613</v>
      </c>
      <c r="P24" s="105"/>
    </row>
    <row r="25" spans="1:16" ht="20.149999999999999" customHeight="1" x14ac:dyDescent="0.3">
      <c r="A25" s="97"/>
      <c r="B25" s="83" t="s">
        <v>94</v>
      </c>
      <c r="C25" s="82" t="s">
        <v>4044</v>
      </c>
      <c r="D25" s="83"/>
      <c r="E25" s="83"/>
      <c r="F25" s="83"/>
      <c r="G25" s="83"/>
      <c r="H25" s="83"/>
      <c r="I25" s="83"/>
      <c r="J25" s="83"/>
      <c r="K25" s="82"/>
      <c r="L25" s="111"/>
      <c r="M25" s="84"/>
      <c r="N25" s="94"/>
      <c r="O25" s="118" t="s">
        <v>4045</v>
      </c>
      <c r="P25" s="105"/>
    </row>
    <row r="26" spans="1:16" ht="20.149999999999999" customHeight="1" x14ac:dyDescent="0.3">
      <c r="A26" s="97"/>
      <c r="B26" s="83" t="s">
        <v>4042</v>
      </c>
      <c r="C26" s="92" t="s">
        <v>642</v>
      </c>
      <c r="D26" s="336"/>
      <c r="E26" s="336"/>
      <c r="F26" s="336"/>
      <c r="G26" s="336"/>
      <c r="H26" s="336"/>
      <c r="I26" s="336"/>
      <c r="J26" s="336"/>
      <c r="K26" s="92"/>
      <c r="L26" s="112"/>
      <c r="M26" s="93"/>
      <c r="N26" s="193"/>
      <c r="O26" s="120" t="s">
        <v>614</v>
      </c>
      <c r="P26" s="105"/>
    </row>
    <row r="27" spans="1:16" ht="20.149999999999999" customHeight="1" x14ac:dyDescent="0.3">
      <c r="A27" s="97"/>
      <c r="B27" s="84"/>
      <c r="C27" s="86" t="s">
        <v>10</v>
      </c>
      <c r="D27" s="84"/>
      <c r="E27" s="84"/>
      <c r="F27" s="84"/>
      <c r="G27" s="84"/>
      <c r="H27" s="84"/>
      <c r="I27" s="84"/>
      <c r="J27" s="84"/>
      <c r="K27" s="86"/>
      <c r="L27" s="122" t="str">
        <f>VLOOKUP(SUM(_Output!D52:D65),_SUM_Completeness!A17:B31,2,FALSE)</f>
        <v>Incomplete</v>
      </c>
      <c r="M27" s="82"/>
      <c r="N27" s="94"/>
      <c r="O27" s="117" t="s">
        <v>623</v>
      </c>
      <c r="P27" s="105"/>
    </row>
    <row r="28" spans="1:16" ht="20.149999999999999" customHeight="1" x14ac:dyDescent="0.3">
      <c r="A28" s="3"/>
      <c r="B28" s="3" t="s">
        <v>112</v>
      </c>
      <c r="C28" s="3" t="s">
        <v>2323</v>
      </c>
      <c r="D28" s="3"/>
      <c r="E28" s="3"/>
      <c r="F28" s="3"/>
      <c r="G28" s="3"/>
      <c r="H28" s="3"/>
      <c r="I28" s="3"/>
      <c r="J28" s="3"/>
      <c r="K28" s="3"/>
      <c r="L28" s="187"/>
      <c r="M28" s="3"/>
      <c r="N28" s="195" t="str">
        <f>VLOOKUP(_Output!D66,_Guidance!B109:C114,2,FALSE)</f>
        <v xml:space="preserve"> </v>
      </c>
      <c r="O28" s="116" t="s">
        <v>2359</v>
      </c>
      <c r="P28" s="3"/>
    </row>
    <row r="29" spans="1:16" ht="20.149999999999999" customHeight="1" x14ac:dyDescent="0.3">
      <c r="A29" s="84"/>
      <c r="B29" s="82" t="s">
        <v>114</v>
      </c>
      <c r="C29" s="87" t="s">
        <v>2358</v>
      </c>
      <c r="D29" s="84"/>
      <c r="E29" s="84"/>
      <c r="F29" s="84"/>
      <c r="G29" s="84"/>
      <c r="H29" s="84"/>
      <c r="I29" s="84"/>
      <c r="J29" s="84"/>
      <c r="K29" s="86"/>
      <c r="L29" s="460"/>
      <c r="M29" s="82"/>
      <c r="N29" s="94"/>
      <c r="O29" s="118"/>
      <c r="P29" s="105"/>
    </row>
    <row r="30" spans="1:16" ht="20.149999999999999" customHeight="1" x14ac:dyDescent="0.3">
      <c r="A30" s="84"/>
      <c r="B30" s="83" t="s">
        <v>2020</v>
      </c>
      <c r="C30" s="82" t="s">
        <v>2328</v>
      </c>
      <c r="D30" s="84"/>
      <c r="E30" s="84"/>
      <c r="F30" s="84"/>
      <c r="G30" s="84"/>
      <c r="H30" s="84"/>
      <c r="I30" s="84"/>
      <c r="J30" s="84"/>
      <c r="K30" s="86"/>
      <c r="L30" s="460"/>
      <c r="M30" s="82"/>
      <c r="N30" s="94"/>
      <c r="O30" s="118" t="s">
        <v>2336</v>
      </c>
      <c r="P30" s="105"/>
    </row>
    <row r="31" spans="1:16" ht="20.149999999999999" customHeight="1" x14ac:dyDescent="0.3">
      <c r="A31" s="84"/>
      <c r="B31" s="83" t="s">
        <v>2021</v>
      </c>
      <c r="C31" s="82" t="s">
        <v>2332</v>
      </c>
      <c r="D31" s="84"/>
      <c r="E31" s="84"/>
      <c r="F31" s="84"/>
      <c r="G31" s="84"/>
      <c r="H31" s="84"/>
      <c r="I31" s="84"/>
      <c r="J31" s="84"/>
      <c r="K31" s="86"/>
      <c r="L31" s="460"/>
      <c r="M31" s="82"/>
      <c r="N31" s="94"/>
      <c r="O31" s="118" t="s">
        <v>2337</v>
      </c>
      <c r="P31" s="105"/>
    </row>
    <row r="32" spans="1:16" ht="20.149999999999999" customHeight="1" x14ac:dyDescent="0.3">
      <c r="A32" s="84"/>
      <c r="B32" s="83" t="s">
        <v>2324</v>
      </c>
      <c r="C32" s="82" t="s">
        <v>2327</v>
      </c>
      <c r="D32" s="84"/>
      <c r="E32" s="84"/>
      <c r="F32" s="84"/>
      <c r="G32" s="84"/>
      <c r="H32" s="84"/>
      <c r="I32" s="84"/>
      <c r="J32" s="84"/>
      <c r="K32" s="86"/>
      <c r="L32" s="460"/>
      <c r="M32" s="82"/>
      <c r="N32" s="94"/>
      <c r="O32" s="118" t="s">
        <v>2338</v>
      </c>
      <c r="P32" s="105"/>
    </row>
    <row r="33" spans="1:16" ht="20.149999999999999" customHeight="1" x14ac:dyDescent="0.3">
      <c r="A33" s="84"/>
      <c r="B33" s="83" t="s">
        <v>2325</v>
      </c>
      <c r="C33" s="82" t="s">
        <v>2334</v>
      </c>
      <c r="D33" s="84"/>
      <c r="E33" s="84"/>
      <c r="F33" s="84"/>
      <c r="G33" s="84"/>
      <c r="H33" s="84"/>
      <c r="I33" s="84"/>
      <c r="J33" s="84"/>
      <c r="K33" s="86"/>
      <c r="L33" s="460"/>
      <c r="M33" s="82"/>
      <c r="N33" s="94"/>
      <c r="O33" s="118" t="s">
        <v>2339</v>
      </c>
      <c r="P33" s="105"/>
    </row>
    <row r="34" spans="1:16" ht="20.149999999999999" customHeight="1" x14ac:dyDescent="0.3">
      <c r="A34" s="84"/>
      <c r="B34" s="83" t="s">
        <v>2326</v>
      </c>
      <c r="C34" s="82" t="s">
        <v>2329</v>
      </c>
      <c r="D34" s="84"/>
      <c r="E34" s="84"/>
      <c r="F34" s="84"/>
      <c r="G34" s="84"/>
      <c r="H34" s="84"/>
      <c r="I34" s="84"/>
      <c r="J34" s="84"/>
      <c r="K34" s="86"/>
      <c r="L34" s="460"/>
      <c r="M34" s="82"/>
      <c r="N34" s="94"/>
      <c r="O34" s="118" t="s">
        <v>2340</v>
      </c>
      <c r="P34" s="105"/>
    </row>
    <row r="35" spans="1:16" ht="20.149999999999999" customHeight="1" x14ac:dyDescent="0.3">
      <c r="A35" s="84"/>
      <c r="B35" s="83" t="s">
        <v>2331</v>
      </c>
      <c r="C35" s="82" t="s">
        <v>2333</v>
      </c>
      <c r="D35" s="84"/>
      <c r="E35" s="84"/>
      <c r="F35" s="84"/>
      <c r="G35" s="84"/>
      <c r="H35" s="84"/>
      <c r="I35" s="84"/>
      <c r="J35" s="84"/>
      <c r="K35" s="86"/>
      <c r="L35" s="460"/>
      <c r="M35" s="82"/>
      <c r="N35" s="94"/>
      <c r="O35" s="118" t="s">
        <v>2344</v>
      </c>
      <c r="P35" s="105"/>
    </row>
    <row r="36" spans="1:16" ht="20.149999999999999" customHeight="1" x14ac:dyDescent="0.3">
      <c r="A36" s="84"/>
      <c r="B36" s="83" t="s">
        <v>2335</v>
      </c>
      <c r="C36" s="82" t="s">
        <v>2341</v>
      </c>
      <c r="D36" s="84"/>
      <c r="E36" s="84"/>
      <c r="F36" s="84"/>
      <c r="G36" s="84"/>
      <c r="H36" s="84"/>
      <c r="I36" s="84"/>
      <c r="J36" s="84"/>
      <c r="K36" s="86"/>
      <c r="L36" s="460"/>
      <c r="M36" s="82"/>
      <c r="N36" s="94"/>
      <c r="O36" s="118" t="s">
        <v>2342</v>
      </c>
      <c r="P36" s="105"/>
    </row>
    <row r="37" spans="1:16" ht="20.149999999999999" customHeight="1" x14ac:dyDescent="0.3">
      <c r="A37" s="84"/>
      <c r="B37" s="83" t="s">
        <v>2343</v>
      </c>
      <c r="C37" s="92" t="s">
        <v>2330</v>
      </c>
      <c r="D37" s="93"/>
      <c r="E37" s="93"/>
      <c r="F37" s="93"/>
      <c r="G37" s="93"/>
      <c r="H37" s="93"/>
      <c r="I37" s="93"/>
      <c r="J37" s="93"/>
      <c r="K37" s="459"/>
      <c r="L37" s="461"/>
      <c r="M37" s="92"/>
      <c r="N37" s="193"/>
      <c r="O37" s="120" t="s">
        <v>2345</v>
      </c>
      <c r="P37" s="105"/>
    </row>
    <row r="38" spans="1:16" ht="20.149999999999999" customHeight="1" x14ac:dyDescent="0.3">
      <c r="A38" s="84"/>
      <c r="B38" s="83"/>
      <c r="C38" s="86" t="s">
        <v>10</v>
      </c>
      <c r="D38" s="84"/>
      <c r="E38" s="84"/>
      <c r="F38" s="84"/>
      <c r="G38" s="84"/>
      <c r="H38" s="84"/>
      <c r="I38" s="84"/>
      <c r="J38" s="84"/>
      <c r="K38" s="86"/>
      <c r="L38" s="458" t="str">
        <f>VLOOKUP(SUM(_Output!D68:D75),_SUM_Completeness!A34:B42,2,FALSE)</f>
        <v>Incomplete</v>
      </c>
      <c r="M38" s="82"/>
      <c r="N38" s="94"/>
      <c r="O38" s="117" t="s">
        <v>2357</v>
      </c>
      <c r="P38" s="105"/>
    </row>
    <row r="39" spans="1:16" ht="20.149999999999999" customHeight="1" x14ac:dyDescent="0.3">
      <c r="A39" s="3"/>
      <c r="B39" s="3" t="s">
        <v>301</v>
      </c>
      <c r="C39" s="3" t="s">
        <v>2222</v>
      </c>
      <c r="D39" s="3"/>
      <c r="E39" s="3"/>
      <c r="F39" s="3"/>
      <c r="G39" s="3"/>
      <c r="H39" s="3"/>
      <c r="I39" s="3"/>
      <c r="J39" s="3"/>
      <c r="K39" s="3"/>
      <c r="L39" s="187"/>
      <c r="M39" s="3"/>
      <c r="N39" s="192" t="str">
        <f>VLOOKUP(_Output!D76,_Guidance!B115:C120,2,FALSE)</f>
        <v xml:space="preserve"> </v>
      </c>
      <c r="O39" s="113" t="s">
        <v>1612</v>
      </c>
      <c r="P39" s="14"/>
    </row>
    <row r="40" spans="1:16" ht="20.149999999999999" customHeight="1" x14ac:dyDescent="0.3">
      <c r="A40" s="3"/>
      <c r="B40" s="3" t="s">
        <v>783</v>
      </c>
      <c r="C40" s="3" t="s">
        <v>3748</v>
      </c>
      <c r="D40" s="3"/>
      <c r="E40" s="3"/>
      <c r="F40" s="3"/>
      <c r="G40" s="3"/>
      <c r="H40" s="3"/>
      <c r="I40" s="3"/>
      <c r="J40" s="3"/>
      <c r="K40" s="3"/>
      <c r="L40" s="113"/>
      <c r="M40" s="3"/>
      <c r="N40" s="192" t="str">
        <f>VLOOKUP(_Output!D1078,_Guidance!B121:C126,2,FALSE)</f>
        <v xml:space="preserve"> </v>
      </c>
      <c r="O40" s="113" t="s">
        <v>4517</v>
      </c>
      <c r="P40" s="14"/>
    </row>
    <row r="41" spans="1:16" ht="20.149999999999999" customHeight="1" x14ac:dyDescent="0.3">
      <c r="A41" s="9"/>
      <c r="B41" s="3" t="s">
        <v>785</v>
      </c>
      <c r="C41" s="3" t="s">
        <v>113</v>
      </c>
      <c r="D41" s="3"/>
      <c r="E41" s="3"/>
      <c r="F41" s="3"/>
      <c r="G41" s="3"/>
      <c r="H41" s="3"/>
      <c r="I41" s="3"/>
      <c r="J41" s="3"/>
      <c r="K41" s="3"/>
      <c r="L41" s="110"/>
      <c r="M41" s="5"/>
      <c r="N41" s="192" t="str">
        <f>VLOOKUP(_Output!D77,_Guidance!B127:C132,2,FALSE)</f>
        <v xml:space="preserve"> </v>
      </c>
      <c r="O41" s="116" t="s">
        <v>4518</v>
      </c>
      <c r="P41" s="14"/>
    </row>
    <row r="42" spans="1:16" ht="20.149999999999999" customHeight="1" x14ac:dyDescent="0.3">
      <c r="A42" s="9"/>
      <c r="B42" s="3" t="s">
        <v>787</v>
      </c>
      <c r="C42" s="3" t="s">
        <v>115</v>
      </c>
      <c r="D42" s="3"/>
      <c r="E42" s="3"/>
      <c r="F42" s="3"/>
      <c r="G42" s="3"/>
      <c r="H42" s="3"/>
      <c r="I42" s="3"/>
      <c r="J42" s="3"/>
      <c r="K42" s="3"/>
      <c r="L42" s="110"/>
      <c r="M42" s="5"/>
      <c r="N42" s="192" t="str">
        <f>VLOOKUP(_Output!D78,_Guidance!B133:C138,2,FALSE)</f>
        <v xml:space="preserve"> </v>
      </c>
      <c r="O42" s="116" t="s">
        <v>1613</v>
      </c>
      <c r="P42" s="14"/>
    </row>
    <row r="43" spans="1:16" ht="20.149999999999999" customHeight="1" x14ac:dyDescent="0.3">
      <c r="A43" s="9"/>
      <c r="B43" s="3" t="s">
        <v>788</v>
      </c>
      <c r="C43" s="3" t="s">
        <v>4265</v>
      </c>
      <c r="D43" s="3"/>
      <c r="E43" s="3"/>
      <c r="F43" s="3"/>
      <c r="G43" s="3"/>
      <c r="H43" s="3"/>
      <c r="I43" s="3"/>
      <c r="J43" s="3"/>
      <c r="K43" s="3"/>
      <c r="L43" s="110"/>
      <c r="M43" s="5"/>
      <c r="N43" s="192" t="str">
        <f>VLOOKUP(_Output!D79,_Guidance!B139:C144,2,FALSE)</f>
        <v xml:space="preserve"> </v>
      </c>
      <c r="O43" s="116" t="s">
        <v>4266</v>
      </c>
      <c r="P43" s="14"/>
    </row>
    <row r="44" spans="1:16" ht="20.149999999999999" customHeight="1" x14ac:dyDescent="0.3">
      <c r="A44" s="9"/>
      <c r="B44" s="3" t="s">
        <v>790</v>
      </c>
      <c r="C44" s="3" t="s">
        <v>2522</v>
      </c>
      <c r="D44" s="3"/>
      <c r="E44" s="3"/>
      <c r="F44" s="3"/>
      <c r="G44" s="3"/>
      <c r="H44" s="3"/>
      <c r="I44" s="3"/>
      <c r="J44" s="3"/>
      <c r="K44" s="3"/>
      <c r="L44" s="110"/>
      <c r="M44" s="5"/>
      <c r="N44" s="192" t="str">
        <f>VLOOKUP(_Output!D985,_Guidance!B145:C150,2,FALSE)</f>
        <v xml:space="preserve"> </v>
      </c>
      <c r="O44" s="116" t="s">
        <v>5141</v>
      </c>
      <c r="P44" s="14"/>
    </row>
    <row r="45" spans="1:16" ht="20.149999999999999" customHeight="1" x14ac:dyDescent="0.3">
      <c r="A45" s="9"/>
      <c r="B45" s="3"/>
      <c r="C45" s="3"/>
      <c r="D45" s="3"/>
      <c r="E45" s="3"/>
      <c r="F45" s="3"/>
      <c r="G45" s="3"/>
      <c r="H45" s="3"/>
      <c r="I45" s="3"/>
      <c r="J45" s="3"/>
      <c r="K45" s="3"/>
      <c r="L45" s="110"/>
      <c r="M45" s="5"/>
      <c r="N45" s="12"/>
      <c r="O45" s="116"/>
      <c r="P45" s="14"/>
    </row>
    <row r="46" spans="1:16" ht="20.149999999999999" customHeight="1" x14ac:dyDescent="0.3">
      <c r="A46" s="106"/>
      <c r="B46" s="107" t="s">
        <v>223</v>
      </c>
      <c r="C46" s="108"/>
      <c r="D46" s="107"/>
      <c r="E46" s="107"/>
      <c r="F46" s="107"/>
      <c r="G46" s="107"/>
      <c r="H46" s="107"/>
      <c r="I46" s="107"/>
      <c r="J46" s="107"/>
      <c r="K46" s="108"/>
      <c r="L46" s="110"/>
      <c r="M46" s="5"/>
      <c r="N46" s="12"/>
      <c r="O46" s="116"/>
      <c r="P46" s="14"/>
    </row>
    <row r="47" spans="1:16" ht="20.3" customHeight="1" x14ac:dyDescent="0.3">
      <c r="A47" s="9"/>
      <c r="B47" s="3" t="s">
        <v>791</v>
      </c>
      <c r="C47" s="3" t="s">
        <v>4103</v>
      </c>
      <c r="D47" s="21"/>
      <c r="E47" s="21"/>
      <c r="F47" s="21"/>
      <c r="G47" s="21"/>
      <c r="H47" s="21"/>
      <c r="I47" s="21"/>
      <c r="J47" s="21"/>
      <c r="K47" s="21"/>
      <c r="L47" s="601" t="s">
        <v>58</v>
      </c>
      <c r="M47" s="602"/>
      <c r="N47" s="897"/>
      <c r="O47" s="898"/>
      <c r="P47" s="14"/>
    </row>
    <row r="48" spans="1:16" ht="20.3" customHeight="1" x14ac:dyDescent="0.3">
      <c r="A48" s="9"/>
      <c r="B48" s="21"/>
      <c r="C48" s="21"/>
      <c r="D48" s="21"/>
      <c r="E48" s="21"/>
      <c r="F48" s="21"/>
      <c r="G48" s="21"/>
      <c r="H48" s="21"/>
      <c r="I48" s="21"/>
      <c r="J48" s="21"/>
      <c r="K48" s="21"/>
      <c r="L48" s="603" t="s">
        <v>59</v>
      </c>
      <c r="M48" s="604"/>
      <c r="N48" s="899"/>
      <c r="O48" s="900"/>
      <c r="P48" s="14"/>
    </row>
    <row r="49" spans="1:16" ht="20.3" customHeight="1" x14ac:dyDescent="0.3">
      <c r="A49" s="9"/>
      <c r="B49" s="21"/>
      <c r="C49" s="21"/>
      <c r="D49" s="21"/>
      <c r="E49" s="21"/>
      <c r="F49" s="21"/>
      <c r="G49" s="21"/>
      <c r="H49" s="21"/>
      <c r="I49" s="21"/>
      <c r="J49" s="21"/>
      <c r="K49" s="21"/>
      <c r="L49" s="603" t="s">
        <v>81</v>
      </c>
      <c r="M49" s="604"/>
      <c r="N49" s="899"/>
      <c r="O49" s="900"/>
      <c r="P49" s="14"/>
    </row>
    <row r="50" spans="1:16" ht="20.3" customHeight="1" x14ac:dyDescent="0.3">
      <c r="A50" s="9"/>
      <c r="B50" s="21"/>
      <c r="C50" s="21"/>
      <c r="D50" s="21"/>
      <c r="E50" s="21"/>
      <c r="F50" s="21"/>
      <c r="G50" s="21"/>
      <c r="H50" s="21"/>
      <c r="I50" s="21"/>
      <c r="J50" s="21"/>
      <c r="K50" s="21"/>
      <c r="L50" s="603" t="s">
        <v>112</v>
      </c>
      <c r="M50" s="604"/>
      <c r="N50" s="899"/>
      <c r="O50" s="900"/>
      <c r="P50" s="14"/>
    </row>
    <row r="51" spans="1:16" ht="20.3" customHeight="1" x14ac:dyDescent="0.3">
      <c r="A51" s="9"/>
      <c r="B51" s="21"/>
      <c r="C51" s="21"/>
      <c r="D51" s="21"/>
      <c r="E51" s="21"/>
      <c r="F51" s="21"/>
      <c r="G51" s="21"/>
      <c r="H51" s="21"/>
      <c r="I51" s="21"/>
      <c r="J51" s="21"/>
      <c r="K51" s="21"/>
      <c r="L51" s="603" t="s">
        <v>114</v>
      </c>
      <c r="M51" s="604"/>
      <c r="N51" s="899"/>
      <c r="O51" s="900"/>
      <c r="P51" s="14"/>
    </row>
    <row r="52" spans="1:16" ht="20.3" customHeight="1" x14ac:dyDescent="0.3">
      <c r="A52" s="9"/>
      <c r="B52" s="21"/>
      <c r="C52" s="21"/>
      <c r="D52" s="21"/>
      <c r="E52" s="21"/>
      <c r="F52" s="21"/>
      <c r="G52" s="21"/>
      <c r="H52" s="21"/>
      <c r="I52" s="21"/>
      <c r="J52" s="21"/>
      <c r="K52" s="21"/>
      <c r="L52" s="603" t="s">
        <v>301</v>
      </c>
      <c r="M52" s="604"/>
      <c r="N52" s="899"/>
      <c r="O52" s="900"/>
      <c r="P52" s="14"/>
    </row>
    <row r="53" spans="1:16" ht="20.3" customHeight="1" x14ac:dyDescent="0.3">
      <c r="A53" s="9"/>
      <c r="B53" s="21"/>
      <c r="C53" s="21"/>
      <c r="D53" s="21"/>
      <c r="E53" s="21"/>
      <c r="F53" s="21"/>
      <c r="G53" s="21"/>
      <c r="H53" s="21"/>
      <c r="I53" s="21"/>
      <c r="J53" s="21"/>
      <c r="K53" s="21"/>
      <c r="L53" s="603" t="s">
        <v>783</v>
      </c>
      <c r="M53" s="604"/>
      <c r="N53" s="899"/>
      <c r="O53" s="900"/>
      <c r="P53" s="14"/>
    </row>
    <row r="54" spans="1:16" ht="20.3" customHeight="1" x14ac:dyDescent="0.3">
      <c r="A54" s="9"/>
      <c r="B54" s="21"/>
      <c r="C54" s="21"/>
      <c r="D54" s="21"/>
      <c r="E54" s="21"/>
      <c r="F54" s="21"/>
      <c r="G54" s="21"/>
      <c r="H54" s="21"/>
      <c r="I54" s="21"/>
      <c r="J54" s="21"/>
      <c r="K54" s="21"/>
      <c r="L54" s="603" t="s">
        <v>785</v>
      </c>
      <c r="M54" s="604"/>
      <c r="N54" s="899"/>
      <c r="O54" s="900"/>
      <c r="P54" s="14"/>
    </row>
    <row r="55" spans="1:16" ht="20.3" customHeight="1" x14ac:dyDescent="0.3">
      <c r="A55" s="9"/>
      <c r="B55" s="21"/>
      <c r="C55" s="21"/>
      <c r="D55" s="21"/>
      <c r="E55" s="21"/>
      <c r="F55" s="21"/>
      <c r="G55" s="21"/>
      <c r="H55" s="21"/>
      <c r="I55" s="21"/>
      <c r="J55" s="21"/>
      <c r="K55" s="21"/>
      <c r="L55" s="603" t="s">
        <v>787</v>
      </c>
      <c r="M55" s="604"/>
      <c r="N55" s="899"/>
      <c r="O55" s="900"/>
      <c r="P55" s="14"/>
    </row>
    <row r="56" spans="1:16" ht="20.3" customHeight="1" x14ac:dyDescent="0.3">
      <c r="A56" s="9"/>
      <c r="B56" s="21"/>
      <c r="C56" s="21"/>
      <c r="D56" s="21"/>
      <c r="E56" s="21"/>
      <c r="F56" s="21"/>
      <c r="G56" s="21"/>
      <c r="H56" s="21"/>
      <c r="I56" s="21"/>
      <c r="J56" s="21"/>
      <c r="K56" s="21"/>
      <c r="L56" s="603" t="s">
        <v>788</v>
      </c>
      <c r="M56" s="604"/>
      <c r="N56" s="899"/>
      <c r="O56" s="900"/>
      <c r="P56" s="14"/>
    </row>
    <row r="57" spans="1:16" ht="20.3" customHeight="1" x14ac:dyDescent="0.3">
      <c r="A57" s="9"/>
      <c r="B57" s="21"/>
      <c r="C57" s="21"/>
      <c r="D57" s="21"/>
      <c r="E57" s="21"/>
      <c r="F57" s="21"/>
      <c r="G57" s="21"/>
      <c r="H57" s="21"/>
      <c r="I57" s="21"/>
      <c r="J57" s="21"/>
      <c r="K57" s="21"/>
      <c r="L57" s="605" t="s">
        <v>790</v>
      </c>
      <c r="M57" s="606"/>
      <c r="N57" s="907"/>
      <c r="O57" s="908"/>
      <c r="P57" s="14"/>
    </row>
    <row r="58" spans="1:16" ht="20.149999999999999" customHeight="1" thickBot="1" x14ac:dyDescent="0.35">
      <c r="A58" s="10"/>
      <c r="B58" s="11"/>
      <c r="C58" s="11"/>
      <c r="D58" s="11"/>
      <c r="E58" s="11"/>
      <c r="F58" s="11"/>
      <c r="G58" s="11"/>
      <c r="H58" s="11"/>
      <c r="I58" s="11"/>
      <c r="J58" s="11"/>
      <c r="K58" s="11"/>
      <c r="L58" s="11"/>
      <c r="M58" s="11"/>
      <c r="N58" s="31"/>
      <c r="O58" s="31"/>
      <c r="P58" s="15"/>
    </row>
  </sheetData>
  <mergeCells count="22">
    <mergeCell ref="N47:O47"/>
    <mergeCell ref="B4:F4"/>
    <mergeCell ref="G4:K4"/>
    <mergeCell ref="B5:F5"/>
    <mergeCell ref="G5:K5"/>
    <mergeCell ref="B6:F6"/>
    <mergeCell ref="T1:T2"/>
    <mergeCell ref="B3:F3"/>
    <mergeCell ref="G3:K3"/>
    <mergeCell ref="B1:K2"/>
    <mergeCell ref="L1:L2"/>
    <mergeCell ref="R1:R2"/>
    <mergeCell ref="N55:O55"/>
    <mergeCell ref="N56:O56"/>
    <mergeCell ref="N57:O57"/>
    <mergeCell ref="N48:O48"/>
    <mergeCell ref="N50:O50"/>
    <mergeCell ref="N52:O52"/>
    <mergeCell ref="N53:O53"/>
    <mergeCell ref="N54:O54"/>
    <mergeCell ref="N51:O51"/>
    <mergeCell ref="N49:O49"/>
  </mergeCells>
  <phoneticPr fontId="24" type="noConversion"/>
  <hyperlinks>
    <hyperlink ref="N3:Q3" location="'People - T&amp;E'!A1" tooltip="5. Training and Education" display="5. Training and Education" xr:uid="{00000000-0004-0000-0900-000000000000}"/>
    <hyperlink ref="G3:K3" location="'Business - PRV'!A1" tooltip="5. Privacy &amp; Policy" display="5. Privacy &amp; Policy" xr:uid="{00000000-0004-0000-0900-000001000000}"/>
    <hyperlink ref="B3:F3" location="'Business - BSD'!A1" tooltip="1. Business Drivers" display="1. Business Drivers" xr:uid="{00000000-0004-0000-0900-000002000000}"/>
    <hyperlink ref="B5:F5" location="'Business - CHT'!A1" tooltip="3. Charter" display="3. Charter" xr:uid="{00000000-0004-0000-0900-000004000000}"/>
    <hyperlink ref="B4:F4" location="'Business - CST'!A1" tooltip="2. Customers &amp; Stakeholders" display="2. Customers &amp; Stakeholders" xr:uid="{4E0471DB-D47A-4A91-8E7F-DC0A85A5664B}"/>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9633" r:id="rId4" name="Drop Down 1">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69634" r:id="rId5" name="Drop Down 2">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69637" r:id="rId6" name="Drop Down 5">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69638" r:id="rId7" name="Drop Down 6">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69639" r:id="rId8" name="Drop Down 7">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69640" r:id="rId9" name="Drop Down 8">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69641" r:id="rId10" name="Drop Down 9">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69642" r:id="rId11" name="Drop Down 10">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69643" r:id="rId12" name="Drop Down 11">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69644" r:id="rId13" name="Drop Down 12">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69645" r:id="rId14" name="Drop Down 13">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69646" r:id="rId15" name="Drop Down 14">
              <controlPr defaultSize="0" autoLine="0" autoPict="0">
                <anchor moveWithCells="1">
                  <from>
                    <xdr:col>11</xdr:col>
                    <xdr:colOff>15368</xdr:colOff>
                    <xdr:row>22</xdr:row>
                    <xdr:rowOff>23052</xdr:rowOff>
                  </from>
                  <to>
                    <xdr:col>12</xdr:col>
                    <xdr:colOff>15368</xdr:colOff>
                    <xdr:row>22</xdr:row>
                    <xdr:rowOff>230521</xdr:rowOff>
                  </to>
                </anchor>
              </controlPr>
            </control>
          </mc:Choice>
        </mc:AlternateContent>
        <mc:AlternateContent xmlns:mc="http://schemas.openxmlformats.org/markup-compatibility/2006">
          <mc:Choice Requires="x14">
            <control shapeId="69647" r:id="rId16" name="Drop Down 15">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69648" r:id="rId17" name="Drop Down 16">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mc:AlternateContent xmlns:mc="http://schemas.openxmlformats.org/markup-compatibility/2006">
          <mc:Choice Requires="x14">
            <control shapeId="69649" r:id="rId18" name="Drop Down 17">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69651" r:id="rId19" name="Drop Down 19">
              <controlPr defaultSize="0" autoLine="0" autoPict="0">
                <anchor moveWithCells="1">
                  <from>
                    <xdr:col>11</xdr:col>
                    <xdr:colOff>15368</xdr:colOff>
                    <xdr:row>38</xdr:row>
                    <xdr:rowOff>23052</xdr:rowOff>
                  </from>
                  <to>
                    <xdr:col>12</xdr:col>
                    <xdr:colOff>15368</xdr:colOff>
                    <xdr:row>38</xdr:row>
                    <xdr:rowOff>230521</xdr:rowOff>
                  </to>
                </anchor>
              </controlPr>
            </control>
          </mc:Choice>
        </mc:AlternateContent>
        <mc:AlternateContent xmlns:mc="http://schemas.openxmlformats.org/markup-compatibility/2006">
          <mc:Choice Requires="x14">
            <control shapeId="69652" r:id="rId20" name="Drop Down 20">
              <controlPr defaultSize="0" autoLine="0" autoPict="0">
                <anchor moveWithCells="1">
                  <from>
                    <xdr:col>11</xdr:col>
                    <xdr:colOff>15368</xdr:colOff>
                    <xdr:row>40</xdr:row>
                    <xdr:rowOff>23052</xdr:rowOff>
                  </from>
                  <to>
                    <xdr:col>12</xdr:col>
                    <xdr:colOff>15368</xdr:colOff>
                    <xdr:row>40</xdr:row>
                    <xdr:rowOff>230521</xdr:rowOff>
                  </to>
                </anchor>
              </controlPr>
            </control>
          </mc:Choice>
        </mc:AlternateContent>
        <mc:AlternateContent xmlns:mc="http://schemas.openxmlformats.org/markup-compatibility/2006">
          <mc:Choice Requires="x14">
            <control shapeId="69653" r:id="rId21" name="Drop Down 21">
              <controlPr defaultSize="0" autoLine="0" autoPict="0">
                <anchor moveWithCells="1">
                  <from>
                    <xdr:col>11</xdr:col>
                    <xdr:colOff>15368</xdr:colOff>
                    <xdr:row>41</xdr:row>
                    <xdr:rowOff>23052</xdr:rowOff>
                  </from>
                  <to>
                    <xdr:col>12</xdr:col>
                    <xdr:colOff>15368</xdr:colOff>
                    <xdr:row>41</xdr:row>
                    <xdr:rowOff>230521</xdr:rowOff>
                  </to>
                </anchor>
              </controlPr>
            </control>
          </mc:Choice>
        </mc:AlternateContent>
        <mc:AlternateContent xmlns:mc="http://schemas.openxmlformats.org/markup-compatibility/2006">
          <mc:Choice Requires="x14">
            <control shapeId="69654" r:id="rId22" name="Drop Down 22">
              <controlPr defaultSize="0" autoLine="0" autoPict="0">
                <anchor moveWithCells="1">
                  <from>
                    <xdr:col>11</xdr:col>
                    <xdr:colOff>15368</xdr:colOff>
                    <xdr:row>42</xdr:row>
                    <xdr:rowOff>23052</xdr:rowOff>
                  </from>
                  <to>
                    <xdr:col>12</xdr:col>
                    <xdr:colOff>15368</xdr:colOff>
                    <xdr:row>42</xdr:row>
                    <xdr:rowOff>230521</xdr:rowOff>
                  </to>
                </anchor>
              </controlPr>
            </control>
          </mc:Choice>
        </mc:AlternateContent>
        <mc:AlternateContent xmlns:mc="http://schemas.openxmlformats.org/markup-compatibility/2006">
          <mc:Choice Requires="x14">
            <control shapeId="69660" r:id="rId23" name="Drop Down 28">
              <controlPr defaultSize="0" autoLine="0" autoPict="0">
                <anchor moveWithCells="1">
                  <from>
                    <xdr:col>11</xdr:col>
                    <xdr:colOff>15368</xdr:colOff>
                    <xdr:row>29</xdr:row>
                    <xdr:rowOff>23052</xdr:rowOff>
                  </from>
                  <to>
                    <xdr:col>12</xdr:col>
                    <xdr:colOff>15368</xdr:colOff>
                    <xdr:row>29</xdr:row>
                    <xdr:rowOff>230521</xdr:rowOff>
                  </to>
                </anchor>
              </controlPr>
            </control>
          </mc:Choice>
        </mc:AlternateContent>
        <mc:AlternateContent xmlns:mc="http://schemas.openxmlformats.org/markup-compatibility/2006">
          <mc:Choice Requires="x14">
            <control shapeId="69661" r:id="rId24" name="Drop Down 29">
              <controlPr defaultSize="0" autoLine="0" autoPict="0">
                <anchor moveWithCells="1">
                  <from>
                    <xdr:col>11</xdr:col>
                    <xdr:colOff>15368</xdr:colOff>
                    <xdr:row>30</xdr:row>
                    <xdr:rowOff>23052</xdr:rowOff>
                  </from>
                  <to>
                    <xdr:col>12</xdr:col>
                    <xdr:colOff>15368</xdr:colOff>
                    <xdr:row>30</xdr:row>
                    <xdr:rowOff>230521</xdr:rowOff>
                  </to>
                </anchor>
              </controlPr>
            </control>
          </mc:Choice>
        </mc:AlternateContent>
        <mc:AlternateContent xmlns:mc="http://schemas.openxmlformats.org/markup-compatibility/2006">
          <mc:Choice Requires="x14">
            <control shapeId="69662" r:id="rId25" name="Drop Down 30">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69664" r:id="rId26" name="Drop Down 32">
              <controlPr defaultSize="0" autoLine="0" autoPict="0">
                <anchor moveWithCells="1">
                  <from>
                    <xdr:col>11</xdr:col>
                    <xdr:colOff>15368</xdr:colOff>
                    <xdr:row>31</xdr:row>
                    <xdr:rowOff>23052</xdr:rowOff>
                  </from>
                  <to>
                    <xdr:col>12</xdr:col>
                    <xdr:colOff>15368</xdr:colOff>
                    <xdr:row>31</xdr:row>
                    <xdr:rowOff>230521</xdr:rowOff>
                  </to>
                </anchor>
              </controlPr>
            </control>
          </mc:Choice>
        </mc:AlternateContent>
        <mc:AlternateContent xmlns:mc="http://schemas.openxmlformats.org/markup-compatibility/2006">
          <mc:Choice Requires="x14">
            <control shapeId="69665" r:id="rId27" name="Drop Down 33">
              <controlPr defaultSize="0" autoLine="0" autoPict="0">
                <anchor moveWithCells="1">
                  <from>
                    <xdr:col>11</xdr:col>
                    <xdr:colOff>15368</xdr:colOff>
                    <xdr:row>32</xdr:row>
                    <xdr:rowOff>23052</xdr:rowOff>
                  </from>
                  <to>
                    <xdr:col>12</xdr:col>
                    <xdr:colOff>15368</xdr:colOff>
                    <xdr:row>32</xdr:row>
                    <xdr:rowOff>230521</xdr:rowOff>
                  </to>
                </anchor>
              </controlPr>
            </control>
          </mc:Choice>
        </mc:AlternateContent>
        <mc:AlternateContent xmlns:mc="http://schemas.openxmlformats.org/markup-compatibility/2006">
          <mc:Choice Requires="x14">
            <control shapeId="69666" r:id="rId28" name="Drop Down 34">
              <controlPr defaultSize="0" autoLine="0" autoPict="0">
                <anchor moveWithCells="1">
                  <from>
                    <xdr:col>11</xdr:col>
                    <xdr:colOff>15368</xdr:colOff>
                    <xdr:row>33</xdr:row>
                    <xdr:rowOff>23052</xdr:rowOff>
                  </from>
                  <to>
                    <xdr:col>12</xdr:col>
                    <xdr:colOff>15368</xdr:colOff>
                    <xdr:row>33</xdr:row>
                    <xdr:rowOff>230521</xdr:rowOff>
                  </to>
                </anchor>
              </controlPr>
            </control>
          </mc:Choice>
        </mc:AlternateContent>
        <mc:AlternateContent xmlns:mc="http://schemas.openxmlformats.org/markup-compatibility/2006">
          <mc:Choice Requires="x14">
            <control shapeId="69667" r:id="rId29" name="Drop Down 35">
              <controlPr defaultSize="0" autoLine="0" autoPict="0">
                <anchor moveWithCells="1">
                  <from>
                    <xdr:col>11</xdr:col>
                    <xdr:colOff>15368</xdr:colOff>
                    <xdr:row>34</xdr:row>
                    <xdr:rowOff>23052</xdr:rowOff>
                  </from>
                  <to>
                    <xdr:col>12</xdr:col>
                    <xdr:colOff>15368</xdr:colOff>
                    <xdr:row>34</xdr:row>
                    <xdr:rowOff>230521</xdr:rowOff>
                  </to>
                </anchor>
              </controlPr>
            </control>
          </mc:Choice>
        </mc:AlternateContent>
        <mc:AlternateContent xmlns:mc="http://schemas.openxmlformats.org/markup-compatibility/2006">
          <mc:Choice Requires="x14">
            <control shapeId="69668" r:id="rId30" name="Drop Down 36">
              <controlPr defaultSize="0" autoLine="0" autoPict="0">
                <anchor moveWithCells="1">
                  <from>
                    <xdr:col>11</xdr:col>
                    <xdr:colOff>15368</xdr:colOff>
                    <xdr:row>35</xdr:row>
                    <xdr:rowOff>23052</xdr:rowOff>
                  </from>
                  <to>
                    <xdr:col>12</xdr:col>
                    <xdr:colOff>15368</xdr:colOff>
                    <xdr:row>35</xdr:row>
                    <xdr:rowOff>230521</xdr:rowOff>
                  </to>
                </anchor>
              </controlPr>
            </control>
          </mc:Choice>
        </mc:AlternateContent>
        <mc:AlternateContent xmlns:mc="http://schemas.openxmlformats.org/markup-compatibility/2006">
          <mc:Choice Requires="x14">
            <control shapeId="69669" r:id="rId31" name="Drop Down 37">
              <controlPr defaultSize="0" autoLine="0" autoPict="0">
                <anchor moveWithCells="1">
                  <from>
                    <xdr:col>11</xdr:col>
                    <xdr:colOff>15368</xdr:colOff>
                    <xdr:row>36</xdr:row>
                    <xdr:rowOff>23052</xdr:rowOff>
                  </from>
                  <to>
                    <xdr:col>12</xdr:col>
                    <xdr:colOff>15368</xdr:colOff>
                    <xdr:row>36</xdr:row>
                    <xdr:rowOff>230521</xdr:rowOff>
                  </to>
                </anchor>
              </controlPr>
            </control>
          </mc:Choice>
        </mc:AlternateContent>
        <mc:AlternateContent xmlns:mc="http://schemas.openxmlformats.org/markup-compatibility/2006">
          <mc:Choice Requires="x14">
            <control shapeId="69671" r:id="rId32" name="Drop Down 39">
              <controlPr defaultSize="0" autoLine="0" autoPict="0">
                <anchor moveWithCells="1">
                  <from>
                    <xdr:col>11</xdr:col>
                    <xdr:colOff>15368</xdr:colOff>
                    <xdr:row>43</xdr:row>
                    <xdr:rowOff>23052</xdr:rowOff>
                  </from>
                  <to>
                    <xdr:col>12</xdr:col>
                    <xdr:colOff>15368</xdr:colOff>
                    <xdr:row>43</xdr:row>
                    <xdr:rowOff>230521</xdr:rowOff>
                  </to>
                </anchor>
              </controlPr>
            </control>
          </mc:Choice>
        </mc:AlternateContent>
        <mc:AlternateContent xmlns:mc="http://schemas.openxmlformats.org/markup-compatibility/2006">
          <mc:Choice Requires="x14">
            <control shapeId="69674" r:id="rId33" name="Drop Down 42">
              <controlPr defaultSize="0" autoLine="0" autoPict="0">
                <anchor moveWithCells="1">
                  <from>
                    <xdr:col>11</xdr:col>
                    <xdr:colOff>15368</xdr:colOff>
                    <xdr:row>39</xdr:row>
                    <xdr:rowOff>23052</xdr:rowOff>
                  </from>
                  <to>
                    <xdr:col>12</xdr:col>
                    <xdr:colOff>15368</xdr:colOff>
                    <xdr:row>39</xdr:row>
                    <xdr:rowOff>230521</xdr:rowOff>
                  </to>
                </anchor>
              </controlPr>
            </control>
          </mc:Choice>
        </mc:AlternateContent>
        <mc:AlternateContent xmlns:mc="http://schemas.openxmlformats.org/markup-compatibility/2006">
          <mc:Choice Requires="x14">
            <control shapeId="69676" r:id="rId34" name="Drop Down 44">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19">
    <tabColor rgb="FF0070C0"/>
  </sheetPr>
  <dimension ref="A1:X45"/>
  <sheetViews>
    <sheetView showRowColHeaders="0" zoomScaleNormal="100" workbookViewId="0">
      <pane ySplit="7" topLeftCell="A8" activePane="bottomLeft" state="frozen"/>
      <selection activeCell="G25" sqref="G25"/>
      <selection pane="bottomLeft"/>
    </sheetView>
  </sheetViews>
  <sheetFormatPr defaultColWidth="0" defaultRowHeight="14.55" zeroHeight="1" x14ac:dyDescent="0.3"/>
  <cols>
    <col min="1" max="1" width="5.77734375" style="513" customWidth="1"/>
    <col min="2" max="11" width="9.21875" customWidth="1"/>
    <col min="12" max="12" width="20" customWidth="1"/>
    <col min="13" max="13" width="2.21875" customWidth="1"/>
    <col min="14" max="14" width="57.21875" style="32" bestFit="1" customWidth="1"/>
    <col min="15" max="15" width="110.77734375" style="32" customWidth="1"/>
    <col min="16" max="16" width="2.21875" customWidth="1"/>
    <col min="17" max="18" width="0" hidden="1" customWidth="1"/>
    <col min="19" max="16384" width="9.21875" hidden="1"/>
  </cols>
  <sheetData>
    <row r="1" spans="1:24" s="512" customFormat="1" ht="20.149999999999999" customHeight="1" x14ac:dyDescent="0.3">
      <c r="A1" s="323"/>
      <c r="B1" s="818" t="s">
        <v>49</v>
      </c>
      <c r="C1" s="819"/>
      <c r="D1" s="819"/>
      <c r="E1" s="819"/>
      <c r="F1" s="819"/>
      <c r="G1" s="819"/>
      <c r="H1" s="819"/>
      <c r="I1" s="819"/>
      <c r="J1" s="819"/>
      <c r="K1" s="819"/>
      <c r="L1" s="822"/>
      <c r="M1" s="335"/>
      <c r="N1" s="324"/>
      <c r="O1" s="324"/>
      <c r="P1" s="325"/>
      <c r="Q1" s="335"/>
      <c r="R1" s="822"/>
      <c r="S1" s="335"/>
      <c r="T1" s="822"/>
      <c r="U1" s="324"/>
      <c r="V1" s="324"/>
      <c r="W1" s="324"/>
      <c r="X1" s="325"/>
    </row>
    <row r="2" spans="1:24" ht="20.149999999999999" customHeight="1" x14ac:dyDescent="0.3">
      <c r="A2" s="326"/>
      <c r="B2" s="820"/>
      <c r="C2" s="821"/>
      <c r="D2" s="821"/>
      <c r="E2" s="821"/>
      <c r="F2" s="821"/>
      <c r="G2" s="821"/>
      <c r="H2" s="821"/>
      <c r="I2" s="821"/>
      <c r="J2" s="821"/>
      <c r="K2" s="821"/>
      <c r="L2" s="823"/>
      <c r="M2" s="320"/>
      <c r="N2" s="332"/>
      <c r="O2" s="332"/>
      <c r="P2" s="333"/>
      <c r="Q2" s="320"/>
      <c r="R2" s="823"/>
      <c r="S2" s="320"/>
      <c r="T2" s="823"/>
      <c r="U2" s="332"/>
      <c r="V2" s="332"/>
      <c r="W2" s="332"/>
      <c r="X2" s="333"/>
    </row>
    <row r="3" spans="1:24" ht="20.149999999999999" customHeight="1" x14ac:dyDescent="0.3">
      <c r="A3" s="326"/>
      <c r="B3" s="814" t="s">
        <v>1908</v>
      </c>
      <c r="C3" s="815"/>
      <c r="D3" s="815"/>
      <c r="E3" s="815"/>
      <c r="F3" s="815"/>
      <c r="G3" s="825" t="s">
        <v>2523</v>
      </c>
      <c r="H3" s="826"/>
      <c r="I3" s="826"/>
      <c r="J3" s="826"/>
      <c r="K3" s="827"/>
      <c r="L3" s="312"/>
      <c r="M3" s="312"/>
      <c r="N3" s="327"/>
      <c r="O3" s="327"/>
      <c r="P3" s="328"/>
      <c r="Q3" s="322"/>
      <c r="R3" s="312"/>
      <c r="S3" s="312"/>
      <c r="T3" s="312"/>
      <c r="U3" s="327"/>
      <c r="V3" s="327"/>
      <c r="W3" s="327"/>
      <c r="X3" s="328"/>
    </row>
    <row r="4" spans="1:24" ht="20.149999999999999" customHeight="1" x14ac:dyDescent="0.3">
      <c r="A4" s="326"/>
      <c r="B4" s="814" t="s">
        <v>5075</v>
      </c>
      <c r="C4" s="815"/>
      <c r="D4" s="815"/>
      <c r="E4" s="815"/>
      <c r="F4" s="815"/>
      <c r="G4" s="816"/>
      <c r="H4" s="817"/>
      <c r="I4" s="817"/>
      <c r="J4" s="817"/>
      <c r="K4" s="817"/>
      <c r="L4" s="312"/>
      <c r="M4" s="312"/>
      <c r="N4" s="327"/>
      <c r="O4" s="327"/>
      <c r="P4" s="328"/>
      <c r="Q4" s="321"/>
      <c r="R4" s="312"/>
      <c r="S4" s="312"/>
      <c r="T4" s="312"/>
      <c r="U4" s="327"/>
      <c r="V4" s="327"/>
      <c r="W4" s="327"/>
      <c r="X4" s="328"/>
    </row>
    <row r="5" spans="1:24" ht="20.149999999999999" customHeight="1" x14ac:dyDescent="0.3">
      <c r="A5" s="326"/>
      <c r="B5" s="814" t="s">
        <v>1909</v>
      </c>
      <c r="C5" s="815"/>
      <c r="D5" s="815"/>
      <c r="E5" s="815"/>
      <c r="F5" s="815"/>
      <c r="G5" s="816"/>
      <c r="H5" s="817"/>
      <c r="I5" s="817"/>
      <c r="J5" s="817"/>
      <c r="K5" s="817"/>
      <c r="L5" s="312"/>
      <c r="M5" s="312"/>
      <c r="N5" s="327"/>
      <c r="O5" s="327"/>
      <c r="P5" s="328"/>
      <c r="Q5" s="321"/>
      <c r="R5" s="312"/>
      <c r="S5" s="312"/>
      <c r="T5" s="312"/>
      <c r="U5" s="327"/>
      <c r="V5" s="327"/>
      <c r="W5" s="327"/>
      <c r="X5" s="328"/>
    </row>
    <row r="6" spans="1:24" ht="20.149999999999999" customHeight="1" x14ac:dyDescent="0.3">
      <c r="A6" s="326"/>
      <c r="B6" s="814" t="s">
        <v>1911</v>
      </c>
      <c r="C6" s="815"/>
      <c r="D6" s="815"/>
      <c r="E6" s="815"/>
      <c r="F6" s="815"/>
      <c r="G6" s="334"/>
      <c r="H6" s="312"/>
      <c r="I6" s="312"/>
      <c r="J6" s="312"/>
      <c r="K6" s="312"/>
      <c r="L6" s="312"/>
      <c r="M6" s="312"/>
      <c r="N6" s="327"/>
      <c r="O6" s="327"/>
      <c r="P6" s="328"/>
      <c r="Q6" s="312"/>
      <c r="R6" s="312"/>
      <c r="S6" s="312"/>
      <c r="T6" s="312"/>
      <c r="U6" s="327"/>
      <c r="V6" s="327"/>
      <c r="W6" s="327"/>
      <c r="X6" s="328"/>
    </row>
    <row r="7" spans="1:24" ht="20.149999999999999" customHeight="1" thickBot="1" x14ac:dyDescent="0.35">
      <c r="A7" s="329"/>
      <c r="B7" s="330"/>
      <c r="C7" s="330"/>
      <c r="D7" s="330"/>
      <c r="E7" s="330"/>
      <c r="F7" s="330"/>
      <c r="G7" s="330"/>
      <c r="H7" s="330"/>
      <c r="I7" s="330"/>
      <c r="J7" s="330"/>
      <c r="K7" s="330"/>
      <c r="L7" s="330"/>
      <c r="M7" s="330"/>
      <c r="N7" s="330"/>
      <c r="O7" s="330"/>
      <c r="P7" s="331"/>
      <c r="Q7" s="330"/>
      <c r="R7" s="330"/>
      <c r="S7" s="330"/>
      <c r="T7" s="330"/>
      <c r="U7" s="330"/>
      <c r="V7" s="330"/>
      <c r="W7" s="330"/>
      <c r="X7" s="331"/>
    </row>
    <row r="8" spans="1:24" ht="20.149999999999999" customHeight="1" x14ac:dyDescent="0.3">
      <c r="A8" s="103"/>
      <c r="B8" s="17"/>
      <c r="C8" s="17"/>
      <c r="D8" s="17"/>
      <c r="E8" s="17"/>
      <c r="F8" s="17"/>
      <c r="G8" s="17"/>
      <c r="H8" s="17"/>
      <c r="I8" s="17"/>
      <c r="J8" s="17"/>
      <c r="K8" s="17"/>
      <c r="L8" s="17"/>
      <c r="M8" s="17"/>
      <c r="N8" s="190"/>
      <c r="O8" s="17"/>
      <c r="P8" s="18"/>
    </row>
    <row r="9" spans="1:24" ht="20.149999999999999" customHeight="1" x14ac:dyDescent="0.3">
      <c r="A9" s="106">
        <v>5</v>
      </c>
      <c r="B9" s="107" t="s">
        <v>2524</v>
      </c>
      <c r="C9" s="107"/>
      <c r="D9" s="107"/>
      <c r="E9" s="107"/>
      <c r="F9" s="107"/>
      <c r="G9" s="107"/>
      <c r="H9" s="107"/>
      <c r="I9" s="107"/>
      <c r="J9" s="107"/>
      <c r="K9" s="107"/>
      <c r="L9" s="109" t="s">
        <v>144</v>
      </c>
      <c r="M9" s="108"/>
      <c r="N9" s="191" t="s">
        <v>1172</v>
      </c>
      <c r="O9" s="107" t="s">
        <v>145</v>
      </c>
      <c r="P9" s="14"/>
    </row>
    <row r="10" spans="1:24" ht="20.149999999999999" customHeight="1" x14ac:dyDescent="0.3">
      <c r="A10" s="9"/>
      <c r="B10" s="12" t="s">
        <v>222</v>
      </c>
      <c r="C10" s="3" t="s">
        <v>2520</v>
      </c>
      <c r="D10" s="8"/>
      <c r="E10" s="8"/>
      <c r="F10" s="8"/>
      <c r="G10" s="8"/>
      <c r="H10" s="8"/>
      <c r="I10" s="8"/>
      <c r="J10" s="8"/>
      <c r="K10" s="3"/>
      <c r="L10" s="110"/>
      <c r="M10" s="5"/>
      <c r="N10" s="192" t="str">
        <f>VLOOKUP(_Output!D987,_Guidance!B152:C157,2,FALSE)</f>
        <v xml:space="preserve"> </v>
      </c>
      <c r="O10" s="116" t="s">
        <v>2528</v>
      </c>
      <c r="P10" s="14"/>
    </row>
    <row r="11" spans="1:24" ht="20.149999999999999" customHeight="1" x14ac:dyDescent="0.3">
      <c r="A11" s="9"/>
      <c r="B11" s="12" t="s">
        <v>354</v>
      </c>
      <c r="C11" s="3" t="s">
        <v>3448</v>
      </c>
      <c r="D11" s="8"/>
      <c r="E11" s="8"/>
      <c r="F11" s="8"/>
      <c r="G11" s="8"/>
      <c r="H11" s="8"/>
      <c r="I11" s="8"/>
      <c r="J11" s="8"/>
      <c r="K11" s="3"/>
      <c r="L11" s="110"/>
      <c r="M11" s="5"/>
      <c r="N11" s="192" t="str">
        <f>VLOOKUP(_Output!D1079,_Guidance!B158:C163,2,FALSE)</f>
        <v xml:space="preserve"> </v>
      </c>
      <c r="O11" s="116" t="s">
        <v>3470</v>
      </c>
      <c r="P11" s="14"/>
    </row>
    <row r="12" spans="1:24" ht="20.149999999999999" customHeight="1" x14ac:dyDescent="0.3">
      <c r="A12" s="541"/>
      <c r="B12" s="94" t="s">
        <v>355</v>
      </c>
      <c r="C12" s="542" t="s">
        <v>3449</v>
      </c>
      <c r="D12" s="83"/>
      <c r="E12" s="83"/>
      <c r="F12" s="83"/>
      <c r="G12" s="83"/>
      <c r="H12" s="83"/>
      <c r="I12" s="83"/>
      <c r="J12" s="83"/>
      <c r="K12" s="87"/>
      <c r="L12" s="111"/>
      <c r="M12" s="84"/>
      <c r="N12" s="94"/>
      <c r="O12" s="111"/>
      <c r="P12" s="83"/>
    </row>
    <row r="13" spans="1:24" ht="20.149999999999999" customHeight="1" x14ac:dyDescent="0.3">
      <c r="A13" s="541"/>
      <c r="B13" s="83" t="s">
        <v>2103</v>
      </c>
      <c r="C13" s="94" t="s">
        <v>3450</v>
      </c>
      <c r="D13" s="83"/>
      <c r="E13" s="83"/>
      <c r="F13" s="83"/>
      <c r="G13" s="83"/>
      <c r="H13" s="83"/>
      <c r="I13" s="83"/>
      <c r="J13" s="83"/>
      <c r="K13" s="87"/>
      <c r="L13" s="111"/>
      <c r="M13" s="84"/>
      <c r="N13" s="94"/>
      <c r="O13" s="125" t="s">
        <v>3505</v>
      </c>
      <c r="P13" s="83"/>
    </row>
    <row r="14" spans="1:24" ht="20.149999999999999" customHeight="1" x14ac:dyDescent="0.3">
      <c r="A14" s="541"/>
      <c r="B14" s="83" t="s">
        <v>2104</v>
      </c>
      <c r="C14" s="94" t="s">
        <v>4126</v>
      </c>
      <c r="D14" s="83"/>
      <c r="E14" s="83"/>
      <c r="F14" s="83"/>
      <c r="G14" s="83"/>
      <c r="H14" s="83"/>
      <c r="I14" s="83"/>
      <c r="J14" s="83"/>
      <c r="K14" s="87"/>
      <c r="L14" s="111"/>
      <c r="M14" s="84"/>
      <c r="N14" s="94"/>
      <c r="O14" s="125" t="s">
        <v>3454</v>
      </c>
      <c r="P14" s="83"/>
    </row>
    <row r="15" spans="1:24" ht="20.149999999999999" customHeight="1" x14ac:dyDescent="0.3">
      <c r="A15" s="541"/>
      <c r="B15" s="83" t="s">
        <v>2105</v>
      </c>
      <c r="C15" s="94" t="s">
        <v>3451</v>
      </c>
      <c r="D15" s="83"/>
      <c r="E15" s="83"/>
      <c r="F15" s="83"/>
      <c r="G15" s="83"/>
      <c r="H15" s="83"/>
      <c r="I15" s="83"/>
      <c r="J15" s="83"/>
      <c r="K15" s="87"/>
      <c r="L15" s="111"/>
      <c r="M15" s="84"/>
      <c r="N15" s="94"/>
      <c r="O15" s="125" t="s">
        <v>3455</v>
      </c>
      <c r="P15" s="83"/>
    </row>
    <row r="16" spans="1:24" ht="20.149999999999999" customHeight="1" x14ac:dyDescent="0.3">
      <c r="A16" s="541"/>
      <c r="B16" s="83" t="s">
        <v>2106</v>
      </c>
      <c r="C16" s="94" t="s">
        <v>3452</v>
      </c>
      <c r="D16" s="83"/>
      <c r="E16" s="83"/>
      <c r="F16" s="83"/>
      <c r="G16" s="83"/>
      <c r="H16" s="83"/>
      <c r="I16" s="83"/>
      <c r="J16" s="83"/>
      <c r="K16" s="87"/>
      <c r="L16" s="111"/>
      <c r="M16" s="84"/>
      <c r="N16" s="94"/>
      <c r="O16" s="125" t="s">
        <v>3456</v>
      </c>
      <c r="P16" s="83"/>
      <c r="Q16" s="111"/>
      <c r="R16" s="188"/>
      <c r="S16" s="94"/>
    </row>
    <row r="17" spans="1:19" ht="20.149999999999999" customHeight="1" x14ac:dyDescent="0.3">
      <c r="A17" s="541"/>
      <c r="B17" s="83" t="s">
        <v>2107</v>
      </c>
      <c r="C17" s="94" t="s">
        <v>3471</v>
      </c>
      <c r="D17" s="83"/>
      <c r="E17" s="83"/>
      <c r="F17" s="83"/>
      <c r="G17" s="83"/>
      <c r="H17" s="83"/>
      <c r="I17" s="83"/>
      <c r="J17" s="83"/>
      <c r="K17" s="87"/>
      <c r="L17" s="111"/>
      <c r="M17" s="84"/>
      <c r="N17" s="94"/>
      <c r="O17" s="125" t="s">
        <v>3503</v>
      </c>
      <c r="P17" s="83"/>
      <c r="Q17" s="84"/>
      <c r="R17" s="84"/>
      <c r="S17" s="94"/>
    </row>
    <row r="18" spans="1:19" ht="20.149999999999999" customHeight="1" x14ac:dyDescent="0.3">
      <c r="A18" s="541"/>
      <c r="B18" s="83" t="s">
        <v>2108</v>
      </c>
      <c r="C18" s="94" t="s">
        <v>3453</v>
      </c>
      <c r="D18" s="83"/>
      <c r="E18" s="83"/>
      <c r="F18" s="83"/>
      <c r="G18" s="83"/>
      <c r="H18" s="83"/>
      <c r="I18" s="83"/>
      <c r="J18" s="83"/>
      <c r="K18" s="87"/>
      <c r="L18" s="111"/>
      <c r="M18" s="84"/>
      <c r="N18" s="94"/>
      <c r="O18" s="125" t="s">
        <v>3457</v>
      </c>
      <c r="P18" s="83"/>
    </row>
    <row r="19" spans="1:19" ht="20.149999999999999" customHeight="1" x14ac:dyDescent="0.3">
      <c r="A19" s="541"/>
      <c r="B19" s="83" t="s">
        <v>2109</v>
      </c>
      <c r="C19" s="94" t="s">
        <v>5180</v>
      </c>
      <c r="D19" s="83"/>
      <c r="E19" s="83"/>
      <c r="F19" s="83"/>
      <c r="G19" s="83"/>
      <c r="H19" s="83"/>
      <c r="I19" s="83"/>
      <c r="J19" s="83"/>
      <c r="K19" s="87"/>
      <c r="L19" s="111"/>
      <c r="M19" s="84"/>
      <c r="N19" s="94"/>
      <c r="O19" s="125" t="s">
        <v>3458</v>
      </c>
      <c r="P19" s="83"/>
    </row>
    <row r="20" spans="1:19" ht="20.149999999999999" customHeight="1" x14ac:dyDescent="0.3">
      <c r="A20" s="541"/>
      <c r="B20" s="83" t="s">
        <v>2110</v>
      </c>
      <c r="C20" s="94" t="s">
        <v>5151</v>
      </c>
      <c r="D20" s="83"/>
      <c r="E20" s="83"/>
      <c r="F20" s="83"/>
      <c r="G20" s="83"/>
      <c r="H20" s="83"/>
      <c r="I20" s="83"/>
      <c r="J20" s="83"/>
      <c r="K20" s="87"/>
      <c r="L20" s="111"/>
      <c r="M20" s="84"/>
      <c r="N20" s="94"/>
      <c r="O20" s="125" t="s">
        <v>5154</v>
      </c>
      <c r="P20" s="83"/>
    </row>
    <row r="21" spans="1:19" ht="20.149999999999999" customHeight="1" x14ac:dyDescent="0.3">
      <c r="A21" s="541"/>
      <c r="B21" s="83" t="s">
        <v>2111</v>
      </c>
      <c r="C21" s="94" t="s">
        <v>5152</v>
      </c>
      <c r="D21" s="83"/>
      <c r="E21" s="83"/>
      <c r="F21" s="83"/>
      <c r="G21" s="83"/>
      <c r="H21" s="83"/>
      <c r="I21" s="83"/>
      <c r="J21" s="83"/>
      <c r="K21" s="87"/>
      <c r="L21" s="111"/>
      <c r="M21" s="84"/>
      <c r="N21" s="94"/>
      <c r="O21" s="125" t="s">
        <v>5153</v>
      </c>
      <c r="P21" s="83"/>
    </row>
    <row r="22" spans="1:19" ht="20.149999999999999" customHeight="1" x14ac:dyDescent="0.3">
      <c r="A22" s="541"/>
      <c r="B22" s="83" t="s">
        <v>2112</v>
      </c>
      <c r="C22" s="193" t="s">
        <v>3504</v>
      </c>
      <c r="D22" s="336"/>
      <c r="E22" s="336"/>
      <c r="F22" s="336"/>
      <c r="G22" s="336"/>
      <c r="H22" s="336"/>
      <c r="I22" s="336"/>
      <c r="J22" s="336"/>
      <c r="K22" s="545"/>
      <c r="L22" s="112"/>
      <c r="M22" s="93"/>
      <c r="N22" s="193"/>
      <c r="O22" s="126" t="s">
        <v>3506</v>
      </c>
      <c r="P22" s="83"/>
    </row>
    <row r="23" spans="1:19" ht="20.149999999999999" customHeight="1" x14ac:dyDescent="0.3">
      <c r="A23" s="541"/>
      <c r="B23" s="83"/>
      <c r="C23" s="86" t="s">
        <v>10</v>
      </c>
      <c r="D23" s="84"/>
      <c r="E23" s="84"/>
      <c r="F23" s="84"/>
      <c r="G23" s="84"/>
      <c r="H23" s="84"/>
      <c r="I23" s="84"/>
      <c r="J23" s="84"/>
      <c r="K23" s="86"/>
      <c r="L23" s="458" t="str">
        <f>VLOOKUP(SUM(_Output!D1081:D1088) + SUM(_Output!D1468:D1469),_SUM_Completeness!A155:B165,2,FALSE)</f>
        <v>Incomplete</v>
      </c>
      <c r="M23" s="82"/>
      <c r="N23" s="94"/>
      <c r="O23" s="117" t="s">
        <v>3461</v>
      </c>
      <c r="P23" s="83"/>
    </row>
    <row r="24" spans="1:19" ht="20.149999999999999" customHeight="1" x14ac:dyDescent="0.3">
      <c r="A24" s="9"/>
      <c r="B24" s="12" t="s">
        <v>356</v>
      </c>
      <c r="C24" s="3" t="s">
        <v>2540</v>
      </c>
      <c r="D24" s="8"/>
      <c r="E24" s="8"/>
      <c r="F24" s="8"/>
      <c r="G24" s="8"/>
      <c r="H24" s="8"/>
      <c r="I24" s="8"/>
      <c r="J24" s="8"/>
      <c r="K24" s="3"/>
      <c r="L24" s="110"/>
      <c r="M24" s="5"/>
      <c r="N24" s="192" t="str">
        <f>VLOOKUP(_Output!D989,_Guidance!B164:C169,2,FALSE)</f>
        <v xml:space="preserve"> </v>
      </c>
      <c r="O24" s="116" t="s">
        <v>2536</v>
      </c>
      <c r="P24" s="14"/>
    </row>
    <row r="25" spans="1:19" ht="20.149999999999999" customHeight="1" x14ac:dyDescent="0.3">
      <c r="A25" s="9"/>
      <c r="B25" s="12" t="s">
        <v>361</v>
      </c>
      <c r="C25" s="3" t="s">
        <v>2487</v>
      </c>
      <c r="D25" s="8"/>
      <c r="E25" s="8"/>
      <c r="F25" s="8"/>
      <c r="G25" s="8"/>
      <c r="H25" s="8"/>
      <c r="I25" s="8"/>
      <c r="J25" s="8"/>
      <c r="K25" s="3"/>
      <c r="L25" s="110"/>
      <c r="M25" s="5"/>
      <c r="N25" s="192" t="str">
        <f>VLOOKUP(_Output!D991,_Guidance!B170:C175,2,FALSE)</f>
        <v xml:space="preserve"> </v>
      </c>
      <c r="O25" s="116" t="s">
        <v>2529</v>
      </c>
      <c r="P25" s="14"/>
    </row>
    <row r="26" spans="1:19" ht="20.149999999999999" customHeight="1" x14ac:dyDescent="0.3">
      <c r="A26" s="9"/>
      <c r="B26" s="12" t="s">
        <v>417</v>
      </c>
      <c r="C26" s="3" t="s">
        <v>1230</v>
      </c>
      <c r="D26" s="8"/>
      <c r="E26" s="8"/>
      <c r="F26" s="8"/>
      <c r="G26" s="8"/>
      <c r="H26" s="8"/>
      <c r="I26" s="8"/>
      <c r="J26" s="8"/>
      <c r="K26" s="3"/>
      <c r="L26" s="110"/>
      <c r="M26" s="5"/>
      <c r="N26" s="192" t="str">
        <f>VLOOKUP(_Output!D83,_Guidance!B176:C181,2,FALSE)</f>
        <v xml:space="preserve"> </v>
      </c>
      <c r="O26" s="116" t="s">
        <v>1614</v>
      </c>
      <c r="P26" s="14"/>
    </row>
    <row r="27" spans="1:19" ht="20.149999999999999" customHeight="1" x14ac:dyDescent="0.3">
      <c r="A27" s="9"/>
      <c r="B27" s="12" t="s">
        <v>418</v>
      </c>
      <c r="C27" s="3" t="s">
        <v>1231</v>
      </c>
      <c r="D27" s="8"/>
      <c r="E27" s="8"/>
      <c r="F27" s="8"/>
      <c r="G27" s="8"/>
      <c r="H27" s="8"/>
      <c r="I27" s="8"/>
      <c r="J27" s="8"/>
      <c r="K27" s="3"/>
      <c r="L27" s="110"/>
      <c r="M27" s="5"/>
      <c r="N27" s="192" t="str">
        <f>VLOOKUP(_Output!D84,_Guidance!B182:C187,2,FALSE)</f>
        <v xml:space="preserve"> </v>
      </c>
      <c r="O27" s="116" t="s">
        <v>1618</v>
      </c>
      <c r="P27" s="14"/>
    </row>
    <row r="28" spans="1:19" ht="20.149999999999999" customHeight="1" x14ac:dyDescent="0.3">
      <c r="A28" s="9"/>
      <c r="B28" s="12" t="s">
        <v>419</v>
      </c>
      <c r="C28" s="3" t="s">
        <v>1232</v>
      </c>
      <c r="D28" s="8"/>
      <c r="E28" s="8"/>
      <c r="F28" s="8"/>
      <c r="G28" s="8"/>
      <c r="H28" s="8"/>
      <c r="I28" s="8"/>
      <c r="J28" s="8"/>
      <c r="K28" s="3"/>
      <c r="L28" s="110"/>
      <c r="M28" s="5"/>
      <c r="N28" s="192" t="str">
        <f>VLOOKUP(_Output!D87,_Guidance!B188:C193,2,FALSE)</f>
        <v xml:space="preserve"> </v>
      </c>
      <c r="O28" s="116" t="s">
        <v>1615</v>
      </c>
      <c r="P28" s="14"/>
    </row>
    <row r="29" spans="1:19" ht="20.149999999999999" customHeight="1" x14ac:dyDescent="0.3">
      <c r="A29" s="9"/>
      <c r="B29" s="12" t="s">
        <v>1015</v>
      </c>
      <c r="C29" s="3" t="s">
        <v>1233</v>
      </c>
      <c r="D29" s="8"/>
      <c r="E29" s="8"/>
      <c r="F29" s="8"/>
      <c r="G29" s="8"/>
      <c r="H29" s="8"/>
      <c r="I29" s="8"/>
      <c r="J29" s="8"/>
      <c r="K29" s="3"/>
      <c r="L29" s="110"/>
      <c r="M29" s="5"/>
      <c r="N29" s="192" t="str">
        <f>VLOOKUP(_Output!D88,_Guidance!B194:C199,2,FALSE)</f>
        <v xml:space="preserve"> </v>
      </c>
      <c r="O29" s="116" t="s">
        <v>1616</v>
      </c>
      <c r="P29" s="14"/>
    </row>
    <row r="30" spans="1:19" ht="20.149999999999999" customHeight="1" x14ac:dyDescent="0.3">
      <c r="A30" s="9"/>
      <c r="B30" s="12" t="s">
        <v>1016</v>
      </c>
      <c r="C30" s="3" t="s">
        <v>1234</v>
      </c>
      <c r="D30" s="8"/>
      <c r="E30" s="8"/>
      <c r="F30" s="8"/>
      <c r="G30" s="8"/>
      <c r="H30" s="8"/>
      <c r="I30" s="8"/>
      <c r="J30" s="8"/>
      <c r="K30" s="3"/>
      <c r="L30" s="110"/>
      <c r="M30" s="5"/>
      <c r="N30" s="192" t="str">
        <f>VLOOKUP(_Output!D89,_Guidance!B200:C205,2,FALSE)</f>
        <v xml:space="preserve"> </v>
      </c>
      <c r="O30" s="116" t="s">
        <v>1235</v>
      </c>
      <c r="P30" s="14"/>
    </row>
    <row r="31" spans="1:19" ht="20.149999999999999" customHeight="1" x14ac:dyDescent="0.3">
      <c r="A31" s="9"/>
      <c r="B31" s="12" t="s">
        <v>1017</v>
      </c>
      <c r="C31" s="3" t="s">
        <v>1292</v>
      </c>
      <c r="D31" s="8"/>
      <c r="E31" s="8"/>
      <c r="F31" s="8"/>
      <c r="G31" s="8"/>
      <c r="H31" s="8"/>
      <c r="I31" s="8"/>
      <c r="J31" s="8"/>
      <c r="K31" s="3"/>
      <c r="L31" s="110"/>
      <c r="M31" s="5"/>
      <c r="N31" s="192" t="str">
        <f>VLOOKUP(_Output!D90,_Guidance!B206:C211,2,FALSE)</f>
        <v xml:space="preserve"> </v>
      </c>
      <c r="O31" s="116" t="s">
        <v>1617</v>
      </c>
      <c r="P31" s="14"/>
    </row>
    <row r="32" spans="1:19" ht="20.149999999999999" customHeight="1" x14ac:dyDescent="0.3">
      <c r="A32" s="9"/>
      <c r="B32" s="3"/>
      <c r="C32" s="3"/>
      <c r="D32" s="3"/>
      <c r="E32" s="3"/>
      <c r="F32" s="3"/>
      <c r="G32" s="3"/>
      <c r="H32" s="3"/>
      <c r="I32" s="3"/>
      <c r="J32" s="3"/>
      <c r="K32" s="3"/>
      <c r="L32" s="110"/>
      <c r="M32" s="5"/>
      <c r="N32" s="12"/>
      <c r="O32" s="116"/>
      <c r="P32" s="14"/>
    </row>
    <row r="33" spans="1:16" ht="20.149999999999999" customHeight="1" x14ac:dyDescent="0.3">
      <c r="A33" s="106"/>
      <c r="B33" s="107" t="s">
        <v>223</v>
      </c>
      <c r="C33" s="108"/>
      <c r="D33" s="107"/>
      <c r="E33" s="107"/>
      <c r="F33" s="107"/>
      <c r="G33" s="107"/>
      <c r="H33" s="107"/>
      <c r="I33" s="107"/>
      <c r="J33" s="107"/>
      <c r="K33" s="108"/>
      <c r="L33" s="110"/>
      <c r="M33" s="5"/>
      <c r="N33" s="12"/>
      <c r="O33" s="116"/>
      <c r="P33" s="14"/>
    </row>
    <row r="34" spans="1:16" ht="20.3" customHeight="1" x14ac:dyDescent="0.3">
      <c r="A34" s="9"/>
      <c r="B34" s="3" t="s">
        <v>1016</v>
      </c>
      <c r="C34" s="3" t="s">
        <v>4103</v>
      </c>
      <c r="D34" s="21"/>
      <c r="E34" s="21"/>
      <c r="F34" s="21"/>
      <c r="G34" s="21"/>
      <c r="H34" s="21"/>
      <c r="I34" s="21"/>
      <c r="J34" s="21"/>
      <c r="K34" s="21"/>
      <c r="L34" s="601" t="s">
        <v>222</v>
      </c>
      <c r="M34" s="610"/>
      <c r="N34" s="911"/>
      <c r="O34" s="912"/>
      <c r="P34" s="14"/>
    </row>
    <row r="35" spans="1:16" ht="20.3" customHeight="1" x14ac:dyDescent="0.3">
      <c r="A35" s="9"/>
      <c r="B35" s="21"/>
      <c r="C35" s="21"/>
      <c r="D35" s="21"/>
      <c r="E35" s="21"/>
      <c r="F35" s="21"/>
      <c r="G35" s="21"/>
      <c r="H35" s="21"/>
      <c r="I35" s="21"/>
      <c r="J35" s="21"/>
      <c r="K35" s="21"/>
      <c r="L35" s="603" t="s">
        <v>354</v>
      </c>
      <c r="M35" s="604"/>
      <c r="N35" s="899"/>
      <c r="O35" s="900"/>
      <c r="P35" s="14"/>
    </row>
    <row r="36" spans="1:16" ht="20.3" customHeight="1" x14ac:dyDescent="0.3">
      <c r="A36" s="9"/>
      <c r="B36" s="21"/>
      <c r="C36" s="21"/>
      <c r="D36" s="21"/>
      <c r="E36" s="21"/>
      <c r="F36" s="21"/>
      <c r="G36" s="21"/>
      <c r="H36" s="21"/>
      <c r="I36" s="21"/>
      <c r="J36" s="21"/>
      <c r="K36" s="21"/>
      <c r="L36" s="603" t="s">
        <v>355</v>
      </c>
      <c r="M36" s="604"/>
      <c r="N36" s="899"/>
      <c r="O36" s="900"/>
      <c r="P36" s="14"/>
    </row>
    <row r="37" spans="1:16" ht="20.3" customHeight="1" x14ac:dyDescent="0.3">
      <c r="A37" s="9"/>
      <c r="B37" s="21"/>
      <c r="C37" s="21"/>
      <c r="D37" s="21"/>
      <c r="E37" s="21"/>
      <c r="F37" s="21"/>
      <c r="G37" s="21"/>
      <c r="H37" s="21"/>
      <c r="I37" s="21"/>
      <c r="J37" s="21"/>
      <c r="K37" s="21"/>
      <c r="L37" s="603" t="s">
        <v>356</v>
      </c>
      <c r="M37" s="604"/>
      <c r="N37" s="899"/>
      <c r="O37" s="900"/>
      <c r="P37" s="14"/>
    </row>
    <row r="38" spans="1:16" ht="20.3" customHeight="1" x14ac:dyDescent="0.3">
      <c r="A38" s="9"/>
      <c r="B38" s="21"/>
      <c r="C38" s="21"/>
      <c r="D38" s="21"/>
      <c r="E38" s="21"/>
      <c r="F38" s="21"/>
      <c r="G38" s="21"/>
      <c r="H38" s="21"/>
      <c r="I38" s="21"/>
      <c r="J38" s="21"/>
      <c r="K38" s="21"/>
      <c r="L38" s="603" t="s">
        <v>361</v>
      </c>
      <c r="M38" s="604"/>
      <c r="N38" s="899"/>
      <c r="O38" s="900"/>
      <c r="P38" s="14"/>
    </row>
    <row r="39" spans="1:16" ht="20.3" customHeight="1" x14ac:dyDescent="0.3">
      <c r="A39" s="9"/>
      <c r="B39" s="21"/>
      <c r="C39" s="21"/>
      <c r="D39" s="21"/>
      <c r="E39" s="21"/>
      <c r="F39" s="21"/>
      <c r="G39" s="21"/>
      <c r="H39" s="21"/>
      <c r="I39" s="21"/>
      <c r="J39" s="21"/>
      <c r="K39" s="21"/>
      <c r="L39" s="603" t="s">
        <v>417</v>
      </c>
      <c r="M39" s="604"/>
      <c r="N39" s="899"/>
      <c r="O39" s="900"/>
      <c r="P39" s="14"/>
    </row>
    <row r="40" spans="1:16" ht="20.3" customHeight="1" x14ac:dyDescent="0.3">
      <c r="A40" s="9"/>
      <c r="B40" s="21"/>
      <c r="C40" s="21"/>
      <c r="D40" s="21"/>
      <c r="E40" s="21"/>
      <c r="F40" s="21"/>
      <c r="G40" s="21"/>
      <c r="H40" s="21"/>
      <c r="I40" s="21"/>
      <c r="J40" s="21"/>
      <c r="K40" s="21"/>
      <c r="L40" s="603" t="s">
        <v>418</v>
      </c>
      <c r="M40" s="604"/>
      <c r="N40" s="901"/>
      <c r="O40" s="902"/>
      <c r="P40" s="14"/>
    </row>
    <row r="41" spans="1:16" ht="20.3" customHeight="1" x14ac:dyDescent="0.3">
      <c r="A41" s="9"/>
      <c r="B41" s="21"/>
      <c r="C41" s="21"/>
      <c r="D41" s="21"/>
      <c r="E41" s="21"/>
      <c r="F41" s="21"/>
      <c r="G41" s="21"/>
      <c r="H41" s="21"/>
      <c r="I41" s="21"/>
      <c r="J41" s="21"/>
      <c r="K41" s="21"/>
      <c r="L41" s="603" t="s">
        <v>419</v>
      </c>
      <c r="M41" s="604"/>
      <c r="N41" s="901"/>
      <c r="O41" s="902"/>
      <c r="P41" s="14"/>
    </row>
    <row r="42" spans="1:16" ht="20.3" customHeight="1" x14ac:dyDescent="0.3">
      <c r="A42" s="9"/>
      <c r="B42" s="21"/>
      <c r="C42" s="21"/>
      <c r="D42" s="21"/>
      <c r="E42" s="21"/>
      <c r="F42" s="21"/>
      <c r="G42" s="21"/>
      <c r="H42" s="21"/>
      <c r="I42" s="21"/>
      <c r="J42" s="21"/>
      <c r="K42" s="21"/>
      <c r="L42" s="603" t="s">
        <v>1015</v>
      </c>
      <c r="M42" s="604"/>
      <c r="N42" s="901"/>
      <c r="O42" s="902"/>
      <c r="P42" s="14"/>
    </row>
    <row r="43" spans="1:16" ht="20.3" customHeight="1" x14ac:dyDescent="0.3">
      <c r="A43" s="9"/>
      <c r="B43" s="21"/>
      <c r="C43" s="21"/>
      <c r="D43" s="21"/>
      <c r="E43" s="21"/>
      <c r="F43" s="21"/>
      <c r="G43" s="21"/>
      <c r="H43" s="21"/>
      <c r="I43" s="21"/>
      <c r="J43" s="21"/>
      <c r="K43" s="21"/>
      <c r="L43" s="603" t="s">
        <v>1016</v>
      </c>
      <c r="M43" s="604"/>
      <c r="N43" s="901"/>
      <c r="O43" s="902"/>
      <c r="P43" s="14"/>
    </row>
    <row r="44" spans="1:16" ht="20.3" customHeight="1" x14ac:dyDescent="0.3">
      <c r="A44" s="9"/>
      <c r="B44" s="21"/>
      <c r="C44" s="21"/>
      <c r="D44" s="21"/>
      <c r="E44" s="21"/>
      <c r="F44" s="21"/>
      <c r="G44" s="21"/>
      <c r="H44" s="21"/>
      <c r="I44" s="21"/>
      <c r="J44" s="21"/>
      <c r="K44" s="21"/>
      <c r="L44" s="605" t="s">
        <v>1017</v>
      </c>
      <c r="M44" s="606"/>
      <c r="N44" s="907"/>
      <c r="O44" s="908"/>
      <c r="P44" s="14"/>
    </row>
    <row r="45" spans="1:16" ht="20.149999999999999" customHeight="1" thickBot="1" x14ac:dyDescent="0.35">
      <c r="A45" s="10"/>
      <c r="B45" s="11"/>
      <c r="C45" s="11"/>
      <c r="D45" s="11"/>
      <c r="E45" s="11"/>
      <c r="F45" s="11"/>
      <c r="G45" s="11"/>
      <c r="H45" s="11"/>
      <c r="I45" s="11"/>
      <c r="J45" s="11"/>
      <c r="K45" s="11"/>
      <c r="L45" s="11"/>
      <c r="M45" s="11"/>
      <c r="N45" s="31"/>
      <c r="O45" s="31"/>
      <c r="P45" s="15"/>
    </row>
  </sheetData>
  <mergeCells count="22">
    <mergeCell ref="N34:O34"/>
    <mergeCell ref="B4:F4"/>
    <mergeCell ref="G4:K4"/>
    <mergeCell ref="B5:F5"/>
    <mergeCell ref="G5:K5"/>
    <mergeCell ref="B6:F6"/>
    <mergeCell ref="T1:T2"/>
    <mergeCell ref="B3:F3"/>
    <mergeCell ref="G3:K3"/>
    <mergeCell ref="B1:K2"/>
    <mergeCell ref="L1:L2"/>
    <mergeCell ref="R1:R2"/>
    <mergeCell ref="N41:O41"/>
    <mergeCell ref="N44:O44"/>
    <mergeCell ref="N35:O35"/>
    <mergeCell ref="N37:O37"/>
    <mergeCell ref="N38:O38"/>
    <mergeCell ref="N39:O39"/>
    <mergeCell ref="N40:O40"/>
    <mergeCell ref="N42:O42"/>
    <mergeCell ref="N43:O43"/>
    <mergeCell ref="N36:O36"/>
  </mergeCells>
  <phoneticPr fontId="24" type="noConversion"/>
  <hyperlinks>
    <hyperlink ref="N3:Q3" location="'People - T&amp;E'!A1" tooltip="5. Training and Education" display="5. Training and Education" xr:uid="{00000000-0004-0000-0A00-000000000000}"/>
    <hyperlink ref="B3:F3" location="'Business - BSD'!A1" tooltip="1. Business Drivers" display="1. Business Drivers" xr:uid="{00000000-0004-0000-0A00-000001000000}"/>
    <hyperlink ref="B5:F5" location="'Business - CHT'!A1" tooltip="3. Charter" display="3. Charter" xr:uid="{00000000-0004-0000-0A00-000003000000}"/>
    <hyperlink ref="B6:F6" location="'Business - GOV'!A1" tooltip="4. Governance" display="4. Governance" xr:uid="{00000000-0004-0000-0A00-000004000000}"/>
    <hyperlink ref="B4:F4" location="'Business - CST'!A1" tooltip="2. Customers &amp; Stakeholders" display="2. Customers &amp; Stakeholders" xr:uid="{FB5290E2-2BE0-477E-8010-D93DCA9D3682}"/>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0658" r:id="rId4" name="Drop Down 2">
              <controlPr defaultSize="0" autoLine="0" autoPict="0">
                <anchor moveWithCells="1">
                  <from>
                    <xdr:col>11</xdr:col>
                    <xdr:colOff>15368</xdr:colOff>
                    <xdr:row>26</xdr:row>
                    <xdr:rowOff>23052</xdr:rowOff>
                  </from>
                  <to>
                    <xdr:col>12</xdr:col>
                    <xdr:colOff>15368</xdr:colOff>
                    <xdr:row>26</xdr:row>
                    <xdr:rowOff>230521</xdr:rowOff>
                  </to>
                </anchor>
              </controlPr>
            </control>
          </mc:Choice>
        </mc:AlternateContent>
        <mc:AlternateContent xmlns:mc="http://schemas.openxmlformats.org/markup-compatibility/2006">
          <mc:Choice Requires="x14">
            <control shapeId="70659" r:id="rId5" name="Drop Down 3">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70660" r:id="rId6" name="Drop Down 4">
              <controlPr defaultSize="0" autoLine="0" autoPict="0">
                <anchor moveWithCells="1">
                  <from>
                    <xdr:col>11</xdr:col>
                    <xdr:colOff>15368</xdr:colOff>
                    <xdr:row>28</xdr:row>
                    <xdr:rowOff>23052</xdr:rowOff>
                  </from>
                  <to>
                    <xdr:col>12</xdr:col>
                    <xdr:colOff>15368</xdr:colOff>
                    <xdr:row>28</xdr:row>
                    <xdr:rowOff>230521</xdr:rowOff>
                  </to>
                </anchor>
              </controlPr>
            </control>
          </mc:Choice>
        </mc:AlternateContent>
        <mc:AlternateContent xmlns:mc="http://schemas.openxmlformats.org/markup-compatibility/2006">
          <mc:Choice Requires="x14">
            <control shapeId="70661" r:id="rId7" name="Drop Down 5">
              <controlPr defaultSize="0" autoLine="0" autoPict="0">
                <anchor moveWithCells="1">
                  <from>
                    <xdr:col>11</xdr:col>
                    <xdr:colOff>15368</xdr:colOff>
                    <xdr:row>29</xdr:row>
                    <xdr:rowOff>23052</xdr:rowOff>
                  </from>
                  <to>
                    <xdr:col>12</xdr:col>
                    <xdr:colOff>15368</xdr:colOff>
                    <xdr:row>29</xdr:row>
                    <xdr:rowOff>230521</xdr:rowOff>
                  </to>
                </anchor>
              </controlPr>
            </control>
          </mc:Choice>
        </mc:AlternateContent>
        <mc:AlternateContent xmlns:mc="http://schemas.openxmlformats.org/markup-compatibility/2006">
          <mc:Choice Requires="x14">
            <control shapeId="70662" r:id="rId8" name="Drop Down 6">
              <controlPr defaultSize="0" autoLine="0" autoPict="0">
                <anchor moveWithCells="1">
                  <from>
                    <xdr:col>11</xdr:col>
                    <xdr:colOff>15368</xdr:colOff>
                    <xdr:row>30</xdr:row>
                    <xdr:rowOff>23052</xdr:rowOff>
                  </from>
                  <to>
                    <xdr:col>12</xdr:col>
                    <xdr:colOff>15368</xdr:colOff>
                    <xdr:row>30</xdr:row>
                    <xdr:rowOff>230521</xdr:rowOff>
                  </to>
                </anchor>
              </controlPr>
            </control>
          </mc:Choice>
        </mc:AlternateContent>
        <mc:AlternateContent xmlns:mc="http://schemas.openxmlformats.org/markup-compatibility/2006">
          <mc:Choice Requires="x14">
            <control shapeId="70669" r:id="rId9" name="Drop Down 13">
              <controlPr defaultSize="0" autoLine="0" autoPict="0">
                <anchor moveWithCells="1">
                  <from>
                    <xdr:col>11</xdr:col>
                    <xdr:colOff>15368</xdr:colOff>
                    <xdr:row>25</xdr:row>
                    <xdr:rowOff>30736</xdr:rowOff>
                  </from>
                  <to>
                    <xdr:col>12</xdr:col>
                    <xdr:colOff>15368</xdr:colOff>
                    <xdr:row>25</xdr:row>
                    <xdr:rowOff>238205</xdr:rowOff>
                  </to>
                </anchor>
              </controlPr>
            </control>
          </mc:Choice>
        </mc:AlternateContent>
        <mc:AlternateContent xmlns:mc="http://schemas.openxmlformats.org/markup-compatibility/2006">
          <mc:Choice Requires="x14">
            <control shapeId="70671" r:id="rId10" name="Drop Down 15">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70675" r:id="rId11" name="Drop Down 19">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mc:AlternateContent xmlns:mc="http://schemas.openxmlformats.org/markup-compatibility/2006">
          <mc:Choice Requires="x14">
            <control shapeId="70677" r:id="rId12" name="Drop Down 21">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mc:AlternateContent xmlns:mc="http://schemas.openxmlformats.org/markup-compatibility/2006">
          <mc:Choice Requires="x14">
            <control shapeId="70680" r:id="rId13" name="Drop Down 24">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70681" r:id="rId14" name="Drop Down 25">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70682" r:id="rId15" name="Drop Down 26">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70683" r:id="rId16" name="Drop Down 27">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70684" r:id="rId17" name="Drop Down 28">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70685" r:id="rId18" name="Drop Down 29">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70686" r:id="rId19" name="Drop Down 30">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70687" r:id="rId20" name="Drop Down 31">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70689" r:id="rId21" name="Drop Down 33">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70690" r:id="rId22" name="Drop Down 34">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70691" r:id="rId23" name="Drop Down 35">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Blad20">
    <tabColor rgb="FF0070C0"/>
  </sheetPr>
  <dimension ref="A1:T38"/>
  <sheetViews>
    <sheetView showRowColHeaders="0" zoomScaleNormal="100" workbookViewId="0">
      <pane ySplit="7" topLeftCell="A8" activePane="bottomLeft" state="frozen"/>
      <selection activeCell="G25" sqref="G25"/>
      <selection pane="bottomLeft"/>
    </sheetView>
  </sheetViews>
  <sheetFormatPr defaultColWidth="0" defaultRowHeight="0" customHeight="1" zeroHeight="1" x14ac:dyDescent="0.3"/>
  <cols>
    <col min="1" max="1" width="5.77734375" customWidth="1"/>
    <col min="2" max="11" width="9.21875" customWidth="1"/>
    <col min="12" max="12" width="20" customWidth="1"/>
    <col min="13" max="13" width="2.21875" customWidth="1"/>
    <col min="14" max="14" width="57.21875" customWidth="1"/>
    <col min="15" max="15" width="110.77734375" customWidth="1"/>
    <col min="16" max="16" width="2.21875" customWidth="1"/>
    <col min="17" max="18" width="0" hidden="1" customWidth="1"/>
    <col min="21" max="16384" width="9.21875" hidden="1"/>
  </cols>
  <sheetData>
    <row r="1" spans="1:16" ht="20.3" customHeight="1" x14ac:dyDescent="0.3">
      <c r="A1" s="323"/>
      <c r="B1" s="818" t="s">
        <v>148</v>
      </c>
      <c r="C1" s="819"/>
      <c r="D1" s="819"/>
      <c r="E1" s="819"/>
      <c r="F1" s="819"/>
      <c r="G1" s="819"/>
      <c r="H1" s="819"/>
      <c r="I1" s="819"/>
      <c r="J1" s="819"/>
      <c r="K1" s="819"/>
      <c r="L1" s="822"/>
      <c r="M1" s="335"/>
      <c r="N1" s="324"/>
      <c r="O1" s="324"/>
      <c r="P1" s="325"/>
    </row>
    <row r="2" spans="1:16" ht="20.3" customHeight="1" x14ac:dyDescent="0.3">
      <c r="A2" s="326"/>
      <c r="B2" s="820"/>
      <c r="C2" s="821"/>
      <c r="D2" s="821"/>
      <c r="E2" s="821"/>
      <c r="F2" s="821"/>
      <c r="G2" s="821"/>
      <c r="H2" s="821"/>
      <c r="I2" s="821"/>
      <c r="J2" s="821"/>
      <c r="K2" s="821"/>
      <c r="L2" s="823"/>
      <c r="M2" s="320"/>
      <c r="N2" s="332"/>
      <c r="O2" s="332"/>
      <c r="P2" s="333"/>
    </row>
    <row r="3" spans="1:16" ht="20.3" customHeight="1" x14ac:dyDescent="0.3">
      <c r="A3" s="326"/>
      <c r="B3" s="825" t="s">
        <v>1899</v>
      </c>
      <c r="C3" s="826"/>
      <c r="D3" s="826"/>
      <c r="E3" s="826"/>
      <c r="F3" s="827"/>
      <c r="G3" s="814" t="s">
        <v>4101</v>
      </c>
      <c r="H3" s="815"/>
      <c r="I3" s="815"/>
      <c r="J3" s="815"/>
      <c r="K3" s="815"/>
      <c r="L3" s="312"/>
      <c r="M3" s="312"/>
      <c r="N3" s="327"/>
      <c r="O3" s="327"/>
      <c r="P3" s="328"/>
    </row>
    <row r="4" spans="1:16" ht="20.3" customHeight="1" x14ac:dyDescent="0.3">
      <c r="A4" s="326"/>
      <c r="B4" s="814" t="s">
        <v>1900</v>
      </c>
      <c r="C4" s="815"/>
      <c r="D4" s="815"/>
      <c r="E4" s="815"/>
      <c r="F4" s="815"/>
      <c r="G4" s="816"/>
      <c r="H4" s="817"/>
      <c r="I4" s="817"/>
      <c r="J4" s="817"/>
      <c r="K4" s="817"/>
      <c r="L4" s="312"/>
      <c r="M4" s="312"/>
      <c r="N4" s="327"/>
      <c r="O4" s="327"/>
      <c r="P4" s="328"/>
    </row>
    <row r="5" spans="1:16" ht="20.3" customHeight="1" x14ac:dyDescent="0.3">
      <c r="A5" s="326"/>
      <c r="B5" s="814" t="s">
        <v>1901</v>
      </c>
      <c r="C5" s="815"/>
      <c r="D5" s="815"/>
      <c r="E5" s="815"/>
      <c r="F5" s="815"/>
      <c r="G5" s="816"/>
      <c r="H5" s="817"/>
      <c r="I5" s="817"/>
      <c r="J5" s="817"/>
      <c r="K5" s="817"/>
      <c r="L5" s="312"/>
      <c r="M5" s="312"/>
      <c r="N5" s="327"/>
      <c r="O5" s="327"/>
      <c r="P5" s="328"/>
    </row>
    <row r="6" spans="1:16" ht="20.3" customHeight="1" x14ac:dyDescent="0.3">
      <c r="A6" s="326"/>
      <c r="B6" s="814" t="s">
        <v>1902</v>
      </c>
      <c r="C6" s="815"/>
      <c r="D6" s="815"/>
      <c r="E6" s="815"/>
      <c r="F6" s="815"/>
      <c r="G6" s="334"/>
      <c r="H6" s="312"/>
      <c r="I6" s="312"/>
      <c r="J6" s="312"/>
      <c r="K6" s="312"/>
      <c r="L6" s="312"/>
      <c r="M6" s="312"/>
      <c r="N6" s="327"/>
      <c r="O6" s="327"/>
      <c r="P6" s="328"/>
    </row>
    <row r="7" spans="1:16" ht="20.3" customHeight="1" thickBot="1" x14ac:dyDescent="0.35">
      <c r="A7" s="329"/>
      <c r="B7" s="330"/>
      <c r="C7" s="330"/>
      <c r="D7" s="330"/>
      <c r="E7" s="330"/>
      <c r="F7" s="330"/>
      <c r="G7" s="330"/>
      <c r="H7" s="330"/>
      <c r="I7" s="330"/>
      <c r="J7" s="330"/>
      <c r="K7" s="330"/>
      <c r="L7" s="330"/>
      <c r="M7" s="330"/>
      <c r="N7" s="330"/>
      <c r="O7" s="330"/>
      <c r="P7" s="331"/>
    </row>
    <row r="8" spans="1:16" ht="20.3" customHeight="1" x14ac:dyDescent="0.3">
      <c r="A8" s="16"/>
      <c r="B8" s="17"/>
      <c r="C8" s="17"/>
      <c r="D8" s="17"/>
      <c r="E8" s="17"/>
      <c r="F8" s="17"/>
      <c r="G8" s="17"/>
      <c r="H8" s="17"/>
      <c r="I8" s="17"/>
      <c r="J8" s="17"/>
      <c r="K8" s="17"/>
      <c r="L8" s="17"/>
      <c r="M8" s="17"/>
      <c r="N8" s="17"/>
      <c r="O8" s="17"/>
      <c r="P8" s="18"/>
    </row>
    <row r="9" spans="1:16" s="2" customFormat="1" ht="20.3" customHeight="1" x14ac:dyDescent="0.3">
      <c r="A9" s="106">
        <v>1</v>
      </c>
      <c r="B9" s="107" t="s">
        <v>386</v>
      </c>
      <c r="C9" s="107"/>
      <c r="D9" s="107"/>
      <c r="E9" s="107"/>
      <c r="F9" s="107"/>
      <c r="G9" s="107"/>
      <c r="H9" s="107"/>
      <c r="I9" s="107"/>
      <c r="J9" s="107"/>
      <c r="K9" s="107"/>
      <c r="L9" s="109" t="s">
        <v>144</v>
      </c>
      <c r="M9" s="108"/>
      <c r="N9" s="107" t="s">
        <v>1172</v>
      </c>
      <c r="O9" s="115" t="s">
        <v>145</v>
      </c>
      <c r="P9" s="123"/>
    </row>
    <row r="10" spans="1:16" s="2" customFormat="1" ht="20.3" customHeight="1" x14ac:dyDescent="0.3">
      <c r="A10" s="96"/>
      <c r="B10" s="82" t="s">
        <v>1</v>
      </c>
      <c r="C10" s="82" t="s">
        <v>204</v>
      </c>
      <c r="D10" s="82"/>
      <c r="E10" s="82"/>
      <c r="F10" s="82"/>
      <c r="G10" s="82"/>
      <c r="H10" s="82"/>
      <c r="I10" s="82"/>
      <c r="J10" s="82"/>
      <c r="K10" s="82"/>
      <c r="L10" s="625">
        <f>'General - PRO'!G35</f>
        <v>0</v>
      </c>
      <c r="M10" s="82"/>
      <c r="N10" s="196"/>
      <c r="O10" s="125" t="s">
        <v>615</v>
      </c>
      <c r="P10" s="91"/>
    </row>
    <row r="11" spans="1:16" s="2" customFormat="1" ht="20.3" customHeight="1" x14ac:dyDescent="0.3">
      <c r="A11" s="96"/>
      <c r="B11" s="82" t="s">
        <v>3</v>
      </c>
      <c r="C11" s="87" t="s">
        <v>1634</v>
      </c>
      <c r="D11" s="82"/>
      <c r="E11" s="82"/>
      <c r="F11" s="82"/>
      <c r="G11" s="82"/>
      <c r="H11" s="82"/>
      <c r="I11" s="82"/>
      <c r="J11" s="82"/>
      <c r="K11" s="82"/>
      <c r="L11" s="159"/>
      <c r="M11" s="82"/>
      <c r="N11" s="196"/>
      <c r="O11" s="125" t="s">
        <v>1647</v>
      </c>
      <c r="P11" s="91"/>
    </row>
    <row r="12" spans="1:16" s="2" customFormat="1" ht="20.3" customHeight="1" x14ac:dyDescent="0.3">
      <c r="A12" s="96"/>
      <c r="B12" s="83" t="s">
        <v>220</v>
      </c>
      <c r="C12" s="82" t="s">
        <v>221</v>
      </c>
      <c r="D12" s="83"/>
      <c r="E12" s="83"/>
      <c r="F12" s="83"/>
      <c r="G12" s="83"/>
      <c r="H12" s="83"/>
      <c r="I12" s="83"/>
      <c r="J12" s="83"/>
      <c r="K12" s="83"/>
      <c r="L12" s="160"/>
      <c r="M12" s="82"/>
      <c r="N12" s="196"/>
      <c r="O12" s="118" t="str">
        <f>IFERROR(CONCATENATE("Current ratio: ", ROUND(L12/L10*100, 2), "%"),"Current ratio: 0%")</f>
        <v>Current ratio: 0%</v>
      </c>
      <c r="P12" s="91"/>
    </row>
    <row r="13" spans="1:16" s="2" customFormat="1" ht="20.3" customHeight="1" x14ac:dyDescent="0.3">
      <c r="A13" s="6"/>
      <c r="B13" s="12" t="s">
        <v>14</v>
      </c>
      <c r="C13" s="3" t="s">
        <v>1329</v>
      </c>
      <c r="D13" s="12"/>
      <c r="E13" s="12"/>
      <c r="F13" s="12"/>
      <c r="G13" s="12"/>
      <c r="H13" s="12"/>
      <c r="I13" s="12"/>
      <c r="J13" s="12"/>
      <c r="K13" s="12"/>
      <c r="L13" s="113"/>
      <c r="M13" s="3"/>
      <c r="N13" s="195" t="str">
        <f>VLOOKUP(_Output!D98,_Guidance!B215:C220,2,FALSE)</f>
        <v xml:space="preserve"> </v>
      </c>
      <c r="O13" s="113" t="s">
        <v>2223</v>
      </c>
      <c r="P13" s="13"/>
    </row>
    <row r="14" spans="1:16" s="2" customFormat="1" ht="20.3" customHeight="1" x14ac:dyDescent="0.3">
      <c r="A14" s="6"/>
      <c r="B14" s="12" t="s">
        <v>15</v>
      </c>
      <c r="C14" s="3" t="s">
        <v>1331</v>
      </c>
      <c r="D14" s="12"/>
      <c r="E14" s="12"/>
      <c r="F14" s="12"/>
      <c r="G14" s="12"/>
      <c r="H14" s="12"/>
      <c r="I14" s="12"/>
      <c r="J14" s="12"/>
      <c r="K14" s="12"/>
      <c r="L14" s="113"/>
      <c r="M14" s="3"/>
      <c r="N14" s="195" t="str">
        <f>VLOOKUP(_Output!D99,_Guidance!B221:C226,2,FALSE)</f>
        <v xml:space="preserve"> </v>
      </c>
      <c r="O14" s="116" t="s">
        <v>1335</v>
      </c>
      <c r="P14" s="13"/>
    </row>
    <row r="15" spans="1:16" s="2" customFormat="1" ht="20.3" customHeight="1" x14ac:dyDescent="0.3">
      <c r="A15" s="6"/>
      <c r="B15" s="12" t="s">
        <v>16</v>
      </c>
      <c r="C15" s="3" t="s">
        <v>1330</v>
      </c>
      <c r="D15" s="12"/>
      <c r="E15" s="12"/>
      <c r="F15" s="12"/>
      <c r="G15" s="12"/>
      <c r="H15" s="12"/>
      <c r="I15" s="12"/>
      <c r="J15" s="12"/>
      <c r="K15" s="12"/>
      <c r="L15" s="113"/>
      <c r="M15" s="3"/>
      <c r="N15" s="195" t="str">
        <f>VLOOKUP(_Output!D100,_Guidance!B227:C232,2,FALSE)</f>
        <v xml:space="preserve"> </v>
      </c>
      <c r="O15" s="127" t="s">
        <v>381</v>
      </c>
      <c r="P15" s="13"/>
    </row>
    <row r="16" spans="1:16" s="2" customFormat="1" ht="20.3" customHeight="1" x14ac:dyDescent="0.3">
      <c r="A16" s="6"/>
      <c r="B16" s="12" t="s">
        <v>345</v>
      </c>
      <c r="C16" s="3" t="s">
        <v>2383</v>
      </c>
      <c r="D16" s="12"/>
      <c r="E16" s="12"/>
      <c r="F16" s="12"/>
      <c r="G16" s="12"/>
      <c r="H16" s="12"/>
      <c r="I16" s="12"/>
      <c r="J16" s="12"/>
      <c r="K16" s="12"/>
      <c r="L16" s="113"/>
      <c r="M16" s="3"/>
      <c r="N16" s="195" t="str">
        <f>VLOOKUP(_Output!D101,_Guidance!B233:C238,2,FALSE)</f>
        <v xml:space="preserve"> </v>
      </c>
      <c r="O16" s="127" t="s">
        <v>2384</v>
      </c>
      <c r="P16" s="13"/>
    </row>
    <row r="17" spans="1:16" s="2" customFormat="1" ht="20.3" customHeight="1" x14ac:dyDescent="0.3">
      <c r="A17" s="6"/>
      <c r="B17" s="12" t="s">
        <v>406</v>
      </c>
      <c r="C17" s="3" t="s">
        <v>775</v>
      </c>
      <c r="D17" s="12"/>
      <c r="E17" s="12"/>
      <c r="F17" s="12"/>
      <c r="G17" s="12"/>
      <c r="H17" s="12"/>
      <c r="I17" s="12"/>
      <c r="J17" s="12"/>
      <c r="K17" s="12"/>
      <c r="L17" s="113"/>
      <c r="M17" s="3"/>
      <c r="N17" s="195" t="str">
        <f>VLOOKUP(_Output!D102,_Guidance!B239:C244,2,FALSE)</f>
        <v xml:space="preserve"> </v>
      </c>
      <c r="O17" s="127" t="s">
        <v>4556</v>
      </c>
      <c r="P17" s="13"/>
    </row>
    <row r="18" spans="1:16" s="2" customFormat="1" ht="20.3" customHeight="1" x14ac:dyDescent="0.3">
      <c r="A18" s="6"/>
      <c r="B18" s="12" t="s">
        <v>890</v>
      </c>
      <c r="C18" s="3" t="s">
        <v>2385</v>
      </c>
      <c r="D18" s="12"/>
      <c r="E18" s="12"/>
      <c r="F18" s="12"/>
      <c r="G18" s="12"/>
      <c r="H18" s="12"/>
      <c r="I18" s="12"/>
      <c r="J18" s="12"/>
      <c r="K18" s="12"/>
      <c r="L18" s="113"/>
      <c r="M18" s="3"/>
      <c r="N18" s="195" t="str">
        <f>VLOOKUP(_Output!D103,_Guidance!B245:C250,2,FALSE)</f>
        <v xml:space="preserve"> </v>
      </c>
      <c r="O18" s="127" t="s">
        <v>5123</v>
      </c>
      <c r="P18" s="13"/>
    </row>
    <row r="19" spans="1:16" s="2" customFormat="1" ht="20.3" customHeight="1" x14ac:dyDescent="0.3">
      <c r="A19" s="6"/>
      <c r="B19" s="12" t="s">
        <v>891</v>
      </c>
      <c r="C19" s="3" t="s">
        <v>2490</v>
      </c>
      <c r="D19" s="12"/>
      <c r="E19" s="12"/>
      <c r="F19" s="12"/>
      <c r="G19" s="12"/>
      <c r="H19" s="12"/>
      <c r="I19" s="12"/>
      <c r="J19" s="12"/>
      <c r="K19" s="12"/>
      <c r="L19" s="113"/>
      <c r="M19" s="3"/>
      <c r="N19" s="195" t="str">
        <f>VLOOKUP(_Output!D995,_Guidance!B251:C256,2,FALSE)</f>
        <v xml:space="preserve"> </v>
      </c>
      <c r="O19" s="127" t="s">
        <v>4555</v>
      </c>
      <c r="P19" s="13"/>
    </row>
    <row r="20" spans="1:16" s="2" customFormat="1" ht="20.3" customHeight="1" x14ac:dyDescent="0.3">
      <c r="A20" s="6"/>
      <c r="B20" s="12" t="s">
        <v>893</v>
      </c>
      <c r="C20" s="3" t="s">
        <v>2488</v>
      </c>
      <c r="D20" s="12"/>
      <c r="E20" s="12"/>
      <c r="F20" s="12"/>
      <c r="G20" s="12"/>
      <c r="H20" s="12"/>
      <c r="I20" s="12"/>
      <c r="J20" s="12"/>
      <c r="K20" s="12"/>
      <c r="L20" s="113"/>
      <c r="M20" s="3"/>
      <c r="N20" s="195" t="str">
        <f>VLOOKUP(_Output!D996,_Guidance!B257:C262,2,FALSE)</f>
        <v xml:space="preserve"> </v>
      </c>
      <c r="O20" s="127" t="s">
        <v>2489</v>
      </c>
      <c r="P20" s="13"/>
    </row>
    <row r="21" spans="1:16" s="2" customFormat="1" ht="20.3" customHeight="1" x14ac:dyDescent="0.3">
      <c r="A21" s="6"/>
      <c r="B21" s="12" t="s">
        <v>895</v>
      </c>
      <c r="C21" s="3" t="s">
        <v>5122</v>
      </c>
      <c r="D21" s="12"/>
      <c r="E21" s="12"/>
      <c r="F21" s="12"/>
      <c r="G21" s="12"/>
      <c r="H21" s="12"/>
      <c r="I21" s="12"/>
      <c r="J21" s="12"/>
      <c r="K21" s="12"/>
      <c r="L21" s="113"/>
      <c r="M21" s="3"/>
      <c r="N21" s="195"/>
      <c r="O21" s="127" t="s">
        <v>5124</v>
      </c>
      <c r="P21" s="13"/>
    </row>
    <row r="22" spans="1:16" s="2" customFormat="1" ht="20.3" customHeight="1" x14ac:dyDescent="0.3">
      <c r="A22" s="6"/>
      <c r="B22" s="12"/>
      <c r="C22" s="3"/>
      <c r="D22" s="12"/>
      <c r="E22" s="12"/>
      <c r="F22" s="12"/>
      <c r="G22" s="12"/>
      <c r="H22" s="12"/>
      <c r="I22" s="12"/>
      <c r="J22" s="12"/>
      <c r="K22" s="12"/>
      <c r="L22" s="113"/>
      <c r="M22" s="3"/>
      <c r="N22" s="195"/>
      <c r="O22" s="127"/>
      <c r="P22" s="13"/>
    </row>
    <row r="23" spans="1:16" s="2" customFormat="1" ht="20.3" customHeight="1" x14ac:dyDescent="0.3">
      <c r="A23" s="6"/>
      <c r="B23" s="3"/>
      <c r="C23" s="3"/>
      <c r="D23" s="3"/>
      <c r="E23" s="3"/>
      <c r="F23" s="3"/>
      <c r="G23" s="3"/>
      <c r="H23" s="3"/>
      <c r="I23" s="3"/>
      <c r="J23" s="3"/>
      <c r="K23" s="3"/>
      <c r="L23" s="113"/>
      <c r="M23" s="3"/>
      <c r="N23" s="195"/>
      <c r="O23" s="113"/>
      <c r="P23" s="13"/>
    </row>
    <row r="24" spans="1:16" ht="20.3" customHeight="1" x14ac:dyDescent="0.3">
      <c r="A24" s="4"/>
      <c r="B24" s="102" t="s">
        <v>223</v>
      </c>
      <c r="C24" s="102"/>
      <c r="D24" s="102"/>
      <c r="E24" s="102"/>
      <c r="F24" s="102"/>
      <c r="G24" s="102"/>
      <c r="H24" s="102"/>
      <c r="I24" s="102"/>
      <c r="J24" s="102"/>
      <c r="K24" s="102"/>
      <c r="L24" s="114"/>
      <c r="M24" s="5"/>
      <c r="N24" s="114"/>
      <c r="O24" s="114"/>
      <c r="P24" s="14"/>
    </row>
    <row r="25" spans="1:16" ht="20.3" customHeight="1" x14ac:dyDescent="0.3">
      <c r="A25" s="9"/>
      <c r="B25" s="3" t="s">
        <v>897</v>
      </c>
      <c r="C25" s="3" t="s">
        <v>4103</v>
      </c>
      <c r="D25" s="3"/>
      <c r="E25" s="3"/>
      <c r="F25" s="3"/>
      <c r="G25" s="3"/>
      <c r="H25" s="3"/>
      <c r="I25" s="3"/>
      <c r="J25" s="3"/>
      <c r="K25" s="3"/>
      <c r="L25" s="601" t="s">
        <v>1</v>
      </c>
      <c r="M25" s="602"/>
      <c r="N25" s="905"/>
      <c r="O25" s="906"/>
      <c r="P25" s="14"/>
    </row>
    <row r="26" spans="1:16" ht="20.3" customHeight="1" x14ac:dyDescent="0.3">
      <c r="A26" s="9"/>
      <c r="B26" s="3"/>
      <c r="C26" s="3"/>
      <c r="D26" s="3"/>
      <c r="E26" s="3"/>
      <c r="F26" s="3"/>
      <c r="G26" s="3"/>
      <c r="H26" s="3"/>
      <c r="I26" s="3"/>
      <c r="J26" s="3"/>
      <c r="K26" s="3"/>
      <c r="L26" s="603" t="s">
        <v>3</v>
      </c>
      <c r="M26" s="604"/>
      <c r="N26" s="899"/>
      <c r="O26" s="900"/>
      <c r="P26" s="14"/>
    </row>
    <row r="27" spans="1:16" ht="20.3" customHeight="1" x14ac:dyDescent="0.3">
      <c r="A27" s="9"/>
      <c r="B27" s="3"/>
      <c r="C27" s="3"/>
      <c r="D27" s="3"/>
      <c r="E27" s="3"/>
      <c r="F27" s="3"/>
      <c r="G27" s="3"/>
      <c r="H27" s="3"/>
      <c r="I27" s="3"/>
      <c r="J27" s="3"/>
      <c r="K27" s="3"/>
      <c r="L27" s="603" t="s">
        <v>14</v>
      </c>
      <c r="M27" s="604"/>
      <c r="N27" s="899"/>
      <c r="O27" s="900"/>
      <c r="P27" s="14"/>
    </row>
    <row r="28" spans="1:16" ht="20.3" customHeight="1" x14ac:dyDescent="0.3">
      <c r="A28" s="9"/>
      <c r="B28" s="3"/>
      <c r="C28" s="3"/>
      <c r="D28" s="3"/>
      <c r="E28" s="3"/>
      <c r="F28" s="3"/>
      <c r="G28" s="3"/>
      <c r="H28" s="3"/>
      <c r="I28" s="3"/>
      <c r="J28" s="3"/>
      <c r="K28" s="3"/>
      <c r="L28" s="603" t="s">
        <v>15</v>
      </c>
      <c r="M28" s="604"/>
      <c r="N28" s="899"/>
      <c r="O28" s="900"/>
      <c r="P28" s="14"/>
    </row>
    <row r="29" spans="1:16" ht="20.3" customHeight="1" x14ac:dyDescent="0.3">
      <c r="A29" s="9"/>
      <c r="B29" s="3"/>
      <c r="C29" s="3"/>
      <c r="D29" s="3"/>
      <c r="E29" s="3"/>
      <c r="F29" s="3"/>
      <c r="G29" s="3"/>
      <c r="H29" s="3"/>
      <c r="I29" s="3"/>
      <c r="J29" s="3"/>
      <c r="K29" s="3"/>
      <c r="L29" s="603" t="s">
        <v>16</v>
      </c>
      <c r="M29" s="604"/>
      <c r="N29" s="899"/>
      <c r="O29" s="900"/>
      <c r="P29" s="14"/>
    </row>
    <row r="30" spans="1:16" ht="20.3" customHeight="1" x14ac:dyDescent="0.3">
      <c r="A30" s="9"/>
      <c r="B30" s="3"/>
      <c r="C30" s="3"/>
      <c r="D30" s="3"/>
      <c r="E30" s="3"/>
      <c r="F30" s="3"/>
      <c r="G30" s="3"/>
      <c r="H30" s="3"/>
      <c r="I30" s="3"/>
      <c r="J30" s="3"/>
      <c r="K30" s="3"/>
      <c r="L30" s="603" t="s">
        <v>345</v>
      </c>
      <c r="M30" s="604"/>
      <c r="N30" s="901"/>
      <c r="O30" s="902"/>
      <c r="P30" s="14"/>
    </row>
    <row r="31" spans="1:16" ht="20.3" customHeight="1" x14ac:dyDescent="0.3">
      <c r="A31" s="9"/>
      <c r="B31" s="3"/>
      <c r="C31" s="3"/>
      <c r="D31" s="3"/>
      <c r="E31" s="3"/>
      <c r="F31" s="3"/>
      <c r="G31" s="3"/>
      <c r="H31" s="3"/>
      <c r="I31" s="3"/>
      <c r="J31" s="3"/>
      <c r="K31" s="3"/>
      <c r="L31" s="603" t="s">
        <v>406</v>
      </c>
      <c r="M31" s="604"/>
      <c r="N31" s="905"/>
      <c r="O31" s="906"/>
      <c r="P31" s="14"/>
    </row>
    <row r="32" spans="1:16" ht="20.3" customHeight="1" x14ac:dyDescent="0.3">
      <c r="A32" s="9"/>
      <c r="B32" s="3"/>
      <c r="C32" s="3"/>
      <c r="D32" s="3"/>
      <c r="E32" s="3"/>
      <c r="F32" s="3"/>
      <c r="G32" s="3"/>
      <c r="H32" s="3"/>
      <c r="I32" s="3"/>
      <c r="J32" s="3"/>
      <c r="K32" s="3"/>
      <c r="L32" s="603" t="s">
        <v>890</v>
      </c>
      <c r="M32" s="604"/>
      <c r="N32" s="901"/>
      <c r="O32" s="902"/>
      <c r="P32" s="14"/>
    </row>
    <row r="33" spans="1:16" ht="20.3" customHeight="1" x14ac:dyDescent="0.3">
      <c r="A33" s="9"/>
      <c r="B33" s="3"/>
      <c r="C33" s="3"/>
      <c r="D33" s="3"/>
      <c r="E33" s="3"/>
      <c r="F33" s="3"/>
      <c r="G33" s="3"/>
      <c r="H33" s="3"/>
      <c r="I33" s="3"/>
      <c r="J33" s="3"/>
      <c r="K33" s="3"/>
      <c r="L33" s="603" t="s">
        <v>891</v>
      </c>
      <c r="M33" s="604"/>
      <c r="N33" s="901"/>
      <c r="O33" s="902"/>
      <c r="P33" s="14"/>
    </row>
    <row r="34" spans="1:16" ht="20.3" customHeight="1" x14ac:dyDescent="0.3">
      <c r="A34" s="9"/>
      <c r="B34" s="3"/>
      <c r="C34" s="3"/>
      <c r="D34" s="3"/>
      <c r="E34" s="3"/>
      <c r="F34" s="3"/>
      <c r="G34" s="3"/>
      <c r="H34" s="3"/>
      <c r="I34" s="3"/>
      <c r="J34" s="3"/>
      <c r="K34" s="3"/>
      <c r="L34" s="603" t="s">
        <v>893</v>
      </c>
      <c r="M34" s="604"/>
      <c r="N34" s="604"/>
      <c r="O34" s="762"/>
      <c r="P34" s="14"/>
    </row>
    <row r="35" spans="1:16" ht="20.3" customHeight="1" x14ac:dyDescent="0.3">
      <c r="A35" s="9"/>
      <c r="B35" s="102" t="s">
        <v>4558</v>
      </c>
      <c r="C35" s="3"/>
      <c r="D35" s="3"/>
      <c r="E35" s="3"/>
      <c r="F35" s="3"/>
      <c r="G35" s="3"/>
      <c r="H35" s="3"/>
      <c r="I35" s="3"/>
      <c r="J35" s="3"/>
      <c r="K35" s="3"/>
      <c r="L35" s="605" t="s">
        <v>895</v>
      </c>
      <c r="M35" s="606"/>
      <c r="N35" s="907"/>
      <c r="O35" s="908"/>
      <c r="P35" s="14"/>
    </row>
    <row r="36" spans="1:16" ht="20.3" customHeight="1" x14ac:dyDescent="0.3">
      <c r="A36" s="9"/>
      <c r="B36" s="3" t="s">
        <v>4559</v>
      </c>
      <c r="C36" s="3"/>
      <c r="D36" s="3"/>
      <c r="E36" s="3"/>
      <c r="F36" s="3"/>
      <c r="G36" s="3"/>
      <c r="H36" s="3"/>
      <c r="I36" s="3"/>
      <c r="J36" s="3"/>
      <c r="K36" s="3"/>
      <c r="L36" s="3"/>
      <c r="M36" s="3"/>
      <c r="N36" s="3"/>
      <c r="O36" s="3"/>
      <c r="P36" s="14"/>
    </row>
    <row r="37" spans="1:16" ht="20.3" customHeight="1" x14ac:dyDescent="0.3">
      <c r="A37" s="9"/>
      <c r="B37" s="3"/>
      <c r="C37" s="479"/>
      <c r="D37" s="3"/>
      <c r="E37" s="3"/>
      <c r="F37" s="3"/>
      <c r="G37" s="3"/>
      <c r="H37" s="3"/>
      <c r="I37" s="3"/>
      <c r="J37" s="3"/>
      <c r="K37" s="3"/>
      <c r="L37" s="3"/>
      <c r="M37" s="3"/>
      <c r="N37" s="3"/>
      <c r="O37" s="3"/>
      <c r="P37" s="14"/>
    </row>
    <row r="38" spans="1:16" ht="20.3" customHeight="1" thickBot="1" x14ac:dyDescent="0.35">
      <c r="A38" s="10"/>
      <c r="B38" s="11"/>
      <c r="C38" s="11"/>
      <c r="D38" s="11"/>
      <c r="E38" s="11"/>
      <c r="F38" s="11"/>
      <c r="G38" s="11"/>
      <c r="H38" s="11"/>
      <c r="I38" s="11"/>
      <c r="J38" s="11"/>
      <c r="K38" s="11"/>
      <c r="L38" s="11"/>
      <c r="M38" s="11"/>
      <c r="N38" s="11"/>
      <c r="O38" s="11"/>
      <c r="P38" s="15"/>
    </row>
  </sheetData>
  <mergeCells count="19">
    <mergeCell ref="B3:F3"/>
    <mergeCell ref="G3:K3"/>
    <mergeCell ref="B4:F4"/>
    <mergeCell ref="G4:K4"/>
    <mergeCell ref="B5:F5"/>
    <mergeCell ref="G5:K5"/>
    <mergeCell ref="B6:F6"/>
    <mergeCell ref="B1:K2"/>
    <mergeCell ref="L1:L2"/>
    <mergeCell ref="N32:O32"/>
    <mergeCell ref="N33:O33"/>
    <mergeCell ref="N35:O35"/>
    <mergeCell ref="N25:O25"/>
    <mergeCell ref="N28:O28"/>
    <mergeCell ref="N29:O29"/>
    <mergeCell ref="N30:O30"/>
    <mergeCell ref="N31:O31"/>
    <mergeCell ref="N27:O27"/>
    <mergeCell ref="N26:O26"/>
  </mergeCells>
  <hyperlinks>
    <hyperlink ref="B4:F4" location="'People - R&amp;H'!A1" tooltip="2. Roles and Hierarchy" display="2. Roles and Hierarchy" xr:uid="{00000000-0004-0000-0B00-000000000000}"/>
    <hyperlink ref="B5:F5" location="'People - PEM'!A1" tooltip="3. People Management" display="3. People Management" xr:uid="{00000000-0004-0000-0B00-000001000000}"/>
    <hyperlink ref="B6:F6" location="'People - KNM'!A1" tooltip="4. Knowledge Management" display="4. Knowledge Management" xr:uid="{00000000-0004-0000-0B00-000002000000}"/>
    <hyperlink ref="G3:K3" location="'People - T&amp;E'!A1" tooltip="5. Training &amp; Education" display="5. Training &amp; Education" xr:uid="{00000000-0004-0000-0B00-000003000000}"/>
    <hyperlink ref="B3:F3" location="'People - EMP'!A1" tooltip="1. Employees" display="1. Employees" xr:uid="{00000000-0004-0000-0B00-000004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2526" r:id="rId4" name="Drop Down 62">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62527" r:id="rId5" name="Drop Down 63">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62530" r:id="rId6" name="Drop Down 66">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62532" r:id="rId7" name="Drop Down 68">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62560" r:id="rId8" name="Drop Down 96">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62561" r:id="rId9" name="Drop Down 97">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62564" r:id="rId10" name="Drop Down 100">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62566" r:id="rId11" name="Drop Down 102">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62568" r:id="rId12" name="Drop Down 104">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62570" r:id="rId13" name="Drop Down 106">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Blad21">
    <tabColor rgb="FF0070C0"/>
  </sheetPr>
  <dimension ref="A1:T58"/>
  <sheetViews>
    <sheetView showRowColHeaders="0" zoomScaleNormal="100" workbookViewId="0">
      <pane ySplit="7" topLeftCell="A8" activePane="bottomLeft" state="frozen"/>
      <selection activeCell="G25" sqref="G25"/>
      <selection pane="bottomLeft"/>
    </sheetView>
  </sheetViews>
  <sheetFormatPr defaultColWidth="0" defaultRowHeight="0" customHeight="1" zeroHeight="1" x14ac:dyDescent="0.3"/>
  <cols>
    <col min="1" max="1" width="5.77734375" style="540" customWidth="1"/>
    <col min="2" max="11" width="9.21875" style="540" customWidth="1"/>
    <col min="12" max="12" width="20" style="540" customWidth="1"/>
    <col min="13" max="13" width="2.21875" style="540" customWidth="1"/>
    <col min="14" max="14" width="57.21875" style="540" customWidth="1"/>
    <col min="15" max="15" width="110.77734375" style="540" customWidth="1"/>
    <col min="16" max="16" width="2.21875" style="540" customWidth="1"/>
    <col min="17" max="18" width="0" style="540" hidden="1" customWidth="1"/>
    <col min="19" max="20" width="0" style="540" hidden="1"/>
    <col min="21" max="16384" width="9.21875" style="540" hidden="1"/>
  </cols>
  <sheetData>
    <row r="1" spans="1:16" customFormat="1" ht="20.3" customHeight="1" x14ac:dyDescent="0.3">
      <c r="A1" s="323"/>
      <c r="B1" s="818" t="s">
        <v>148</v>
      </c>
      <c r="C1" s="819"/>
      <c r="D1" s="819"/>
      <c r="E1" s="819"/>
      <c r="F1" s="819"/>
      <c r="G1" s="819"/>
      <c r="H1" s="819"/>
      <c r="I1" s="819"/>
      <c r="J1" s="819"/>
      <c r="K1" s="819"/>
      <c r="L1" s="822"/>
      <c r="M1" s="335"/>
      <c r="N1" s="324"/>
      <c r="O1" s="324"/>
      <c r="P1" s="325"/>
    </row>
    <row r="2" spans="1:16" customFormat="1" ht="20.3" customHeight="1" x14ac:dyDescent="0.3">
      <c r="A2" s="326"/>
      <c r="B2" s="820"/>
      <c r="C2" s="821"/>
      <c r="D2" s="821"/>
      <c r="E2" s="821"/>
      <c r="F2" s="821"/>
      <c r="G2" s="821"/>
      <c r="H2" s="821"/>
      <c r="I2" s="821"/>
      <c r="J2" s="821"/>
      <c r="K2" s="821"/>
      <c r="L2" s="823"/>
      <c r="M2" s="320"/>
      <c r="N2" s="332"/>
      <c r="O2" s="332"/>
      <c r="P2" s="333"/>
    </row>
    <row r="3" spans="1:16" customFormat="1" ht="20.3" customHeight="1" x14ac:dyDescent="0.3">
      <c r="A3" s="326"/>
      <c r="B3" s="814" t="s">
        <v>1899</v>
      </c>
      <c r="C3" s="815"/>
      <c r="D3" s="815"/>
      <c r="E3" s="815"/>
      <c r="F3" s="815"/>
      <c r="G3" s="814" t="s">
        <v>4101</v>
      </c>
      <c r="H3" s="815"/>
      <c r="I3" s="815"/>
      <c r="J3" s="815"/>
      <c r="K3" s="815"/>
      <c r="L3" s="312"/>
      <c r="M3" s="312"/>
      <c r="N3" s="327"/>
      <c r="O3" s="327"/>
      <c r="P3" s="328"/>
    </row>
    <row r="4" spans="1:16" customFormat="1" ht="20.3" customHeight="1" x14ac:dyDescent="0.3">
      <c r="A4" s="326"/>
      <c r="B4" s="825" t="s">
        <v>1900</v>
      </c>
      <c r="C4" s="826"/>
      <c r="D4" s="826"/>
      <c r="E4" s="826"/>
      <c r="F4" s="827"/>
      <c r="G4" s="816"/>
      <c r="H4" s="817"/>
      <c r="I4" s="817"/>
      <c r="J4" s="817"/>
      <c r="K4" s="817"/>
      <c r="L4" s="312"/>
      <c r="M4" s="312"/>
      <c r="N4" s="327"/>
      <c r="O4" s="327"/>
      <c r="P4" s="328"/>
    </row>
    <row r="5" spans="1:16" customFormat="1" ht="20.3" customHeight="1" x14ac:dyDescent="0.3">
      <c r="A5" s="326"/>
      <c r="B5" s="814" t="s">
        <v>1901</v>
      </c>
      <c r="C5" s="815"/>
      <c r="D5" s="815"/>
      <c r="E5" s="815"/>
      <c r="F5" s="815"/>
      <c r="G5" s="816"/>
      <c r="H5" s="817"/>
      <c r="I5" s="817"/>
      <c r="J5" s="817"/>
      <c r="K5" s="817"/>
      <c r="L5" s="312"/>
      <c r="M5" s="312"/>
      <c r="N5" s="327"/>
      <c r="O5" s="327"/>
      <c r="P5" s="328"/>
    </row>
    <row r="6" spans="1:16" customFormat="1" ht="20.3" customHeight="1" x14ac:dyDescent="0.3">
      <c r="A6" s="326"/>
      <c r="B6" s="814" t="s">
        <v>1902</v>
      </c>
      <c r="C6" s="815"/>
      <c r="D6" s="815"/>
      <c r="E6" s="815"/>
      <c r="F6" s="815"/>
      <c r="G6" s="334"/>
      <c r="H6" s="312"/>
      <c r="I6" s="312"/>
      <c r="J6" s="312"/>
      <c r="K6" s="312"/>
      <c r="L6" s="312"/>
      <c r="M6" s="312"/>
      <c r="N6" s="327"/>
      <c r="O6" s="327"/>
      <c r="P6" s="328"/>
    </row>
    <row r="7" spans="1:16" customFormat="1" ht="20.3" customHeight="1" thickBot="1" x14ac:dyDescent="0.35">
      <c r="A7" s="329"/>
      <c r="B7" s="330"/>
      <c r="C7" s="330"/>
      <c r="D7" s="330"/>
      <c r="E7" s="330"/>
      <c r="F7" s="330"/>
      <c r="G7" s="330"/>
      <c r="H7" s="330"/>
      <c r="I7" s="330"/>
      <c r="J7" s="330"/>
      <c r="K7" s="330"/>
      <c r="L7" s="330"/>
      <c r="M7" s="330"/>
      <c r="N7" s="330"/>
      <c r="O7" s="330"/>
      <c r="P7" s="331"/>
    </row>
    <row r="8" spans="1:16" customFormat="1" ht="20.3" customHeight="1" x14ac:dyDescent="0.3">
      <c r="A8" s="16"/>
      <c r="B8" s="17"/>
      <c r="C8" s="17"/>
      <c r="D8" s="17"/>
      <c r="E8" s="17"/>
      <c r="F8" s="17"/>
      <c r="G8" s="17"/>
      <c r="H8" s="17"/>
      <c r="I8" s="17"/>
      <c r="J8" s="17"/>
      <c r="K8" s="17"/>
      <c r="L8" s="17"/>
      <c r="M8" s="17"/>
      <c r="N8" s="17"/>
      <c r="O8" s="17"/>
      <c r="P8" s="18"/>
    </row>
    <row r="9" spans="1:16" s="2" customFormat="1" ht="20.3" customHeight="1" x14ac:dyDescent="0.3">
      <c r="A9" s="106">
        <v>2</v>
      </c>
      <c r="B9" s="107" t="s">
        <v>385</v>
      </c>
      <c r="C9" s="107"/>
      <c r="D9" s="107"/>
      <c r="E9" s="107"/>
      <c r="F9" s="107"/>
      <c r="G9" s="107"/>
      <c r="H9" s="107"/>
      <c r="I9" s="107"/>
      <c r="J9" s="107"/>
      <c r="K9" s="108"/>
      <c r="L9" s="109" t="s">
        <v>144</v>
      </c>
      <c r="M9" s="108"/>
      <c r="N9" s="115" t="s">
        <v>1172</v>
      </c>
      <c r="O9" s="115" t="s">
        <v>145</v>
      </c>
      <c r="P9" s="13"/>
    </row>
    <row r="10" spans="1:16" s="2" customFormat="1" ht="20.3" customHeight="1" x14ac:dyDescent="0.3">
      <c r="A10" s="6"/>
      <c r="B10" s="3" t="s">
        <v>5</v>
      </c>
      <c r="C10" s="3" t="s">
        <v>378</v>
      </c>
      <c r="D10" s="3"/>
      <c r="E10" s="3"/>
      <c r="F10" s="3"/>
      <c r="G10" s="3"/>
      <c r="H10" s="3"/>
      <c r="I10" s="3"/>
      <c r="J10" s="3"/>
      <c r="K10" s="3"/>
      <c r="L10" s="113"/>
      <c r="M10" s="3"/>
      <c r="N10" s="195" t="str">
        <f>VLOOKUP(_Output!D107,_Guidance!B264:C269,2,FALSE)</f>
        <v xml:space="preserve"> </v>
      </c>
      <c r="O10" s="113" t="s">
        <v>618</v>
      </c>
      <c r="P10" s="13"/>
    </row>
    <row r="11" spans="1:16" s="2" customFormat="1" ht="20.3" customHeight="1" x14ac:dyDescent="0.3">
      <c r="A11" s="96"/>
      <c r="B11" s="82" t="s">
        <v>6</v>
      </c>
      <c r="C11" s="87" t="s">
        <v>205</v>
      </c>
      <c r="D11" s="82"/>
      <c r="E11" s="82"/>
      <c r="F11" s="82"/>
      <c r="G11" s="82"/>
      <c r="H11" s="82"/>
      <c r="I11" s="82"/>
      <c r="J11" s="82"/>
      <c r="K11" s="87"/>
      <c r="L11" s="125"/>
      <c r="M11" s="82"/>
      <c r="N11" s="196"/>
      <c r="O11" s="125"/>
      <c r="P11" s="91"/>
    </row>
    <row r="12" spans="1:16" s="2" customFormat="1" ht="20.3" customHeight="1" x14ac:dyDescent="0.3">
      <c r="A12" s="96"/>
      <c r="B12" s="83" t="s">
        <v>235</v>
      </c>
      <c r="C12" s="82" t="s">
        <v>643</v>
      </c>
      <c r="D12" s="83"/>
      <c r="E12" s="83"/>
      <c r="F12" s="83"/>
      <c r="G12" s="83"/>
      <c r="H12" s="83"/>
      <c r="I12" s="83"/>
      <c r="J12" s="83"/>
      <c r="K12" s="82"/>
      <c r="L12" s="125"/>
      <c r="M12" s="82"/>
      <c r="N12" s="196"/>
      <c r="O12" s="125" t="s">
        <v>1641</v>
      </c>
      <c r="P12" s="91"/>
    </row>
    <row r="13" spans="1:16" s="2" customFormat="1" ht="20.3" customHeight="1" x14ac:dyDescent="0.3">
      <c r="A13" s="96"/>
      <c r="B13" s="83" t="s">
        <v>236</v>
      </c>
      <c r="C13" s="82" t="s">
        <v>3557</v>
      </c>
      <c r="D13" s="83"/>
      <c r="E13" s="83"/>
      <c r="F13" s="83"/>
      <c r="G13" s="83"/>
      <c r="H13" s="83"/>
      <c r="I13" s="83"/>
      <c r="J13" s="83"/>
      <c r="K13" s="82"/>
      <c r="L13" s="125"/>
      <c r="M13" s="82"/>
      <c r="N13" s="196"/>
      <c r="O13" s="125" t="s">
        <v>1640</v>
      </c>
      <c r="P13" s="91"/>
    </row>
    <row r="14" spans="1:16" s="2" customFormat="1" ht="20.3" customHeight="1" x14ac:dyDescent="0.3">
      <c r="A14" s="96"/>
      <c r="B14" s="83" t="s">
        <v>237</v>
      </c>
      <c r="C14" s="82" t="s">
        <v>3555</v>
      </c>
      <c r="D14" s="83"/>
      <c r="E14" s="83"/>
      <c r="F14" s="83"/>
      <c r="G14" s="83"/>
      <c r="H14" s="83"/>
      <c r="I14" s="83"/>
      <c r="J14" s="83"/>
      <c r="K14" s="82"/>
      <c r="L14" s="125"/>
      <c r="M14" s="82"/>
      <c r="N14" s="196"/>
      <c r="O14" s="125" t="s">
        <v>1639</v>
      </c>
      <c r="P14" s="91"/>
    </row>
    <row r="15" spans="1:16" s="2" customFormat="1" ht="20.3" customHeight="1" x14ac:dyDescent="0.3">
      <c r="A15" s="96"/>
      <c r="B15" s="83" t="s">
        <v>238</v>
      </c>
      <c r="C15" s="82" t="s">
        <v>206</v>
      </c>
      <c r="D15" s="83"/>
      <c r="E15" s="83"/>
      <c r="F15" s="83"/>
      <c r="G15" s="83"/>
      <c r="H15" s="83"/>
      <c r="I15" s="83"/>
      <c r="J15" s="83"/>
      <c r="K15" s="82"/>
      <c r="L15" s="125"/>
      <c r="M15" s="82"/>
      <c r="N15" s="196"/>
      <c r="O15" s="125" t="s">
        <v>3564</v>
      </c>
      <c r="P15" s="91"/>
    </row>
    <row r="16" spans="1:16" s="2" customFormat="1" ht="20.3" customHeight="1" x14ac:dyDescent="0.3">
      <c r="A16" s="96"/>
      <c r="B16" s="83" t="s">
        <v>239</v>
      </c>
      <c r="C16" s="82" t="s">
        <v>2368</v>
      </c>
      <c r="D16" s="83"/>
      <c r="E16" s="83"/>
      <c r="F16" s="83"/>
      <c r="G16" s="83"/>
      <c r="H16" s="83"/>
      <c r="I16" s="83"/>
      <c r="J16" s="83"/>
      <c r="K16" s="82"/>
      <c r="L16" s="125"/>
      <c r="M16" s="82"/>
      <c r="N16" s="196"/>
      <c r="O16" s="125" t="s">
        <v>1638</v>
      </c>
      <c r="P16" s="91"/>
    </row>
    <row r="17" spans="1:16" s="2" customFormat="1" ht="20.3" customHeight="1" x14ac:dyDescent="0.3">
      <c r="A17" s="96"/>
      <c r="B17" s="83" t="s">
        <v>240</v>
      </c>
      <c r="C17" s="82" t="s">
        <v>1635</v>
      </c>
      <c r="D17" s="83"/>
      <c r="E17" s="83"/>
      <c r="F17" s="83"/>
      <c r="G17" s="83"/>
      <c r="H17" s="83"/>
      <c r="I17" s="83"/>
      <c r="J17" s="83"/>
      <c r="K17" s="82"/>
      <c r="L17" s="125"/>
      <c r="M17" s="82"/>
      <c r="N17" s="196"/>
      <c r="O17" s="125" t="s">
        <v>1637</v>
      </c>
      <c r="P17" s="91"/>
    </row>
    <row r="18" spans="1:16" s="2" customFormat="1" ht="20.3" customHeight="1" x14ac:dyDescent="0.3">
      <c r="A18" s="96"/>
      <c r="B18" s="83" t="s">
        <v>241</v>
      </c>
      <c r="C18" s="82" t="s">
        <v>207</v>
      </c>
      <c r="D18" s="83"/>
      <c r="E18" s="83"/>
      <c r="F18" s="83"/>
      <c r="G18" s="83"/>
      <c r="H18" s="83"/>
      <c r="I18" s="83"/>
      <c r="J18" s="83"/>
      <c r="K18" s="82"/>
      <c r="L18" s="125"/>
      <c r="M18" s="82"/>
      <c r="N18" s="196"/>
      <c r="O18" s="125" t="s">
        <v>1636</v>
      </c>
      <c r="P18" s="91"/>
    </row>
    <row r="19" spans="1:16" s="2" customFormat="1" ht="20.3" customHeight="1" x14ac:dyDescent="0.3">
      <c r="A19" s="96"/>
      <c r="B19" s="83" t="s">
        <v>242</v>
      </c>
      <c r="C19" s="82" t="s">
        <v>208</v>
      </c>
      <c r="D19" s="83"/>
      <c r="E19" s="83"/>
      <c r="F19" s="83"/>
      <c r="G19" s="83"/>
      <c r="H19" s="83"/>
      <c r="I19" s="83"/>
      <c r="J19" s="83"/>
      <c r="K19" s="82"/>
      <c r="L19" s="125"/>
      <c r="M19" s="82"/>
      <c r="N19" s="196"/>
      <c r="O19" s="125" t="s">
        <v>1642</v>
      </c>
      <c r="P19" s="91"/>
    </row>
    <row r="20" spans="1:16" s="2" customFormat="1" ht="20.3" customHeight="1" x14ac:dyDescent="0.3">
      <c r="A20" s="96"/>
      <c r="B20" s="83" t="s">
        <v>243</v>
      </c>
      <c r="C20" s="82" t="s">
        <v>209</v>
      </c>
      <c r="D20" s="83"/>
      <c r="E20" s="83"/>
      <c r="F20" s="83"/>
      <c r="G20" s="83"/>
      <c r="H20" s="83"/>
      <c r="I20" s="83"/>
      <c r="J20" s="83"/>
      <c r="K20" s="82"/>
      <c r="L20" s="125"/>
      <c r="M20" s="82"/>
      <c r="N20" s="196"/>
      <c r="O20" s="125" t="s">
        <v>1644</v>
      </c>
      <c r="P20" s="91"/>
    </row>
    <row r="21" spans="1:16" s="2" customFormat="1" ht="20.3" customHeight="1" x14ac:dyDescent="0.3">
      <c r="A21" s="96"/>
      <c r="B21" s="83" t="s">
        <v>244</v>
      </c>
      <c r="C21" s="82" t="s">
        <v>210</v>
      </c>
      <c r="D21" s="83"/>
      <c r="E21" s="83"/>
      <c r="F21" s="83"/>
      <c r="G21" s="83"/>
      <c r="H21" s="83"/>
      <c r="I21" s="83"/>
      <c r="J21" s="83"/>
      <c r="K21" s="82"/>
      <c r="L21" s="125"/>
      <c r="M21" s="82"/>
      <c r="N21" s="196"/>
      <c r="O21" s="125" t="s">
        <v>1643</v>
      </c>
      <c r="P21" s="91"/>
    </row>
    <row r="22" spans="1:16" s="2" customFormat="1" ht="20.3" customHeight="1" x14ac:dyDescent="0.3">
      <c r="A22" s="96"/>
      <c r="B22" s="83" t="s">
        <v>245</v>
      </c>
      <c r="C22" s="82" t="s">
        <v>211</v>
      </c>
      <c r="D22" s="83"/>
      <c r="E22" s="83"/>
      <c r="F22" s="83"/>
      <c r="G22" s="83"/>
      <c r="H22" s="83"/>
      <c r="I22" s="83"/>
      <c r="J22" s="83"/>
      <c r="K22" s="82"/>
      <c r="L22" s="125"/>
      <c r="M22" s="82"/>
      <c r="N22" s="196"/>
      <c r="O22" s="125" t="s">
        <v>1645</v>
      </c>
      <c r="P22" s="91"/>
    </row>
    <row r="23" spans="1:16" s="2" customFormat="1" ht="20.3" customHeight="1" x14ac:dyDescent="0.3">
      <c r="A23" s="96"/>
      <c r="B23" s="83" t="s">
        <v>264</v>
      </c>
      <c r="C23" s="82" t="s">
        <v>3556</v>
      </c>
      <c r="D23" s="83"/>
      <c r="E23" s="83"/>
      <c r="F23" s="83"/>
      <c r="G23" s="83"/>
      <c r="H23" s="83"/>
      <c r="I23" s="83"/>
      <c r="J23" s="83"/>
      <c r="K23" s="82"/>
      <c r="L23" s="125"/>
      <c r="M23" s="82"/>
      <c r="N23" s="196"/>
      <c r="O23" s="125" t="s">
        <v>3561</v>
      </c>
      <c r="P23" s="91"/>
    </row>
    <row r="24" spans="1:16" s="2" customFormat="1" ht="20.3" customHeight="1" x14ac:dyDescent="0.3">
      <c r="A24" s="96"/>
      <c r="B24" s="83" t="s">
        <v>3559</v>
      </c>
      <c r="C24" s="82" t="s">
        <v>3558</v>
      </c>
      <c r="D24" s="83"/>
      <c r="E24" s="83"/>
      <c r="F24" s="83"/>
      <c r="G24" s="83"/>
      <c r="H24" s="83"/>
      <c r="I24" s="83"/>
      <c r="J24" s="83"/>
      <c r="K24" s="82"/>
      <c r="L24" s="126"/>
      <c r="M24" s="82"/>
      <c r="N24" s="196"/>
      <c r="O24" s="125" t="s">
        <v>3562</v>
      </c>
      <c r="P24" s="91"/>
    </row>
    <row r="25" spans="1:16" s="2" customFormat="1" ht="20.3" customHeight="1" x14ac:dyDescent="0.3">
      <c r="A25" s="96"/>
      <c r="B25" s="83" t="s">
        <v>3560</v>
      </c>
      <c r="C25" s="82" t="s">
        <v>186</v>
      </c>
      <c r="D25" s="83"/>
      <c r="E25" s="83"/>
      <c r="F25" s="83"/>
      <c r="G25" s="83"/>
      <c r="H25" s="83"/>
      <c r="I25" s="83"/>
      <c r="J25" s="83"/>
      <c r="K25" s="82"/>
      <c r="L25" s="251"/>
      <c r="M25" s="82"/>
      <c r="N25" s="196"/>
      <c r="O25" s="125" t="s">
        <v>265</v>
      </c>
      <c r="P25" s="91"/>
    </row>
    <row r="26" spans="1:16" s="2" customFormat="1" ht="20.3" customHeight="1" x14ac:dyDescent="0.3">
      <c r="A26" s="6"/>
      <c r="B26" s="3" t="s">
        <v>7</v>
      </c>
      <c r="C26" s="3" t="s">
        <v>212</v>
      </c>
      <c r="D26" s="3"/>
      <c r="E26" s="3"/>
      <c r="F26" s="3"/>
      <c r="G26" s="3"/>
      <c r="H26" s="3"/>
      <c r="I26" s="3"/>
      <c r="J26" s="3"/>
      <c r="K26" s="3"/>
      <c r="L26" s="113"/>
      <c r="M26" s="3"/>
      <c r="N26" s="195" t="str">
        <f>VLOOKUP(_Output!D123,_Guidance!B270:C275,2,FALSE)</f>
        <v xml:space="preserve"> </v>
      </c>
      <c r="O26" s="113" t="s">
        <v>224</v>
      </c>
      <c r="P26" s="13"/>
    </row>
    <row r="27" spans="1:16" s="2" customFormat="1" ht="20.3" customHeight="1" x14ac:dyDescent="0.3">
      <c r="A27" s="6"/>
      <c r="B27" s="3" t="s">
        <v>17</v>
      </c>
      <c r="C27" s="3" t="s">
        <v>1322</v>
      </c>
      <c r="D27" s="3"/>
      <c r="E27" s="3"/>
      <c r="F27" s="3"/>
      <c r="G27" s="3"/>
      <c r="H27" s="3"/>
      <c r="I27" s="3"/>
      <c r="J27" s="3"/>
      <c r="K27" s="3"/>
      <c r="L27" s="113"/>
      <c r="M27" s="3"/>
      <c r="N27" s="195" t="str">
        <f>VLOOKUP(_Output!D125,_Guidance!B276:C281,2,FALSE)</f>
        <v xml:space="preserve"> </v>
      </c>
      <c r="O27" s="113" t="s">
        <v>1323</v>
      </c>
      <c r="P27" s="13"/>
    </row>
    <row r="28" spans="1:16" s="2" customFormat="1" ht="20.3" customHeight="1" x14ac:dyDescent="0.3">
      <c r="A28" s="6"/>
      <c r="B28" s="3" t="s">
        <v>18</v>
      </c>
      <c r="C28" s="3" t="s">
        <v>252</v>
      </c>
      <c r="D28" s="3"/>
      <c r="E28" s="3"/>
      <c r="F28" s="3"/>
      <c r="G28" s="3"/>
      <c r="H28" s="3"/>
      <c r="I28" s="3"/>
      <c r="J28" s="3"/>
      <c r="K28" s="3"/>
      <c r="L28" s="113"/>
      <c r="M28" s="3"/>
      <c r="N28" s="195" t="str">
        <f>VLOOKUP(_Output!D127,_Guidance!B282:C287,2,FALSE)</f>
        <v xml:space="preserve"> </v>
      </c>
      <c r="O28" s="113" t="s">
        <v>225</v>
      </c>
      <c r="P28" s="13"/>
    </row>
    <row r="29" spans="1:16" s="2" customFormat="1" ht="20.3" customHeight="1" x14ac:dyDescent="0.3">
      <c r="A29" s="6"/>
      <c r="B29" s="3" t="s">
        <v>194</v>
      </c>
      <c r="C29" s="3" t="s">
        <v>234</v>
      </c>
      <c r="D29" s="3"/>
      <c r="E29" s="3"/>
      <c r="F29" s="3"/>
      <c r="G29" s="3"/>
      <c r="H29" s="3"/>
      <c r="I29" s="3"/>
      <c r="J29" s="3"/>
      <c r="K29" s="3"/>
      <c r="L29" s="113"/>
      <c r="M29" s="3"/>
      <c r="N29" s="195" t="str">
        <f>VLOOKUP(_Output!D128,_Guidance!B288:C293,2,FALSE)</f>
        <v xml:space="preserve"> </v>
      </c>
      <c r="O29" s="116" t="s">
        <v>1648</v>
      </c>
      <c r="P29" s="13"/>
    </row>
    <row r="30" spans="1:16" s="2" customFormat="1" ht="20.3" customHeight="1" x14ac:dyDescent="0.3">
      <c r="A30" s="96"/>
      <c r="B30" s="82" t="s">
        <v>246</v>
      </c>
      <c r="C30" s="87" t="s">
        <v>247</v>
      </c>
      <c r="D30" s="82"/>
      <c r="E30" s="82"/>
      <c r="F30" s="82"/>
      <c r="G30" s="82"/>
      <c r="H30" s="82"/>
      <c r="I30" s="82"/>
      <c r="J30" s="82"/>
      <c r="K30" s="87"/>
      <c r="L30" s="125"/>
      <c r="M30" s="82"/>
      <c r="N30" s="196"/>
      <c r="O30" s="125"/>
      <c r="P30" s="91"/>
    </row>
    <row r="31" spans="1:16" s="2" customFormat="1" ht="20.3" customHeight="1" x14ac:dyDescent="0.3">
      <c r="A31" s="96"/>
      <c r="B31" s="83" t="s">
        <v>2276</v>
      </c>
      <c r="C31" s="82" t="s">
        <v>217</v>
      </c>
      <c r="D31" s="83"/>
      <c r="E31" s="83"/>
      <c r="F31" s="83"/>
      <c r="G31" s="83"/>
      <c r="H31" s="83"/>
      <c r="I31" s="83"/>
      <c r="J31" s="83"/>
      <c r="K31" s="82"/>
      <c r="L31" s="125"/>
      <c r="M31" s="82"/>
      <c r="N31" s="196"/>
      <c r="O31" s="125" t="s">
        <v>1649</v>
      </c>
      <c r="P31" s="91"/>
    </row>
    <row r="32" spans="1:16" s="2" customFormat="1" ht="20.3" customHeight="1" x14ac:dyDescent="0.3">
      <c r="A32" s="96"/>
      <c r="B32" s="83" t="s">
        <v>2277</v>
      </c>
      <c r="C32" s="82" t="s">
        <v>218</v>
      </c>
      <c r="D32" s="83"/>
      <c r="E32" s="83"/>
      <c r="F32" s="83"/>
      <c r="G32" s="83"/>
      <c r="H32" s="83"/>
      <c r="I32" s="83"/>
      <c r="J32" s="83"/>
      <c r="K32" s="82"/>
      <c r="L32" s="125"/>
      <c r="M32" s="82"/>
      <c r="N32" s="196"/>
      <c r="O32" s="125" t="s">
        <v>1650</v>
      </c>
      <c r="P32" s="91"/>
    </row>
    <row r="33" spans="1:16" s="2" customFormat="1" ht="20.3" customHeight="1" x14ac:dyDescent="0.3">
      <c r="A33" s="96"/>
      <c r="B33" s="83" t="s">
        <v>2278</v>
      </c>
      <c r="C33" s="82" t="s">
        <v>219</v>
      </c>
      <c r="D33" s="83"/>
      <c r="E33" s="83"/>
      <c r="F33" s="83"/>
      <c r="G33" s="83"/>
      <c r="H33" s="83"/>
      <c r="I33" s="83"/>
      <c r="J33" s="83"/>
      <c r="K33" s="82"/>
      <c r="L33" s="125"/>
      <c r="M33" s="82"/>
      <c r="N33" s="196"/>
      <c r="O33" s="125" t="s">
        <v>1651</v>
      </c>
      <c r="P33" s="91"/>
    </row>
    <row r="34" spans="1:16" s="2" customFormat="1" ht="20.3" customHeight="1" x14ac:dyDescent="0.3">
      <c r="A34" s="96"/>
      <c r="B34" s="83" t="s">
        <v>2279</v>
      </c>
      <c r="C34" s="82" t="s">
        <v>233</v>
      </c>
      <c r="D34" s="83"/>
      <c r="E34" s="83"/>
      <c r="F34" s="83"/>
      <c r="G34" s="83"/>
      <c r="H34" s="83"/>
      <c r="I34" s="83"/>
      <c r="J34" s="83"/>
      <c r="K34" s="82"/>
      <c r="L34" s="125"/>
      <c r="M34" s="82"/>
      <c r="N34" s="196"/>
      <c r="O34" s="125" t="s">
        <v>619</v>
      </c>
      <c r="P34" s="91"/>
    </row>
    <row r="35" spans="1:16" s="2" customFormat="1" ht="20.3" customHeight="1" x14ac:dyDescent="0.3">
      <c r="A35" s="96"/>
      <c r="B35" s="83" t="s">
        <v>2280</v>
      </c>
      <c r="C35" s="82" t="s">
        <v>232</v>
      </c>
      <c r="D35" s="83"/>
      <c r="E35" s="83"/>
      <c r="F35" s="83"/>
      <c r="G35" s="83"/>
      <c r="H35" s="83"/>
      <c r="I35" s="83"/>
      <c r="J35" s="83"/>
      <c r="K35" s="82"/>
      <c r="L35" s="125"/>
      <c r="M35" s="82"/>
      <c r="N35" s="196"/>
      <c r="O35" s="125" t="s">
        <v>1653</v>
      </c>
      <c r="P35" s="91"/>
    </row>
    <row r="36" spans="1:16" s="2" customFormat="1" ht="20.3" customHeight="1" x14ac:dyDescent="0.3">
      <c r="A36" s="96"/>
      <c r="B36" s="83" t="s">
        <v>2281</v>
      </c>
      <c r="C36" s="82" t="s">
        <v>620</v>
      </c>
      <c r="D36" s="83"/>
      <c r="E36" s="83"/>
      <c r="F36" s="83"/>
      <c r="G36" s="83"/>
      <c r="H36" s="83"/>
      <c r="I36" s="83"/>
      <c r="J36" s="83"/>
      <c r="K36" s="82"/>
      <c r="L36" s="125"/>
      <c r="M36" s="82"/>
      <c r="N36" s="196"/>
      <c r="O36" s="125" t="s">
        <v>621</v>
      </c>
      <c r="P36" s="91"/>
    </row>
    <row r="37" spans="1:16" s="2" customFormat="1" ht="20.3" customHeight="1" x14ac:dyDescent="0.3">
      <c r="A37" s="96"/>
      <c r="B37" s="83" t="s">
        <v>2282</v>
      </c>
      <c r="C37" s="82" t="s">
        <v>248</v>
      </c>
      <c r="D37" s="83"/>
      <c r="E37" s="83"/>
      <c r="F37" s="83"/>
      <c r="G37" s="83"/>
      <c r="H37" s="83"/>
      <c r="I37" s="83"/>
      <c r="J37" s="83"/>
      <c r="K37" s="82"/>
      <c r="L37" s="125"/>
      <c r="M37" s="82"/>
      <c r="N37" s="196"/>
      <c r="O37" s="125" t="s">
        <v>249</v>
      </c>
      <c r="P37" s="91"/>
    </row>
    <row r="38" spans="1:16" s="2" customFormat="1" ht="20.3" customHeight="1" x14ac:dyDescent="0.3">
      <c r="A38" s="96"/>
      <c r="B38" s="83" t="s">
        <v>2283</v>
      </c>
      <c r="C38" s="92" t="s">
        <v>250</v>
      </c>
      <c r="D38" s="336"/>
      <c r="E38" s="336"/>
      <c r="F38" s="336"/>
      <c r="G38" s="336"/>
      <c r="H38" s="336"/>
      <c r="I38" s="336"/>
      <c r="J38" s="336"/>
      <c r="K38" s="194"/>
      <c r="L38" s="126"/>
      <c r="M38" s="92"/>
      <c r="N38" s="198"/>
      <c r="O38" s="126" t="s">
        <v>1652</v>
      </c>
      <c r="P38" s="91"/>
    </row>
    <row r="39" spans="1:16" s="2" customFormat="1" ht="20.3" customHeight="1" x14ac:dyDescent="0.3">
      <c r="A39" s="96"/>
      <c r="B39" s="82"/>
      <c r="C39" s="86" t="s">
        <v>10</v>
      </c>
      <c r="D39" s="82"/>
      <c r="E39" s="82"/>
      <c r="F39" s="82"/>
      <c r="G39" s="82"/>
      <c r="H39" s="82"/>
      <c r="I39" s="82"/>
      <c r="J39" s="82"/>
      <c r="K39" s="86"/>
      <c r="L39" s="122" t="str">
        <f>VLOOKUP(SUM(_Output!D132:D139),_SUM_Completeness!A58:B66,2,FALSE)</f>
        <v>Incomplete</v>
      </c>
      <c r="M39" s="82"/>
      <c r="N39" s="196"/>
      <c r="O39" s="117" t="s">
        <v>622</v>
      </c>
      <c r="P39" s="91"/>
    </row>
    <row r="40" spans="1:16" s="2" customFormat="1" ht="20.3" customHeight="1" x14ac:dyDescent="0.3">
      <c r="A40" s="6"/>
      <c r="B40" s="3" t="s">
        <v>275</v>
      </c>
      <c r="C40" s="3" t="s">
        <v>2157</v>
      </c>
      <c r="D40" s="3"/>
      <c r="E40" s="3"/>
      <c r="F40" s="3"/>
      <c r="G40" s="3"/>
      <c r="H40" s="3"/>
      <c r="I40" s="3"/>
      <c r="J40" s="3"/>
      <c r="K40" s="3"/>
      <c r="L40" s="187"/>
      <c r="M40" s="3"/>
      <c r="N40" s="195" t="str">
        <f>VLOOKUP(_Output!D140,_Guidance!B294:C299,2,FALSE)</f>
        <v xml:space="preserve"> </v>
      </c>
      <c r="O40" s="116" t="s">
        <v>2159</v>
      </c>
      <c r="P40" s="13"/>
    </row>
    <row r="41" spans="1:16" s="2" customFormat="1" ht="20.3" customHeight="1" x14ac:dyDescent="0.3">
      <c r="A41" s="6"/>
      <c r="B41" s="3" t="s">
        <v>937</v>
      </c>
      <c r="C41" s="189" t="s">
        <v>1318</v>
      </c>
      <c r="D41" s="3"/>
      <c r="E41" s="3"/>
      <c r="F41" s="3"/>
      <c r="G41" s="3"/>
      <c r="H41" s="3"/>
      <c r="I41" s="3"/>
      <c r="J41" s="3"/>
      <c r="K41" s="189"/>
      <c r="L41" s="3"/>
      <c r="M41" s="3"/>
      <c r="N41" s="195" t="str">
        <f>VLOOKUP(_Output!D143,_Guidance!B300:C305,2,FALSE)</f>
        <v xml:space="preserve"> </v>
      </c>
      <c r="O41" s="116" t="s">
        <v>1320</v>
      </c>
      <c r="P41" s="13"/>
    </row>
    <row r="42" spans="1:16" s="2" customFormat="1" ht="20.3" customHeight="1" x14ac:dyDescent="0.3">
      <c r="A42" s="6"/>
      <c r="B42" s="3" t="s">
        <v>938</v>
      </c>
      <c r="C42" s="189" t="s">
        <v>276</v>
      </c>
      <c r="D42" s="3"/>
      <c r="E42" s="3"/>
      <c r="F42" s="3"/>
      <c r="G42" s="3"/>
      <c r="H42" s="3"/>
      <c r="I42" s="3"/>
      <c r="J42" s="3"/>
      <c r="K42" s="189"/>
      <c r="L42" s="3"/>
      <c r="M42" s="3"/>
      <c r="N42" s="195" t="str">
        <f>VLOOKUP(_Output!D144,_Guidance!B306:C311,2,FALSE)</f>
        <v xml:space="preserve"> </v>
      </c>
      <c r="O42" s="116" t="s">
        <v>1319</v>
      </c>
      <c r="P42" s="13"/>
    </row>
    <row r="43" spans="1:16" s="2" customFormat="1" ht="20.3" customHeight="1" x14ac:dyDescent="0.3">
      <c r="A43" s="6"/>
      <c r="B43" s="3"/>
      <c r="C43" s="3"/>
      <c r="D43" s="3"/>
      <c r="E43" s="3"/>
      <c r="F43" s="3"/>
      <c r="G43" s="3"/>
      <c r="H43" s="3"/>
      <c r="I43" s="3"/>
      <c r="J43" s="3"/>
      <c r="K43" s="3"/>
      <c r="L43" s="113"/>
      <c r="M43" s="3"/>
      <c r="N43" s="195"/>
      <c r="O43" s="113"/>
      <c r="P43" s="13"/>
    </row>
    <row r="44" spans="1:16" customFormat="1" ht="20.3" customHeight="1" x14ac:dyDescent="0.3">
      <c r="A44" s="4"/>
      <c r="B44" s="102" t="s">
        <v>223</v>
      </c>
      <c r="C44" s="102"/>
      <c r="D44" s="102"/>
      <c r="E44" s="102"/>
      <c r="F44" s="102"/>
      <c r="G44" s="102"/>
      <c r="H44" s="102"/>
      <c r="I44" s="102"/>
      <c r="J44" s="102"/>
      <c r="K44" s="3"/>
      <c r="L44" s="114"/>
      <c r="M44" s="5"/>
      <c r="N44" s="5"/>
      <c r="O44" s="114"/>
      <c r="P44" s="14"/>
    </row>
    <row r="45" spans="1:16" customFormat="1" ht="20.3" customHeight="1" x14ac:dyDescent="0.3">
      <c r="A45" s="9"/>
      <c r="B45" s="3" t="s">
        <v>939</v>
      </c>
      <c r="C45" s="3" t="s">
        <v>4103</v>
      </c>
      <c r="D45" s="3"/>
      <c r="E45" s="3"/>
      <c r="F45" s="3"/>
      <c r="G45" s="3"/>
      <c r="H45" s="3"/>
      <c r="I45" s="3"/>
      <c r="J45" s="3"/>
      <c r="K45" s="3"/>
      <c r="L45" s="601" t="s">
        <v>5</v>
      </c>
      <c r="M45" s="602"/>
      <c r="N45" s="909"/>
      <c r="O45" s="910"/>
      <c r="P45" s="14"/>
    </row>
    <row r="46" spans="1:16" customFormat="1" ht="20.3" customHeight="1" x14ac:dyDescent="0.3">
      <c r="A46" s="9"/>
      <c r="B46" s="3"/>
      <c r="C46" s="3"/>
      <c r="D46" s="3"/>
      <c r="E46" s="3"/>
      <c r="F46" s="3"/>
      <c r="G46" s="3"/>
      <c r="H46" s="3"/>
      <c r="I46" s="3"/>
      <c r="J46" s="3"/>
      <c r="K46" s="3"/>
      <c r="L46" s="603" t="s">
        <v>6</v>
      </c>
      <c r="M46" s="604"/>
      <c r="N46" s="770"/>
      <c r="O46" s="771"/>
      <c r="P46" s="14"/>
    </row>
    <row r="47" spans="1:16" customFormat="1" ht="20.3" customHeight="1" x14ac:dyDescent="0.3">
      <c r="A47" s="9"/>
      <c r="B47" s="3"/>
      <c r="C47" s="3"/>
      <c r="D47" s="3"/>
      <c r="E47" s="3"/>
      <c r="F47" s="3"/>
      <c r="G47" s="3"/>
      <c r="H47" s="3"/>
      <c r="I47" s="3"/>
      <c r="J47" s="3"/>
      <c r="K47" s="3"/>
      <c r="L47" s="603" t="s">
        <v>7</v>
      </c>
      <c r="M47" s="604"/>
      <c r="N47" s="901"/>
      <c r="O47" s="902"/>
      <c r="P47" s="14"/>
    </row>
    <row r="48" spans="1:16" customFormat="1" ht="20.3" customHeight="1" x14ac:dyDescent="0.3">
      <c r="A48" s="9"/>
      <c r="B48" s="3"/>
      <c r="C48" s="3"/>
      <c r="D48" s="3"/>
      <c r="E48" s="3"/>
      <c r="F48" s="3"/>
      <c r="G48" s="3"/>
      <c r="H48" s="3"/>
      <c r="I48" s="3"/>
      <c r="J48" s="3"/>
      <c r="K48" s="3"/>
      <c r="L48" s="603" t="s">
        <v>17</v>
      </c>
      <c r="M48" s="604"/>
      <c r="N48" s="905"/>
      <c r="O48" s="906"/>
      <c r="P48" s="14"/>
    </row>
    <row r="49" spans="1:16" customFormat="1" ht="20.3" customHeight="1" x14ac:dyDescent="0.3">
      <c r="A49" s="9"/>
      <c r="B49" s="3"/>
      <c r="C49" s="3"/>
      <c r="D49" s="3"/>
      <c r="E49" s="3"/>
      <c r="F49" s="3"/>
      <c r="G49" s="3"/>
      <c r="H49" s="3"/>
      <c r="I49" s="3"/>
      <c r="J49" s="3"/>
      <c r="K49" s="3"/>
      <c r="L49" s="603" t="s">
        <v>18</v>
      </c>
      <c r="M49" s="604"/>
      <c r="N49" s="899"/>
      <c r="O49" s="900"/>
      <c r="P49" s="14"/>
    </row>
    <row r="50" spans="1:16" customFormat="1" ht="20.3" customHeight="1" x14ac:dyDescent="0.3">
      <c r="A50" s="9"/>
      <c r="B50" s="3"/>
      <c r="C50" s="3"/>
      <c r="D50" s="3"/>
      <c r="E50" s="3"/>
      <c r="F50" s="3"/>
      <c r="G50" s="3"/>
      <c r="H50" s="3"/>
      <c r="I50" s="3"/>
      <c r="J50" s="3"/>
      <c r="K50" s="3"/>
      <c r="L50" s="603" t="s">
        <v>194</v>
      </c>
      <c r="M50" s="604"/>
      <c r="N50" s="899"/>
      <c r="O50" s="900"/>
      <c r="P50" s="14"/>
    </row>
    <row r="51" spans="1:16" customFormat="1" ht="20.3" customHeight="1" x14ac:dyDescent="0.3">
      <c r="A51" s="9"/>
      <c r="B51" s="3"/>
      <c r="C51" s="3"/>
      <c r="D51" s="3"/>
      <c r="E51" s="3"/>
      <c r="F51" s="3"/>
      <c r="G51" s="3"/>
      <c r="H51" s="3"/>
      <c r="I51" s="3"/>
      <c r="J51" s="3"/>
      <c r="K51" s="3"/>
      <c r="L51" s="603" t="s">
        <v>246</v>
      </c>
      <c r="M51" s="604"/>
      <c r="N51" s="768"/>
      <c r="O51" s="769"/>
      <c r="P51" s="14"/>
    </row>
    <row r="52" spans="1:16" customFormat="1" ht="20.3" customHeight="1" x14ac:dyDescent="0.3">
      <c r="A52" s="9"/>
      <c r="B52" s="3"/>
      <c r="C52" s="3"/>
      <c r="D52" s="3"/>
      <c r="E52" s="3"/>
      <c r="F52" s="3"/>
      <c r="G52" s="3"/>
      <c r="H52" s="3"/>
      <c r="I52" s="3"/>
      <c r="J52" s="3"/>
      <c r="K52" s="3"/>
      <c r="L52" s="603" t="s">
        <v>275</v>
      </c>
      <c r="M52" s="604"/>
      <c r="N52" s="899"/>
      <c r="O52" s="900"/>
      <c r="P52" s="14"/>
    </row>
    <row r="53" spans="1:16" customFormat="1" ht="20.3" customHeight="1" x14ac:dyDescent="0.3">
      <c r="A53" s="9"/>
      <c r="B53" s="3"/>
      <c r="C53" s="3"/>
      <c r="D53" s="3"/>
      <c r="E53" s="3"/>
      <c r="F53" s="3"/>
      <c r="G53" s="3"/>
      <c r="H53" s="3"/>
      <c r="I53" s="3"/>
      <c r="J53" s="3"/>
      <c r="K53" s="3"/>
      <c r="L53" s="603" t="s">
        <v>937</v>
      </c>
      <c r="M53" s="604"/>
      <c r="N53" s="899"/>
      <c r="O53" s="900"/>
      <c r="P53" s="14"/>
    </row>
    <row r="54" spans="1:16" customFormat="1" ht="20.3" customHeight="1" x14ac:dyDescent="0.3">
      <c r="A54" s="9"/>
      <c r="B54" s="3"/>
      <c r="C54" s="3"/>
      <c r="D54" s="3"/>
      <c r="E54" s="3"/>
      <c r="F54" s="3"/>
      <c r="G54" s="3"/>
      <c r="H54" s="3"/>
      <c r="I54" s="3"/>
      <c r="J54" s="3"/>
      <c r="K54" s="3"/>
      <c r="L54" s="605" t="s">
        <v>938</v>
      </c>
      <c r="M54" s="606"/>
      <c r="N54" s="907"/>
      <c r="O54" s="908"/>
      <c r="P54" s="14"/>
    </row>
    <row r="55" spans="1:16" customFormat="1" ht="20.3" customHeight="1" x14ac:dyDescent="0.3">
      <c r="A55" s="9"/>
      <c r="B55" s="102" t="s">
        <v>4558</v>
      </c>
      <c r="C55" s="3"/>
      <c r="D55" s="3"/>
      <c r="E55" s="3"/>
      <c r="F55" s="3"/>
      <c r="G55" s="3"/>
      <c r="H55" s="3"/>
      <c r="I55" s="3"/>
      <c r="J55" s="3"/>
      <c r="K55" s="3"/>
      <c r="L55" s="3"/>
      <c r="M55" s="3"/>
      <c r="N55" s="3"/>
      <c r="O55" s="3"/>
      <c r="P55" s="14"/>
    </row>
    <row r="56" spans="1:16" customFormat="1" ht="20.3" customHeight="1" x14ac:dyDescent="0.3">
      <c r="A56" s="9"/>
      <c r="B56" s="3" t="s">
        <v>4557</v>
      </c>
      <c r="C56" s="3"/>
      <c r="D56" s="3"/>
      <c r="E56" s="3"/>
      <c r="F56" s="3"/>
      <c r="G56" s="3"/>
      <c r="H56" s="3"/>
      <c r="I56" s="3"/>
      <c r="J56" s="3"/>
      <c r="K56" s="3"/>
      <c r="L56" s="3"/>
      <c r="M56" s="3"/>
      <c r="N56" s="3"/>
      <c r="O56" s="3"/>
      <c r="P56" s="14"/>
    </row>
    <row r="57" spans="1:16" customFormat="1" ht="20.3" customHeight="1" x14ac:dyDescent="0.3">
      <c r="A57" s="9"/>
      <c r="B57" s="3"/>
      <c r="C57" s="479" t="s">
        <v>4227</v>
      </c>
      <c r="D57" s="3"/>
      <c r="E57" s="3"/>
      <c r="F57" s="3"/>
      <c r="G57" s="3"/>
      <c r="H57" s="3"/>
      <c r="I57" s="3"/>
      <c r="J57" s="3"/>
      <c r="K57" s="3"/>
      <c r="L57" s="3"/>
      <c r="M57" s="3"/>
      <c r="N57" s="3"/>
      <c r="O57" s="3"/>
      <c r="P57" s="14"/>
    </row>
    <row r="58" spans="1:16" customFormat="1" ht="20.3" customHeight="1" thickBot="1" x14ac:dyDescent="0.35">
      <c r="A58" s="10"/>
      <c r="B58" s="11"/>
      <c r="C58" s="11"/>
      <c r="D58" s="11"/>
      <c r="E58" s="11"/>
      <c r="F58" s="11"/>
      <c r="G58" s="11"/>
      <c r="H58" s="11"/>
      <c r="I58" s="11"/>
      <c r="J58" s="11"/>
      <c r="K58" s="11"/>
      <c r="L58" s="11"/>
      <c r="M58" s="11"/>
      <c r="N58" s="11"/>
      <c r="O58" s="11"/>
      <c r="P58" s="15"/>
    </row>
  </sheetData>
  <mergeCells count="17">
    <mergeCell ref="B5:F5"/>
    <mergeCell ref="G5:K5"/>
    <mergeCell ref="B6:F6"/>
    <mergeCell ref="B4:F4"/>
    <mergeCell ref="G4:K4"/>
    <mergeCell ref="B1:K2"/>
    <mergeCell ref="L1:L2"/>
    <mergeCell ref="B3:F3"/>
    <mergeCell ref="G3:K3"/>
    <mergeCell ref="N52:O52"/>
    <mergeCell ref="N53:O53"/>
    <mergeCell ref="N54:O54"/>
    <mergeCell ref="N45:O45"/>
    <mergeCell ref="N47:O47"/>
    <mergeCell ref="N48:O48"/>
    <mergeCell ref="N49:O49"/>
    <mergeCell ref="N50:O50"/>
  </mergeCells>
  <hyperlinks>
    <hyperlink ref="B4:F4" location="'People - R&amp;H'!A1" tooltip="2. Roles and Hierarchy" display="2. Roles and Hierarchy" xr:uid="{00000000-0004-0000-0C00-000000000000}"/>
    <hyperlink ref="B5:F5" location="'People - PEM'!A1" tooltip="3. People Management" display="3. People Management" xr:uid="{00000000-0004-0000-0C00-000001000000}"/>
    <hyperlink ref="B6:F6" location="'People - KNM'!A1" tooltip="4. Knowledge Management" display="4. Knowledge Management" xr:uid="{00000000-0004-0000-0C00-000002000000}"/>
    <hyperlink ref="G3:K3" location="'People - T&amp;E'!A1" tooltip="5. Training &amp; Education" display="5. Training &amp; Education" xr:uid="{00000000-0004-0000-0C00-000003000000}"/>
    <hyperlink ref="B3:F3" location="'People - EMP'!A1" tooltip="1. Employees" display="1. Employees" xr:uid="{00000000-0004-0000-0C00-000004000000}"/>
    <hyperlink ref="C57" r:id="rId1" xr:uid="{025A2C71-617D-460C-84DB-8C38B580775A}"/>
  </hyperlinks>
  <pageMargins left="0.7" right="0.7" top="0.75" bottom="0.75" header="0.3" footer="0.3"/>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63489" r:id="rId5" name="Drop Down 1">
              <controlPr defaultSize="0" autoLine="0" autoPict="0">
                <anchor moveWithCells="1">
                  <from>
                    <xdr:col>11</xdr:col>
                    <xdr:colOff>15368</xdr:colOff>
                    <xdr:row>11</xdr:row>
                    <xdr:rowOff>38420</xdr:rowOff>
                  </from>
                  <to>
                    <xdr:col>12</xdr:col>
                    <xdr:colOff>15368</xdr:colOff>
                    <xdr:row>11</xdr:row>
                    <xdr:rowOff>238205</xdr:rowOff>
                  </to>
                </anchor>
              </controlPr>
            </control>
          </mc:Choice>
        </mc:AlternateContent>
        <mc:AlternateContent xmlns:mc="http://schemas.openxmlformats.org/markup-compatibility/2006">
          <mc:Choice Requires="x14">
            <control shapeId="63490" r:id="rId6" name="Drop Down 2">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63491" r:id="rId7" name="Drop Down 3">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63492" r:id="rId8" name="Drop Down 4">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63493" r:id="rId9" name="Drop Down 5">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63494" r:id="rId10" name="Drop Down 6">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63495" r:id="rId11" name="Drop Down 7">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63496" r:id="rId12" name="Drop Down 8">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63497" r:id="rId13" name="Drop Down 9">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63498" r:id="rId14" name="Drop Down 10">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63499" r:id="rId15" name="Drop Down 11">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63501" r:id="rId16" name="Drop Down 13">
              <controlPr defaultSize="0" autoLine="0" autoPict="0">
                <anchor moveWithCells="1">
                  <from>
                    <xdr:col>11</xdr:col>
                    <xdr:colOff>15368</xdr:colOff>
                    <xdr:row>26</xdr:row>
                    <xdr:rowOff>23052</xdr:rowOff>
                  </from>
                  <to>
                    <xdr:col>12</xdr:col>
                    <xdr:colOff>15368</xdr:colOff>
                    <xdr:row>26</xdr:row>
                    <xdr:rowOff>230521</xdr:rowOff>
                  </to>
                </anchor>
              </controlPr>
            </control>
          </mc:Choice>
        </mc:AlternateContent>
        <mc:AlternateContent xmlns:mc="http://schemas.openxmlformats.org/markup-compatibility/2006">
          <mc:Choice Requires="x14">
            <control shapeId="63503" r:id="rId17" name="Drop Down 15">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63506" r:id="rId18" name="Drop Down 18">
              <controlPr defaultSize="0" autoLine="0" autoPict="0">
                <anchor moveWithCells="1">
                  <from>
                    <xdr:col>11</xdr:col>
                    <xdr:colOff>15368</xdr:colOff>
                    <xdr:row>30</xdr:row>
                    <xdr:rowOff>23052</xdr:rowOff>
                  </from>
                  <to>
                    <xdr:col>12</xdr:col>
                    <xdr:colOff>15368</xdr:colOff>
                    <xdr:row>30</xdr:row>
                    <xdr:rowOff>230521</xdr:rowOff>
                  </to>
                </anchor>
              </controlPr>
            </control>
          </mc:Choice>
        </mc:AlternateContent>
        <mc:AlternateContent xmlns:mc="http://schemas.openxmlformats.org/markup-compatibility/2006">
          <mc:Choice Requires="x14">
            <control shapeId="63507" r:id="rId19" name="Drop Down 19">
              <controlPr defaultSize="0" autoLine="0" autoPict="0">
                <anchor moveWithCells="1">
                  <from>
                    <xdr:col>11</xdr:col>
                    <xdr:colOff>15368</xdr:colOff>
                    <xdr:row>31</xdr:row>
                    <xdr:rowOff>23052</xdr:rowOff>
                  </from>
                  <to>
                    <xdr:col>12</xdr:col>
                    <xdr:colOff>15368</xdr:colOff>
                    <xdr:row>31</xdr:row>
                    <xdr:rowOff>230521</xdr:rowOff>
                  </to>
                </anchor>
              </controlPr>
            </control>
          </mc:Choice>
        </mc:AlternateContent>
        <mc:AlternateContent xmlns:mc="http://schemas.openxmlformats.org/markup-compatibility/2006">
          <mc:Choice Requires="x14">
            <control shapeId="63508" r:id="rId20" name="Drop Down 20">
              <controlPr defaultSize="0" autoLine="0" autoPict="0">
                <anchor moveWithCells="1">
                  <from>
                    <xdr:col>11</xdr:col>
                    <xdr:colOff>15368</xdr:colOff>
                    <xdr:row>32</xdr:row>
                    <xdr:rowOff>23052</xdr:rowOff>
                  </from>
                  <to>
                    <xdr:col>12</xdr:col>
                    <xdr:colOff>15368</xdr:colOff>
                    <xdr:row>32</xdr:row>
                    <xdr:rowOff>230521</xdr:rowOff>
                  </to>
                </anchor>
              </controlPr>
            </control>
          </mc:Choice>
        </mc:AlternateContent>
        <mc:AlternateContent xmlns:mc="http://schemas.openxmlformats.org/markup-compatibility/2006">
          <mc:Choice Requires="x14">
            <control shapeId="63509" r:id="rId21" name="Drop Down 21">
              <controlPr defaultSize="0" autoLine="0" autoPict="0">
                <anchor moveWithCells="1">
                  <from>
                    <xdr:col>11</xdr:col>
                    <xdr:colOff>15368</xdr:colOff>
                    <xdr:row>33</xdr:row>
                    <xdr:rowOff>23052</xdr:rowOff>
                  </from>
                  <to>
                    <xdr:col>12</xdr:col>
                    <xdr:colOff>15368</xdr:colOff>
                    <xdr:row>33</xdr:row>
                    <xdr:rowOff>230521</xdr:rowOff>
                  </to>
                </anchor>
              </controlPr>
            </control>
          </mc:Choice>
        </mc:AlternateContent>
        <mc:AlternateContent xmlns:mc="http://schemas.openxmlformats.org/markup-compatibility/2006">
          <mc:Choice Requires="x14">
            <control shapeId="63510" r:id="rId22" name="Drop Down 22">
              <controlPr defaultSize="0" autoLine="0" autoPict="0">
                <anchor moveWithCells="1">
                  <from>
                    <xdr:col>11</xdr:col>
                    <xdr:colOff>15368</xdr:colOff>
                    <xdr:row>34</xdr:row>
                    <xdr:rowOff>23052</xdr:rowOff>
                  </from>
                  <to>
                    <xdr:col>12</xdr:col>
                    <xdr:colOff>15368</xdr:colOff>
                    <xdr:row>34</xdr:row>
                    <xdr:rowOff>230521</xdr:rowOff>
                  </to>
                </anchor>
              </controlPr>
            </control>
          </mc:Choice>
        </mc:AlternateContent>
        <mc:AlternateContent xmlns:mc="http://schemas.openxmlformats.org/markup-compatibility/2006">
          <mc:Choice Requires="x14">
            <control shapeId="63511" r:id="rId23" name="Drop Down 23">
              <controlPr defaultSize="0" autoLine="0" autoPict="0">
                <anchor moveWithCells="1">
                  <from>
                    <xdr:col>11</xdr:col>
                    <xdr:colOff>15368</xdr:colOff>
                    <xdr:row>35</xdr:row>
                    <xdr:rowOff>23052</xdr:rowOff>
                  </from>
                  <to>
                    <xdr:col>12</xdr:col>
                    <xdr:colOff>15368</xdr:colOff>
                    <xdr:row>35</xdr:row>
                    <xdr:rowOff>230521</xdr:rowOff>
                  </to>
                </anchor>
              </controlPr>
            </control>
          </mc:Choice>
        </mc:AlternateContent>
        <mc:AlternateContent xmlns:mc="http://schemas.openxmlformats.org/markup-compatibility/2006">
          <mc:Choice Requires="x14">
            <control shapeId="63512" r:id="rId24" name="Drop Down 24">
              <controlPr defaultSize="0" autoLine="0" autoPict="0">
                <anchor moveWithCells="1">
                  <from>
                    <xdr:col>11</xdr:col>
                    <xdr:colOff>15368</xdr:colOff>
                    <xdr:row>36</xdr:row>
                    <xdr:rowOff>23052</xdr:rowOff>
                  </from>
                  <to>
                    <xdr:col>12</xdr:col>
                    <xdr:colOff>15368</xdr:colOff>
                    <xdr:row>36</xdr:row>
                    <xdr:rowOff>230521</xdr:rowOff>
                  </to>
                </anchor>
              </controlPr>
            </control>
          </mc:Choice>
        </mc:AlternateContent>
        <mc:AlternateContent xmlns:mc="http://schemas.openxmlformats.org/markup-compatibility/2006">
          <mc:Choice Requires="x14">
            <control shapeId="63513" r:id="rId25" name="Drop Down 25">
              <controlPr defaultSize="0" autoLine="0" autoPict="0">
                <anchor moveWithCells="1">
                  <from>
                    <xdr:col>11</xdr:col>
                    <xdr:colOff>15368</xdr:colOff>
                    <xdr:row>37</xdr:row>
                    <xdr:rowOff>23052</xdr:rowOff>
                  </from>
                  <to>
                    <xdr:col>12</xdr:col>
                    <xdr:colOff>15368</xdr:colOff>
                    <xdr:row>37</xdr:row>
                    <xdr:rowOff>230521</xdr:rowOff>
                  </to>
                </anchor>
              </controlPr>
            </control>
          </mc:Choice>
        </mc:AlternateContent>
        <mc:AlternateContent xmlns:mc="http://schemas.openxmlformats.org/markup-compatibility/2006">
          <mc:Choice Requires="x14">
            <control shapeId="63514" r:id="rId26" name="Drop Down 26">
              <controlPr defaultSize="0" autoLine="0" autoPict="0">
                <anchor moveWithCells="1">
                  <from>
                    <xdr:col>11</xdr:col>
                    <xdr:colOff>15368</xdr:colOff>
                    <xdr:row>28</xdr:row>
                    <xdr:rowOff>23052</xdr:rowOff>
                  </from>
                  <to>
                    <xdr:col>12</xdr:col>
                    <xdr:colOff>15368</xdr:colOff>
                    <xdr:row>28</xdr:row>
                    <xdr:rowOff>230521</xdr:rowOff>
                  </to>
                </anchor>
              </controlPr>
            </control>
          </mc:Choice>
        </mc:AlternateContent>
        <mc:AlternateContent xmlns:mc="http://schemas.openxmlformats.org/markup-compatibility/2006">
          <mc:Choice Requires="x14">
            <control shapeId="63516" r:id="rId27" name="Drop Down 28">
              <controlPr defaultSize="0" autoLine="0" autoPict="0">
                <anchor moveWithCells="1">
                  <from>
                    <xdr:col>11</xdr:col>
                    <xdr:colOff>15368</xdr:colOff>
                    <xdr:row>41</xdr:row>
                    <xdr:rowOff>23052</xdr:rowOff>
                  </from>
                  <to>
                    <xdr:col>12</xdr:col>
                    <xdr:colOff>15368</xdr:colOff>
                    <xdr:row>41</xdr:row>
                    <xdr:rowOff>230521</xdr:rowOff>
                  </to>
                </anchor>
              </controlPr>
            </control>
          </mc:Choice>
        </mc:AlternateContent>
        <mc:AlternateContent xmlns:mc="http://schemas.openxmlformats.org/markup-compatibility/2006">
          <mc:Choice Requires="x14">
            <control shapeId="63558" r:id="rId28" name="Drop Down 70">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63559" r:id="rId29" name="Drop Down 71">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63592" r:id="rId30" name="Drop Down 104">
              <controlPr defaultSize="0" autoLine="0" autoPict="0">
                <anchor moveWithCells="1">
                  <from>
                    <xdr:col>11</xdr:col>
                    <xdr:colOff>15368</xdr:colOff>
                    <xdr:row>40</xdr:row>
                    <xdr:rowOff>23052</xdr:rowOff>
                  </from>
                  <to>
                    <xdr:col>12</xdr:col>
                    <xdr:colOff>15368</xdr:colOff>
                    <xdr:row>40</xdr:row>
                    <xdr:rowOff>230521</xdr:rowOff>
                  </to>
                </anchor>
              </controlPr>
            </control>
          </mc:Choice>
        </mc:AlternateContent>
        <mc:AlternateContent xmlns:mc="http://schemas.openxmlformats.org/markup-compatibility/2006">
          <mc:Choice Requires="x14">
            <control shapeId="63596" r:id="rId31" name="Drop Down 108">
              <controlPr defaultSize="0" autoLine="0" autoPict="0">
                <anchor moveWithCells="1">
                  <from>
                    <xdr:col>11</xdr:col>
                    <xdr:colOff>15368</xdr:colOff>
                    <xdr:row>39</xdr:row>
                    <xdr:rowOff>23052</xdr:rowOff>
                  </from>
                  <to>
                    <xdr:col>12</xdr:col>
                    <xdr:colOff>15368</xdr:colOff>
                    <xdr:row>39</xdr:row>
                    <xdr:rowOff>230521</xdr:rowOff>
                  </to>
                </anchor>
              </controlPr>
            </control>
          </mc:Choice>
        </mc:AlternateContent>
        <mc:AlternateContent xmlns:mc="http://schemas.openxmlformats.org/markup-compatibility/2006">
          <mc:Choice Requires="x14">
            <control shapeId="63598" r:id="rId32" name="Drop Down 110">
              <controlPr defaultSize="0" autoLine="0" autoPict="0">
                <anchor moveWithCells="1">
                  <from>
                    <xdr:col>11</xdr:col>
                    <xdr:colOff>15368</xdr:colOff>
                    <xdr:row>22</xdr:row>
                    <xdr:rowOff>23052</xdr:rowOff>
                  </from>
                  <to>
                    <xdr:col>12</xdr:col>
                    <xdr:colOff>15368</xdr:colOff>
                    <xdr:row>22</xdr:row>
                    <xdr:rowOff>230521</xdr:rowOff>
                  </to>
                </anchor>
              </controlPr>
            </control>
          </mc:Choice>
        </mc:AlternateContent>
        <mc:AlternateContent xmlns:mc="http://schemas.openxmlformats.org/markup-compatibility/2006">
          <mc:Choice Requires="x14">
            <control shapeId="63599" r:id="rId33" name="Drop Down 111">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Blad22">
    <tabColor rgb="FF0070C0"/>
  </sheetPr>
  <dimension ref="A1:S48"/>
  <sheetViews>
    <sheetView showRowColHeaders="0" zoomScaleNormal="100" workbookViewId="0">
      <pane ySplit="7" topLeftCell="A8" activePane="bottomLeft" state="frozen"/>
      <selection activeCell="G25" sqref="G25"/>
      <selection pane="bottomLeft"/>
    </sheetView>
  </sheetViews>
  <sheetFormatPr defaultColWidth="0" defaultRowHeight="0" customHeight="1" zeroHeight="1" x14ac:dyDescent="0.3"/>
  <cols>
    <col min="1" max="1" width="5.77734375" customWidth="1"/>
    <col min="2" max="11" width="9.21875" customWidth="1"/>
    <col min="12" max="12" width="20" customWidth="1"/>
    <col min="13" max="13" width="2.21875" customWidth="1"/>
    <col min="14" max="14" width="57.21875" customWidth="1"/>
    <col min="15" max="15" width="110.77734375" customWidth="1"/>
    <col min="16" max="16" width="2.21875" customWidth="1"/>
    <col min="17" max="17" width="0" hidden="1" customWidth="1"/>
    <col min="20" max="16384" width="9.21875" hidden="1"/>
  </cols>
  <sheetData>
    <row r="1" spans="1:16" ht="20.149999999999999" customHeight="1" x14ac:dyDescent="0.3">
      <c r="A1" s="323"/>
      <c r="B1" s="818" t="s">
        <v>148</v>
      </c>
      <c r="C1" s="819"/>
      <c r="D1" s="819"/>
      <c r="E1" s="819"/>
      <c r="F1" s="819"/>
      <c r="G1" s="819"/>
      <c r="H1" s="819"/>
      <c r="I1" s="819"/>
      <c r="J1" s="819"/>
      <c r="K1" s="819"/>
      <c r="L1" s="822"/>
      <c r="M1" s="335"/>
      <c r="N1" s="324"/>
      <c r="O1" s="324"/>
      <c r="P1" s="325"/>
    </row>
    <row r="2" spans="1:16" ht="20.149999999999999" customHeight="1" x14ac:dyDescent="0.3">
      <c r="A2" s="326"/>
      <c r="B2" s="820"/>
      <c r="C2" s="821"/>
      <c r="D2" s="821"/>
      <c r="E2" s="821"/>
      <c r="F2" s="821"/>
      <c r="G2" s="821"/>
      <c r="H2" s="821"/>
      <c r="I2" s="821"/>
      <c r="J2" s="821"/>
      <c r="K2" s="821"/>
      <c r="L2" s="823"/>
      <c r="M2" s="320"/>
      <c r="N2" s="332"/>
      <c r="O2" s="332"/>
      <c r="P2" s="333"/>
    </row>
    <row r="3" spans="1:16" ht="20.149999999999999" customHeight="1" x14ac:dyDescent="0.3">
      <c r="A3" s="326"/>
      <c r="B3" s="814" t="s">
        <v>1899</v>
      </c>
      <c r="C3" s="815"/>
      <c r="D3" s="815"/>
      <c r="E3" s="815"/>
      <c r="F3" s="815"/>
      <c r="G3" s="814" t="s">
        <v>4101</v>
      </c>
      <c r="H3" s="815"/>
      <c r="I3" s="815"/>
      <c r="J3" s="815"/>
      <c r="K3" s="815"/>
      <c r="L3" s="312"/>
      <c r="M3" s="312"/>
      <c r="N3" s="327"/>
      <c r="O3" s="327"/>
      <c r="P3" s="328"/>
    </row>
    <row r="4" spans="1:16" ht="20.149999999999999" customHeight="1" x14ac:dyDescent="0.3">
      <c r="A4" s="326"/>
      <c r="B4" s="814" t="s">
        <v>1900</v>
      </c>
      <c r="C4" s="815"/>
      <c r="D4" s="815"/>
      <c r="E4" s="815"/>
      <c r="F4" s="815"/>
      <c r="G4" s="816"/>
      <c r="H4" s="817"/>
      <c r="I4" s="817"/>
      <c r="J4" s="817"/>
      <c r="K4" s="817"/>
      <c r="L4" s="312"/>
      <c r="M4" s="312"/>
      <c r="N4" s="327"/>
      <c r="O4" s="327"/>
      <c r="P4" s="328"/>
    </row>
    <row r="5" spans="1:16" ht="20.149999999999999" customHeight="1" x14ac:dyDescent="0.3">
      <c r="A5" s="326"/>
      <c r="B5" s="825" t="s">
        <v>1901</v>
      </c>
      <c r="C5" s="826"/>
      <c r="D5" s="826"/>
      <c r="E5" s="826"/>
      <c r="F5" s="827"/>
      <c r="G5" s="816"/>
      <c r="H5" s="817"/>
      <c r="I5" s="817"/>
      <c r="J5" s="817"/>
      <c r="K5" s="817"/>
      <c r="L5" s="312"/>
      <c r="M5" s="312"/>
      <c r="N5" s="327"/>
      <c r="O5" s="327"/>
      <c r="P5" s="328"/>
    </row>
    <row r="6" spans="1:16" ht="20.149999999999999" customHeight="1" x14ac:dyDescent="0.3">
      <c r="A6" s="326"/>
      <c r="B6" s="814" t="s">
        <v>1902</v>
      </c>
      <c r="C6" s="815"/>
      <c r="D6" s="815"/>
      <c r="E6" s="815"/>
      <c r="F6" s="815"/>
      <c r="G6" s="334"/>
      <c r="H6" s="312"/>
      <c r="I6" s="312"/>
      <c r="J6" s="312"/>
      <c r="K6" s="312"/>
      <c r="L6" s="312"/>
      <c r="M6" s="312"/>
      <c r="N6" s="327"/>
      <c r="O6" s="327"/>
      <c r="P6" s="328"/>
    </row>
    <row r="7" spans="1:16" s="2" customFormat="1" ht="20.149999999999999" customHeight="1" thickBot="1" x14ac:dyDescent="0.35">
      <c r="A7" s="329"/>
      <c r="B7" s="330"/>
      <c r="C7" s="330"/>
      <c r="D7" s="330"/>
      <c r="E7" s="330"/>
      <c r="F7" s="330"/>
      <c r="G7" s="330"/>
      <c r="H7" s="330"/>
      <c r="I7" s="330"/>
      <c r="J7" s="330"/>
      <c r="K7" s="330"/>
      <c r="L7" s="330"/>
      <c r="M7" s="330"/>
      <c r="N7" s="330"/>
      <c r="O7" s="330"/>
      <c r="P7" s="331"/>
    </row>
    <row r="8" spans="1:16" s="2" customFormat="1" ht="20.149999999999999" customHeight="1" x14ac:dyDescent="0.3">
      <c r="A8" s="338"/>
      <c r="B8" s="339"/>
      <c r="C8" s="339"/>
      <c r="D8" s="339"/>
      <c r="E8" s="339"/>
      <c r="F8" s="339"/>
      <c r="G8" s="339"/>
      <c r="H8" s="339"/>
      <c r="I8" s="339"/>
      <c r="J8" s="339"/>
      <c r="K8" s="339"/>
      <c r="L8" s="339"/>
      <c r="M8" s="339"/>
      <c r="N8" s="339"/>
      <c r="O8" s="339"/>
      <c r="P8" s="340"/>
    </row>
    <row r="9" spans="1:16" s="2" customFormat="1" ht="20.149999999999999" customHeight="1" x14ac:dyDescent="0.3">
      <c r="A9" s="106">
        <v>3</v>
      </c>
      <c r="B9" s="107" t="s">
        <v>147</v>
      </c>
      <c r="C9" s="107"/>
      <c r="D9" s="107"/>
      <c r="E9" s="107"/>
      <c r="F9" s="107"/>
      <c r="G9" s="107"/>
      <c r="H9" s="107"/>
      <c r="I9" s="107"/>
      <c r="J9" s="107"/>
      <c r="K9" s="108"/>
      <c r="L9" s="109" t="s">
        <v>144</v>
      </c>
      <c r="M9" s="108"/>
      <c r="N9" s="115" t="s">
        <v>1172</v>
      </c>
      <c r="O9" s="115" t="s">
        <v>145</v>
      </c>
      <c r="P9" s="340"/>
    </row>
    <row r="10" spans="1:16" s="2" customFormat="1" ht="20.149999999999999" customHeight="1" x14ac:dyDescent="0.3">
      <c r="A10" s="6"/>
      <c r="B10" s="3" t="s">
        <v>8</v>
      </c>
      <c r="C10" s="3" t="s">
        <v>227</v>
      </c>
      <c r="D10" s="3"/>
      <c r="E10" s="3"/>
      <c r="F10" s="3"/>
      <c r="G10" s="3"/>
      <c r="H10" s="3"/>
      <c r="I10" s="3"/>
      <c r="J10" s="3"/>
      <c r="K10" s="3"/>
      <c r="L10" s="113"/>
      <c r="M10" s="3"/>
      <c r="N10" s="195" t="str">
        <f>VLOOKUP(_Output!D148,_Guidance!B314:C319,2,FALSE)</f>
        <v xml:space="preserve"> </v>
      </c>
      <c r="O10" s="113" t="s">
        <v>626</v>
      </c>
      <c r="P10" s="13"/>
    </row>
    <row r="11" spans="1:16" s="2" customFormat="1" ht="20.149999999999999" customHeight="1" x14ac:dyDescent="0.3">
      <c r="A11" s="6"/>
      <c r="B11" s="3" t="s">
        <v>20</v>
      </c>
      <c r="C11" s="3" t="s">
        <v>230</v>
      </c>
      <c r="D11" s="3"/>
      <c r="E11" s="3"/>
      <c r="F11" s="3"/>
      <c r="G11" s="3"/>
      <c r="H11" s="3"/>
      <c r="I11" s="3"/>
      <c r="J11" s="3"/>
      <c r="K11" s="3"/>
      <c r="L11" s="113"/>
      <c r="M11" s="3"/>
      <c r="N11" s="195" t="str">
        <f>VLOOKUP(_Output!D149,_Guidance!B320:C325,2,FALSE)</f>
        <v xml:space="preserve"> </v>
      </c>
      <c r="O11" s="113" t="s">
        <v>231</v>
      </c>
      <c r="P11" s="13"/>
    </row>
    <row r="12" spans="1:16" s="2" customFormat="1" ht="20.149999999999999" customHeight="1" x14ac:dyDescent="0.3">
      <c r="A12" s="6"/>
      <c r="B12" s="3" t="s">
        <v>65</v>
      </c>
      <c r="C12" s="3" t="s">
        <v>2386</v>
      </c>
      <c r="D12" s="3"/>
      <c r="E12" s="3"/>
      <c r="F12" s="3"/>
      <c r="G12" s="3"/>
      <c r="H12" s="3"/>
      <c r="I12" s="3"/>
      <c r="J12" s="3"/>
      <c r="K12" s="3"/>
      <c r="L12" s="113"/>
      <c r="M12" s="3"/>
      <c r="N12" s="195" t="str">
        <f>VLOOKUP(_Output!D150,_Guidance!B326:C331,2,FALSE)</f>
        <v xml:space="preserve"> </v>
      </c>
      <c r="O12" s="113" t="s">
        <v>2387</v>
      </c>
      <c r="P12" s="13"/>
    </row>
    <row r="13" spans="1:16" s="2" customFormat="1" ht="20.149999999999999" customHeight="1" x14ac:dyDescent="0.3">
      <c r="A13" s="6"/>
      <c r="B13" s="3" t="s">
        <v>67</v>
      </c>
      <c r="C13" s="3" t="s">
        <v>757</v>
      </c>
      <c r="D13" s="3"/>
      <c r="E13" s="3"/>
      <c r="F13" s="3"/>
      <c r="G13" s="3"/>
      <c r="H13" s="3"/>
      <c r="I13" s="3"/>
      <c r="J13" s="3"/>
      <c r="K13" s="3"/>
      <c r="L13" s="113"/>
      <c r="M13" s="3"/>
      <c r="N13" s="195" t="str">
        <f>VLOOKUP(_Output!D151,_Guidance!B332:C337,2,FALSE)</f>
        <v xml:space="preserve"> </v>
      </c>
      <c r="O13" s="113" t="s">
        <v>279</v>
      </c>
      <c r="P13" s="13"/>
    </row>
    <row r="14" spans="1:16" s="2" customFormat="1" ht="20.149999999999999" customHeight="1" x14ac:dyDescent="0.3">
      <c r="A14" s="6"/>
      <c r="B14" s="3" t="s">
        <v>176</v>
      </c>
      <c r="C14" s="3" t="s">
        <v>2491</v>
      </c>
      <c r="D14" s="3"/>
      <c r="E14" s="3"/>
      <c r="F14" s="3"/>
      <c r="G14" s="3"/>
      <c r="H14" s="3"/>
      <c r="I14" s="3"/>
      <c r="J14" s="3"/>
      <c r="K14" s="3"/>
      <c r="L14" s="113"/>
      <c r="M14" s="3"/>
      <c r="N14" s="195" t="str">
        <f>VLOOKUP(_Output!D997,_Guidance!B338:C343,2,FALSE)</f>
        <v xml:space="preserve"> </v>
      </c>
      <c r="O14" s="113" t="s">
        <v>2572</v>
      </c>
      <c r="P14" s="13"/>
    </row>
    <row r="15" spans="1:16" s="2" customFormat="1" ht="20.149999999999999" customHeight="1" x14ac:dyDescent="0.3">
      <c r="A15" s="6"/>
      <c r="B15" s="3" t="s">
        <v>280</v>
      </c>
      <c r="C15" s="3" t="s">
        <v>2492</v>
      </c>
      <c r="D15" s="3"/>
      <c r="E15" s="3"/>
      <c r="F15" s="3"/>
      <c r="G15" s="3"/>
      <c r="H15" s="3"/>
      <c r="I15" s="3"/>
      <c r="J15" s="3"/>
      <c r="K15" s="3"/>
      <c r="L15" s="113"/>
      <c r="M15" s="3"/>
      <c r="N15" s="195" t="str">
        <f>VLOOKUP(_Output!D998,_Guidance!B344:C349,2,FALSE)</f>
        <v xml:space="preserve"> </v>
      </c>
      <c r="O15" s="113" t="s">
        <v>2573</v>
      </c>
      <c r="P15" s="13"/>
    </row>
    <row r="16" spans="1:16" s="2" customFormat="1" ht="20.149999999999999" customHeight="1" x14ac:dyDescent="0.3">
      <c r="A16" s="6"/>
      <c r="B16" s="3" t="s">
        <v>513</v>
      </c>
      <c r="C16" s="3" t="s">
        <v>3706</v>
      </c>
      <c r="D16" s="3"/>
      <c r="E16" s="3"/>
      <c r="F16" s="3"/>
      <c r="G16" s="3"/>
      <c r="H16" s="3"/>
      <c r="I16" s="3"/>
      <c r="J16" s="3"/>
      <c r="K16" s="3"/>
      <c r="L16" s="113"/>
      <c r="M16" s="3"/>
      <c r="N16" s="195" t="str">
        <f>VLOOKUP(_Output!D152,_Guidance!B350:C355,2,FALSE)</f>
        <v xml:space="preserve"> </v>
      </c>
      <c r="O16" s="113" t="s">
        <v>2224</v>
      </c>
      <c r="P16" s="13"/>
    </row>
    <row r="17" spans="1:16" s="2" customFormat="1" ht="20.149999999999999" customHeight="1" x14ac:dyDescent="0.3">
      <c r="A17" s="6"/>
      <c r="B17" s="3" t="s">
        <v>527</v>
      </c>
      <c r="C17" s="3" t="s">
        <v>379</v>
      </c>
      <c r="D17" s="3"/>
      <c r="E17" s="3"/>
      <c r="F17" s="3"/>
      <c r="G17" s="3"/>
      <c r="H17" s="3"/>
      <c r="I17" s="3"/>
      <c r="J17" s="3"/>
      <c r="K17" s="3"/>
      <c r="L17" s="113"/>
      <c r="M17" s="3"/>
      <c r="N17" s="195" t="str">
        <f>VLOOKUP(_Output!D153,_Guidance!B356:C361,2,FALSE)</f>
        <v xml:space="preserve"> </v>
      </c>
      <c r="O17" s="113" t="s">
        <v>281</v>
      </c>
      <c r="P17" s="13"/>
    </row>
    <row r="18" spans="1:16" s="2" customFormat="1" ht="20.149999999999999" customHeight="1" x14ac:dyDescent="0.3">
      <c r="A18" s="6"/>
      <c r="B18" s="3" t="s">
        <v>546</v>
      </c>
      <c r="C18" s="3" t="s">
        <v>1490</v>
      </c>
      <c r="D18" s="3"/>
      <c r="E18" s="3"/>
      <c r="F18" s="3"/>
      <c r="G18" s="3"/>
      <c r="H18" s="3"/>
      <c r="I18" s="3"/>
      <c r="J18" s="3"/>
      <c r="K18" s="3"/>
      <c r="L18" s="113"/>
      <c r="M18" s="3"/>
      <c r="N18" s="195" t="str">
        <f>VLOOKUP(_Output!D154,_Guidance!B362:C367,2,FALSE)</f>
        <v xml:space="preserve"> </v>
      </c>
      <c r="O18" s="113" t="s">
        <v>4379</v>
      </c>
      <c r="P18" s="13"/>
    </row>
    <row r="19" spans="1:16" s="2" customFormat="1" ht="20.149999999999999" customHeight="1" x14ac:dyDescent="0.3">
      <c r="A19" s="6"/>
      <c r="B19" s="3" t="s">
        <v>746</v>
      </c>
      <c r="C19" s="3" t="s">
        <v>384</v>
      </c>
      <c r="D19" s="3"/>
      <c r="E19" s="3"/>
      <c r="F19" s="3"/>
      <c r="G19" s="3"/>
      <c r="H19" s="3"/>
      <c r="I19" s="3"/>
      <c r="J19" s="3"/>
      <c r="K19" s="3"/>
      <c r="L19" s="113"/>
      <c r="M19" s="3"/>
      <c r="N19" s="195" t="str">
        <f>VLOOKUP(_Output!D155,_Guidance!B368:C373,2,FALSE)</f>
        <v xml:space="preserve"> </v>
      </c>
      <c r="O19" s="113" t="s">
        <v>1654</v>
      </c>
      <c r="P19" s="13"/>
    </row>
    <row r="20" spans="1:16" s="2" customFormat="1" ht="20.149999999999999" customHeight="1" x14ac:dyDescent="0.3">
      <c r="A20" s="6"/>
      <c r="B20" s="3" t="s">
        <v>971</v>
      </c>
      <c r="C20" s="3" t="s">
        <v>1326</v>
      </c>
      <c r="D20" s="3"/>
      <c r="E20" s="3"/>
      <c r="F20" s="3"/>
      <c r="G20" s="3"/>
      <c r="H20" s="3"/>
      <c r="I20" s="3"/>
      <c r="J20" s="3"/>
      <c r="K20" s="3"/>
      <c r="L20" s="113"/>
      <c r="M20" s="3"/>
      <c r="N20" s="195" t="str">
        <f>VLOOKUP(_Output!D156,_Guidance!B374:C379,2,FALSE)</f>
        <v xml:space="preserve"> </v>
      </c>
      <c r="O20" s="113" t="s">
        <v>1328</v>
      </c>
      <c r="P20" s="13"/>
    </row>
    <row r="21" spans="1:16" s="2" customFormat="1" ht="20.149999999999999" customHeight="1" x14ac:dyDescent="0.3">
      <c r="A21" s="6"/>
      <c r="B21" s="3" t="s">
        <v>972</v>
      </c>
      <c r="C21" s="3" t="s">
        <v>516</v>
      </c>
      <c r="D21" s="3"/>
      <c r="E21" s="3"/>
      <c r="F21" s="3"/>
      <c r="G21" s="3"/>
      <c r="H21" s="3"/>
      <c r="I21" s="3"/>
      <c r="J21" s="3"/>
      <c r="K21" s="3"/>
      <c r="L21" s="113"/>
      <c r="M21" s="3"/>
      <c r="N21" s="195" t="str">
        <f>VLOOKUP(_Output!D157,_Guidance!B380:C385,2,FALSE)</f>
        <v xml:space="preserve"> </v>
      </c>
      <c r="O21" s="113" t="s">
        <v>1655</v>
      </c>
      <c r="P21" s="13"/>
    </row>
    <row r="22" spans="1:16" s="2" customFormat="1" ht="20.149999999999999" customHeight="1" x14ac:dyDescent="0.3">
      <c r="A22" s="6"/>
      <c r="B22" s="3" t="s">
        <v>973</v>
      </c>
      <c r="C22" s="3" t="s">
        <v>2493</v>
      </c>
      <c r="D22" s="3"/>
      <c r="E22" s="3"/>
      <c r="F22" s="3"/>
      <c r="G22" s="3"/>
      <c r="H22" s="3"/>
      <c r="I22" s="3"/>
      <c r="J22" s="3"/>
      <c r="K22" s="3"/>
      <c r="L22" s="113"/>
      <c r="M22" s="3"/>
      <c r="N22" s="195" t="str">
        <f>VLOOKUP(_Output!D999,_Guidance!B386:C391,2,FALSE)</f>
        <v xml:space="preserve"> </v>
      </c>
      <c r="O22" s="113" t="s">
        <v>2575</v>
      </c>
      <c r="P22" s="13"/>
    </row>
    <row r="23" spans="1:16" s="2" customFormat="1" ht="20.149999999999999" customHeight="1" x14ac:dyDescent="0.3">
      <c r="A23" s="6"/>
      <c r="B23" s="3" t="s">
        <v>974</v>
      </c>
      <c r="C23" s="3" t="s">
        <v>3705</v>
      </c>
      <c r="D23" s="3"/>
      <c r="E23" s="3"/>
      <c r="F23" s="3"/>
      <c r="G23" s="3"/>
      <c r="H23" s="3"/>
      <c r="I23" s="3"/>
      <c r="J23" s="3"/>
      <c r="K23" s="3"/>
      <c r="L23" s="113"/>
      <c r="M23" s="3"/>
      <c r="N23" s="195" t="str">
        <f>VLOOKUP(_Output!D1000,_Guidance!B392:C397,2,FALSE)</f>
        <v xml:space="preserve"> </v>
      </c>
      <c r="O23" s="113" t="s">
        <v>2574</v>
      </c>
      <c r="P23" s="13"/>
    </row>
    <row r="24" spans="1:16" s="2" customFormat="1" ht="20.149999999999999" customHeight="1" x14ac:dyDescent="0.3">
      <c r="A24" s="6"/>
      <c r="B24" s="3"/>
      <c r="C24" s="3"/>
      <c r="D24" s="3"/>
      <c r="E24" s="3"/>
      <c r="F24" s="3"/>
      <c r="G24" s="3"/>
      <c r="H24" s="3"/>
      <c r="I24" s="3"/>
      <c r="J24" s="3"/>
      <c r="K24" s="3"/>
      <c r="L24" s="113"/>
      <c r="M24" s="3"/>
      <c r="N24" s="195"/>
      <c r="O24" s="113"/>
      <c r="P24" s="13"/>
    </row>
    <row r="25" spans="1:16" ht="20.149999999999999" customHeight="1" x14ac:dyDescent="0.3">
      <c r="A25" s="4"/>
      <c r="B25" s="102" t="s">
        <v>223</v>
      </c>
      <c r="C25" s="102"/>
      <c r="D25" s="102"/>
      <c r="E25" s="102"/>
      <c r="F25" s="102"/>
      <c r="G25" s="102"/>
      <c r="H25" s="102"/>
      <c r="I25" s="102"/>
      <c r="J25" s="102"/>
      <c r="K25" s="3"/>
      <c r="L25" s="114"/>
      <c r="M25" s="5"/>
      <c r="N25" s="5"/>
      <c r="O25" s="114"/>
      <c r="P25" s="14"/>
    </row>
    <row r="26" spans="1:16" ht="20.149999999999999" customHeight="1" x14ac:dyDescent="0.3">
      <c r="A26" s="9"/>
      <c r="B26" s="3" t="s">
        <v>975</v>
      </c>
      <c r="C26" s="3" t="s">
        <v>4103</v>
      </c>
      <c r="D26" s="3"/>
      <c r="E26" s="3"/>
      <c r="F26" s="3"/>
      <c r="G26" s="3"/>
      <c r="H26" s="3"/>
      <c r="I26" s="3"/>
      <c r="J26" s="3"/>
      <c r="K26" s="3"/>
      <c r="L26" s="601" t="s">
        <v>8</v>
      </c>
      <c r="M26" s="602"/>
      <c r="N26" s="909"/>
      <c r="O26" s="910"/>
      <c r="P26" s="14"/>
    </row>
    <row r="27" spans="1:16" ht="20.149999999999999" customHeight="1" x14ac:dyDescent="0.3">
      <c r="A27" s="9"/>
      <c r="B27" s="3"/>
      <c r="C27" s="3"/>
      <c r="D27" s="3"/>
      <c r="E27" s="3"/>
      <c r="F27" s="3"/>
      <c r="G27" s="3"/>
      <c r="H27" s="3"/>
      <c r="I27" s="3"/>
      <c r="J27" s="3"/>
      <c r="K27" s="3"/>
      <c r="L27" s="603" t="s">
        <v>20</v>
      </c>
      <c r="M27" s="604"/>
      <c r="N27" s="905"/>
      <c r="O27" s="906"/>
      <c r="P27" s="14"/>
    </row>
    <row r="28" spans="1:16" ht="20.149999999999999" customHeight="1" x14ac:dyDescent="0.3">
      <c r="A28" s="9"/>
      <c r="B28" s="3"/>
      <c r="C28" s="3"/>
      <c r="D28" s="3"/>
      <c r="E28" s="3"/>
      <c r="F28" s="3"/>
      <c r="G28" s="3"/>
      <c r="H28" s="3"/>
      <c r="I28" s="3"/>
      <c r="J28" s="3"/>
      <c r="K28" s="3"/>
      <c r="L28" s="603" t="s">
        <v>65</v>
      </c>
      <c r="M28" s="604"/>
      <c r="N28" s="899"/>
      <c r="O28" s="900"/>
      <c r="P28" s="14"/>
    </row>
    <row r="29" spans="1:16" ht="20.149999999999999" customHeight="1" x14ac:dyDescent="0.3">
      <c r="A29" s="9"/>
      <c r="B29" s="3"/>
      <c r="C29" s="3"/>
      <c r="D29" s="3"/>
      <c r="E29" s="3"/>
      <c r="F29" s="3"/>
      <c r="G29" s="3"/>
      <c r="H29" s="3"/>
      <c r="I29" s="3"/>
      <c r="J29" s="3"/>
      <c r="K29" s="3"/>
      <c r="L29" s="603" t="s">
        <v>67</v>
      </c>
      <c r="M29" s="604"/>
      <c r="N29" s="901"/>
      <c r="O29" s="902"/>
      <c r="P29" s="14"/>
    </row>
    <row r="30" spans="1:16" ht="20.149999999999999" customHeight="1" x14ac:dyDescent="0.3">
      <c r="A30" s="9"/>
      <c r="B30" s="3"/>
      <c r="C30" s="3"/>
      <c r="D30" s="3"/>
      <c r="E30" s="3"/>
      <c r="F30" s="3"/>
      <c r="G30" s="3"/>
      <c r="H30" s="3"/>
      <c r="I30" s="3"/>
      <c r="J30" s="3"/>
      <c r="K30" s="3"/>
      <c r="L30" s="603" t="s">
        <v>176</v>
      </c>
      <c r="M30" s="604"/>
      <c r="N30" s="905"/>
      <c r="O30" s="906"/>
      <c r="P30" s="14"/>
    </row>
    <row r="31" spans="1:16" ht="20.149999999999999" customHeight="1" x14ac:dyDescent="0.3">
      <c r="A31" s="9"/>
      <c r="B31" s="3"/>
      <c r="C31" s="3"/>
      <c r="D31" s="3"/>
      <c r="E31" s="3"/>
      <c r="F31" s="3"/>
      <c r="G31" s="3"/>
      <c r="H31" s="3"/>
      <c r="I31" s="3"/>
      <c r="J31" s="3"/>
      <c r="K31" s="3"/>
      <c r="L31" s="603" t="s">
        <v>280</v>
      </c>
      <c r="M31" s="604"/>
      <c r="N31" s="899"/>
      <c r="O31" s="900"/>
      <c r="P31" s="14"/>
    </row>
    <row r="32" spans="1:16" ht="20.149999999999999" customHeight="1" x14ac:dyDescent="0.3">
      <c r="A32" s="9"/>
      <c r="B32" s="3"/>
      <c r="C32" s="3"/>
      <c r="D32" s="3"/>
      <c r="E32" s="3"/>
      <c r="F32" s="3"/>
      <c r="G32" s="3"/>
      <c r="H32" s="3"/>
      <c r="I32" s="3"/>
      <c r="J32" s="3"/>
      <c r="K32" s="3"/>
      <c r="L32" s="603" t="s">
        <v>513</v>
      </c>
      <c r="M32" s="604"/>
      <c r="N32" s="899"/>
      <c r="O32" s="900"/>
      <c r="P32" s="14"/>
    </row>
    <row r="33" spans="1:16" ht="20.149999999999999" customHeight="1" x14ac:dyDescent="0.3">
      <c r="A33" s="9"/>
      <c r="B33" s="3"/>
      <c r="C33" s="3"/>
      <c r="D33" s="3"/>
      <c r="E33" s="3"/>
      <c r="F33" s="3"/>
      <c r="G33" s="3"/>
      <c r="H33" s="3"/>
      <c r="I33" s="3"/>
      <c r="J33" s="3"/>
      <c r="K33" s="3"/>
      <c r="L33" s="603" t="s">
        <v>527</v>
      </c>
      <c r="M33" s="604"/>
      <c r="N33" s="899"/>
      <c r="O33" s="900"/>
      <c r="P33" s="14"/>
    </row>
    <row r="34" spans="1:16" ht="20.149999999999999" customHeight="1" x14ac:dyDescent="0.3">
      <c r="A34" s="9"/>
      <c r="B34" s="3"/>
      <c r="C34" s="3"/>
      <c r="D34" s="3"/>
      <c r="E34" s="3"/>
      <c r="F34" s="3"/>
      <c r="G34" s="3"/>
      <c r="H34" s="3"/>
      <c r="I34" s="3"/>
      <c r="J34" s="3"/>
      <c r="K34" s="3"/>
      <c r="L34" s="603" t="s">
        <v>546</v>
      </c>
      <c r="M34" s="604"/>
      <c r="N34" s="899"/>
      <c r="O34" s="900"/>
      <c r="P34" s="14"/>
    </row>
    <row r="35" spans="1:16" ht="20.149999999999999" customHeight="1" x14ac:dyDescent="0.3">
      <c r="A35" s="9"/>
      <c r="B35" s="3"/>
      <c r="C35" s="3"/>
      <c r="D35" s="3"/>
      <c r="E35" s="3"/>
      <c r="F35" s="3"/>
      <c r="G35" s="3"/>
      <c r="H35" s="3"/>
      <c r="I35" s="3"/>
      <c r="J35" s="3"/>
      <c r="K35" s="3"/>
      <c r="L35" s="603" t="s">
        <v>746</v>
      </c>
      <c r="M35" s="604"/>
      <c r="N35" s="899"/>
      <c r="O35" s="900"/>
      <c r="P35" s="14"/>
    </row>
    <row r="36" spans="1:16" ht="20.149999999999999" customHeight="1" x14ac:dyDescent="0.3">
      <c r="A36" s="9"/>
      <c r="B36" s="3"/>
      <c r="C36" s="3"/>
      <c r="D36" s="3"/>
      <c r="E36" s="3"/>
      <c r="F36" s="3"/>
      <c r="G36" s="3"/>
      <c r="H36" s="3"/>
      <c r="I36" s="3"/>
      <c r="J36" s="3"/>
      <c r="K36" s="3"/>
      <c r="L36" s="603" t="s">
        <v>971</v>
      </c>
      <c r="M36" s="604"/>
      <c r="N36" s="901"/>
      <c r="O36" s="902"/>
      <c r="P36" s="14"/>
    </row>
    <row r="37" spans="1:16" ht="20.149999999999999" customHeight="1" x14ac:dyDescent="0.3">
      <c r="A37" s="9"/>
      <c r="B37" s="3"/>
      <c r="C37" s="3"/>
      <c r="D37" s="3"/>
      <c r="E37" s="3"/>
      <c r="F37" s="3"/>
      <c r="G37" s="3"/>
      <c r="H37" s="3"/>
      <c r="I37" s="3"/>
      <c r="J37" s="3"/>
      <c r="K37" s="3"/>
      <c r="L37" s="603" t="s">
        <v>972</v>
      </c>
      <c r="M37" s="604"/>
      <c r="N37" s="905"/>
      <c r="O37" s="906"/>
      <c r="P37" s="14"/>
    </row>
    <row r="38" spans="1:16" ht="20.149999999999999" customHeight="1" x14ac:dyDescent="0.3">
      <c r="A38" s="9"/>
      <c r="B38" s="3"/>
      <c r="C38" s="3"/>
      <c r="D38" s="3"/>
      <c r="E38" s="3"/>
      <c r="F38" s="3"/>
      <c r="G38" s="3"/>
      <c r="H38" s="3"/>
      <c r="I38" s="3"/>
      <c r="J38" s="3"/>
      <c r="K38" s="3"/>
      <c r="L38" s="603" t="s">
        <v>973</v>
      </c>
      <c r="M38" s="604"/>
      <c r="N38" s="901"/>
      <c r="O38" s="902"/>
      <c r="P38" s="14"/>
    </row>
    <row r="39" spans="1:16" ht="20.149999999999999" customHeight="1" x14ac:dyDescent="0.3">
      <c r="A39" s="9"/>
      <c r="B39" s="3"/>
      <c r="C39" s="3"/>
      <c r="D39" s="3"/>
      <c r="E39" s="3"/>
      <c r="F39" s="3"/>
      <c r="G39" s="3"/>
      <c r="H39" s="3"/>
      <c r="I39" s="3"/>
      <c r="J39" s="3"/>
      <c r="K39" s="3"/>
      <c r="L39" s="605" t="s">
        <v>974</v>
      </c>
      <c r="M39" s="606"/>
      <c r="N39" s="903"/>
      <c r="O39" s="904"/>
      <c r="P39" s="14"/>
    </row>
    <row r="40" spans="1:16" ht="20.149999999999999" customHeight="1" thickBot="1" x14ac:dyDescent="0.35">
      <c r="A40" s="10"/>
      <c r="B40" s="11"/>
      <c r="C40" s="11"/>
      <c r="D40" s="11"/>
      <c r="E40" s="11"/>
      <c r="F40" s="11"/>
      <c r="G40" s="11"/>
      <c r="H40" s="11"/>
      <c r="I40" s="11"/>
      <c r="J40" s="11"/>
      <c r="K40" s="11"/>
      <c r="L40" s="11"/>
      <c r="M40" s="11"/>
      <c r="N40" s="11"/>
      <c r="O40" s="11"/>
      <c r="P40" s="15"/>
    </row>
    <row r="41" spans="1:16" ht="14.55" hidden="1" x14ac:dyDescent="0.3"/>
    <row r="42" spans="1:16" ht="14.55" hidden="1" x14ac:dyDescent="0.3"/>
    <row r="43" spans="1:16" ht="14.55" hidden="1" x14ac:dyDescent="0.3"/>
    <row r="44" spans="1:16" ht="14.55" hidden="1" x14ac:dyDescent="0.3"/>
    <row r="45" spans="1:16" ht="14.55" hidden="1" x14ac:dyDescent="0.3"/>
    <row r="46" spans="1:16" ht="14.55" hidden="1" x14ac:dyDescent="0.3"/>
    <row r="47" spans="1:16" ht="14.55" hidden="1" x14ac:dyDescent="0.3"/>
    <row r="48" spans="1:16" ht="14.55" hidden="1" x14ac:dyDescent="0.3"/>
  </sheetData>
  <mergeCells count="23">
    <mergeCell ref="N26:O26"/>
    <mergeCell ref="N27:O27"/>
    <mergeCell ref="N28:O28"/>
    <mergeCell ref="N29:O29"/>
    <mergeCell ref="N30:O30"/>
    <mergeCell ref="B3:F3"/>
    <mergeCell ref="G3:K3"/>
    <mergeCell ref="B4:F4"/>
    <mergeCell ref="G4:K4"/>
    <mergeCell ref="B5:F5"/>
    <mergeCell ref="G5:K5"/>
    <mergeCell ref="B6:F6"/>
    <mergeCell ref="B1:K2"/>
    <mergeCell ref="L1:L2"/>
    <mergeCell ref="N39:O39"/>
    <mergeCell ref="N36:O36"/>
    <mergeCell ref="N37:O37"/>
    <mergeCell ref="N38:O38"/>
    <mergeCell ref="N31:O31"/>
    <mergeCell ref="N32:O32"/>
    <mergeCell ref="N33:O33"/>
    <mergeCell ref="N34:O34"/>
    <mergeCell ref="N35:O35"/>
  </mergeCells>
  <phoneticPr fontId="24" type="noConversion"/>
  <hyperlinks>
    <hyperlink ref="B4:F4" location="'People - R&amp;H'!A1" tooltip="2. Roles and Hierarchy" display="2. Roles and Hierarchy" xr:uid="{00000000-0004-0000-0D00-000000000000}"/>
    <hyperlink ref="B5:F5" location="'People - PEM'!A1" tooltip="3. People Management" display="3. People Management" xr:uid="{00000000-0004-0000-0D00-000001000000}"/>
    <hyperlink ref="B6:F6" location="'People - KNM'!A1" tooltip="4. Knowledge Management" display="4. Knowledge Management" xr:uid="{00000000-0004-0000-0D00-000002000000}"/>
    <hyperlink ref="G3:K3" location="'People - T&amp;E'!A1" tooltip="5. Training &amp; Education" display="5. Training &amp; Education" xr:uid="{00000000-0004-0000-0D00-000003000000}"/>
    <hyperlink ref="B3:F3" location="'People - EMP'!A1" tooltip="1. Employees" display="1. Employees" xr:uid="{00000000-0004-0000-0D00-000004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4542" r:id="rId4" name="Drop Down 30">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64543" r:id="rId5" name="Drop Down 31">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64552" r:id="rId6" name="Drop Down 40">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64553" r:id="rId7" name="Drop Down 41">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64581" r:id="rId8" name="Drop Down 69">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64605" r:id="rId9" name="Drop Down 93">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64606" r:id="rId10" name="Drop Down 94">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64620" r:id="rId11" name="Drop Down 108">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64622" r:id="rId12" name="Drop Down 110">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64624" r:id="rId13" name="Drop Down 112">
              <controlPr defaultSize="0" autoLine="0" autoPict="0">
                <anchor moveWithCells="1">
                  <from>
                    <xdr:col>11</xdr:col>
                    <xdr:colOff>15368</xdr:colOff>
                    <xdr:row>11</xdr:row>
                    <xdr:rowOff>23052</xdr:rowOff>
                  </from>
                  <to>
                    <xdr:col>12</xdr:col>
                    <xdr:colOff>15368</xdr:colOff>
                    <xdr:row>11</xdr:row>
                    <xdr:rowOff>230521</xdr:rowOff>
                  </to>
                </anchor>
              </controlPr>
            </control>
          </mc:Choice>
        </mc:AlternateContent>
        <mc:AlternateContent xmlns:mc="http://schemas.openxmlformats.org/markup-compatibility/2006">
          <mc:Choice Requires="x14">
            <control shapeId="64626" r:id="rId14" name="Drop Down 114">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64628" r:id="rId15" name="Drop Down 116">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64630" r:id="rId16" name="Drop Down 118">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64632" r:id="rId17" name="Drop Down 120">
              <controlPr defaultSize="0" autoLine="0" autoPict="0">
                <anchor moveWithCells="1">
                  <from>
                    <xdr:col>11</xdr:col>
                    <xdr:colOff>15368</xdr:colOff>
                    <xdr:row>22</xdr:row>
                    <xdr:rowOff>23052</xdr:rowOff>
                  </from>
                  <to>
                    <xdr:col>12</xdr:col>
                    <xdr:colOff>15368</xdr:colOff>
                    <xdr:row>22</xdr:row>
                    <xdr:rowOff>230521</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Blad23">
    <tabColor rgb="FF0070C0"/>
  </sheetPr>
  <dimension ref="A1:S49"/>
  <sheetViews>
    <sheetView showRowColHeaders="0" zoomScaleNormal="100" workbookViewId="0">
      <pane ySplit="7" topLeftCell="A8" activePane="bottomLeft" state="frozen"/>
      <selection activeCell="G25" sqref="G25"/>
      <selection pane="bottomLeft"/>
    </sheetView>
  </sheetViews>
  <sheetFormatPr defaultColWidth="0" defaultRowHeight="0" customHeight="1" zeroHeight="1" x14ac:dyDescent="0.3"/>
  <cols>
    <col min="1" max="1" width="5.77734375" customWidth="1"/>
    <col min="2" max="11" width="9.21875" customWidth="1"/>
    <col min="12" max="12" width="20" customWidth="1"/>
    <col min="13" max="13" width="2.21875" customWidth="1"/>
    <col min="14" max="14" width="57.21875" customWidth="1"/>
    <col min="15" max="15" width="110.77734375" customWidth="1"/>
    <col min="16" max="16" width="2.21875" customWidth="1"/>
    <col min="17" max="17" width="0" hidden="1" customWidth="1"/>
    <col min="20" max="16384" width="9.21875" hidden="1"/>
  </cols>
  <sheetData>
    <row r="1" spans="1:16" ht="20.149999999999999" customHeight="1" x14ac:dyDescent="0.3">
      <c r="A1" s="323"/>
      <c r="B1" s="818" t="s">
        <v>148</v>
      </c>
      <c r="C1" s="819"/>
      <c r="D1" s="819"/>
      <c r="E1" s="819"/>
      <c r="F1" s="819"/>
      <c r="G1" s="819"/>
      <c r="H1" s="819"/>
      <c r="I1" s="819"/>
      <c r="J1" s="819"/>
      <c r="K1" s="819"/>
      <c r="L1" s="822"/>
      <c r="M1" s="335"/>
      <c r="N1" s="324"/>
      <c r="O1" s="324"/>
      <c r="P1" s="325"/>
    </row>
    <row r="2" spans="1:16" ht="20.149999999999999" customHeight="1" x14ac:dyDescent="0.3">
      <c r="A2" s="326"/>
      <c r="B2" s="820"/>
      <c r="C2" s="821"/>
      <c r="D2" s="821"/>
      <c r="E2" s="821"/>
      <c r="F2" s="821"/>
      <c r="G2" s="821"/>
      <c r="H2" s="821"/>
      <c r="I2" s="821"/>
      <c r="J2" s="821"/>
      <c r="K2" s="821"/>
      <c r="L2" s="823"/>
      <c r="M2" s="320"/>
      <c r="N2" s="332"/>
      <c r="O2" s="332"/>
      <c r="P2" s="333"/>
    </row>
    <row r="3" spans="1:16" ht="20.149999999999999" customHeight="1" x14ac:dyDescent="0.3">
      <c r="A3" s="326"/>
      <c r="B3" s="814" t="s">
        <v>1899</v>
      </c>
      <c r="C3" s="815"/>
      <c r="D3" s="815"/>
      <c r="E3" s="815"/>
      <c r="F3" s="815"/>
      <c r="G3" s="814" t="s">
        <v>4101</v>
      </c>
      <c r="H3" s="815"/>
      <c r="I3" s="815"/>
      <c r="J3" s="815"/>
      <c r="K3" s="815"/>
      <c r="L3" s="312"/>
      <c r="M3" s="312"/>
      <c r="N3" s="327"/>
      <c r="O3" s="327"/>
      <c r="P3" s="328"/>
    </row>
    <row r="4" spans="1:16" ht="20.149999999999999" customHeight="1" x14ac:dyDescent="0.3">
      <c r="A4" s="326"/>
      <c r="B4" s="814" t="s">
        <v>1900</v>
      </c>
      <c r="C4" s="815"/>
      <c r="D4" s="815"/>
      <c r="E4" s="815"/>
      <c r="F4" s="815"/>
      <c r="G4" s="816"/>
      <c r="H4" s="817"/>
      <c r="I4" s="817"/>
      <c r="J4" s="817"/>
      <c r="K4" s="817"/>
      <c r="L4" s="312"/>
      <c r="M4" s="312"/>
      <c r="N4" s="327"/>
      <c r="O4" s="327"/>
      <c r="P4" s="328"/>
    </row>
    <row r="5" spans="1:16" ht="20.149999999999999" customHeight="1" x14ac:dyDescent="0.3">
      <c r="A5" s="326"/>
      <c r="B5" s="814" t="s">
        <v>1901</v>
      </c>
      <c r="C5" s="815"/>
      <c r="D5" s="815"/>
      <c r="E5" s="815"/>
      <c r="F5" s="815"/>
      <c r="G5" s="816"/>
      <c r="H5" s="817"/>
      <c r="I5" s="817"/>
      <c r="J5" s="817"/>
      <c r="K5" s="817"/>
      <c r="L5" s="312"/>
      <c r="M5" s="312"/>
      <c r="N5" s="327"/>
      <c r="O5" s="327"/>
      <c r="P5" s="328"/>
    </row>
    <row r="6" spans="1:16" ht="20.149999999999999" customHeight="1" x14ac:dyDescent="0.3">
      <c r="A6" s="326"/>
      <c r="B6" s="825" t="s">
        <v>1902</v>
      </c>
      <c r="C6" s="826"/>
      <c r="D6" s="826"/>
      <c r="E6" s="826"/>
      <c r="F6" s="827"/>
      <c r="G6" s="334"/>
      <c r="H6" s="312"/>
      <c r="I6" s="312"/>
      <c r="J6" s="312"/>
      <c r="K6" s="312"/>
      <c r="L6" s="312"/>
      <c r="M6" s="312"/>
      <c r="N6" s="327"/>
      <c r="O6" s="327"/>
      <c r="P6" s="328"/>
    </row>
    <row r="7" spans="1:16" s="2" customFormat="1" ht="20.149999999999999" customHeight="1" thickBot="1" x14ac:dyDescent="0.35">
      <c r="A7" s="329"/>
      <c r="B7" s="330"/>
      <c r="C7" s="330"/>
      <c r="D7" s="330"/>
      <c r="E7" s="330"/>
      <c r="F7" s="330"/>
      <c r="G7" s="330"/>
      <c r="H7" s="330"/>
      <c r="I7" s="330"/>
      <c r="J7" s="330"/>
      <c r="K7" s="330"/>
      <c r="L7" s="330"/>
      <c r="M7" s="330"/>
      <c r="N7" s="330"/>
      <c r="O7" s="330"/>
      <c r="P7" s="331"/>
    </row>
    <row r="8" spans="1:16" s="2" customFormat="1" ht="20.149999999999999" customHeight="1" x14ac:dyDescent="0.3">
      <c r="A8" s="338"/>
      <c r="B8" s="339"/>
      <c r="C8" s="339"/>
      <c r="D8" s="339"/>
      <c r="E8" s="339"/>
      <c r="F8" s="339"/>
      <c r="G8" s="339"/>
      <c r="H8" s="339"/>
      <c r="I8" s="339"/>
      <c r="J8" s="339"/>
      <c r="K8" s="339"/>
      <c r="L8" s="339"/>
      <c r="M8" s="339"/>
      <c r="N8" s="339"/>
      <c r="O8" s="339"/>
      <c r="P8" s="340"/>
    </row>
    <row r="9" spans="1:16" s="2" customFormat="1" ht="20.149999999999999" customHeight="1" x14ac:dyDescent="0.3">
      <c r="A9" s="106">
        <v>4</v>
      </c>
      <c r="B9" s="107" t="s">
        <v>79</v>
      </c>
      <c r="C9" s="107"/>
      <c r="D9" s="107"/>
      <c r="E9" s="107"/>
      <c r="F9" s="107"/>
      <c r="G9" s="107"/>
      <c r="H9" s="107"/>
      <c r="I9" s="107"/>
      <c r="J9" s="107"/>
      <c r="K9" s="108"/>
      <c r="L9" s="109" t="s">
        <v>144</v>
      </c>
      <c r="M9" s="108"/>
      <c r="N9" s="115" t="s">
        <v>1172</v>
      </c>
      <c r="O9" s="115" t="s">
        <v>145</v>
      </c>
      <c r="P9" s="13"/>
    </row>
    <row r="10" spans="1:16" s="2" customFormat="1" ht="20.149999999999999" customHeight="1" x14ac:dyDescent="0.3">
      <c r="A10" s="6"/>
      <c r="B10" s="3" t="s">
        <v>58</v>
      </c>
      <c r="C10" s="3" t="s">
        <v>409</v>
      </c>
      <c r="D10" s="3"/>
      <c r="E10" s="3"/>
      <c r="F10" s="3"/>
      <c r="G10" s="3"/>
      <c r="H10" s="3"/>
      <c r="I10" s="3"/>
      <c r="J10" s="3"/>
      <c r="K10" s="3"/>
      <c r="L10" s="113"/>
      <c r="M10" s="3"/>
      <c r="N10" s="195" t="str">
        <f>VLOOKUP(_Output!D161,_Guidance!B400:C405,2,FALSE)</f>
        <v xml:space="preserve"> </v>
      </c>
      <c r="O10" s="113" t="s">
        <v>1658</v>
      </c>
      <c r="P10" s="13"/>
    </row>
    <row r="11" spans="1:16" s="2" customFormat="1" ht="20.149999999999999" customHeight="1" x14ac:dyDescent="0.3">
      <c r="A11" s="6"/>
      <c r="B11" s="3" t="s">
        <v>59</v>
      </c>
      <c r="C11" s="3" t="s">
        <v>3707</v>
      </c>
      <c r="D11" s="3"/>
      <c r="E11" s="3"/>
      <c r="F11" s="3"/>
      <c r="G11" s="3"/>
      <c r="H11" s="3"/>
      <c r="I11" s="3"/>
      <c r="J11" s="3"/>
      <c r="K11" s="7"/>
      <c r="L11" s="113"/>
      <c r="M11" s="3"/>
      <c r="N11" s="195" t="str">
        <f>VLOOKUP(_Output!D1092,_Guidance!B406:C411,2,FALSE)</f>
        <v xml:space="preserve"> </v>
      </c>
      <c r="O11" s="554" t="s">
        <v>3645</v>
      </c>
      <c r="P11" s="13"/>
    </row>
    <row r="12" spans="1:16" s="2" customFormat="1" ht="20.149999999999999" customHeight="1" x14ac:dyDescent="0.3">
      <c r="A12" s="96"/>
      <c r="B12" s="82" t="s">
        <v>81</v>
      </c>
      <c r="C12" s="87" t="s">
        <v>4380</v>
      </c>
      <c r="D12" s="82"/>
      <c r="E12" s="82"/>
      <c r="F12" s="82"/>
      <c r="G12" s="82"/>
      <c r="H12" s="82"/>
      <c r="I12" s="82"/>
      <c r="J12" s="82"/>
      <c r="K12" s="87"/>
      <c r="L12" s="125"/>
      <c r="M12" s="82"/>
      <c r="N12" s="196"/>
      <c r="O12" s="125"/>
      <c r="P12" s="91"/>
    </row>
    <row r="13" spans="1:16" s="2" customFormat="1" ht="20.149999999999999" customHeight="1" x14ac:dyDescent="0.3">
      <c r="A13" s="96"/>
      <c r="B13" s="83" t="s">
        <v>82</v>
      </c>
      <c r="C13" s="82" t="s">
        <v>3709</v>
      </c>
      <c r="D13" s="83"/>
      <c r="E13" s="83"/>
      <c r="F13" s="83"/>
      <c r="G13" s="83"/>
      <c r="H13" s="83"/>
      <c r="I13" s="83"/>
      <c r="J13" s="83"/>
      <c r="K13" s="82"/>
      <c r="L13" s="125"/>
      <c r="M13" s="82"/>
      <c r="N13" s="196"/>
      <c r="O13" s="125" t="s">
        <v>3711</v>
      </c>
      <c r="P13" s="91"/>
    </row>
    <row r="14" spans="1:16" s="2" customFormat="1" ht="20.149999999999999" customHeight="1" x14ac:dyDescent="0.3">
      <c r="A14" s="96"/>
      <c r="B14" s="83" t="s">
        <v>83</v>
      </c>
      <c r="C14" s="82" t="s">
        <v>3708</v>
      </c>
      <c r="D14" s="83"/>
      <c r="E14" s="83"/>
      <c r="F14" s="83"/>
      <c r="G14" s="83"/>
      <c r="H14" s="83"/>
      <c r="I14" s="83"/>
      <c r="J14" s="83"/>
      <c r="K14" s="82"/>
      <c r="L14" s="125"/>
      <c r="M14" s="82"/>
      <c r="N14" s="196"/>
      <c r="O14" s="125" t="s">
        <v>1656</v>
      </c>
      <c r="P14" s="91"/>
    </row>
    <row r="15" spans="1:16" s="2" customFormat="1" ht="20.149999999999999" customHeight="1" x14ac:dyDescent="0.3">
      <c r="A15" s="96"/>
      <c r="B15" s="83" t="s">
        <v>84</v>
      </c>
      <c r="C15" s="82" t="s">
        <v>3710</v>
      </c>
      <c r="D15" s="83"/>
      <c r="E15" s="83"/>
      <c r="F15" s="83"/>
      <c r="G15" s="83"/>
      <c r="H15" s="83"/>
      <c r="I15" s="83"/>
      <c r="J15" s="83"/>
      <c r="K15" s="82"/>
      <c r="L15" s="125"/>
      <c r="M15" s="82"/>
      <c r="N15" s="196"/>
      <c r="O15" s="125" t="s">
        <v>1657</v>
      </c>
      <c r="P15" s="91"/>
    </row>
    <row r="16" spans="1:16" s="2" customFormat="1" ht="20.149999999999999" customHeight="1" x14ac:dyDescent="0.3">
      <c r="A16" s="96"/>
      <c r="B16" s="83" t="s">
        <v>85</v>
      </c>
      <c r="C16" s="92" t="s">
        <v>3722</v>
      </c>
      <c r="D16" s="336"/>
      <c r="E16" s="336"/>
      <c r="F16" s="336"/>
      <c r="G16" s="336"/>
      <c r="H16" s="336"/>
      <c r="I16" s="336"/>
      <c r="J16" s="336"/>
      <c r="K16" s="92"/>
      <c r="L16" s="126"/>
      <c r="M16" s="92"/>
      <c r="N16" s="198"/>
      <c r="O16" s="126" t="s">
        <v>3724</v>
      </c>
      <c r="P16" s="91"/>
    </row>
    <row r="17" spans="1:16" s="2" customFormat="1" ht="20.149999999999999" customHeight="1" x14ac:dyDescent="0.3">
      <c r="A17" s="96"/>
      <c r="B17" s="83"/>
      <c r="C17" s="86" t="s">
        <v>10</v>
      </c>
      <c r="D17" s="82"/>
      <c r="E17" s="82"/>
      <c r="F17" s="82"/>
      <c r="G17" s="82"/>
      <c r="H17" s="82"/>
      <c r="I17" s="82"/>
      <c r="J17" s="82"/>
      <c r="K17" s="86"/>
      <c r="L17" s="458" t="str">
        <f>VLOOKUP(SUM(_Output!D1093:D1096),_SUM_Completeness!A197:B201,2,FALSE)</f>
        <v>Incomplete</v>
      </c>
      <c r="M17" s="82"/>
      <c r="N17" s="196"/>
      <c r="O17" s="117" t="s">
        <v>623</v>
      </c>
      <c r="P17" s="91"/>
    </row>
    <row r="18" spans="1:16" s="2" customFormat="1" ht="20.149999999999999" customHeight="1" x14ac:dyDescent="0.3">
      <c r="A18" s="6"/>
      <c r="B18" s="12" t="s">
        <v>112</v>
      </c>
      <c r="C18" s="3" t="s">
        <v>3712</v>
      </c>
      <c r="D18" s="3"/>
      <c r="E18" s="3"/>
      <c r="F18" s="3"/>
      <c r="G18" s="3"/>
      <c r="H18" s="3"/>
      <c r="I18" s="3"/>
      <c r="J18" s="3"/>
      <c r="K18" s="7"/>
      <c r="L18" s="113"/>
      <c r="M18" s="3"/>
      <c r="N18" s="195" t="str">
        <f>VLOOKUP(_Output!D1097,_Guidance!B412:C417,2,FALSE)</f>
        <v xml:space="preserve"> </v>
      </c>
      <c r="O18" s="113" t="s">
        <v>3962</v>
      </c>
      <c r="P18" s="13"/>
    </row>
    <row r="19" spans="1:16" s="2" customFormat="1" ht="20.149999999999999" customHeight="1" x14ac:dyDescent="0.3">
      <c r="A19" s="6"/>
      <c r="B19" s="3" t="s">
        <v>114</v>
      </c>
      <c r="C19" s="3" t="s">
        <v>3713</v>
      </c>
      <c r="D19" s="3"/>
      <c r="E19" s="3"/>
      <c r="F19" s="3"/>
      <c r="G19" s="3"/>
      <c r="H19" s="3"/>
      <c r="I19" s="3"/>
      <c r="J19" s="3"/>
      <c r="K19" s="7"/>
      <c r="L19" s="113"/>
      <c r="M19" s="3"/>
      <c r="N19" s="195" t="str">
        <f>VLOOKUP(_Output!D1098,_Guidance!B418:C423,2,FALSE)</f>
        <v xml:space="preserve"> </v>
      </c>
      <c r="O19" s="554"/>
      <c r="P19" s="13"/>
    </row>
    <row r="20" spans="1:16" s="2" customFormat="1" ht="20.149999999999999" customHeight="1" x14ac:dyDescent="0.3">
      <c r="A20" s="96"/>
      <c r="B20" s="82" t="s">
        <v>301</v>
      </c>
      <c r="C20" s="87" t="s">
        <v>3733</v>
      </c>
      <c r="D20" s="82"/>
      <c r="E20" s="82"/>
      <c r="F20" s="82"/>
      <c r="G20" s="82"/>
      <c r="H20" s="82"/>
      <c r="I20" s="82"/>
      <c r="J20" s="82"/>
      <c r="K20" s="87"/>
      <c r="L20" s="125"/>
      <c r="M20" s="82"/>
      <c r="N20" s="196"/>
      <c r="O20" s="125"/>
      <c r="P20" s="91"/>
    </row>
    <row r="21" spans="1:16" s="2" customFormat="1" ht="20.149999999999999" customHeight="1" x14ac:dyDescent="0.3">
      <c r="A21" s="96"/>
      <c r="B21" s="83" t="s">
        <v>2022</v>
      </c>
      <c r="C21" s="82" t="s">
        <v>3709</v>
      </c>
      <c r="D21" s="83"/>
      <c r="E21" s="83"/>
      <c r="F21" s="83"/>
      <c r="G21" s="83"/>
      <c r="H21" s="83"/>
      <c r="I21" s="83"/>
      <c r="J21" s="83"/>
      <c r="K21" s="82"/>
      <c r="L21" s="125"/>
      <c r="M21" s="82"/>
      <c r="N21" s="196"/>
      <c r="O21" s="125" t="s">
        <v>3714</v>
      </c>
      <c r="P21" s="91"/>
    </row>
    <row r="22" spans="1:16" s="2" customFormat="1" ht="20.149999999999999" customHeight="1" x14ac:dyDescent="0.3">
      <c r="A22" s="96"/>
      <c r="B22" s="83" t="s">
        <v>2023</v>
      </c>
      <c r="C22" s="82" t="s">
        <v>3715</v>
      </c>
      <c r="D22" s="82"/>
      <c r="E22" s="82"/>
      <c r="F22" s="82"/>
      <c r="G22" s="82"/>
      <c r="H22" s="82"/>
      <c r="I22" s="82"/>
      <c r="J22" s="82"/>
      <c r="K22" s="87"/>
      <c r="L22" s="125"/>
      <c r="M22" s="82"/>
      <c r="N22" s="196"/>
      <c r="O22" s="125" t="s">
        <v>3717</v>
      </c>
      <c r="P22" s="91"/>
    </row>
    <row r="23" spans="1:16" s="2" customFormat="1" ht="20.149999999999999" customHeight="1" x14ac:dyDescent="0.3">
      <c r="A23" s="96"/>
      <c r="B23" s="83" t="s">
        <v>3534</v>
      </c>
      <c r="C23" s="92" t="s">
        <v>3716</v>
      </c>
      <c r="D23" s="92"/>
      <c r="E23" s="92"/>
      <c r="F23" s="92"/>
      <c r="G23" s="92"/>
      <c r="H23" s="92"/>
      <c r="I23" s="92"/>
      <c r="J23" s="92"/>
      <c r="K23" s="545"/>
      <c r="L23" s="126"/>
      <c r="M23" s="92"/>
      <c r="N23" s="198"/>
      <c r="O23" s="126" t="s">
        <v>3723</v>
      </c>
      <c r="P23" s="91"/>
    </row>
    <row r="24" spans="1:16" s="2" customFormat="1" ht="20.149999999999999" customHeight="1" x14ac:dyDescent="0.3">
      <c r="A24" s="96"/>
      <c r="B24" s="82"/>
      <c r="C24" s="86" t="s">
        <v>10</v>
      </c>
      <c r="D24" s="82"/>
      <c r="E24" s="82"/>
      <c r="F24" s="82"/>
      <c r="G24" s="82"/>
      <c r="H24" s="82"/>
      <c r="I24" s="82"/>
      <c r="J24" s="82"/>
      <c r="K24" s="86"/>
      <c r="L24" s="458" t="str">
        <f>VLOOKUP(SUM(_Output!D1099:D1101),_SUM_Completeness!A204:B207,2,FALSE)</f>
        <v>Incomplete</v>
      </c>
      <c r="M24" s="82"/>
      <c r="N24" s="196"/>
      <c r="O24" s="117" t="s">
        <v>3718</v>
      </c>
      <c r="P24" s="91"/>
    </row>
    <row r="25" spans="1:16" s="2" customFormat="1" ht="20.149999999999999" customHeight="1" x14ac:dyDescent="0.3">
      <c r="A25" s="6"/>
      <c r="B25" s="12" t="s">
        <v>783</v>
      </c>
      <c r="C25" s="3" t="s">
        <v>4238</v>
      </c>
      <c r="D25" s="8"/>
      <c r="E25" s="8"/>
      <c r="F25" s="8"/>
      <c r="G25" s="8"/>
      <c r="H25" s="8"/>
      <c r="I25" s="8"/>
      <c r="J25" s="8"/>
      <c r="K25" s="3"/>
      <c r="L25" s="113"/>
      <c r="M25" s="3"/>
      <c r="N25" s="195" t="str">
        <f>VLOOKUP(_Output!D1102,_Guidance!B424:C429,2,FALSE)</f>
        <v xml:space="preserve"> </v>
      </c>
      <c r="O25" s="113" t="s">
        <v>2225</v>
      </c>
      <c r="P25" s="13"/>
    </row>
    <row r="26" spans="1:16" s="2" customFormat="1" ht="20.149999999999999" customHeight="1" x14ac:dyDescent="0.3">
      <c r="A26" s="6"/>
      <c r="B26" s="12" t="s">
        <v>785</v>
      </c>
      <c r="C26" s="3" t="s">
        <v>2494</v>
      </c>
      <c r="D26" s="8"/>
      <c r="E26" s="8"/>
      <c r="F26" s="8"/>
      <c r="G26" s="8"/>
      <c r="H26" s="8"/>
      <c r="I26" s="8"/>
      <c r="J26" s="8"/>
      <c r="K26" s="3"/>
      <c r="L26" s="113"/>
      <c r="M26" s="3"/>
      <c r="N26" s="195" t="str">
        <f>VLOOKUP(_Output!D1001,_Guidance!B430:C435,2,FALSE)</f>
        <v xml:space="preserve"> </v>
      </c>
      <c r="O26" s="113" t="s">
        <v>2582</v>
      </c>
      <c r="P26" s="13"/>
    </row>
    <row r="27" spans="1:16" s="2" customFormat="1" ht="20.149999999999999" customHeight="1" x14ac:dyDescent="0.3">
      <c r="A27" s="6"/>
      <c r="B27" s="3" t="s">
        <v>787</v>
      </c>
      <c r="C27" s="3" t="s">
        <v>410</v>
      </c>
      <c r="D27" s="3"/>
      <c r="E27" s="3"/>
      <c r="F27" s="3"/>
      <c r="G27" s="3"/>
      <c r="H27" s="3"/>
      <c r="I27" s="3"/>
      <c r="J27" s="3"/>
      <c r="K27" s="3"/>
      <c r="L27" s="113"/>
      <c r="M27" s="3"/>
      <c r="N27" s="195" t="str">
        <f>VLOOKUP(_Output!D175,_Guidance!B436:C441,2,FALSE)</f>
        <v xml:space="preserve"> </v>
      </c>
      <c r="O27" s="113" t="s">
        <v>627</v>
      </c>
      <c r="P27" s="13"/>
    </row>
    <row r="28" spans="1:16" s="2" customFormat="1" ht="20.149999999999999" customHeight="1" x14ac:dyDescent="0.3">
      <c r="A28" s="6"/>
      <c r="B28" s="3" t="s">
        <v>788</v>
      </c>
      <c r="C28" s="3" t="s">
        <v>1316</v>
      </c>
      <c r="D28" s="3"/>
      <c r="E28" s="3"/>
      <c r="F28" s="3"/>
      <c r="G28" s="3"/>
      <c r="H28" s="3"/>
      <c r="I28" s="3"/>
      <c r="J28" s="3"/>
      <c r="K28" s="3"/>
      <c r="L28" s="113"/>
      <c r="M28" s="3"/>
      <c r="N28" s="195" t="str">
        <f>VLOOKUP(_Output!D176,_Guidance!B442:C447,2,FALSE)</f>
        <v xml:space="preserve"> </v>
      </c>
      <c r="O28" s="113" t="s">
        <v>1659</v>
      </c>
      <c r="P28" s="13"/>
    </row>
    <row r="29" spans="1:16" s="2" customFormat="1" ht="20.149999999999999" customHeight="1" x14ac:dyDescent="0.3">
      <c r="A29" s="6"/>
      <c r="B29" s="3"/>
      <c r="C29" s="3"/>
      <c r="D29" s="3"/>
      <c r="E29" s="3"/>
      <c r="F29" s="3"/>
      <c r="G29" s="3"/>
      <c r="H29" s="3"/>
      <c r="I29" s="3"/>
      <c r="J29" s="3"/>
      <c r="K29" s="3"/>
      <c r="L29" s="113"/>
      <c r="M29" s="3"/>
      <c r="N29" s="195"/>
      <c r="O29" s="113"/>
      <c r="P29" s="13"/>
    </row>
    <row r="30" spans="1:16" ht="20.149999999999999" customHeight="1" x14ac:dyDescent="0.3">
      <c r="A30" s="4"/>
      <c r="B30" s="102" t="s">
        <v>223</v>
      </c>
      <c r="C30" s="102"/>
      <c r="D30" s="102"/>
      <c r="E30" s="102"/>
      <c r="F30" s="102"/>
      <c r="G30" s="102"/>
      <c r="H30" s="102"/>
      <c r="I30" s="102"/>
      <c r="J30" s="102"/>
      <c r="K30" s="3"/>
      <c r="L30" s="114"/>
      <c r="M30" s="5"/>
      <c r="N30" s="5"/>
      <c r="O30" s="114"/>
      <c r="P30" s="14"/>
    </row>
    <row r="31" spans="1:16" ht="20.149999999999999" customHeight="1" x14ac:dyDescent="0.3">
      <c r="A31" s="9"/>
      <c r="B31" s="3" t="s">
        <v>790</v>
      </c>
      <c r="C31" s="3" t="s">
        <v>4103</v>
      </c>
      <c r="D31" s="3"/>
      <c r="E31" s="3"/>
      <c r="F31" s="3"/>
      <c r="G31" s="3"/>
      <c r="H31" s="3"/>
      <c r="I31" s="3"/>
      <c r="J31" s="3"/>
      <c r="K31" s="3"/>
      <c r="L31" s="601" t="s">
        <v>58</v>
      </c>
      <c r="M31" s="602"/>
      <c r="N31" s="909"/>
      <c r="O31" s="910"/>
      <c r="P31" s="14"/>
    </row>
    <row r="32" spans="1:16" ht="20.149999999999999" customHeight="1" x14ac:dyDescent="0.3">
      <c r="A32" s="9"/>
      <c r="B32" s="3"/>
      <c r="C32" s="3"/>
      <c r="D32" s="3"/>
      <c r="E32" s="3"/>
      <c r="F32" s="3"/>
      <c r="G32" s="3"/>
      <c r="H32" s="3"/>
      <c r="I32" s="3"/>
      <c r="J32" s="3"/>
      <c r="K32" s="3"/>
      <c r="L32" s="603" t="s">
        <v>59</v>
      </c>
      <c r="M32" s="604"/>
      <c r="N32" s="901"/>
      <c r="O32" s="902"/>
      <c r="P32" s="14"/>
    </row>
    <row r="33" spans="1:16" ht="20.149999999999999" customHeight="1" x14ac:dyDescent="0.3">
      <c r="A33" s="9"/>
      <c r="B33" s="3"/>
      <c r="C33" s="3"/>
      <c r="D33" s="3"/>
      <c r="E33" s="3"/>
      <c r="F33" s="3"/>
      <c r="G33" s="3"/>
      <c r="H33" s="3"/>
      <c r="I33" s="3"/>
      <c r="J33" s="3"/>
      <c r="K33" s="3"/>
      <c r="L33" s="603" t="s">
        <v>81</v>
      </c>
      <c r="M33" s="604"/>
      <c r="N33" s="901"/>
      <c r="O33" s="902"/>
      <c r="P33" s="14"/>
    </row>
    <row r="34" spans="1:16" ht="20.149999999999999" customHeight="1" x14ac:dyDescent="0.3">
      <c r="A34" s="9"/>
      <c r="B34" s="3"/>
      <c r="C34" s="3"/>
      <c r="D34" s="3"/>
      <c r="E34" s="3"/>
      <c r="F34" s="3"/>
      <c r="G34" s="3"/>
      <c r="H34" s="3"/>
      <c r="I34" s="3"/>
      <c r="J34" s="3"/>
      <c r="K34" s="3"/>
      <c r="L34" s="603" t="s">
        <v>112</v>
      </c>
      <c r="M34" s="604"/>
      <c r="N34" s="901"/>
      <c r="O34" s="902"/>
      <c r="P34" s="14"/>
    </row>
    <row r="35" spans="1:16" ht="20.149999999999999" customHeight="1" x14ac:dyDescent="0.3">
      <c r="A35" s="9"/>
      <c r="B35" s="3"/>
      <c r="C35" s="3"/>
      <c r="D35" s="3"/>
      <c r="E35" s="3"/>
      <c r="F35" s="3"/>
      <c r="G35" s="3"/>
      <c r="H35" s="3"/>
      <c r="I35" s="3"/>
      <c r="J35" s="3"/>
      <c r="K35" s="3"/>
      <c r="L35" s="603" t="s">
        <v>114</v>
      </c>
      <c r="M35" s="604"/>
      <c r="N35" s="901"/>
      <c r="O35" s="902"/>
      <c r="P35" s="14"/>
    </row>
    <row r="36" spans="1:16" ht="20.149999999999999" customHeight="1" x14ac:dyDescent="0.3">
      <c r="A36" s="9"/>
      <c r="B36" s="3"/>
      <c r="C36" s="3"/>
      <c r="D36" s="3"/>
      <c r="E36" s="3"/>
      <c r="F36" s="3"/>
      <c r="G36" s="3"/>
      <c r="H36" s="3"/>
      <c r="I36" s="3"/>
      <c r="J36" s="3"/>
      <c r="K36" s="3"/>
      <c r="L36" s="603" t="s">
        <v>301</v>
      </c>
      <c r="M36" s="604"/>
      <c r="N36" s="901"/>
      <c r="O36" s="902"/>
      <c r="P36" s="14"/>
    </row>
    <row r="37" spans="1:16" ht="20.149999999999999" customHeight="1" x14ac:dyDescent="0.3">
      <c r="A37" s="9"/>
      <c r="B37" s="3"/>
      <c r="C37" s="3"/>
      <c r="D37" s="3"/>
      <c r="E37" s="3"/>
      <c r="F37" s="3"/>
      <c r="G37" s="3"/>
      <c r="H37" s="3"/>
      <c r="I37" s="3"/>
      <c r="J37" s="3"/>
      <c r="K37" s="3"/>
      <c r="L37" s="603" t="s">
        <v>783</v>
      </c>
      <c r="M37" s="604"/>
      <c r="N37" s="901"/>
      <c r="O37" s="902"/>
      <c r="P37" s="14"/>
    </row>
    <row r="38" spans="1:16" ht="20.149999999999999" customHeight="1" x14ac:dyDescent="0.3">
      <c r="A38" s="9"/>
      <c r="B38" s="3"/>
      <c r="C38" s="3"/>
      <c r="D38" s="3"/>
      <c r="E38" s="3"/>
      <c r="F38" s="3"/>
      <c r="G38" s="3"/>
      <c r="H38" s="3"/>
      <c r="I38" s="3"/>
      <c r="J38" s="3"/>
      <c r="K38" s="3"/>
      <c r="L38" s="603" t="s">
        <v>785</v>
      </c>
      <c r="M38" s="604"/>
      <c r="N38" s="901"/>
      <c r="O38" s="902"/>
      <c r="P38" s="14"/>
    </row>
    <row r="39" spans="1:16" ht="20.149999999999999" customHeight="1" x14ac:dyDescent="0.3">
      <c r="A39" s="9"/>
      <c r="B39" s="3"/>
      <c r="C39" s="3"/>
      <c r="D39" s="3"/>
      <c r="E39" s="3"/>
      <c r="F39" s="3"/>
      <c r="G39" s="3"/>
      <c r="H39" s="3"/>
      <c r="I39" s="3"/>
      <c r="J39" s="3"/>
      <c r="K39" s="3"/>
      <c r="L39" s="603" t="s">
        <v>787</v>
      </c>
      <c r="M39" s="604"/>
      <c r="N39" s="905"/>
      <c r="O39" s="906"/>
      <c r="P39" s="14"/>
    </row>
    <row r="40" spans="1:16" ht="20.149999999999999" customHeight="1" x14ac:dyDescent="0.3">
      <c r="A40" s="9"/>
      <c r="B40" s="3"/>
      <c r="C40" s="3"/>
      <c r="D40" s="3"/>
      <c r="E40" s="3"/>
      <c r="F40" s="3"/>
      <c r="G40" s="3"/>
      <c r="H40" s="3"/>
      <c r="I40" s="3"/>
      <c r="J40" s="3"/>
      <c r="K40" s="3"/>
      <c r="L40" s="605" t="s">
        <v>788</v>
      </c>
      <c r="M40" s="606"/>
      <c r="N40" s="907"/>
      <c r="O40" s="908"/>
      <c r="P40" s="14"/>
    </row>
    <row r="41" spans="1:16" ht="20.149999999999999" customHeight="1" thickBot="1" x14ac:dyDescent="0.35">
      <c r="A41" s="10"/>
      <c r="B41" s="11"/>
      <c r="C41" s="11"/>
      <c r="D41" s="11"/>
      <c r="E41" s="11"/>
      <c r="F41" s="11"/>
      <c r="G41" s="11"/>
      <c r="H41" s="11"/>
      <c r="I41" s="11"/>
      <c r="J41" s="11"/>
      <c r="K41" s="11"/>
      <c r="L41" s="11"/>
      <c r="M41" s="11"/>
      <c r="N41" s="11"/>
      <c r="O41" s="11"/>
      <c r="P41" s="15"/>
    </row>
    <row r="42" spans="1:16" ht="14.55" hidden="1" x14ac:dyDescent="0.3"/>
    <row r="43" spans="1:16" ht="14.55" hidden="1" x14ac:dyDescent="0.3"/>
    <row r="44" spans="1:16" ht="14.55" hidden="1" x14ac:dyDescent="0.3"/>
    <row r="45" spans="1:16" ht="14.55" hidden="1" x14ac:dyDescent="0.3"/>
    <row r="46" spans="1:16" ht="14.55" hidden="1" x14ac:dyDescent="0.3"/>
    <row r="47" spans="1:16" ht="14.55" hidden="1" x14ac:dyDescent="0.3"/>
    <row r="48" spans="1:16" ht="14.55" hidden="1" x14ac:dyDescent="0.3"/>
    <row r="49" ht="14.55" hidden="1" x14ac:dyDescent="0.3"/>
  </sheetData>
  <mergeCells count="19">
    <mergeCell ref="B4:F4"/>
    <mergeCell ref="G4:K4"/>
    <mergeCell ref="N31:O31"/>
    <mergeCell ref="N32:O32"/>
    <mergeCell ref="N35:O35"/>
    <mergeCell ref="N34:O34"/>
    <mergeCell ref="N33:O33"/>
    <mergeCell ref="B1:K2"/>
    <mergeCell ref="L1:L2"/>
    <mergeCell ref="B3:F3"/>
    <mergeCell ref="G3:K3"/>
    <mergeCell ref="N38:O38"/>
    <mergeCell ref="N39:O39"/>
    <mergeCell ref="N40:O40"/>
    <mergeCell ref="B5:F5"/>
    <mergeCell ref="G5:K5"/>
    <mergeCell ref="B6:F6"/>
    <mergeCell ref="N37:O37"/>
    <mergeCell ref="N36:O36"/>
  </mergeCells>
  <phoneticPr fontId="24" type="noConversion"/>
  <hyperlinks>
    <hyperlink ref="B4:F4" location="'People - R&amp;H'!A1" tooltip="2. Roles and Hierarchy" display="2. Roles and Hierarchy" xr:uid="{00000000-0004-0000-0E00-000000000000}"/>
    <hyperlink ref="B5:F5" location="'People - PEM'!A1" tooltip="3. People Management" display="3. People Management" xr:uid="{00000000-0004-0000-0E00-000001000000}"/>
    <hyperlink ref="B6:F6" location="'People - KNM'!A1" tooltip="4. Knowledge Management" display="4. Knowledge Management" xr:uid="{00000000-0004-0000-0E00-000002000000}"/>
    <hyperlink ref="G3:K3" location="'People - T&amp;E'!A1" tooltip="5. Training &amp; Education" display="5. Training &amp; Education" xr:uid="{00000000-0004-0000-0E00-000003000000}"/>
    <hyperlink ref="B3:F3" location="'People - EMP'!A1" tooltip="1. Employees" display="1. Employees" xr:uid="{00000000-0004-0000-0E00-000004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5625" r:id="rId4" name="Drop Down 89">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65627" r:id="rId5" name="Drop Down 91">
              <controlPr defaultSize="0" autoLine="0" autoPict="0">
                <anchor moveWithCells="1">
                  <from>
                    <xdr:col>11</xdr:col>
                    <xdr:colOff>15368</xdr:colOff>
                    <xdr:row>26</xdr:row>
                    <xdr:rowOff>23052</xdr:rowOff>
                  </from>
                  <to>
                    <xdr:col>12</xdr:col>
                    <xdr:colOff>15368</xdr:colOff>
                    <xdr:row>26</xdr:row>
                    <xdr:rowOff>230521</xdr:rowOff>
                  </to>
                </anchor>
              </controlPr>
            </control>
          </mc:Choice>
        </mc:AlternateContent>
        <mc:AlternateContent xmlns:mc="http://schemas.openxmlformats.org/markup-compatibility/2006">
          <mc:Choice Requires="x14">
            <control shapeId="65638" r:id="rId6" name="Drop Down 102">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65644" r:id="rId7" name="Drop Down 108">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65646" r:id="rId8" name="Drop Down 110">
              <controlPr defaultSize="0" autoLine="0" autoPict="0">
                <anchor moveWithCells="1">
                  <from>
                    <xdr:col>11</xdr:col>
                    <xdr:colOff>15368</xdr:colOff>
                    <xdr:row>12</xdr:row>
                    <xdr:rowOff>38420</xdr:rowOff>
                  </from>
                  <to>
                    <xdr:col>12</xdr:col>
                    <xdr:colOff>15368</xdr:colOff>
                    <xdr:row>12</xdr:row>
                    <xdr:rowOff>238205</xdr:rowOff>
                  </to>
                </anchor>
              </controlPr>
            </control>
          </mc:Choice>
        </mc:AlternateContent>
        <mc:AlternateContent xmlns:mc="http://schemas.openxmlformats.org/markup-compatibility/2006">
          <mc:Choice Requires="x14">
            <control shapeId="65648" r:id="rId9" name="Drop Down 112">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65650" r:id="rId10" name="Drop Down 114">
              <controlPr defaultSize="0" autoLine="0" autoPict="0">
                <anchor moveWithCells="1">
                  <from>
                    <xdr:col>11</xdr:col>
                    <xdr:colOff>15368</xdr:colOff>
                    <xdr:row>13</xdr:row>
                    <xdr:rowOff>38420</xdr:rowOff>
                  </from>
                  <to>
                    <xdr:col>12</xdr:col>
                    <xdr:colOff>15368</xdr:colOff>
                    <xdr:row>13</xdr:row>
                    <xdr:rowOff>238205</xdr:rowOff>
                  </to>
                </anchor>
              </controlPr>
            </control>
          </mc:Choice>
        </mc:AlternateContent>
        <mc:AlternateContent xmlns:mc="http://schemas.openxmlformats.org/markup-compatibility/2006">
          <mc:Choice Requires="x14">
            <control shapeId="65651" r:id="rId11" name="Drop Down 115">
              <controlPr defaultSize="0" autoLine="0" autoPict="0">
                <anchor moveWithCells="1">
                  <from>
                    <xdr:col>11</xdr:col>
                    <xdr:colOff>15368</xdr:colOff>
                    <xdr:row>14</xdr:row>
                    <xdr:rowOff>38420</xdr:rowOff>
                  </from>
                  <to>
                    <xdr:col>12</xdr:col>
                    <xdr:colOff>15368</xdr:colOff>
                    <xdr:row>14</xdr:row>
                    <xdr:rowOff>238205</xdr:rowOff>
                  </to>
                </anchor>
              </controlPr>
            </control>
          </mc:Choice>
        </mc:AlternateContent>
        <mc:AlternateContent xmlns:mc="http://schemas.openxmlformats.org/markup-compatibility/2006">
          <mc:Choice Requires="x14">
            <control shapeId="65652" r:id="rId12" name="Drop Down 116">
              <controlPr defaultSize="0" autoLine="0" autoPict="0">
                <anchor moveWithCells="1">
                  <from>
                    <xdr:col>11</xdr:col>
                    <xdr:colOff>15368</xdr:colOff>
                    <xdr:row>15</xdr:row>
                    <xdr:rowOff>38420</xdr:rowOff>
                  </from>
                  <to>
                    <xdr:col>12</xdr:col>
                    <xdr:colOff>15368</xdr:colOff>
                    <xdr:row>15</xdr:row>
                    <xdr:rowOff>238205</xdr:rowOff>
                  </to>
                </anchor>
              </controlPr>
            </control>
          </mc:Choice>
        </mc:AlternateContent>
        <mc:AlternateContent xmlns:mc="http://schemas.openxmlformats.org/markup-compatibility/2006">
          <mc:Choice Requires="x14">
            <control shapeId="65653" r:id="rId13" name="Drop Down 117">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65654" r:id="rId14" name="Drop Down 118">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65655" r:id="rId15" name="Drop Down 119">
              <controlPr defaultSize="0" autoLine="0" autoPict="0">
                <anchor moveWithCells="1">
                  <from>
                    <xdr:col>11</xdr:col>
                    <xdr:colOff>15368</xdr:colOff>
                    <xdr:row>20</xdr:row>
                    <xdr:rowOff>38420</xdr:rowOff>
                  </from>
                  <to>
                    <xdr:col>12</xdr:col>
                    <xdr:colOff>15368</xdr:colOff>
                    <xdr:row>20</xdr:row>
                    <xdr:rowOff>238205</xdr:rowOff>
                  </to>
                </anchor>
              </controlPr>
            </control>
          </mc:Choice>
        </mc:AlternateContent>
        <mc:AlternateContent xmlns:mc="http://schemas.openxmlformats.org/markup-compatibility/2006">
          <mc:Choice Requires="x14">
            <control shapeId="65656" r:id="rId16" name="Drop Down 120">
              <controlPr defaultSize="0" autoLine="0" autoPict="0">
                <anchor moveWithCells="1">
                  <from>
                    <xdr:col>11</xdr:col>
                    <xdr:colOff>15368</xdr:colOff>
                    <xdr:row>21</xdr:row>
                    <xdr:rowOff>38420</xdr:rowOff>
                  </from>
                  <to>
                    <xdr:col>12</xdr:col>
                    <xdr:colOff>15368</xdr:colOff>
                    <xdr:row>21</xdr:row>
                    <xdr:rowOff>238205</xdr:rowOff>
                  </to>
                </anchor>
              </controlPr>
            </control>
          </mc:Choice>
        </mc:AlternateContent>
        <mc:AlternateContent xmlns:mc="http://schemas.openxmlformats.org/markup-compatibility/2006">
          <mc:Choice Requires="x14">
            <control shapeId="65657" r:id="rId17" name="Drop Down 121">
              <controlPr defaultSize="0" autoLine="0" autoPict="0">
                <anchor moveWithCells="1">
                  <from>
                    <xdr:col>11</xdr:col>
                    <xdr:colOff>15368</xdr:colOff>
                    <xdr:row>22</xdr:row>
                    <xdr:rowOff>38420</xdr:rowOff>
                  </from>
                  <to>
                    <xdr:col>12</xdr:col>
                    <xdr:colOff>15368</xdr:colOff>
                    <xdr:row>22</xdr:row>
                    <xdr:rowOff>238205</xdr:rowOff>
                  </to>
                </anchor>
              </controlPr>
            </control>
          </mc:Choice>
        </mc:AlternateContent>
        <mc:AlternateContent xmlns:mc="http://schemas.openxmlformats.org/markup-compatibility/2006">
          <mc:Choice Requires="x14">
            <control shapeId="65658" r:id="rId18" name="Drop Down 122">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controls>
    </mc:Choice>
  </mc:AlternateConten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Blad24">
    <tabColor rgb="FF0070C0"/>
  </sheetPr>
  <dimension ref="A1:S41"/>
  <sheetViews>
    <sheetView showRowColHeaders="0" zoomScaleNormal="100" workbookViewId="0">
      <pane ySplit="7" topLeftCell="A8" activePane="bottomLeft" state="frozen"/>
      <selection activeCell="G25" sqref="G25"/>
      <selection pane="bottomLeft"/>
    </sheetView>
  </sheetViews>
  <sheetFormatPr defaultColWidth="0" defaultRowHeight="0" customHeight="1" zeroHeight="1" x14ac:dyDescent="0.3"/>
  <cols>
    <col min="1" max="1" width="5.77734375" customWidth="1"/>
    <col min="2" max="11" width="9.21875" customWidth="1"/>
    <col min="12" max="12" width="20" customWidth="1"/>
    <col min="13" max="13" width="2.21875" customWidth="1"/>
    <col min="14" max="14" width="57.21875" customWidth="1"/>
    <col min="15" max="15" width="110.77734375" customWidth="1"/>
    <col min="16" max="16" width="2.21875" customWidth="1"/>
    <col min="17" max="17" width="0" hidden="1" customWidth="1"/>
    <col min="20" max="16384" width="9.21875" hidden="1"/>
  </cols>
  <sheetData>
    <row r="1" spans="1:16" ht="20.3" customHeight="1" x14ac:dyDescent="0.3">
      <c r="A1" s="323"/>
      <c r="B1" s="818" t="s">
        <v>148</v>
      </c>
      <c r="C1" s="819"/>
      <c r="D1" s="819"/>
      <c r="E1" s="819"/>
      <c r="F1" s="819"/>
      <c r="G1" s="819"/>
      <c r="H1" s="819"/>
      <c r="I1" s="819"/>
      <c r="J1" s="819"/>
      <c r="K1" s="819"/>
      <c r="L1" s="822"/>
      <c r="M1" s="335"/>
      <c r="N1" s="324"/>
      <c r="O1" s="324"/>
      <c r="P1" s="325"/>
    </row>
    <row r="2" spans="1:16" ht="20.3" customHeight="1" x14ac:dyDescent="0.3">
      <c r="A2" s="326"/>
      <c r="B2" s="820"/>
      <c r="C2" s="821"/>
      <c r="D2" s="821"/>
      <c r="E2" s="821"/>
      <c r="F2" s="821"/>
      <c r="G2" s="821"/>
      <c r="H2" s="821"/>
      <c r="I2" s="821"/>
      <c r="J2" s="821"/>
      <c r="K2" s="821"/>
      <c r="L2" s="823"/>
      <c r="M2" s="320"/>
      <c r="N2" s="332"/>
      <c r="O2" s="332"/>
      <c r="P2" s="333"/>
    </row>
    <row r="3" spans="1:16" ht="20.3" customHeight="1" x14ac:dyDescent="0.3">
      <c r="A3" s="326"/>
      <c r="B3" s="814" t="s">
        <v>1899</v>
      </c>
      <c r="C3" s="815"/>
      <c r="D3" s="815"/>
      <c r="E3" s="815"/>
      <c r="F3" s="815"/>
      <c r="G3" s="825" t="s">
        <v>4101</v>
      </c>
      <c r="H3" s="826"/>
      <c r="I3" s="826"/>
      <c r="J3" s="826"/>
      <c r="K3" s="827"/>
      <c r="L3" s="312"/>
      <c r="M3" s="312"/>
      <c r="N3" s="327"/>
      <c r="O3" s="327"/>
      <c r="P3" s="328"/>
    </row>
    <row r="4" spans="1:16" ht="20.3" customHeight="1" x14ac:dyDescent="0.3">
      <c r="A4" s="326"/>
      <c r="B4" s="814" t="s">
        <v>1900</v>
      </c>
      <c r="C4" s="815"/>
      <c r="D4" s="815"/>
      <c r="E4" s="815"/>
      <c r="F4" s="815"/>
      <c r="G4" s="816"/>
      <c r="H4" s="817"/>
      <c r="I4" s="817"/>
      <c r="J4" s="817"/>
      <c r="K4" s="817"/>
      <c r="L4" s="312"/>
      <c r="M4" s="312"/>
      <c r="N4" s="327"/>
      <c r="O4" s="327"/>
      <c r="P4" s="328"/>
    </row>
    <row r="5" spans="1:16" ht="20.3" customHeight="1" x14ac:dyDescent="0.3">
      <c r="A5" s="326"/>
      <c r="B5" s="814" t="s">
        <v>1901</v>
      </c>
      <c r="C5" s="815"/>
      <c r="D5" s="815"/>
      <c r="E5" s="815"/>
      <c r="F5" s="815"/>
      <c r="G5" s="816"/>
      <c r="H5" s="817"/>
      <c r="I5" s="817"/>
      <c r="J5" s="817"/>
      <c r="K5" s="817"/>
      <c r="L5" s="312"/>
      <c r="M5" s="312"/>
      <c r="N5" s="327"/>
      <c r="O5" s="327"/>
      <c r="P5" s="328"/>
    </row>
    <row r="6" spans="1:16" ht="20.3" customHeight="1" x14ac:dyDescent="0.3">
      <c r="A6" s="326"/>
      <c r="B6" s="814" t="s">
        <v>1902</v>
      </c>
      <c r="C6" s="815"/>
      <c r="D6" s="815"/>
      <c r="E6" s="815"/>
      <c r="F6" s="815"/>
      <c r="G6" s="334"/>
      <c r="H6" s="312"/>
      <c r="I6" s="312"/>
      <c r="J6" s="312"/>
      <c r="K6" s="312"/>
      <c r="L6" s="312"/>
      <c r="M6" s="312"/>
      <c r="N6" s="327"/>
      <c r="O6" s="327"/>
      <c r="P6" s="328"/>
    </row>
    <row r="7" spans="1:16" ht="20.3" customHeight="1" thickBot="1" x14ac:dyDescent="0.35">
      <c r="A7" s="329"/>
      <c r="B7" s="330"/>
      <c r="C7" s="330"/>
      <c r="D7" s="330"/>
      <c r="E7" s="330"/>
      <c r="F7" s="330"/>
      <c r="G7" s="330"/>
      <c r="H7" s="330"/>
      <c r="I7" s="330"/>
      <c r="J7" s="330"/>
      <c r="K7" s="330"/>
      <c r="L7" s="330"/>
      <c r="M7" s="330"/>
      <c r="N7" s="330"/>
      <c r="O7" s="330"/>
      <c r="P7" s="331"/>
    </row>
    <row r="8" spans="1:16" ht="20.3" customHeight="1" x14ac:dyDescent="0.3">
      <c r="A8" s="16"/>
      <c r="B8" s="17"/>
      <c r="C8" s="17"/>
      <c r="D8" s="17"/>
      <c r="E8" s="17"/>
      <c r="F8" s="17"/>
      <c r="G8" s="17"/>
      <c r="H8" s="17"/>
      <c r="I8" s="17"/>
      <c r="J8" s="17"/>
      <c r="K8" s="17"/>
      <c r="L8" s="17"/>
      <c r="M8" s="17"/>
      <c r="N8" s="17"/>
      <c r="O8" s="17"/>
      <c r="P8" s="18"/>
    </row>
    <row r="9" spans="1:16" s="2" customFormat="1" ht="20.3" customHeight="1" x14ac:dyDescent="0.3">
      <c r="A9" s="106">
        <v>5</v>
      </c>
      <c r="B9" s="107" t="s">
        <v>278</v>
      </c>
      <c r="C9" s="107"/>
      <c r="D9" s="107"/>
      <c r="E9" s="107"/>
      <c r="F9" s="107"/>
      <c r="G9" s="107"/>
      <c r="H9" s="107"/>
      <c r="I9" s="107"/>
      <c r="J9" s="107"/>
      <c r="K9" s="108"/>
      <c r="L9" s="109" t="s">
        <v>144</v>
      </c>
      <c r="M9" s="108"/>
      <c r="N9" s="115" t="s">
        <v>1172</v>
      </c>
      <c r="O9" s="115" t="s">
        <v>145</v>
      </c>
      <c r="P9" s="13"/>
    </row>
    <row r="10" spans="1:16" s="2" customFormat="1" ht="20.3" customHeight="1" x14ac:dyDescent="0.3">
      <c r="A10" s="6"/>
      <c r="B10" s="3" t="s">
        <v>222</v>
      </c>
      <c r="C10" s="3" t="s">
        <v>290</v>
      </c>
      <c r="D10" s="3"/>
      <c r="E10" s="3"/>
      <c r="F10" s="3"/>
      <c r="G10" s="3"/>
      <c r="H10" s="3"/>
      <c r="I10" s="3"/>
      <c r="J10" s="3"/>
      <c r="K10" s="3"/>
      <c r="L10" s="113"/>
      <c r="M10" s="3"/>
      <c r="N10" s="195" t="str">
        <f>VLOOKUP(_Output!D180,_Guidance!B450:C455,2,FALSE)</f>
        <v xml:space="preserve"> </v>
      </c>
      <c r="O10" s="113" t="s">
        <v>1667</v>
      </c>
      <c r="P10" s="13"/>
    </row>
    <row r="11" spans="1:16" s="2" customFormat="1" ht="20.3" customHeight="1" x14ac:dyDescent="0.3">
      <c r="A11" s="96"/>
      <c r="B11" s="82" t="s">
        <v>354</v>
      </c>
      <c r="C11" s="87" t="s">
        <v>229</v>
      </c>
      <c r="D11" s="82"/>
      <c r="E11" s="82"/>
      <c r="F11" s="82"/>
      <c r="G11" s="82"/>
      <c r="H11" s="82"/>
      <c r="I11" s="82"/>
      <c r="J11" s="82"/>
      <c r="K11" s="87"/>
      <c r="L11" s="125"/>
      <c r="M11" s="82"/>
      <c r="N11" s="196"/>
      <c r="O11" s="125"/>
      <c r="P11" s="91"/>
    </row>
    <row r="12" spans="1:16" s="2" customFormat="1" ht="20.3" customHeight="1" x14ac:dyDescent="0.3">
      <c r="A12" s="96"/>
      <c r="B12" s="83" t="s">
        <v>416</v>
      </c>
      <c r="C12" s="82" t="s">
        <v>213</v>
      </c>
      <c r="D12" s="83"/>
      <c r="E12" s="83"/>
      <c r="F12" s="83"/>
      <c r="G12" s="83"/>
      <c r="H12" s="83"/>
      <c r="I12" s="83"/>
      <c r="J12" s="83"/>
      <c r="K12" s="82"/>
      <c r="L12" s="125"/>
      <c r="M12" s="82"/>
      <c r="N12" s="196"/>
      <c r="O12" s="125" t="s">
        <v>1660</v>
      </c>
      <c r="P12" s="91"/>
    </row>
    <row r="13" spans="1:16" s="2" customFormat="1" ht="20.3" customHeight="1" x14ac:dyDescent="0.3">
      <c r="A13" s="96"/>
      <c r="B13" s="83" t="s">
        <v>420</v>
      </c>
      <c r="C13" s="82" t="s">
        <v>300</v>
      </c>
      <c r="D13" s="83"/>
      <c r="E13" s="83"/>
      <c r="F13" s="83"/>
      <c r="G13" s="83"/>
      <c r="H13" s="83"/>
      <c r="I13" s="83"/>
      <c r="J13" s="83"/>
      <c r="K13" s="82"/>
      <c r="L13" s="125"/>
      <c r="M13" s="82"/>
      <c r="N13" s="196"/>
      <c r="O13" s="125" t="s">
        <v>1661</v>
      </c>
      <c r="P13" s="91"/>
    </row>
    <row r="14" spans="1:16" s="2" customFormat="1" ht="20.3" customHeight="1" x14ac:dyDescent="0.3">
      <c r="A14" s="96"/>
      <c r="B14" s="83" t="s">
        <v>421</v>
      </c>
      <c r="C14" s="82" t="s">
        <v>299</v>
      </c>
      <c r="D14" s="83"/>
      <c r="E14" s="83"/>
      <c r="F14" s="83"/>
      <c r="G14" s="83"/>
      <c r="H14" s="83"/>
      <c r="I14" s="83"/>
      <c r="J14" s="83"/>
      <c r="K14" s="82"/>
      <c r="L14" s="125"/>
      <c r="M14" s="82"/>
      <c r="N14" s="196"/>
      <c r="O14" s="125" t="s">
        <v>1666</v>
      </c>
      <c r="P14" s="91"/>
    </row>
    <row r="15" spans="1:16" s="2" customFormat="1" ht="20.3" customHeight="1" x14ac:dyDescent="0.3">
      <c r="A15" s="96"/>
      <c r="B15" s="83" t="s">
        <v>422</v>
      </c>
      <c r="C15" s="82" t="s">
        <v>215</v>
      </c>
      <c r="D15" s="83"/>
      <c r="E15" s="83"/>
      <c r="F15" s="83"/>
      <c r="G15" s="83"/>
      <c r="H15" s="83"/>
      <c r="I15" s="83"/>
      <c r="J15" s="83"/>
      <c r="K15" s="82"/>
      <c r="L15" s="125"/>
      <c r="M15" s="82"/>
      <c r="N15" s="196"/>
      <c r="O15" s="125" t="s">
        <v>1665</v>
      </c>
      <c r="P15" s="91"/>
    </row>
    <row r="16" spans="1:16" s="2" customFormat="1" ht="20.3" customHeight="1" x14ac:dyDescent="0.3">
      <c r="A16" s="96"/>
      <c r="B16" s="83" t="s">
        <v>423</v>
      </c>
      <c r="C16" s="82" t="s">
        <v>1663</v>
      </c>
      <c r="D16" s="83"/>
      <c r="E16" s="83"/>
      <c r="F16" s="83"/>
      <c r="G16" s="83"/>
      <c r="H16" s="83"/>
      <c r="I16" s="83"/>
      <c r="J16" s="83"/>
      <c r="K16" s="82"/>
      <c r="L16" s="125"/>
      <c r="M16" s="82"/>
      <c r="N16" s="196"/>
      <c r="O16" s="125" t="s">
        <v>1664</v>
      </c>
      <c r="P16" s="91"/>
    </row>
    <row r="17" spans="1:16" s="2" customFormat="1" ht="20.3" customHeight="1" x14ac:dyDescent="0.3">
      <c r="A17" s="96"/>
      <c r="B17" s="83" t="s">
        <v>424</v>
      </c>
      <c r="C17" s="92" t="s">
        <v>214</v>
      </c>
      <c r="D17" s="336"/>
      <c r="E17" s="336"/>
      <c r="F17" s="336"/>
      <c r="G17" s="336"/>
      <c r="H17" s="336"/>
      <c r="I17" s="336"/>
      <c r="J17" s="336"/>
      <c r="K17" s="194"/>
      <c r="L17" s="126"/>
      <c r="M17" s="92"/>
      <c r="N17" s="198"/>
      <c r="O17" s="126" t="s">
        <v>1662</v>
      </c>
      <c r="P17" s="91"/>
    </row>
    <row r="18" spans="1:16" s="2" customFormat="1" ht="20.3" customHeight="1" x14ac:dyDescent="0.3">
      <c r="A18" s="96"/>
      <c r="B18" s="83"/>
      <c r="C18" s="86" t="s">
        <v>10</v>
      </c>
      <c r="D18" s="83"/>
      <c r="E18" s="83"/>
      <c r="F18" s="83"/>
      <c r="G18" s="83"/>
      <c r="H18" s="83"/>
      <c r="I18" s="83"/>
      <c r="J18" s="83"/>
      <c r="K18" s="86"/>
      <c r="L18" s="122" t="str">
        <f>VLOOKUP(SUM(_Output!D182:D187),_SUM_Completeness!A69:B75,2,FALSE)</f>
        <v>Incomplete</v>
      </c>
      <c r="M18" s="82"/>
      <c r="N18" s="196"/>
      <c r="O18" s="117" t="s">
        <v>758</v>
      </c>
      <c r="P18" s="91"/>
    </row>
    <row r="19" spans="1:16" s="2" customFormat="1" ht="20.3" customHeight="1" x14ac:dyDescent="0.3">
      <c r="A19" s="6"/>
      <c r="B19" s="3" t="s">
        <v>355</v>
      </c>
      <c r="C19" s="3" t="s">
        <v>291</v>
      </c>
      <c r="D19" s="3"/>
      <c r="E19" s="3"/>
      <c r="F19" s="3"/>
      <c r="G19" s="3"/>
      <c r="H19" s="3"/>
      <c r="I19" s="3"/>
      <c r="J19" s="3"/>
      <c r="K19" s="3"/>
      <c r="L19" s="113"/>
      <c r="M19" s="3"/>
      <c r="N19" s="195" t="str">
        <f>VLOOKUP(_Output!D188,_Guidance!B456:C461,2,FALSE)</f>
        <v xml:space="preserve"> </v>
      </c>
      <c r="O19" s="113" t="s">
        <v>1668</v>
      </c>
      <c r="P19" s="13"/>
    </row>
    <row r="20" spans="1:16" s="2" customFormat="1" ht="20.3" customHeight="1" x14ac:dyDescent="0.3">
      <c r="A20" s="96"/>
      <c r="B20" s="82" t="s">
        <v>356</v>
      </c>
      <c r="C20" s="87" t="s">
        <v>292</v>
      </c>
      <c r="D20" s="82"/>
      <c r="E20" s="82"/>
      <c r="F20" s="82"/>
      <c r="G20" s="82"/>
      <c r="H20" s="82"/>
      <c r="I20" s="82"/>
      <c r="J20" s="82"/>
      <c r="K20" s="87"/>
      <c r="L20" s="125"/>
      <c r="M20" s="82"/>
      <c r="N20" s="196"/>
      <c r="O20" s="125"/>
      <c r="P20" s="91"/>
    </row>
    <row r="21" spans="1:16" s="2" customFormat="1" ht="20.3" customHeight="1" x14ac:dyDescent="0.3">
      <c r="A21" s="96"/>
      <c r="B21" s="83" t="s">
        <v>357</v>
      </c>
      <c r="C21" s="82" t="s">
        <v>293</v>
      </c>
      <c r="D21" s="83"/>
      <c r="E21" s="83"/>
      <c r="F21" s="83"/>
      <c r="G21" s="83"/>
      <c r="H21" s="83"/>
      <c r="I21" s="83"/>
      <c r="J21" s="83"/>
      <c r="K21" s="82"/>
      <c r="L21" s="125"/>
      <c r="M21" s="82"/>
      <c r="N21" s="196"/>
      <c r="O21" s="125" t="s">
        <v>1670</v>
      </c>
      <c r="P21" s="91"/>
    </row>
    <row r="22" spans="1:16" s="2" customFormat="1" ht="20.3" customHeight="1" x14ac:dyDescent="0.3">
      <c r="A22" s="96"/>
      <c r="B22" s="83" t="s">
        <v>358</v>
      </c>
      <c r="C22" s="82" t="s">
        <v>294</v>
      </c>
      <c r="D22" s="83"/>
      <c r="E22" s="83"/>
      <c r="F22" s="83"/>
      <c r="G22" s="83"/>
      <c r="H22" s="83"/>
      <c r="I22" s="83"/>
      <c r="J22" s="83"/>
      <c r="K22" s="82"/>
      <c r="L22" s="125"/>
      <c r="M22" s="82"/>
      <c r="N22" s="196"/>
      <c r="O22" s="125" t="s">
        <v>2226</v>
      </c>
      <c r="P22" s="91"/>
    </row>
    <row r="23" spans="1:16" s="2" customFormat="1" ht="20.3" customHeight="1" x14ac:dyDescent="0.3">
      <c r="A23" s="96"/>
      <c r="B23" s="83" t="s">
        <v>359</v>
      </c>
      <c r="C23" s="92" t="s">
        <v>216</v>
      </c>
      <c r="D23" s="336"/>
      <c r="E23" s="336"/>
      <c r="F23" s="336"/>
      <c r="G23" s="336"/>
      <c r="H23" s="336"/>
      <c r="I23" s="336"/>
      <c r="J23" s="336"/>
      <c r="K23" s="194"/>
      <c r="L23" s="126"/>
      <c r="M23" s="92"/>
      <c r="N23" s="198"/>
      <c r="O23" s="126" t="s">
        <v>1669</v>
      </c>
      <c r="P23" s="91"/>
    </row>
    <row r="24" spans="1:16" s="2" customFormat="1" ht="20.3" customHeight="1" x14ac:dyDescent="0.3">
      <c r="A24" s="96"/>
      <c r="B24" s="83"/>
      <c r="C24" s="86" t="s">
        <v>10</v>
      </c>
      <c r="D24" s="83"/>
      <c r="E24" s="83"/>
      <c r="F24" s="83"/>
      <c r="G24" s="83"/>
      <c r="H24" s="83"/>
      <c r="I24" s="83"/>
      <c r="J24" s="83"/>
      <c r="K24" s="86"/>
      <c r="L24" s="122" t="str">
        <f>VLOOKUP(SUM(_Output!D190:D192),_SUM_Completeness!A78:B81,2,FALSE)</f>
        <v>Incomplete</v>
      </c>
      <c r="M24" s="82"/>
      <c r="N24" s="196"/>
      <c r="O24" s="117" t="s">
        <v>759</v>
      </c>
      <c r="P24" s="91"/>
    </row>
    <row r="25" spans="1:16" s="2" customFormat="1" ht="20.3" customHeight="1" x14ac:dyDescent="0.3">
      <c r="A25" s="6"/>
      <c r="B25" s="12" t="s">
        <v>361</v>
      </c>
      <c r="C25" s="189" t="s">
        <v>1425</v>
      </c>
      <c r="D25" s="12"/>
      <c r="E25" s="12"/>
      <c r="F25" s="12"/>
      <c r="G25" s="12"/>
      <c r="H25" s="12"/>
      <c r="I25" s="12"/>
      <c r="J25" s="12"/>
      <c r="K25" s="189"/>
      <c r="L25" s="3"/>
      <c r="M25" s="3"/>
      <c r="N25" s="195" t="str">
        <f>VLOOKUP(_Output!D193,_Guidance!B462:C467,2,FALSE)</f>
        <v xml:space="preserve"> </v>
      </c>
      <c r="O25" s="116" t="s">
        <v>1324</v>
      </c>
      <c r="P25" s="13"/>
    </row>
    <row r="26" spans="1:16" s="2" customFormat="1" ht="20.3" customHeight="1" x14ac:dyDescent="0.3">
      <c r="A26" s="6"/>
      <c r="B26" s="12" t="s">
        <v>417</v>
      </c>
      <c r="C26" s="3" t="s">
        <v>304</v>
      </c>
      <c r="D26" s="12"/>
      <c r="E26" s="12"/>
      <c r="F26" s="12"/>
      <c r="G26" s="12"/>
      <c r="H26" s="12"/>
      <c r="I26" s="12"/>
      <c r="J26" s="12"/>
      <c r="K26" s="3"/>
      <c r="L26" s="113"/>
      <c r="M26" s="3"/>
      <c r="N26" s="195" t="str">
        <f>VLOOKUP(_Output!D194,_Guidance!B468:C473,2,FALSE)</f>
        <v xml:space="preserve"> </v>
      </c>
      <c r="O26" s="113" t="s">
        <v>628</v>
      </c>
      <c r="P26" s="13"/>
    </row>
    <row r="27" spans="1:16" s="2" customFormat="1" ht="20.3" customHeight="1" x14ac:dyDescent="0.3">
      <c r="A27" s="6"/>
      <c r="B27" s="12" t="s">
        <v>418</v>
      </c>
      <c r="C27" s="3" t="s">
        <v>1439</v>
      </c>
      <c r="D27" s="12"/>
      <c r="E27" s="12"/>
      <c r="F27" s="12"/>
      <c r="G27" s="12"/>
      <c r="H27" s="12"/>
      <c r="I27" s="12"/>
      <c r="J27" s="12"/>
      <c r="K27" s="3"/>
      <c r="L27" s="113"/>
      <c r="M27" s="3"/>
      <c r="N27" s="195" t="str">
        <f>VLOOKUP(_Output!D195,_Guidance!B474:C479,2,FALSE)</f>
        <v xml:space="preserve"> </v>
      </c>
      <c r="O27" s="113" t="s">
        <v>629</v>
      </c>
      <c r="P27" s="13"/>
    </row>
    <row r="28" spans="1:16" s="2" customFormat="1" ht="20.3" customHeight="1" x14ac:dyDescent="0.3">
      <c r="A28" s="6"/>
      <c r="B28" s="12" t="s">
        <v>419</v>
      </c>
      <c r="C28" s="3" t="s">
        <v>295</v>
      </c>
      <c r="D28" s="12"/>
      <c r="E28" s="12"/>
      <c r="F28" s="12"/>
      <c r="G28" s="12"/>
      <c r="H28" s="12"/>
      <c r="I28" s="12"/>
      <c r="J28" s="12"/>
      <c r="K28" s="3"/>
      <c r="L28" s="113"/>
      <c r="M28" s="3"/>
      <c r="N28" s="195" t="str">
        <f>VLOOKUP(_Output!D196,_Guidance!B480:C485,2,FALSE)</f>
        <v xml:space="preserve"> </v>
      </c>
      <c r="O28" s="113" t="s">
        <v>1672</v>
      </c>
      <c r="P28" s="13"/>
    </row>
    <row r="29" spans="1:16" s="2" customFormat="1" ht="20.3" customHeight="1" x14ac:dyDescent="0.3">
      <c r="A29" s="6"/>
      <c r="B29" s="12" t="s">
        <v>1015</v>
      </c>
      <c r="C29" s="3" t="s">
        <v>392</v>
      </c>
      <c r="D29" s="12"/>
      <c r="E29" s="12"/>
      <c r="F29" s="12"/>
      <c r="G29" s="12"/>
      <c r="H29" s="12"/>
      <c r="I29" s="12"/>
      <c r="J29" s="12"/>
      <c r="K29" s="3"/>
      <c r="L29" s="113"/>
      <c r="M29" s="3"/>
      <c r="N29" s="195" t="str">
        <f>VLOOKUP(_Output!D197,_Guidance!B486:C491,2,FALSE)</f>
        <v xml:space="preserve"> </v>
      </c>
      <c r="O29" s="113" t="s">
        <v>1671</v>
      </c>
      <c r="P29" s="13"/>
    </row>
    <row r="30" spans="1:16" ht="20.3" customHeight="1" x14ac:dyDescent="0.3">
      <c r="A30" s="9"/>
      <c r="B30" s="5"/>
      <c r="C30" s="5"/>
      <c r="D30" s="5"/>
      <c r="E30" s="5"/>
      <c r="F30" s="5"/>
      <c r="G30" s="5"/>
      <c r="H30" s="5"/>
      <c r="I30" s="5"/>
      <c r="J30" s="5"/>
      <c r="K30" s="5"/>
      <c r="L30" s="110"/>
      <c r="M30" s="5"/>
      <c r="N30" s="5"/>
      <c r="O30" s="110"/>
      <c r="P30" s="14"/>
    </row>
    <row r="31" spans="1:16" ht="20.3" customHeight="1" x14ac:dyDescent="0.3">
      <c r="A31" s="4"/>
      <c r="B31" s="102" t="s">
        <v>223</v>
      </c>
      <c r="C31" s="102"/>
      <c r="D31" s="102"/>
      <c r="E31" s="102"/>
      <c r="F31" s="102"/>
      <c r="G31" s="102"/>
      <c r="H31" s="102"/>
      <c r="I31" s="102"/>
      <c r="J31" s="102"/>
      <c r="K31" s="3"/>
      <c r="L31" s="114"/>
      <c r="M31" s="5"/>
      <c r="N31" s="5"/>
      <c r="O31" s="114"/>
      <c r="P31" s="14"/>
    </row>
    <row r="32" spans="1:16" ht="20.3" customHeight="1" x14ac:dyDescent="0.3">
      <c r="A32" s="9"/>
      <c r="B32" s="3" t="s">
        <v>1016</v>
      </c>
      <c r="C32" s="3" t="s">
        <v>4103</v>
      </c>
      <c r="D32" s="3"/>
      <c r="E32" s="3"/>
      <c r="F32" s="3"/>
      <c r="G32" s="3"/>
      <c r="H32" s="3"/>
      <c r="I32" s="3"/>
      <c r="J32" s="3"/>
      <c r="K32" s="3"/>
      <c r="L32" s="601" t="s">
        <v>222</v>
      </c>
      <c r="M32" s="602"/>
      <c r="N32" s="909"/>
      <c r="O32" s="910"/>
      <c r="P32" s="14"/>
    </row>
    <row r="33" spans="1:16" ht="20.3" customHeight="1" x14ac:dyDescent="0.3">
      <c r="A33" s="9"/>
      <c r="B33" s="3"/>
      <c r="C33" s="3"/>
      <c r="D33" s="3"/>
      <c r="E33" s="3"/>
      <c r="F33" s="3"/>
      <c r="G33" s="3"/>
      <c r="H33" s="3"/>
      <c r="I33" s="3"/>
      <c r="J33" s="3"/>
      <c r="K33" s="3"/>
      <c r="L33" s="603" t="s">
        <v>354</v>
      </c>
      <c r="M33" s="604"/>
      <c r="N33" s="770"/>
      <c r="O33" s="771"/>
      <c r="P33" s="14"/>
    </row>
    <row r="34" spans="1:16" ht="20.3" customHeight="1" x14ac:dyDescent="0.3">
      <c r="A34" s="9"/>
      <c r="B34" s="3"/>
      <c r="C34" s="3"/>
      <c r="D34" s="3"/>
      <c r="E34" s="3"/>
      <c r="F34" s="3"/>
      <c r="G34" s="3"/>
      <c r="H34" s="3"/>
      <c r="I34" s="3"/>
      <c r="J34" s="3"/>
      <c r="K34" s="3"/>
      <c r="L34" s="603" t="s">
        <v>355</v>
      </c>
      <c r="M34" s="604"/>
      <c r="N34" s="901"/>
      <c r="O34" s="902"/>
      <c r="P34" s="14"/>
    </row>
    <row r="35" spans="1:16" ht="20.3" customHeight="1" x14ac:dyDescent="0.3">
      <c r="A35" s="9"/>
      <c r="B35" s="3"/>
      <c r="C35" s="3"/>
      <c r="D35" s="3"/>
      <c r="E35" s="3"/>
      <c r="F35" s="3"/>
      <c r="G35" s="3"/>
      <c r="H35" s="3"/>
      <c r="I35" s="3"/>
      <c r="J35" s="3"/>
      <c r="K35" s="3"/>
      <c r="L35" s="603" t="s">
        <v>356</v>
      </c>
      <c r="M35" s="604"/>
      <c r="N35" s="901"/>
      <c r="O35" s="902"/>
      <c r="P35" s="14"/>
    </row>
    <row r="36" spans="1:16" ht="20.3" customHeight="1" x14ac:dyDescent="0.3">
      <c r="A36" s="9"/>
      <c r="B36" s="3"/>
      <c r="C36" s="3"/>
      <c r="D36" s="3"/>
      <c r="E36" s="3"/>
      <c r="F36" s="3"/>
      <c r="G36" s="3"/>
      <c r="H36" s="3"/>
      <c r="I36" s="3"/>
      <c r="J36" s="3"/>
      <c r="K36" s="3"/>
      <c r="L36" s="603" t="s">
        <v>361</v>
      </c>
      <c r="M36" s="604"/>
      <c r="N36" s="905"/>
      <c r="O36" s="906"/>
      <c r="P36" s="14"/>
    </row>
    <row r="37" spans="1:16" ht="20.3" customHeight="1" x14ac:dyDescent="0.3">
      <c r="A37" s="9"/>
      <c r="B37" s="3"/>
      <c r="C37" s="3"/>
      <c r="D37" s="3"/>
      <c r="E37" s="3"/>
      <c r="F37" s="3"/>
      <c r="G37" s="3"/>
      <c r="H37" s="3"/>
      <c r="I37" s="3"/>
      <c r="J37" s="3"/>
      <c r="K37" s="3"/>
      <c r="L37" s="603" t="s">
        <v>417</v>
      </c>
      <c r="M37" s="604"/>
      <c r="N37" s="899"/>
      <c r="O37" s="900"/>
      <c r="P37" s="14"/>
    </row>
    <row r="38" spans="1:16" ht="20.3" customHeight="1" x14ac:dyDescent="0.3">
      <c r="A38" s="9"/>
      <c r="B38" s="3"/>
      <c r="C38" s="3"/>
      <c r="D38" s="3"/>
      <c r="E38" s="3"/>
      <c r="F38" s="3"/>
      <c r="G38" s="3"/>
      <c r="H38" s="3"/>
      <c r="I38" s="3"/>
      <c r="J38" s="3"/>
      <c r="K38" s="3"/>
      <c r="L38" s="603" t="s">
        <v>418</v>
      </c>
      <c r="M38" s="604"/>
      <c r="N38" s="899"/>
      <c r="O38" s="900"/>
      <c r="P38" s="14"/>
    </row>
    <row r="39" spans="1:16" ht="20.3" customHeight="1" x14ac:dyDescent="0.3">
      <c r="A39" s="9"/>
      <c r="B39" s="3"/>
      <c r="C39" s="3"/>
      <c r="D39" s="3"/>
      <c r="E39" s="3"/>
      <c r="F39" s="3"/>
      <c r="G39" s="3"/>
      <c r="H39" s="3"/>
      <c r="I39" s="3"/>
      <c r="J39" s="3"/>
      <c r="K39" s="3"/>
      <c r="L39" s="603" t="s">
        <v>419</v>
      </c>
      <c r="M39" s="604"/>
      <c r="N39" s="899"/>
      <c r="O39" s="900"/>
      <c r="P39" s="14"/>
    </row>
    <row r="40" spans="1:16" ht="20.3" customHeight="1" x14ac:dyDescent="0.3">
      <c r="A40" s="9"/>
      <c r="B40" s="3"/>
      <c r="C40" s="3"/>
      <c r="D40" s="3"/>
      <c r="E40" s="3"/>
      <c r="F40" s="3"/>
      <c r="G40" s="3"/>
      <c r="H40" s="3"/>
      <c r="I40" s="3"/>
      <c r="J40" s="3"/>
      <c r="K40" s="3"/>
      <c r="L40" s="605" t="s">
        <v>1015</v>
      </c>
      <c r="M40" s="606"/>
      <c r="N40" s="907"/>
      <c r="O40" s="908"/>
      <c r="P40" s="14"/>
    </row>
    <row r="41" spans="1:16" ht="20.3" customHeight="1" thickBot="1" x14ac:dyDescent="0.35">
      <c r="A41" s="10"/>
      <c r="B41" s="11"/>
      <c r="C41" s="11"/>
      <c r="D41" s="11"/>
      <c r="E41" s="11"/>
      <c r="F41" s="11"/>
      <c r="G41" s="11"/>
      <c r="H41" s="11"/>
      <c r="I41" s="11"/>
      <c r="J41" s="11"/>
      <c r="K41" s="11"/>
      <c r="L41" s="11"/>
      <c r="M41" s="11"/>
      <c r="N41" s="11"/>
      <c r="O41" s="11"/>
      <c r="P41" s="15"/>
    </row>
  </sheetData>
  <mergeCells count="17">
    <mergeCell ref="B4:F4"/>
    <mergeCell ref="G4:K4"/>
    <mergeCell ref="N32:O32"/>
    <mergeCell ref="N34:O34"/>
    <mergeCell ref="N36:O36"/>
    <mergeCell ref="N35:O35"/>
    <mergeCell ref="B1:K2"/>
    <mergeCell ref="L1:L2"/>
    <mergeCell ref="B3:F3"/>
    <mergeCell ref="G3:K3"/>
    <mergeCell ref="N39:O39"/>
    <mergeCell ref="N40:O40"/>
    <mergeCell ref="B5:F5"/>
    <mergeCell ref="G5:K5"/>
    <mergeCell ref="B6:F6"/>
    <mergeCell ref="N37:O37"/>
    <mergeCell ref="N38:O38"/>
  </mergeCells>
  <hyperlinks>
    <hyperlink ref="B4:F4" location="'People - R&amp;H'!A1" tooltip="2. Roles and Hierarchy" display="2. Roles and Hierarchy" xr:uid="{00000000-0004-0000-0F00-000000000000}"/>
    <hyperlink ref="B5:F5" location="'People - PEM'!A1" tooltip="3. People Management" display="3. People Management" xr:uid="{00000000-0004-0000-0F00-000001000000}"/>
    <hyperlink ref="B6:F6" location="'People - KNM'!A1" tooltip="4. Knowledge Management" display="4. Knowledge Management" xr:uid="{00000000-0004-0000-0F00-000002000000}"/>
    <hyperlink ref="B3:F3" location="'People - EMP'!A1" tooltip="1. Employees" display="1. Employees" xr:uid="{00000000-0004-0000-0F00-000004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6604" r:id="rId4" name="Drop Down 44">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66605" r:id="rId5" name="Drop Down 45">
              <controlPr defaultSize="0" autoLine="0" autoPict="0">
                <anchor moveWithCells="1">
                  <from>
                    <xdr:col>11</xdr:col>
                    <xdr:colOff>15368</xdr:colOff>
                    <xdr:row>11</xdr:row>
                    <xdr:rowOff>23052</xdr:rowOff>
                  </from>
                  <to>
                    <xdr:col>12</xdr:col>
                    <xdr:colOff>15368</xdr:colOff>
                    <xdr:row>11</xdr:row>
                    <xdr:rowOff>230521</xdr:rowOff>
                  </to>
                </anchor>
              </controlPr>
            </control>
          </mc:Choice>
        </mc:AlternateContent>
        <mc:AlternateContent xmlns:mc="http://schemas.openxmlformats.org/markup-compatibility/2006">
          <mc:Choice Requires="x14">
            <control shapeId="66606" r:id="rId6" name="Drop Down 46">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66607" r:id="rId7" name="Drop Down 47">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66608" r:id="rId8" name="Drop Down 48">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66610" r:id="rId9" name="Drop Down 50">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66612" r:id="rId10" name="Drop Down 52">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66613" r:id="rId11" name="Drop Down 53">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66614" r:id="rId12" name="Drop Down 54">
              <controlPr defaultSize="0" autoLine="0" autoPict="0">
                <anchor moveWithCells="1">
                  <from>
                    <xdr:col>11</xdr:col>
                    <xdr:colOff>15368</xdr:colOff>
                    <xdr:row>22</xdr:row>
                    <xdr:rowOff>23052</xdr:rowOff>
                  </from>
                  <to>
                    <xdr:col>12</xdr:col>
                    <xdr:colOff>15368</xdr:colOff>
                    <xdr:row>22</xdr:row>
                    <xdr:rowOff>230521</xdr:rowOff>
                  </to>
                </anchor>
              </controlPr>
            </control>
          </mc:Choice>
        </mc:AlternateContent>
        <mc:AlternateContent xmlns:mc="http://schemas.openxmlformats.org/markup-compatibility/2006">
          <mc:Choice Requires="x14">
            <control shapeId="66615" r:id="rId13" name="Drop Down 55">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66617" r:id="rId14" name="Drop Down 57">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66618" r:id="rId15" name="Drop Down 58">
              <controlPr defaultSize="0" autoLine="0" autoPict="0">
                <anchor moveWithCells="1">
                  <from>
                    <xdr:col>11</xdr:col>
                    <xdr:colOff>15368</xdr:colOff>
                    <xdr:row>26</xdr:row>
                    <xdr:rowOff>23052</xdr:rowOff>
                  </from>
                  <to>
                    <xdr:col>12</xdr:col>
                    <xdr:colOff>15368</xdr:colOff>
                    <xdr:row>26</xdr:row>
                    <xdr:rowOff>230521</xdr:rowOff>
                  </to>
                </anchor>
              </controlPr>
            </control>
          </mc:Choice>
        </mc:AlternateContent>
        <mc:AlternateContent xmlns:mc="http://schemas.openxmlformats.org/markup-compatibility/2006">
          <mc:Choice Requires="x14">
            <control shapeId="66620" r:id="rId16" name="Drop Down 60">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66645" r:id="rId17" name="Drop Down 85">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66646" r:id="rId18" name="Drop Down 86">
              <controlPr defaultSize="0" autoLine="0" autoPict="0">
                <anchor moveWithCells="1">
                  <from>
                    <xdr:col>11</xdr:col>
                    <xdr:colOff>15368</xdr:colOff>
                    <xdr:row>28</xdr:row>
                    <xdr:rowOff>23052</xdr:rowOff>
                  </from>
                  <to>
                    <xdr:col>12</xdr:col>
                    <xdr:colOff>15368</xdr:colOff>
                    <xdr:row>28</xdr:row>
                    <xdr:rowOff>230521</xdr:rowOff>
                  </to>
                </anchor>
              </controlPr>
            </control>
          </mc:Choice>
        </mc:AlternateContent>
        <mc:AlternateContent xmlns:mc="http://schemas.openxmlformats.org/markup-compatibility/2006">
          <mc:Choice Requires="x14">
            <control shapeId="66666" r:id="rId19" name="Drop Down 106">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Blad11">
    <tabColor rgb="FF0070C0"/>
    <outlinePr summaryBelow="0"/>
  </sheetPr>
  <dimension ref="A1:T68"/>
  <sheetViews>
    <sheetView showRowColHeaders="0" zoomScaleNormal="100" workbookViewId="0">
      <pane ySplit="7" topLeftCell="A8" activePane="bottomLeft" state="frozen"/>
      <selection activeCell="G25" sqref="G25"/>
      <selection pane="bottomLeft"/>
    </sheetView>
  </sheetViews>
  <sheetFormatPr defaultColWidth="0" defaultRowHeight="14.55" zeroHeight="1" x14ac:dyDescent="0.3"/>
  <cols>
    <col min="1" max="1" width="5.77734375" customWidth="1"/>
    <col min="2" max="11" width="9.21875" customWidth="1"/>
    <col min="12" max="12" width="20" customWidth="1"/>
    <col min="13" max="13" width="2.21875" customWidth="1"/>
    <col min="14" max="14" width="57.21875" customWidth="1"/>
    <col min="15" max="15" width="2.21875" customWidth="1"/>
    <col min="16" max="16" width="110.77734375" customWidth="1"/>
    <col min="17" max="17" width="2.21875" customWidth="1"/>
    <col min="18" max="18" width="0" hidden="1" customWidth="1"/>
    <col min="21" max="16384" width="9.21875" hidden="1"/>
  </cols>
  <sheetData>
    <row r="1" spans="1:17" ht="20.149999999999999" customHeight="1" x14ac:dyDescent="0.3">
      <c r="A1" s="323"/>
      <c r="B1" s="818" t="s">
        <v>149</v>
      </c>
      <c r="C1" s="819"/>
      <c r="D1" s="819"/>
      <c r="E1" s="819"/>
      <c r="F1" s="819"/>
      <c r="G1" s="819"/>
      <c r="H1" s="819"/>
      <c r="I1" s="819"/>
      <c r="J1" s="819"/>
      <c r="K1" s="819"/>
      <c r="L1" s="822"/>
      <c r="M1" s="335"/>
      <c r="N1" s="324"/>
      <c r="O1" s="324"/>
      <c r="P1" s="324"/>
      <c r="Q1" s="325"/>
    </row>
    <row r="2" spans="1:17" ht="20.149999999999999" customHeight="1" x14ac:dyDescent="0.3">
      <c r="A2" s="326"/>
      <c r="B2" s="820"/>
      <c r="C2" s="821"/>
      <c r="D2" s="821"/>
      <c r="E2" s="821"/>
      <c r="F2" s="821"/>
      <c r="G2" s="821"/>
      <c r="H2" s="821"/>
      <c r="I2" s="821"/>
      <c r="J2" s="821"/>
      <c r="K2" s="821"/>
      <c r="L2" s="823"/>
      <c r="M2" s="320"/>
      <c r="N2" s="332"/>
      <c r="O2" s="332"/>
      <c r="P2" s="332"/>
      <c r="Q2" s="333"/>
    </row>
    <row r="3" spans="1:17" ht="20.149999999999999" customHeight="1" x14ac:dyDescent="0.3">
      <c r="A3" s="326"/>
      <c r="B3" s="825" t="s">
        <v>2448</v>
      </c>
      <c r="C3" s="826"/>
      <c r="D3" s="826"/>
      <c r="E3" s="826"/>
      <c r="F3" s="827"/>
      <c r="G3" s="814" t="s">
        <v>2765</v>
      </c>
      <c r="H3" s="815"/>
      <c r="I3" s="815"/>
      <c r="J3" s="815"/>
      <c r="K3" s="815"/>
      <c r="L3" s="312"/>
      <c r="M3" s="312"/>
      <c r="N3" s="327"/>
      <c r="O3" s="327"/>
      <c r="P3" s="327"/>
      <c r="Q3" s="328"/>
    </row>
    <row r="4" spans="1:17" ht="20.149999999999999" customHeight="1" x14ac:dyDescent="0.3">
      <c r="A4" s="326"/>
      <c r="B4" s="814" t="s">
        <v>3446</v>
      </c>
      <c r="C4" s="815"/>
      <c r="D4" s="815"/>
      <c r="E4" s="815"/>
      <c r="F4" s="815"/>
      <c r="G4" s="814" t="s">
        <v>4537</v>
      </c>
      <c r="H4" s="815"/>
      <c r="I4" s="815"/>
      <c r="J4" s="815"/>
      <c r="K4" s="815"/>
      <c r="L4" s="312"/>
      <c r="M4" s="312"/>
      <c r="N4" s="327"/>
      <c r="O4" s="327"/>
      <c r="P4" s="327"/>
      <c r="Q4" s="328"/>
    </row>
    <row r="5" spans="1:17" ht="20.149999999999999" customHeight="1" x14ac:dyDescent="0.3">
      <c r="A5" s="326"/>
      <c r="B5" s="814" t="s">
        <v>3352</v>
      </c>
      <c r="C5" s="815"/>
      <c r="D5" s="815"/>
      <c r="E5" s="815"/>
      <c r="F5" s="815"/>
      <c r="G5" s="814" t="s">
        <v>1920</v>
      </c>
      <c r="H5" s="815"/>
      <c r="I5" s="815"/>
      <c r="J5" s="815"/>
      <c r="K5" s="815"/>
      <c r="L5" s="312"/>
      <c r="M5" s="312"/>
      <c r="N5" s="327"/>
      <c r="O5" s="327"/>
      <c r="P5" s="327"/>
      <c r="Q5" s="328"/>
    </row>
    <row r="6" spans="1:17" ht="20.149999999999999" customHeight="1" x14ac:dyDescent="0.3">
      <c r="A6" s="326"/>
      <c r="B6" s="814" t="s">
        <v>1915</v>
      </c>
      <c r="C6" s="815"/>
      <c r="D6" s="815"/>
      <c r="E6" s="815"/>
      <c r="F6" s="815"/>
      <c r="G6" s="334"/>
      <c r="H6" s="312"/>
      <c r="I6" s="312"/>
      <c r="J6" s="312"/>
      <c r="K6" s="312"/>
      <c r="L6" s="312"/>
      <c r="M6" s="312"/>
      <c r="N6" s="327"/>
      <c r="O6" s="327"/>
      <c r="P6" s="327"/>
      <c r="Q6" s="328"/>
    </row>
    <row r="7" spans="1:17" ht="20.149999999999999" customHeight="1" thickBot="1" x14ac:dyDescent="0.35">
      <c r="A7" s="329"/>
      <c r="B7" s="330"/>
      <c r="C7" s="330"/>
      <c r="D7" s="330"/>
      <c r="E7" s="330"/>
      <c r="F7" s="330"/>
      <c r="G7" s="330"/>
      <c r="H7" s="330"/>
      <c r="I7" s="330"/>
      <c r="J7" s="330"/>
      <c r="K7" s="330"/>
      <c r="L7" s="330"/>
      <c r="M7" s="330"/>
      <c r="N7" s="330"/>
      <c r="O7" s="330"/>
      <c r="P7" s="330"/>
      <c r="Q7" s="331"/>
    </row>
    <row r="8" spans="1:17" ht="20.149999999999999" customHeight="1" x14ac:dyDescent="0.3">
      <c r="A8" s="9"/>
      <c r="B8" s="5"/>
      <c r="C8" s="5"/>
      <c r="D8" s="5"/>
      <c r="E8" s="5"/>
      <c r="F8" s="5"/>
      <c r="G8" s="5"/>
      <c r="H8" s="5"/>
      <c r="I8" s="5"/>
      <c r="J8" s="5"/>
      <c r="K8" s="5"/>
      <c r="L8" s="5"/>
      <c r="M8" s="5"/>
      <c r="N8" s="5"/>
      <c r="O8" s="5"/>
      <c r="P8" s="5"/>
      <c r="Q8" s="14"/>
    </row>
    <row r="9" spans="1:17" s="2" customFormat="1" ht="20.149999999999999" customHeight="1" x14ac:dyDescent="0.3">
      <c r="A9" s="106">
        <v>1</v>
      </c>
      <c r="B9" s="107" t="s">
        <v>4539</v>
      </c>
      <c r="C9" s="107"/>
      <c r="D9" s="107"/>
      <c r="E9" s="107"/>
      <c r="F9" s="107"/>
      <c r="G9" s="107"/>
      <c r="H9" s="107"/>
      <c r="I9" s="107"/>
      <c r="J9" s="107"/>
      <c r="K9" s="108"/>
      <c r="L9" s="109" t="s">
        <v>144</v>
      </c>
      <c r="M9" s="108"/>
      <c r="N9" s="109" t="s">
        <v>1172</v>
      </c>
      <c r="O9" s="107"/>
      <c r="P9" s="115" t="s">
        <v>145</v>
      </c>
      <c r="Q9" s="123"/>
    </row>
    <row r="10" spans="1:17" s="2" customFormat="1" ht="20.149999999999999" customHeight="1" x14ac:dyDescent="0.3">
      <c r="A10" s="6"/>
      <c r="B10" s="3" t="s">
        <v>1</v>
      </c>
      <c r="C10" s="3" t="s">
        <v>443</v>
      </c>
      <c r="D10" s="3"/>
      <c r="E10" s="3"/>
      <c r="F10" s="3"/>
      <c r="G10" s="3"/>
      <c r="H10" s="3"/>
      <c r="I10" s="3"/>
      <c r="J10" s="3"/>
      <c r="K10" s="3"/>
      <c r="L10" s="113"/>
      <c r="M10" s="3"/>
      <c r="N10" s="296" t="str">
        <f>VLOOKUP(_Output!D202,_Guidance!B495:C500,2,FALSE)</f>
        <v xml:space="preserve"> </v>
      </c>
      <c r="O10" s="3"/>
      <c r="P10" s="116" t="s">
        <v>1594</v>
      </c>
      <c r="Q10" s="13"/>
    </row>
    <row r="11" spans="1:17" s="2" customFormat="1" ht="20.149999999999999" customHeight="1" x14ac:dyDescent="0.3">
      <c r="A11" s="6"/>
      <c r="B11" s="3" t="s">
        <v>3</v>
      </c>
      <c r="C11" s="3" t="s">
        <v>1459</v>
      </c>
      <c r="D11" s="3"/>
      <c r="E11" s="3"/>
      <c r="F11" s="3"/>
      <c r="G11" s="3"/>
      <c r="H11" s="3"/>
      <c r="I11" s="3"/>
      <c r="J11" s="3"/>
      <c r="K11" s="3"/>
      <c r="L11" s="113"/>
      <c r="M11" s="3"/>
      <c r="N11" s="296" t="str">
        <f>VLOOKUP(_Output!D203,_Guidance!B501:C506,2,FALSE)</f>
        <v xml:space="preserve"> </v>
      </c>
      <c r="O11" s="3"/>
      <c r="P11" s="116" t="s">
        <v>1593</v>
      </c>
      <c r="Q11" s="13"/>
    </row>
    <row r="12" spans="1:17" s="2" customFormat="1" ht="20.149999999999999" customHeight="1" x14ac:dyDescent="0.3">
      <c r="A12" s="96"/>
      <c r="B12" s="82" t="s">
        <v>14</v>
      </c>
      <c r="C12" s="87" t="s">
        <v>444</v>
      </c>
      <c r="D12" s="82"/>
      <c r="E12" s="82"/>
      <c r="F12" s="82"/>
      <c r="G12" s="82"/>
      <c r="H12" s="82"/>
      <c r="I12" s="82"/>
      <c r="J12" s="82"/>
      <c r="K12" s="87"/>
      <c r="L12" s="125"/>
      <c r="M12" s="82"/>
      <c r="N12" s="125"/>
      <c r="O12" s="82"/>
      <c r="P12" s="118"/>
      <c r="Q12" s="91"/>
    </row>
    <row r="13" spans="1:17" s="2" customFormat="1" ht="20.149999999999999" customHeight="1" x14ac:dyDescent="0.3">
      <c r="A13" s="96"/>
      <c r="B13" s="83" t="s">
        <v>314</v>
      </c>
      <c r="C13" s="82" t="s">
        <v>445</v>
      </c>
      <c r="D13" s="83"/>
      <c r="E13" s="83"/>
      <c r="F13" s="83"/>
      <c r="G13" s="83"/>
      <c r="H13" s="83"/>
      <c r="I13" s="83"/>
      <c r="J13" s="83"/>
      <c r="K13" s="82"/>
      <c r="L13" s="125"/>
      <c r="M13" s="82"/>
      <c r="N13" s="125"/>
      <c r="O13" s="82"/>
      <c r="P13" s="118" t="s">
        <v>2227</v>
      </c>
      <c r="Q13" s="91"/>
    </row>
    <row r="14" spans="1:17" s="2" customFormat="1" ht="20.149999999999999" customHeight="1" x14ac:dyDescent="0.3">
      <c r="A14" s="96"/>
      <c r="B14" s="83" t="s">
        <v>315</v>
      </c>
      <c r="C14" s="82" t="s">
        <v>446</v>
      </c>
      <c r="D14" s="83"/>
      <c r="E14" s="83"/>
      <c r="F14" s="83"/>
      <c r="G14" s="83"/>
      <c r="H14" s="83"/>
      <c r="I14" s="83"/>
      <c r="J14" s="83"/>
      <c r="K14" s="82"/>
      <c r="L14" s="125"/>
      <c r="M14" s="82"/>
      <c r="N14" s="125"/>
      <c r="O14" s="82"/>
      <c r="P14" s="118" t="s">
        <v>2228</v>
      </c>
      <c r="Q14" s="91"/>
    </row>
    <row r="15" spans="1:17" s="2" customFormat="1" ht="20.149999999999999" customHeight="1" x14ac:dyDescent="0.3">
      <c r="A15" s="96"/>
      <c r="B15" s="83" t="s">
        <v>316</v>
      </c>
      <c r="C15" s="82" t="s">
        <v>1450</v>
      </c>
      <c r="D15" s="83"/>
      <c r="E15" s="83"/>
      <c r="F15" s="83"/>
      <c r="G15" s="83"/>
      <c r="H15" s="83"/>
      <c r="I15" s="83"/>
      <c r="J15" s="83"/>
      <c r="K15" s="82"/>
      <c r="L15" s="125"/>
      <c r="M15" s="82"/>
      <c r="N15" s="125"/>
      <c r="O15" s="82"/>
      <c r="P15" s="118" t="s">
        <v>1596</v>
      </c>
      <c r="Q15" s="91"/>
    </row>
    <row r="16" spans="1:17" s="2" customFormat="1" ht="20.149999999999999" customHeight="1" x14ac:dyDescent="0.3">
      <c r="A16" s="96"/>
      <c r="B16" s="83" t="s">
        <v>317</v>
      </c>
      <c r="C16" s="82" t="s">
        <v>447</v>
      </c>
      <c r="D16" s="83"/>
      <c r="E16" s="83"/>
      <c r="F16" s="83"/>
      <c r="G16" s="83"/>
      <c r="H16" s="83"/>
      <c r="I16" s="83"/>
      <c r="J16" s="83"/>
      <c r="K16" s="82"/>
      <c r="L16" s="125"/>
      <c r="M16" s="82"/>
      <c r="N16" s="125"/>
      <c r="O16" s="82"/>
      <c r="P16" s="118" t="s">
        <v>1597</v>
      </c>
      <c r="Q16" s="91"/>
    </row>
    <row r="17" spans="1:17" s="2" customFormat="1" ht="20.149999999999999" customHeight="1" x14ac:dyDescent="0.3">
      <c r="A17" s="96"/>
      <c r="B17" s="83" t="s">
        <v>318</v>
      </c>
      <c r="C17" s="82" t="s">
        <v>448</v>
      </c>
      <c r="D17" s="83"/>
      <c r="E17" s="83"/>
      <c r="F17" s="83"/>
      <c r="G17" s="83"/>
      <c r="H17" s="83"/>
      <c r="I17" s="83"/>
      <c r="J17" s="83"/>
      <c r="K17" s="82"/>
      <c r="L17" s="125"/>
      <c r="M17" s="82"/>
      <c r="N17" s="125"/>
      <c r="O17" s="82"/>
      <c r="P17" s="118" t="s">
        <v>449</v>
      </c>
      <c r="Q17" s="91"/>
    </row>
    <row r="18" spans="1:17" s="2" customFormat="1" ht="20.149999999999999" customHeight="1" x14ac:dyDescent="0.3">
      <c r="A18" s="96"/>
      <c r="B18" s="83" t="s">
        <v>319</v>
      </c>
      <c r="C18" s="82" t="s">
        <v>450</v>
      </c>
      <c r="D18" s="83"/>
      <c r="E18" s="83"/>
      <c r="F18" s="83"/>
      <c r="G18" s="83"/>
      <c r="H18" s="83"/>
      <c r="I18" s="83"/>
      <c r="J18" s="83"/>
      <c r="K18" s="82"/>
      <c r="L18" s="125"/>
      <c r="M18" s="82"/>
      <c r="N18" s="125"/>
      <c r="O18" s="82"/>
      <c r="P18" s="118" t="s">
        <v>1598</v>
      </c>
      <c r="Q18" s="91"/>
    </row>
    <row r="19" spans="1:17" s="2" customFormat="1" ht="20.149999999999999" customHeight="1" x14ac:dyDescent="0.3">
      <c r="A19" s="96"/>
      <c r="B19" s="83" t="s">
        <v>320</v>
      </c>
      <c r="C19" s="82" t="s">
        <v>953</v>
      </c>
      <c r="D19" s="83"/>
      <c r="E19" s="83"/>
      <c r="F19" s="83"/>
      <c r="G19" s="83"/>
      <c r="H19" s="83"/>
      <c r="I19" s="83"/>
      <c r="J19" s="83"/>
      <c r="K19" s="82"/>
      <c r="L19" s="125"/>
      <c r="M19" s="82"/>
      <c r="N19" s="125"/>
      <c r="O19" s="82"/>
      <c r="P19" s="118" t="s">
        <v>1595</v>
      </c>
      <c r="Q19" s="91"/>
    </row>
    <row r="20" spans="1:17" s="2" customFormat="1" ht="20.149999999999999" customHeight="1" x14ac:dyDescent="0.3">
      <c r="A20" s="96"/>
      <c r="B20" s="83" t="s">
        <v>321</v>
      </c>
      <c r="C20" s="82" t="s">
        <v>451</v>
      </c>
      <c r="D20" s="83"/>
      <c r="E20" s="83"/>
      <c r="F20" s="83"/>
      <c r="G20" s="83"/>
      <c r="H20" s="83"/>
      <c r="I20" s="83"/>
      <c r="J20" s="83"/>
      <c r="K20" s="82"/>
      <c r="L20" s="125"/>
      <c r="M20" s="82"/>
      <c r="N20" s="125"/>
      <c r="O20" s="82"/>
      <c r="P20" s="118" t="s">
        <v>452</v>
      </c>
      <c r="Q20" s="91"/>
    </row>
    <row r="21" spans="1:17" s="2" customFormat="1" ht="20.149999999999999" customHeight="1" x14ac:dyDescent="0.3">
      <c r="A21" s="96"/>
      <c r="B21" s="83" t="s">
        <v>322</v>
      </c>
      <c r="C21" s="82" t="s">
        <v>453</v>
      </c>
      <c r="D21" s="83"/>
      <c r="E21" s="83"/>
      <c r="F21" s="83"/>
      <c r="G21" s="83"/>
      <c r="H21" s="83"/>
      <c r="I21" s="83"/>
      <c r="J21" s="83"/>
      <c r="K21" s="82"/>
      <c r="L21" s="125"/>
      <c r="M21" s="82"/>
      <c r="N21" s="125"/>
      <c r="O21" s="82"/>
      <c r="P21" s="118" t="s">
        <v>456</v>
      </c>
      <c r="Q21" s="91"/>
    </row>
    <row r="22" spans="1:17" s="2" customFormat="1" ht="20.149999999999999" customHeight="1" x14ac:dyDescent="0.3">
      <c r="A22" s="96"/>
      <c r="B22" s="83" t="s">
        <v>1451</v>
      </c>
      <c r="C22" s="92" t="s">
        <v>454</v>
      </c>
      <c r="D22" s="336"/>
      <c r="E22" s="336"/>
      <c r="F22" s="336"/>
      <c r="G22" s="336"/>
      <c r="H22" s="336"/>
      <c r="I22" s="336"/>
      <c r="J22" s="336"/>
      <c r="K22" s="194"/>
      <c r="L22" s="126"/>
      <c r="M22" s="92"/>
      <c r="N22" s="126"/>
      <c r="O22" s="92"/>
      <c r="P22" s="120" t="s">
        <v>455</v>
      </c>
      <c r="Q22" s="91"/>
    </row>
    <row r="23" spans="1:17" s="32" customFormat="1" ht="20.149999999999999" customHeight="1" x14ac:dyDescent="0.3">
      <c r="A23" s="98"/>
      <c r="B23" s="94"/>
      <c r="C23" s="95" t="s">
        <v>10</v>
      </c>
      <c r="D23" s="94"/>
      <c r="E23" s="94"/>
      <c r="F23" s="94"/>
      <c r="G23" s="94"/>
      <c r="H23" s="94"/>
      <c r="I23" s="94"/>
      <c r="J23" s="94"/>
      <c r="K23" s="95"/>
      <c r="L23" s="129" t="str">
        <f>VLOOKUP(SUM(_Output!D205:D214),_SUM_Completeness!A45:B55,2,FALSE)</f>
        <v>Incomplete</v>
      </c>
      <c r="M23" s="94"/>
      <c r="N23" s="118"/>
      <c r="O23" s="94"/>
      <c r="P23" s="117" t="s">
        <v>641</v>
      </c>
      <c r="Q23" s="85"/>
    </row>
    <row r="24" spans="1:17" s="2" customFormat="1" ht="20.149999999999999" customHeight="1" x14ac:dyDescent="0.3">
      <c r="A24" s="6"/>
      <c r="B24" s="12" t="s">
        <v>15</v>
      </c>
      <c r="C24" s="3" t="s">
        <v>2401</v>
      </c>
      <c r="D24" s="12"/>
      <c r="E24" s="12"/>
      <c r="F24" s="12"/>
      <c r="G24" s="12"/>
      <c r="H24" s="12"/>
      <c r="I24" s="12"/>
      <c r="J24" s="12"/>
      <c r="K24" s="3"/>
      <c r="L24" s="113"/>
      <c r="M24" s="3"/>
      <c r="N24" s="296" t="str">
        <f>VLOOKUP(_Output!D215,_Guidance!B507:C512,2,FALSE)</f>
        <v xml:space="preserve"> </v>
      </c>
      <c r="O24" s="3"/>
      <c r="P24" s="116" t="s">
        <v>1599</v>
      </c>
      <c r="Q24" s="13"/>
    </row>
    <row r="25" spans="1:17" s="2" customFormat="1" ht="20.149999999999999" customHeight="1" x14ac:dyDescent="0.3">
      <c r="A25" s="6"/>
      <c r="B25" s="3" t="s">
        <v>16</v>
      </c>
      <c r="C25" s="3" t="s">
        <v>2402</v>
      </c>
      <c r="D25" s="3"/>
      <c r="E25" s="3"/>
      <c r="F25" s="3"/>
      <c r="G25" s="3"/>
      <c r="H25" s="3"/>
      <c r="I25" s="3"/>
      <c r="J25" s="3"/>
      <c r="K25" s="3"/>
      <c r="L25" s="113"/>
      <c r="M25" s="3"/>
      <c r="N25" s="296" t="str">
        <f>VLOOKUP(_Output!D216,_Guidance!B513:C518,2,FALSE)</f>
        <v xml:space="preserve"> </v>
      </c>
      <c r="O25" s="3"/>
      <c r="P25" s="116" t="s">
        <v>1600</v>
      </c>
      <c r="Q25" s="13"/>
    </row>
    <row r="26" spans="1:17" s="2" customFormat="1" ht="20.149999999999999" customHeight="1" x14ac:dyDescent="0.3">
      <c r="A26" s="6"/>
      <c r="B26" s="3" t="s">
        <v>345</v>
      </c>
      <c r="C26" s="3" t="s">
        <v>3984</v>
      </c>
      <c r="D26" s="3"/>
      <c r="E26" s="3"/>
      <c r="F26" s="3"/>
      <c r="G26" s="3"/>
      <c r="H26" s="3"/>
      <c r="I26" s="3"/>
      <c r="J26" s="3"/>
      <c r="K26" s="3"/>
      <c r="L26" s="113"/>
      <c r="M26" s="3"/>
      <c r="N26" s="296" t="str">
        <f>VLOOKUP(_Output!D1104,_Guidance!B519:C524,2,FALSE)</f>
        <v xml:space="preserve"> </v>
      </c>
      <c r="O26" s="3"/>
      <c r="P26" s="116" t="s">
        <v>3917</v>
      </c>
      <c r="Q26" s="13"/>
    </row>
    <row r="27" spans="1:17" s="2" customFormat="1" ht="20.149999999999999" customHeight="1" x14ac:dyDescent="0.3">
      <c r="A27" s="82"/>
      <c r="B27" s="82" t="s">
        <v>406</v>
      </c>
      <c r="C27" s="87" t="s">
        <v>4261</v>
      </c>
      <c r="D27" s="82"/>
      <c r="E27" s="82"/>
      <c r="F27" s="82"/>
      <c r="G27" s="82"/>
      <c r="H27" s="82"/>
      <c r="I27" s="82"/>
      <c r="J27" s="82"/>
      <c r="K27" s="82"/>
      <c r="L27" s="125"/>
      <c r="M27" s="82"/>
      <c r="N27" s="619"/>
      <c r="O27" s="82"/>
      <c r="P27" s="118"/>
      <c r="Q27" s="91"/>
    </row>
    <row r="28" spans="1:17" s="2" customFormat="1" ht="20.149999999999999" customHeight="1" x14ac:dyDescent="0.3">
      <c r="A28" s="82"/>
      <c r="B28" s="83" t="s">
        <v>2800</v>
      </c>
      <c r="C28" s="82" t="s">
        <v>4243</v>
      </c>
      <c r="D28" s="82"/>
      <c r="E28" s="82"/>
      <c r="F28" s="82"/>
      <c r="G28" s="82"/>
      <c r="H28" s="82"/>
      <c r="I28" s="82"/>
      <c r="J28" s="82"/>
      <c r="K28" s="82"/>
      <c r="L28" s="125"/>
      <c r="M28" s="82"/>
      <c r="N28" s="619"/>
      <c r="O28" s="82"/>
      <c r="P28" s="118" t="s">
        <v>4293</v>
      </c>
      <c r="Q28" s="91"/>
    </row>
    <row r="29" spans="1:17" s="2" customFormat="1" ht="20.149999999999999" customHeight="1" x14ac:dyDescent="0.3">
      <c r="A29" s="82"/>
      <c r="B29" s="83" t="s">
        <v>2801</v>
      </c>
      <c r="C29" s="82" t="s">
        <v>4244</v>
      </c>
      <c r="D29" s="82"/>
      <c r="E29" s="82"/>
      <c r="F29" s="82"/>
      <c r="G29" s="82"/>
      <c r="H29" s="82"/>
      <c r="I29" s="82"/>
      <c r="J29" s="82"/>
      <c r="K29" s="82"/>
      <c r="L29" s="125"/>
      <c r="M29" s="82"/>
      <c r="N29" s="619"/>
      <c r="O29" s="82"/>
      <c r="P29" s="118" t="s">
        <v>4299</v>
      </c>
      <c r="Q29" s="91"/>
    </row>
    <row r="30" spans="1:17" s="2" customFormat="1" ht="20.149999999999999" customHeight="1" x14ac:dyDescent="0.3">
      <c r="A30" s="82"/>
      <c r="B30" s="83" t="s">
        <v>2802</v>
      </c>
      <c r="C30" s="82" t="s">
        <v>4245</v>
      </c>
      <c r="D30" s="82"/>
      <c r="E30" s="82"/>
      <c r="F30" s="82"/>
      <c r="G30" s="82"/>
      <c r="H30" s="82"/>
      <c r="I30" s="82"/>
      <c r="J30" s="82"/>
      <c r="K30" s="82"/>
      <c r="L30" s="125"/>
      <c r="M30" s="82"/>
      <c r="N30" s="619"/>
      <c r="O30" s="82"/>
      <c r="P30" s="118" t="s">
        <v>4294</v>
      </c>
      <c r="Q30" s="91"/>
    </row>
    <row r="31" spans="1:17" s="2" customFormat="1" ht="20.149999999999999" customHeight="1" x14ac:dyDescent="0.3">
      <c r="A31" s="82"/>
      <c r="B31" s="83" t="s">
        <v>2803</v>
      </c>
      <c r="C31" s="82" t="s">
        <v>4246</v>
      </c>
      <c r="D31" s="82"/>
      <c r="E31" s="82"/>
      <c r="F31" s="82"/>
      <c r="G31" s="82"/>
      <c r="H31" s="82"/>
      <c r="I31" s="82"/>
      <c r="J31" s="82"/>
      <c r="K31" s="82"/>
      <c r="L31" s="125"/>
      <c r="M31" s="82"/>
      <c r="N31" s="619"/>
      <c r="O31" s="82"/>
      <c r="P31" s="118" t="s">
        <v>4295</v>
      </c>
      <c r="Q31" s="91"/>
    </row>
    <row r="32" spans="1:17" s="2" customFormat="1" ht="20.149999999999999" customHeight="1" x14ac:dyDescent="0.3">
      <c r="A32" s="82"/>
      <c r="B32" s="83" t="s">
        <v>2804</v>
      </c>
      <c r="C32" s="82" t="s">
        <v>4247</v>
      </c>
      <c r="D32" s="82"/>
      <c r="E32" s="82"/>
      <c r="F32" s="82"/>
      <c r="G32" s="82"/>
      <c r="H32" s="82"/>
      <c r="I32" s="82"/>
      <c r="J32" s="82"/>
      <c r="K32" s="82"/>
      <c r="L32" s="125"/>
      <c r="M32" s="82"/>
      <c r="N32" s="619"/>
      <c r="O32" s="82"/>
      <c r="P32" s="118" t="s">
        <v>4296</v>
      </c>
      <c r="Q32" s="91"/>
    </row>
    <row r="33" spans="1:17" s="2" customFormat="1" ht="20.149999999999999" customHeight="1" x14ac:dyDescent="0.3">
      <c r="A33" s="82"/>
      <c r="B33" s="83" t="s">
        <v>2805</v>
      </c>
      <c r="C33" s="82" t="s">
        <v>4249</v>
      </c>
      <c r="D33" s="82"/>
      <c r="E33" s="82"/>
      <c r="F33" s="82"/>
      <c r="G33" s="82"/>
      <c r="H33" s="82"/>
      <c r="I33" s="82"/>
      <c r="J33" s="82"/>
      <c r="K33" s="82"/>
      <c r="L33" s="125"/>
      <c r="M33" s="82"/>
      <c r="N33" s="619"/>
      <c r="O33" s="82"/>
      <c r="P33" s="118" t="s">
        <v>4297</v>
      </c>
      <c r="Q33" s="91"/>
    </row>
    <row r="34" spans="1:17" s="2" customFormat="1" ht="20.149999999999999" customHeight="1" x14ac:dyDescent="0.3">
      <c r="A34" s="82"/>
      <c r="B34" s="83" t="s">
        <v>2806</v>
      </c>
      <c r="C34" s="82" t="s">
        <v>4248</v>
      </c>
      <c r="D34" s="82"/>
      <c r="E34" s="82"/>
      <c r="F34" s="82"/>
      <c r="G34" s="82"/>
      <c r="H34" s="82"/>
      <c r="I34" s="82"/>
      <c r="J34" s="82"/>
      <c r="K34" s="82"/>
      <c r="L34" s="125"/>
      <c r="M34" s="82"/>
      <c r="N34" s="619"/>
      <c r="O34" s="82"/>
      <c r="P34" s="118" t="s">
        <v>4298</v>
      </c>
      <c r="Q34" s="91"/>
    </row>
    <row r="35" spans="1:17" s="2" customFormat="1" ht="20.149999999999999" customHeight="1" x14ac:dyDescent="0.3">
      <c r="A35" s="82"/>
      <c r="B35" s="83" t="s">
        <v>2807</v>
      </c>
      <c r="C35" s="82" t="s">
        <v>4675</v>
      </c>
      <c r="D35" s="82"/>
      <c r="E35" s="82"/>
      <c r="F35" s="82"/>
      <c r="G35" s="82"/>
      <c r="H35" s="82"/>
      <c r="I35" s="82"/>
      <c r="J35" s="82"/>
      <c r="K35" s="82"/>
      <c r="L35" s="125"/>
      <c r="M35" s="82"/>
      <c r="N35" s="619"/>
      <c r="O35" s="82"/>
      <c r="P35" s="118" t="s">
        <v>4684</v>
      </c>
      <c r="Q35" s="91"/>
    </row>
    <row r="36" spans="1:17" s="2" customFormat="1" ht="20.149999999999999" customHeight="1" x14ac:dyDescent="0.3">
      <c r="A36" s="82"/>
      <c r="B36" s="83" t="s">
        <v>2808</v>
      </c>
      <c r="C36" s="92" t="s">
        <v>4674</v>
      </c>
      <c r="D36" s="336"/>
      <c r="E36" s="336"/>
      <c r="F36" s="336"/>
      <c r="G36" s="336"/>
      <c r="H36" s="336"/>
      <c r="I36" s="336"/>
      <c r="J36" s="336"/>
      <c r="K36" s="194"/>
      <c r="L36" s="125"/>
      <c r="M36" s="92"/>
      <c r="N36" s="126"/>
      <c r="O36" s="92"/>
      <c r="P36" s="126" t="s">
        <v>4685</v>
      </c>
      <c r="Q36" s="91"/>
    </row>
    <row r="37" spans="1:17" s="2" customFormat="1" ht="20.149999999999999" customHeight="1" x14ac:dyDescent="0.3">
      <c r="A37" s="82"/>
      <c r="B37" s="83"/>
      <c r="C37" s="95" t="s">
        <v>10</v>
      </c>
      <c r="D37" s="94"/>
      <c r="E37" s="94"/>
      <c r="F37" s="94"/>
      <c r="G37" s="94"/>
      <c r="H37" s="94"/>
      <c r="I37" s="94"/>
      <c r="J37" s="94"/>
      <c r="K37" s="95"/>
      <c r="L37" s="129" t="str">
        <f>VLOOKUP(SUM(_Output!D1299:D1305,_Output!D1378:D1379),_SUM_Completeness!A210:B219,2,FALSE)</f>
        <v>Incomplete</v>
      </c>
      <c r="M37" s="94"/>
      <c r="N37" s="118"/>
      <c r="O37" s="94"/>
      <c r="P37" s="117" t="s">
        <v>4292</v>
      </c>
      <c r="Q37" s="91"/>
    </row>
    <row r="38" spans="1:17" s="2" customFormat="1" ht="20.149999999999999" customHeight="1" x14ac:dyDescent="0.3">
      <c r="A38" s="6"/>
      <c r="B38" s="3" t="s">
        <v>890</v>
      </c>
      <c r="C38" s="3" t="s">
        <v>3985</v>
      </c>
      <c r="D38" s="3"/>
      <c r="E38" s="3"/>
      <c r="F38" s="3"/>
      <c r="G38" s="3"/>
      <c r="H38" s="3"/>
      <c r="I38" s="3"/>
      <c r="J38" s="3"/>
      <c r="K38" s="3"/>
      <c r="L38" s="113"/>
      <c r="M38" s="3"/>
      <c r="N38" s="296" t="str">
        <f>VLOOKUP(_Output!D1105,_Guidance!B525:C530,2,FALSE)</f>
        <v xml:space="preserve"> </v>
      </c>
      <c r="O38" s="3"/>
      <c r="P38" s="116" t="s">
        <v>3918</v>
      </c>
      <c r="Q38" s="13"/>
    </row>
    <row r="39" spans="1:17" s="2" customFormat="1" ht="20.149999999999999" customHeight="1" x14ac:dyDescent="0.3">
      <c r="A39" s="96"/>
      <c r="B39" s="82" t="s">
        <v>891</v>
      </c>
      <c r="C39" s="87" t="s">
        <v>4260</v>
      </c>
      <c r="D39" s="82"/>
      <c r="E39" s="82"/>
      <c r="F39" s="82"/>
      <c r="G39" s="82"/>
      <c r="H39" s="82"/>
      <c r="I39" s="82"/>
      <c r="J39" s="82"/>
      <c r="K39" s="82"/>
      <c r="L39" s="125"/>
      <c r="M39" s="82"/>
      <c r="N39" s="619"/>
      <c r="O39" s="82"/>
      <c r="P39" s="118"/>
      <c r="Q39" s="91"/>
    </row>
    <row r="40" spans="1:17" s="2" customFormat="1" ht="20.149999999999999" customHeight="1" x14ac:dyDescent="0.3">
      <c r="A40" s="96"/>
      <c r="B40" s="83" t="s">
        <v>4250</v>
      </c>
      <c r="C40" s="82" t="s">
        <v>4254</v>
      </c>
      <c r="D40" s="82"/>
      <c r="E40" s="82"/>
      <c r="F40" s="82"/>
      <c r="G40" s="82"/>
      <c r="H40" s="82"/>
      <c r="I40" s="82"/>
      <c r="J40" s="82"/>
      <c r="K40" s="82"/>
      <c r="L40" s="125"/>
      <c r="M40" s="82"/>
      <c r="N40" s="619"/>
      <c r="O40" s="82"/>
      <c r="P40" s="118" t="s">
        <v>4300</v>
      </c>
      <c r="Q40" s="91"/>
    </row>
    <row r="41" spans="1:17" s="2" customFormat="1" ht="20.149999999999999" customHeight="1" x14ac:dyDescent="0.3">
      <c r="A41" s="96"/>
      <c r="B41" s="83" t="s">
        <v>4257</v>
      </c>
      <c r="C41" s="82" t="s">
        <v>4381</v>
      </c>
      <c r="D41" s="82"/>
      <c r="E41" s="82"/>
      <c r="F41" s="82"/>
      <c r="G41" s="82"/>
      <c r="H41" s="82"/>
      <c r="I41" s="82"/>
      <c r="J41" s="82"/>
      <c r="K41" s="82"/>
      <c r="L41" s="125"/>
      <c r="M41" s="82"/>
      <c r="N41" s="619"/>
      <c r="O41" s="82"/>
      <c r="P41" s="118" t="s">
        <v>4301</v>
      </c>
      <c r="Q41" s="91"/>
    </row>
    <row r="42" spans="1:17" s="2" customFormat="1" ht="20.149999999999999" customHeight="1" x14ac:dyDescent="0.3">
      <c r="A42" s="96"/>
      <c r="B42" s="83" t="s">
        <v>4258</v>
      </c>
      <c r="C42" s="82" t="s">
        <v>4253</v>
      </c>
      <c r="D42" s="82"/>
      <c r="E42" s="82"/>
      <c r="F42" s="82"/>
      <c r="G42" s="82"/>
      <c r="H42" s="82"/>
      <c r="I42" s="82"/>
      <c r="J42" s="82"/>
      <c r="K42" s="82"/>
      <c r="L42" s="125"/>
      <c r="M42" s="82"/>
      <c r="N42" s="619"/>
      <c r="O42" s="82"/>
      <c r="P42" s="118" t="s">
        <v>4255</v>
      </c>
      <c r="Q42" s="91"/>
    </row>
    <row r="43" spans="1:17" s="2" customFormat="1" ht="20.149999999999999" customHeight="1" x14ac:dyDescent="0.3">
      <c r="A43" s="96"/>
      <c r="B43" s="83" t="s">
        <v>4259</v>
      </c>
      <c r="C43" s="82" t="s">
        <v>4252</v>
      </c>
      <c r="D43" s="82"/>
      <c r="E43" s="82"/>
      <c r="F43" s="82"/>
      <c r="G43" s="82"/>
      <c r="H43" s="82"/>
      <c r="I43" s="82"/>
      <c r="J43" s="82"/>
      <c r="K43" s="82"/>
      <c r="L43" s="125"/>
      <c r="M43" s="82"/>
      <c r="N43" s="619"/>
      <c r="O43" s="82"/>
      <c r="P43" s="118" t="s">
        <v>4256</v>
      </c>
      <c r="Q43" s="91"/>
    </row>
    <row r="44" spans="1:17" s="2" customFormat="1" ht="20.149999999999999" customHeight="1" x14ac:dyDescent="0.3">
      <c r="A44" s="96"/>
      <c r="B44" s="83" t="s">
        <v>4309</v>
      </c>
      <c r="C44" s="82" t="s">
        <v>4251</v>
      </c>
      <c r="D44" s="82"/>
      <c r="E44" s="82"/>
      <c r="F44" s="82"/>
      <c r="G44" s="82"/>
      <c r="H44" s="82"/>
      <c r="I44" s="82"/>
      <c r="J44" s="82"/>
      <c r="K44" s="82"/>
      <c r="L44" s="125"/>
      <c r="M44" s="82"/>
      <c r="N44" s="619"/>
      <c r="O44" s="82"/>
      <c r="P44" s="118" t="s">
        <v>4382</v>
      </c>
      <c r="Q44" s="91"/>
    </row>
    <row r="45" spans="1:17" s="2" customFormat="1" ht="20.149999999999999" customHeight="1" x14ac:dyDescent="0.3">
      <c r="A45" s="96"/>
      <c r="B45" s="83" t="s">
        <v>4672</v>
      </c>
      <c r="C45" s="92" t="s">
        <v>4673</v>
      </c>
      <c r="D45" s="336"/>
      <c r="E45" s="336"/>
      <c r="F45" s="336"/>
      <c r="G45" s="336"/>
      <c r="H45" s="336"/>
      <c r="I45" s="336"/>
      <c r="J45" s="336"/>
      <c r="K45" s="194"/>
      <c r="L45" s="125"/>
      <c r="M45" s="92"/>
      <c r="N45" s="126"/>
      <c r="O45" s="92"/>
      <c r="P45" s="126" t="s">
        <v>4686</v>
      </c>
      <c r="Q45" s="91"/>
    </row>
    <row r="46" spans="1:17" s="2" customFormat="1" ht="20.149999999999999" customHeight="1" x14ac:dyDescent="0.3">
      <c r="A46" s="96"/>
      <c r="B46" s="83"/>
      <c r="C46" s="95" t="s">
        <v>10</v>
      </c>
      <c r="D46" s="94"/>
      <c r="E46" s="94"/>
      <c r="F46" s="94"/>
      <c r="G46" s="94"/>
      <c r="H46" s="94"/>
      <c r="I46" s="94"/>
      <c r="J46" s="94"/>
      <c r="K46" s="95"/>
      <c r="L46" s="129" t="str">
        <f>VLOOKUP(SUM(_Output!D1307:D1311,_Output!D1380),_SUM_Completeness!A222:B228,2,FALSE)</f>
        <v>Incomplete</v>
      </c>
      <c r="M46" s="94"/>
      <c r="N46" s="118"/>
      <c r="O46" s="94"/>
      <c r="P46" s="117" t="s">
        <v>4315</v>
      </c>
      <c r="Q46" s="91"/>
    </row>
    <row r="47" spans="1:17" s="2" customFormat="1" ht="20.149999999999999" customHeight="1" x14ac:dyDescent="0.3">
      <c r="A47" s="6"/>
      <c r="B47" s="3" t="s">
        <v>893</v>
      </c>
      <c r="C47" s="3" t="s">
        <v>4333</v>
      </c>
      <c r="D47" s="3"/>
      <c r="E47" s="3"/>
      <c r="F47" s="3"/>
      <c r="G47" s="3"/>
      <c r="H47" s="3"/>
      <c r="I47" s="3"/>
      <c r="J47" s="3"/>
      <c r="K47" s="3"/>
      <c r="L47" s="113"/>
      <c r="M47" s="3"/>
      <c r="N47" s="296" t="str">
        <f>VLOOKUP(_Output!D1312,_Guidance!B531:C536,2,FALSE)</f>
        <v xml:space="preserve"> </v>
      </c>
      <c r="O47" s="3"/>
      <c r="P47" s="116" t="s">
        <v>4331</v>
      </c>
      <c r="Q47" s="13"/>
    </row>
    <row r="48" spans="1:17" s="2" customFormat="1" ht="20.149999999999999" customHeight="1" x14ac:dyDescent="0.3">
      <c r="A48" s="96"/>
      <c r="B48" s="82" t="s">
        <v>895</v>
      </c>
      <c r="C48" s="87" t="s">
        <v>4334</v>
      </c>
      <c r="D48" s="82"/>
      <c r="E48" s="82"/>
      <c r="F48" s="82"/>
      <c r="G48" s="82"/>
      <c r="H48" s="82"/>
      <c r="I48" s="82"/>
      <c r="J48" s="82"/>
      <c r="K48" s="82"/>
      <c r="L48" s="125"/>
      <c r="M48" s="82"/>
      <c r="N48" s="619"/>
      <c r="O48" s="82"/>
      <c r="P48" s="118"/>
      <c r="Q48" s="91"/>
    </row>
    <row r="49" spans="1:17" s="2" customFormat="1" ht="20.149999999999999" customHeight="1" x14ac:dyDescent="0.3">
      <c r="A49" s="96"/>
      <c r="B49" s="83" t="s">
        <v>4320</v>
      </c>
      <c r="C49" s="82" t="s">
        <v>4262</v>
      </c>
      <c r="D49" s="82"/>
      <c r="E49" s="82"/>
      <c r="F49" s="82"/>
      <c r="G49" s="82"/>
      <c r="H49" s="82"/>
      <c r="I49" s="82"/>
      <c r="J49" s="82"/>
      <c r="K49" s="82"/>
      <c r="L49" s="125"/>
      <c r="M49" s="82"/>
      <c r="N49" s="619"/>
      <c r="O49" s="82"/>
      <c r="P49" s="118" t="s">
        <v>4099</v>
      </c>
      <c r="Q49" s="91"/>
    </row>
    <row r="50" spans="1:17" s="2" customFormat="1" ht="20.149999999999999" customHeight="1" x14ac:dyDescent="0.3">
      <c r="A50" s="96"/>
      <c r="B50" s="83" t="s">
        <v>4321</v>
      </c>
      <c r="C50" s="82" t="s">
        <v>4263</v>
      </c>
      <c r="D50" s="82"/>
      <c r="E50" s="82"/>
      <c r="F50" s="82"/>
      <c r="G50" s="82"/>
      <c r="H50" s="82"/>
      <c r="I50" s="82"/>
      <c r="J50" s="82"/>
      <c r="K50" s="82"/>
      <c r="L50" s="125"/>
      <c r="M50" s="82"/>
      <c r="N50" s="619"/>
      <c r="O50" s="82"/>
      <c r="P50" s="118" t="s">
        <v>4098</v>
      </c>
      <c r="Q50" s="91"/>
    </row>
    <row r="51" spans="1:17" s="2" customFormat="1" ht="20.149999999999999" customHeight="1" x14ac:dyDescent="0.3">
      <c r="A51" s="96"/>
      <c r="B51" s="83" t="s">
        <v>4322</v>
      </c>
      <c r="C51" s="82" t="s">
        <v>4264</v>
      </c>
      <c r="D51" s="82"/>
      <c r="E51" s="82"/>
      <c r="F51" s="82"/>
      <c r="G51" s="82"/>
      <c r="H51" s="82"/>
      <c r="I51" s="82"/>
      <c r="J51" s="82"/>
      <c r="K51" s="82"/>
      <c r="L51" s="125"/>
      <c r="M51" s="82"/>
      <c r="N51" s="619"/>
      <c r="O51" s="82"/>
      <c r="P51" s="118" t="s">
        <v>4097</v>
      </c>
      <c r="Q51" s="91"/>
    </row>
    <row r="52" spans="1:17" s="2" customFormat="1" ht="20.149999999999999" customHeight="1" x14ac:dyDescent="0.3">
      <c r="A52" s="96"/>
      <c r="B52" s="83" t="s">
        <v>4335</v>
      </c>
      <c r="C52" s="82" t="s">
        <v>4336</v>
      </c>
      <c r="D52" s="82"/>
      <c r="E52" s="82"/>
      <c r="F52" s="82"/>
      <c r="G52" s="82"/>
      <c r="H52" s="82"/>
      <c r="I52" s="82"/>
      <c r="J52" s="82"/>
      <c r="K52" s="82"/>
      <c r="L52" s="125"/>
      <c r="M52" s="82"/>
      <c r="N52" s="619"/>
      <c r="O52" s="82"/>
      <c r="P52" s="118" t="s">
        <v>4341</v>
      </c>
      <c r="Q52" s="91"/>
    </row>
    <row r="53" spans="1:17" s="2" customFormat="1" ht="20.149999999999999" customHeight="1" x14ac:dyDescent="0.3">
      <c r="A53" s="96"/>
      <c r="B53" s="83" t="s">
        <v>4337</v>
      </c>
      <c r="C53" s="92" t="s">
        <v>4338</v>
      </c>
      <c r="D53" s="336"/>
      <c r="E53" s="336"/>
      <c r="F53" s="336"/>
      <c r="G53" s="336"/>
      <c r="H53" s="336"/>
      <c r="I53" s="336"/>
      <c r="J53" s="336"/>
      <c r="K53" s="194"/>
      <c r="L53" s="126"/>
      <c r="M53" s="92"/>
      <c r="N53" s="126"/>
      <c r="O53" s="92"/>
      <c r="P53" s="120" t="s">
        <v>4383</v>
      </c>
      <c r="Q53" s="91"/>
    </row>
    <row r="54" spans="1:17" s="2" customFormat="1" ht="20.149999999999999" customHeight="1" x14ac:dyDescent="0.3">
      <c r="A54" s="96"/>
      <c r="B54" s="83"/>
      <c r="C54" s="95" t="s">
        <v>10</v>
      </c>
      <c r="D54" s="94"/>
      <c r="E54" s="94"/>
      <c r="F54" s="94"/>
      <c r="G54" s="94"/>
      <c r="H54" s="94"/>
      <c r="I54" s="94"/>
      <c r="J54" s="94"/>
      <c r="K54" s="95"/>
      <c r="L54" s="129" t="str">
        <f>VLOOKUP(SUM(_Output!D1314:D1318),_SUM_Completeness!A231:B236,2,FALSE)</f>
        <v>Incomplete</v>
      </c>
      <c r="M54" s="94"/>
      <c r="N54" s="118"/>
      <c r="O54" s="94"/>
      <c r="P54" s="117" t="s">
        <v>4346</v>
      </c>
      <c r="Q54" s="91"/>
    </row>
    <row r="55" spans="1:17" s="2" customFormat="1" ht="20.3" customHeight="1" x14ac:dyDescent="0.3">
      <c r="A55" s="6"/>
      <c r="B55" s="3"/>
      <c r="C55" s="3"/>
      <c r="D55" s="3"/>
      <c r="E55" s="3"/>
      <c r="F55" s="3"/>
      <c r="G55" s="3"/>
      <c r="H55" s="3"/>
      <c r="I55" s="3"/>
      <c r="J55" s="3"/>
      <c r="K55" s="3"/>
      <c r="L55" s="113"/>
      <c r="M55" s="3"/>
      <c r="N55" s="113"/>
      <c r="O55" s="3"/>
      <c r="P55" s="113"/>
      <c r="Q55" s="13"/>
    </row>
    <row r="56" spans="1:17" ht="20.149999999999999" customHeight="1" x14ac:dyDescent="0.3">
      <c r="A56" s="106"/>
      <c r="B56" s="107" t="s">
        <v>223</v>
      </c>
      <c r="C56" s="108"/>
      <c r="D56" s="107"/>
      <c r="E56" s="107"/>
      <c r="F56" s="107"/>
      <c r="G56" s="107"/>
      <c r="H56" s="107"/>
      <c r="I56" s="107"/>
      <c r="J56" s="107"/>
      <c r="K56" s="108"/>
      <c r="L56" s="110"/>
      <c r="M56" s="5"/>
      <c r="N56" s="110"/>
      <c r="O56" s="5"/>
      <c r="P56" s="116"/>
      <c r="Q56" s="14"/>
    </row>
    <row r="57" spans="1:17" ht="20.3" customHeight="1" x14ac:dyDescent="0.3">
      <c r="A57" s="9"/>
      <c r="B57" s="21" t="s">
        <v>890</v>
      </c>
      <c r="C57" s="3" t="s">
        <v>4103</v>
      </c>
      <c r="D57" s="21"/>
      <c r="E57" s="21"/>
      <c r="F57" s="21"/>
      <c r="G57" s="21"/>
      <c r="H57" s="21"/>
      <c r="I57" s="21"/>
      <c r="J57" s="21"/>
      <c r="K57" s="21"/>
      <c r="L57" s="601" t="s">
        <v>1</v>
      </c>
      <c r="M57" s="602"/>
      <c r="N57" s="909"/>
      <c r="O57" s="909"/>
      <c r="P57" s="910"/>
      <c r="Q57" s="14"/>
    </row>
    <row r="58" spans="1:17" ht="20.3" customHeight="1" x14ac:dyDescent="0.3">
      <c r="A58" s="9"/>
      <c r="B58" s="21"/>
      <c r="C58" s="21"/>
      <c r="D58" s="21"/>
      <c r="E58" s="21"/>
      <c r="F58" s="21"/>
      <c r="G58" s="21"/>
      <c r="H58" s="21"/>
      <c r="I58" s="21"/>
      <c r="J58" s="21"/>
      <c r="K58" s="21"/>
      <c r="L58" s="603" t="s">
        <v>3</v>
      </c>
      <c r="M58" s="604"/>
      <c r="N58" s="901"/>
      <c r="O58" s="901"/>
      <c r="P58" s="902"/>
      <c r="Q58" s="14"/>
    </row>
    <row r="59" spans="1:17" ht="20.3" customHeight="1" x14ac:dyDescent="0.3">
      <c r="A59" s="9"/>
      <c r="B59" s="21"/>
      <c r="C59" s="21"/>
      <c r="D59" s="21"/>
      <c r="E59" s="21"/>
      <c r="F59" s="21"/>
      <c r="G59" s="21"/>
      <c r="H59" s="21"/>
      <c r="I59" s="21"/>
      <c r="J59" s="21"/>
      <c r="K59" s="21"/>
      <c r="L59" s="603" t="s">
        <v>14</v>
      </c>
      <c r="M59" s="604"/>
      <c r="N59" s="901"/>
      <c r="O59" s="901"/>
      <c r="P59" s="902"/>
      <c r="Q59" s="14"/>
    </row>
    <row r="60" spans="1:17" ht="20.3" customHeight="1" x14ac:dyDescent="0.3">
      <c r="A60" s="9"/>
      <c r="B60" s="21"/>
      <c r="C60" s="21"/>
      <c r="D60" s="21"/>
      <c r="E60" s="21"/>
      <c r="F60" s="21"/>
      <c r="G60" s="21"/>
      <c r="H60" s="21"/>
      <c r="I60" s="21"/>
      <c r="J60" s="21"/>
      <c r="K60" s="21"/>
      <c r="L60" s="603" t="s">
        <v>15</v>
      </c>
      <c r="M60" s="604"/>
      <c r="N60" s="913"/>
      <c r="O60" s="913"/>
      <c r="P60" s="914"/>
      <c r="Q60" s="14"/>
    </row>
    <row r="61" spans="1:17" ht="20.3" customHeight="1" x14ac:dyDescent="0.3">
      <c r="A61" s="9"/>
      <c r="B61" s="21"/>
      <c r="C61" s="21"/>
      <c r="D61" s="21"/>
      <c r="E61" s="21"/>
      <c r="F61" s="21"/>
      <c r="G61" s="21"/>
      <c r="H61" s="21"/>
      <c r="I61" s="21"/>
      <c r="J61" s="21"/>
      <c r="K61" s="21"/>
      <c r="L61" s="603" t="s">
        <v>16</v>
      </c>
      <c r="M61" s="604"/>
      <c r="N61" s="901"/>
      <c r="O61" s="901"/>
      <c r="P61" s="902"/>
      <c r="Q61" s="14"/>
    </row>
    <row r="62" spans="1:17" ht="20.3" customHeight="1" x14ac:dyDescent="0.3">
      <c r="A62" s="9"/>
      <c r="B62" s="21"/>
      <c r="C62" s="21"/>
      <c r="D62" s="21"/>
      <c r="E62" s="21"/>
      <c r="F62" s="21"/>
      <c r="G62" s="21"/>
      <c r="H62" s="21"/>
      <c r="I62" s="21"/>
      <c r="J62" s="21"/>
      <c r="K62" s="21"/>
      <c r="L62" s="603" t="s">
        <v>345</v>
      </c>
      <c r="M62" s="604"/>
      <c r="N62" s="901"/>
      <c r="O62" s="901"/>
      <c r="P62" s="902"/>
      <c r="Q62" s="14"/>
    </row>
    <row r="63" spans="1:17" ht="20.3" customHeight="1" x14ac:dyDescent="0.3">
      <c r="A63" s="9"/>
      <c r="B63" s="21"/>
      <c r="C63" s="21"/>
      <c r="D63" s="21"/>
      <c r="E63" s="21"/>
      <c r="F63" s="21"/>
      <c r="G63" s="21"/>
      <c r="H63" s="21"/>
      <c r="I63" s="21"/>
      <c r="J63" s="21"/>
      <c r="K63" s="21"/>
      <c r="L63" s="603" t="s">
        <v>406</v>
      </c>
      <c r="M63" s="604"/>
      <c r="N63" s="901"/>
      <c r="O63" s="901"/>
      <c r="P63" s="902"/>
      <c r="Q63" s="14"/>
    </row>
    <row r="64" spans="1:17" ht="20.3" customHeight="1" x14ac:dyDescent="0.3">
      <c r="A64" s="9"/>
      <c r="B64" s="21"/>
      <c r="C64" s="21"/>
      <c r="D64" s="21"/>
      <c r="E64" s="21"/>
      <c r="F64" s="21"/>
      <c r="G64" s="21"/>
      <c r="H64" s="21"/>
      <c r="I64" s="21"/>
      <c r="J64" s="21"/>
      <c r="K64" s="21"/>
      <c r="L64" s="603" t="s">
        <v>890</v>
      </c>
      <c r="M64" s="604"/>
      <c r="N64" s="905"/>
      <c r="O64" s="905"/>
      <c r="P64" s="906"/>
      <c r="Q64" s="14"/>
    </row>
    <row r="65" spans="1:17" ht="20.3" customHeight="1" x14ac:dyDescent="0.3">
      <c r="A65" s="9"/>
      <c r="B65" s="21"/>
      <c r="C65" s="21"/>
      <c r="D65" s="21"/>
      <c r="E65" s="21"/>
      <c r="F65" s="21"/>
      <c r="G65" s="21"/>
      <c r="H65" s="21"/>
      <c r="I65" s="21"/>
      <c r="J65" s="21"/>
      <c r="K65" s="21"/>
      <c r="L65" s="603" t="s">
        <v>891</v>
      </c>
      <c r="M65" s="604"/>
      <c r="N65" s="901"/>
      <c r="O65" s="901"/>
      <c r="P65" s="902"/>
      <c r="Q65" s="14"/>
    </row>
    <row r="66" spans="1:17" ht="20.3" customHeight="1" x14ac:dyDescent="0.3">
      <c r="A66" s="9"/>
      <c r="B66" s="21"/>
      <c r="C66" s="21"/>
      <c r="D66" s="21"/>
      <c r="E66" s="21"/>
      <c r="F66" s="21"/>
      <c r="G66" s="21"/>
      <c r="H66" s="21"/>
      <c r="I66" s="21"/>
      <c r="J66" s="21"/>
      <c r="K66" s="21"/>
      <c r="L66" s="603" t="s">
        <v>893</v>
      </c>
      <c r="M66" s="604"/>
      <c r="N66" s="768"/>
      <c r="O66" s="768"/>
      <c r="P66" s="769"/>
      <c r="Q66" s="14"/>
    </row>
    <row r="67" spans="1:17" ht="20.3" customHeight="1" x14ac:dyDescent="0.3">
      <c r="A67" s="9"/>
      <c r="B67" s="21"/>
      <c r="C67" s="21"/>
      <c r="D67" s="21"/>
      <c r="E67" s="21"/>
      <c r="F67" s="21"/>
      <c r="G67" s="21"/>
      <c r="H67" s="21"/>
      <c r="I67" s="21"/>
      <c r="J67" s="21"/>
      <c r="K67" s="21"/>
      <c r="L67" s="605" t="s">
        <v>895</v>
      </c>
      <c r="M67" s="606"/>
      <c r="N67" s="907"/>
      <c r="O67" s="907"/>
      <c r="P67" s="908"/>
      <c r="Q67" s="14"/>
    </row>
    <row r="68" spans="1:17" ht="20.149999999999999" customHeight="1" thickBot="1" x14ac:dyDescent="0.35">
      <c r="A68" s="10"/>
      <c r="B68" s="31"/>
      <c r="C68" s="31"/>
      <c r="D68" s="31"/>
      <c r="E68" s="31"/>
      <c r="F68" s="31"/>
      <c r="G68" s="31"/>
      <c r="H68" s="31"/>
      <c r="I68" s="31"/>
      <c r="J68" s="31"/>
      <c r="K68" s="11"/>
      <c r="L68" s="11"/>
      <c r="M68" s="11"/>
      <c r="N68" s="11"/>
      <c r="O68" s="11"/>
      <c r="P68" s="11"/>
      <c r="Q68" s="15"/>
    </row>
  </sheetData>
  <mergeCells count="19">
    <mergeCell ref="N57:P57"/>
    <mergeCell ref="B4:F4"/>
    <mergeCell ref="G4:K4"/>
    <mergeCell ref="B5:F5"/>
    <mergeCell ref="G5:K5"/>
    <mergeCell ref="B6:F6"/>
    <mergeCell ref="B1:K2"/>
    <mergeCell ref="L1:L2"/>
    <mergeCell ref="B3:F3"/>
    <mergeCell ref="G3:K3"/>
    <mergeCell ref="N67:P67"/>
    <mergeCell ref="N65:P65"/>
    <mergeCell ref="N58:P58"/>
    <mergeCell ref="N60:P60"/>
    <mergeCell ref="N61:P61"/>
    <mergeCell ref="N62:P62"/>
    <mergeCell ref="N64:P64"/>
    <mergeCell ref="N63:P63"/>
    <mergeCell ref="N59:P59"/>
  </mergeCells>
  <phoneticPr fontId="24" type="noConversion"/>
  <hyperlinks>
    <hyperlink ref="B4:F4" location="'Process - O&amp;F'!A1" tooltip="2. Operations &amp; Facilities" display="2. Operations &amp; Facilities" xr:uid="{00000000-0004-0000-1000-000000000000}"/>
    <hyperlink ref="B6:F6" location="'Process - UCM'!A1" tooltip="4. Use Case Management" display="4. Use Case Management" xr:uid="{00000000-0004-0000-1000-000002000000}"/>
    <hyperlink ref="G3:K3" location="'Process - DTE'!A1" tooltip="5. Detection Engineering &amp; Validation" display="5. Detection Engineering &amp; Validation" xr:uid="{35CC16E0-80BA-4D24-A0B0-DC2E8135DA72}"/>
    <hyperlink ref="B5:F5" location="'Process - RPT'!A1" tooltip="3. Reporting &amp; Communication" display="3. Reporting &amp; Communication" xr:uid="{011E65AB-FA2A-4B70-894B-DF7B872BC420}"/>
    <hyperlink ref="G5:K5" location="'Process - LOG'!A1" tooltip="7. Log Management" display="7. Log Management" xr:uid="{FED7E67B-B94B-4DAA-928F-841C730F6AB1}"/>
    <hyperlink ref="G4:K4" location="'Process - ATE'!A1" tooltip="6. Automation Engineering" display="6. Automation Engineering" xr:uid="{34E2F855-D077-46B3-840C-5385CC324F73}"/>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3313" r:id="rId4" name="Drop Down 1">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13314" r:id="rId5" name="Drop Down 2">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13317" r:id="rId6" name="Drop Down 5">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13318" r:id="rId7" name="Drop Down 6">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13319" r:id="rId8" name="Drop Down 7">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13320" r:id="rId9" name="Drop Down 8">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13321" r:id="rId10" name="Drop Down 9">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13322" r:id="rId11" name="Drop Down 10">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13323" r:id="rId12" name="Drop Down 11">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13324" r:id="rId13" name="Drop Down 12">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13326" r:id="rId14" name="Drop Down 14">
              <controlPr defaultSize="0" autoLine="0" autoPict="0">
                <anchor moveWithCells="1">
                  <from>
                    <xdr:col>11</xdr:col>
                    <xdr:colOff>15368</xdr:colOff>
                    <xdr:row>23</xdr:row>
                    <xdr:rowOff>38420</xdr:rowOff>
                  </from>
                  <to>
                    <xdr:col>12</xdr:col>
                    <xdr:colOff>15368</xdr:colOff>
                    <xdr:row>23</xdr:row>
                    <xdr:rowOff>238205</xdr:rowOff>
                  </to>
                </anchor>
              </controlPr>
            </control>
          </mc:Choice>
        </mc:AlternateContent>
        <mc:AlternateContent xmlns:mc="http://schemas.openxmlformats.org/markup-compatibility/2006">
          <mc:Choice Requires="x14">
            <control shapeId="13328" r:id="rId15" name="Drop Down 16">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mc:AlternateContent xmlns:mc="http://schemas.openxmlformats.org/markup-compatibility/2006">
          <mc:Choice Requires="x14">
            <control shapeId="13473" r:id="rId16" name="Drop Down 161">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13474" r:id="rId17" name="Drop Down 162">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13475" r:id="rId18" name="Drop Down 163">
              <controlPr defaultSize="0" autoLine="0" autoPict="0">
                <anchor moveWithCells="1">
                  <from>
                    <xdr:col>11</xdr:col>
                    <xdr:colOff>15368</xdr:colOff>
                    <xdr:row>37</xdr:row>
                    <xdr:rowOff>23052</xdr:rowOff>
                  </from>
                  <to>
                    <xdr:col>12</xdr:col>
                    <xdr:colOff>15368</xdr:colOff>
                    <xdr:row>37</xdr:row>
                    <xdr:rowOff>230521</xdr:rowOff>
                  </to>
                </anchor>
              </controlPr>
            </control>
          </mc:Choice>
        </mc:AlternateContent>
        <mc:AlternateContent xmlns:mc="http://schemas.openxmlformats.org/markup-compatibility/2006">
          <mc:Choice Requires="x14">
            <control shapeId="13478" r:id="rId19" name="Drop Down 166">
              <controlPr defaultSize="0" autoLine="0" autoPict="0">
                <anchor moveWithCells="1">
                  <from>
                    <xdr:col>11</xdr:col>
                    <xdr:colOff>15368</xdr:colOff>
                    <xdr:row>48</xdr:row>
                    <xdr:rowOff>23052</xdr:rowOff>
                  </from>
                  <to>
                    <xdr:col>12</xdr:col>
                    <xdr:colOff>15368</xdr:colOff>
                    <xdr:row>48</xdr:row>
                    <xdr:rowOff>230521</xdr:rowOff>
                  </to>
                </anchor>
              </controlPr>
            </control>
          </mc:Choice>
        </mc:AlternateContent>
        <mc:AlternateContent xmlns:mc="http://schemas.openxmlformats.org/markup-compatibility/2006">
          <mc:Choice Requires="x14">
            <control shapeId="13479" r:id="rId20" name="Drop Down 167">
              <controlPr defaultSize="0" autoLine="0" autoPict="0">
                <anchor moveWithCells="1">
                  <from>
                    <xdr:col>11</xdr:col>
                    <xdr:colOff>15368</xdr:colOff>
                    <xdr:row>49</xdr:row>
                    <xdr:rowOff>23052</xdr:rowOff>
                  </from>
                  <to>
                    <xdr:col>12</xdr:col>
                    <xdr:colOff>15368</xdr:colOff>
                    <xdr:row>49</xdr:row>
                    <xdr:rowOff>230521</xdr:rowOff>
                  </to>
                </anchor>
              </controlPr>
            </control>
          </mc:Choice>
        </mc:AlternateContent>
        <mc:AlternateContent xmlns:mc="http://schemas.openxmlformats.org/markup-compatibility/2006">
          <mc:Choice Requires="x14">
            <control shapeId="13484" r:id="rId21" name="Drop Down 172">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13485" r:id="rId22" name="Drop Down 173">
              <controlPr defaultSize="0" autoLine="0" autoPict="0">
                <anchor moveWithCells="1">
                  <from>
                    <xdr:col>11</xdr:col>
                    <xdr:colOff>15368</xdr:colOff>
                    <xdr:row>28</xdr:row>
                    <xdr:rowOff>23052</xdr:rowOff>
                  </from>
                  <to>
                    <xdr:col>12</xdr:col>
                    <xdr:colOff>15368</xdr:colOff>
                    <xdr:row>28</xdr:row>
                    <xdr:rowOff>230521</xdr:rowOff>
                  </to>
                </anchor>
              </controlPr>
            </control>
          </mc:Choice>
        </mc:AlternateContent>
        <mc:AlternateContent xmlns:mc="http://schemas.openxmlformats.org/markup-compatibility/2006">
          <mc:Choice Requires="x14">
            <control shapeId="13486" r:id="rId23" name="Drop Down 174">
              <controlPr defaultSize="0" autoLine="0" autoPict="0">
                <anchor moveWithCells="1">
                  <from>
                    <xdr:col>11</xdr:col>
                    <xdr:colOff>15368</xdr:colOff>
                    <xdr:row>29</xdr:row>
                    <xdr:rowOff>23052</xdr:rowOff>
                  </from>
                  <to>
                    <xdr:col>12</xdr:col>
                    <xdr:colOff>15368</xdr:colOff>
                    <xdr:row>29</xdr:row>
                    <xdr:rowOff>230521</xdr:rowOff>
                  </to>
                </anchor>
              </controlPr>
            </control>
          </mc:Choice>
        </mc:AlternateContent>
        <mc:AlternateContent xmlns:mc="http://schemas.openxmlformats.org/markup-compatibility/2006">
          <mc:Choice Requires="x14">
            <control shapeId="13487" r:id="rId24" name="Drop Down 175">
              <controlPr defaultSize="0" autoLine="0" autoPict="0">
                <anchor moveWithCells="1">
                  <from>
                    <xdr:col>11</xdr:col>
                    <xdr:colOff>15368</xdr:colOff>
                    <xdr:row>30</xdr:row>
                    <xdr:rowOff>23052</xdr:rowOff>
                  </from>
                  <to>
                    <xdr:col>12</xdr:col>
                    <xdr:colOff>15368</xdr:colOff>
                    <xdr:row>30</xdr:row>
                    <xdr:rowOff>230521</xdr:rowOff>
                  </to>
                </anchor>
              </controlPr>
            </control>
          </mc:Choice>
        </mc:AlternateContent>
        <mc:AlternateContent xmlns:mc="http://schemas.openxmlformats.org/markup-compatibility/2006">
          <mc:Choice Requires="x14">
            <control shapeId="13488" r:id="rId25" name="Drop Down 176">
              <controlPr defaultSize="0" autoLine="0" autoPict="0">
                <anchor moveWithCells="1">
                  <from>
                    <xdr:col>11</xdr:col>
                    <xdr:colOff>15368</xdr:colOff>
                    <xdr:row>31</xdr:row>
                    <xdr:rowOff>23052</xdr:rowOff>
                  </from>
                  <to>
                    <xdr:col>12</xdr:col>
                    <xdr:colOff>15368</xdr:colOff>
                    <xdr:row>31</xdr:row>
                    <xdr:rowOff>230521</xdr:rowOff>
                  </to>
                </anchor>
              </controlPr>
            </control>
          </mc:Choice>
        </mc:AlternateContent>
        <mc:AlternateContent xmlns:mc="http://schemas.openxmlformats.org/markup-compatibility/2006">
          <mc:Choice Requires="x14">
            <control shapeId="13489" r:id="rId26" name="Drop Down 177">
              <controlPr defaultSize="0" autoLine="0" autoPict="0">
                <anchor moveWithCells="1">
                  <from>
                    <xdr:col>11</xdr:col>
                    <xdr:colOff>15368</xdr:colOff>
                    <xdr:row>32</xdr:row>
                    <xdr:rowOff>23052</xdr:rowOff>
                  </from>
                  <to>
                    <xdr:col>12</xdr:col>
                    <xdr:colOff>15368</xdr:colOff>
                    <xdr:row>32</xdr:row>
                    <xdr:rowOff>230521</xdr:rowOff>
                  </to>
                </anchor>
              </controlPr>
            </control>
          </mc:Choice>
        </mc:AlternateContent>
        <mc:AlternateContent xmlns:mc="http://schemas.openxmlformats.org/markup-compatibility/2006">
          <mc:Choice Requires="x14">
            <control shapeId="13325" r:id="rId27" name="Drop Down 13">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13491" r:id="rId28" name="Drop Down 179">
              <controlPr defaultSize="0" autoLine="0" autoPict="0">
                <anchor moveWithCells="1">
                  <from>
                    <xdr:col>11</xdr:col>
                    <xdr:colOff>15368</xdr:colOff>
                    <xdr:row>39</xdr:row>
                    <xdr:rowOff>23052</xdr:rowOff>
                  </from>
                  <to>
                    <xdr:col>12</xdr:col>
                    <xdr:colOff>15368</xdr:colOff>
                    <xdr:row>39</xdr:row>
                    <xdr:rowOff>230521</xdr:rowOff>
                  </to>
                </anchor>
              </controlPr>
            </control>
          </mc:Choice>
        </mc:AlternateContent>
        <mc:AlternateContent xmlns:mc="http://schemas.openxmlformats.org/markup-compatibility/2006">
          <mc:Choice Requires="x14">
            <control shapeId="13492" r:id="rId29" name="Drop Down 180">
              <controlPr defaultSize="0" autoLine="0" autoPict="0">
                <anchor moveWithCells="1">
                  <from>
                    <xdr:col>11</xdr:col>
                    <xdr:colOff>15368</xdr:colOff>
                    <xdr:row>41</xdr:row>
                    <xdr:rowOff>23052</xdr:rowOff>
                  </from>
                  <to>
                    <xdr:col>12</xdr:col>
                    <xdr:colOff>15368</xdr:colOff>
                    <xdr:row>41</xdr:row>
                    <xdr:rowOff>230521</xdr:rowOff>
                  </to>
                </anchor>
              </controlPr>
            </control>
          </mc:Choice>
        </mc:AlternateContent>
        <mc:AlternateContent xmlns:mc="http://schemas.openxmlformats.org/markup-compatibility/2006">
          <mc:Choice Requires="x14">
            <control shapeId="13493" r:id="rId30" name="Drop Down 181">
              <controlPr defaultSize="0" autoLine="0" autoPict="0">
                <anchor moveWithCells="1">
                  <from>
                    <xdr:col>11</xdr:col>
                    <xdr:colOff>15368</xdr:colOff>
                    <xdr:row>42</xdr:row>
                    <xdr:rowOff>23052</xdr:rowOff>
                  </from>
                  <to>
                    <xdr:col>12</xdr:col>
                    <xdr:colOff>15368</xdr:colOff>
                    <xdr:row>42</xdr:row>
                    <xdr:rowOff>230521</xdr:rowOff>
                  </to>
                </anchor>
              </controlPr>
            </control>
          </mc:Choice>
        </mc:AlternateContent>
        <mc:AlternateContent xmlns:mc="http://schemas.openxmlformats.org/markup-compatibility/2006">
          <mc:Choice Requires="x14">
            <control shapeId="13495" r:id="rId31" name="Drop Down 183">
              <controlPr defaultSize="0" autoLine="0" autoPict="0">
                <anchor moveWithCells="1">
                  <from>
                    <xdr:col>11</xdr:col>
                    <xdr:colOff>15368</xdr:colOff>
                    <xdr:row>40</xdr:row>
                    <xdr:rowOff>23052</xdr:rowOff>
                  </from>
                  <to>
                    <xdr:col>12</xdr:col>
                    <xdr:colOff>15368</xdr:colOff>
                    <xdr:row>40</xdr:row>
                    <xdr:rowOff>230521</xdr:rowOff>
                  </to>
                </anchor>
              </controlPr>
            </control>
          </mc:Choice>
        </mc:AlternateContent>
        <mc:AlternateContent xmlns:mc="http://schemas.openxmlformats.org/markup-compatibility/2006">
          <mc:Choice Requires="x14">
            <control shapeId="13496" r:id="rId32" name="Drop Down 184">
              <controlPr defaultSize="0" autoLine="0" autoPict="0">
                <anchor moveWithCells="1">
                  <from>
                    <xdr:col>11</xdr:col>
                    <xdr:colOff>15368</xdr:colOff>
                    <xdr:row>46</xdr:row>
                    <xdr:rowOff>23052</xdr:rowOff>
                  </from>
                  <to>
                    <xdr:col>12</xdr:col>
                    <xdr:colOff>15368</xdr:colOff>
                    <xdr:row>46</xdr:row>
                    <xdr:rowOff>230521</xdr:rowOff>
                  </to>
                </anchor>
              </controlPr>
            </control>
          </mc:Choice>
        </mc:AlternateContent>
        <mc:AlternateContent xmlns:mc="http://schemas.openxmlformats.org/markup-compatibility/2006">
          <mc:Choice Requires="x14">
            <control shapeId="13499" r:id="rId33" name="Drop Down 187">
              <controlPr defaultSize="0" autoLine="0" autoPict="0">
                <anchor moveWithCells="1">
                  <from>
                    <xdr:col>11</xdr:col>
                    <xdr:colOff>15368</xdr:colOff>
                    <xdr:row>50</xdr:row>
                    <xdr:rowOff>23052</xdr:rowOff>
                  </from>
                  <to>
                    <xdr:col>12</xdr:col>
                    <xdr:colOff>15368</xdr:colOff>
                    <xdr:row>50</xdr:row>
                    <xdr:rowOff>230521</xdr:rowOff>
                  </to>
                </anchor>
              </controlPr>
            </control>
          </mc:Choice>
        </mc:AlternateContent>
        <mc:AlternateContent xmlns:mc="http://schemas.openxmlformats.org/markup-compatibility/2006">
          <mc:Choice Requires="x14">
            <control shapeId="13500" r:id="rId34" name="Drop Down 188">
              <controlPr defaultSize="0" autoLine="0" autoPict="0">
                <anchor moveWithCells="1">
                  <from>
                    <xdr:col>11</xdr:col>
                    <xdr:colOff>15368</xdr:colOff>
                    <xdr:row>51</xdr:row>
                    <xdr:rowOff>23052</xdr:rowOff>
                  </from>
                  <to>
                    <xdr:col>12</xdr:col>
                    <xdr:colOff>15368</xdr:colOff>
                    <xdr:row>51</xdr:row>
                    <xdr:rowOff>230521</xdr:rowOff>
                  </to>
                </anchor>
              </controlPr>
            </control>
          </mc:Choice>
        </mc:AlternateContent>
        <mc:AlternateContent xmlns:mc="http://schemas.openxmlformats.org/markup-compatibility/2006">
          <mc:Choice Requires="x14">
            <control shapeId="13501" r:id="rId35" name="Drop Down 189">
              <controlPr defaultSize="0" autoLine="0" autoPict="0">
                <anchor moveWithCells="1">
                  <from>
                    <xdr:col>11</xdr:col>
                    <xdr:colOff>15368</xdr:colOff>
                    <xdr:row>52</xdr:row>
                    <xdr:rowOff>23052</xdr:rowOff>
                  </from>
                  <to>
                    <xdr:col>12</xdr:col>
                    <xdr:colOff>15368</xdr:colOff>
                    <xdr:row>52</xdr:row>
                    <xdr:rowOff>230521</xdr:rowOff>
                  </to>
                </anchor>
              </controlPr>
            </control>
          </mc:Choice>
        </mc:AlternateContent>
        <mc:AlternateContent xmlns:mc="http://schemas.openxmlformats.org/markup-compatibility/2006">
          <mc:Choice Requires="x14">
            <control shapeId="13502" r:id="rId36" name="Drop Down 190">
              <controlPr defaultSize="0" autoLine="0" autoPict="0">
                <anchor moveWithCells="1">
                  <from>
                    <xdr:col>11</xdr:col>
                    <xdr:colOff>15368</xdr:colOff>
                    <xdr:row>43</xdr:row>
                    <xdr:rowOff>23052</xdr:rowOff>
                  </from>
                  <to>
                    <xdr:col>12</xdr:col>
                    <xdr:colOff>15368</xdr:colOff>
                    <xdr:row>43</xdr:row>
                    <xdr:rowOff>230521</xdr:rowOff>
                  </to>
                </anchor>
              </controlPr>
            </control>
          </mc:Choice>
        </mc:AlternateContent>
        <mc:AlternateContent xmlns:mc="http://schemas.openxmlformats.org/markup-compatibility/2006">
          <mc:Choice Requires="x14">
            <control shapeId="13504" r:id="rId37" name="Drop Down 192">
              <controlPr defaultSize="0" autoLine="0" autoPict="0">
                <anchor moveWithCells="1">
                  <from>
                    <xdr:col>11</xdr:col>
                    <xdr:colOff>15368</xdr:colOff>
                    <xdr:row>34</xdr:row>
                    <xdr:rowOff>23052</xdr:rowOff>
                  </from>
                  <to>
                    <xdr:col>12</xdr:col>
                    <xdr:colOff>15368</xdr:colOff>
                    <xdr:row>34</xdr:row>
                    <xdr:rowOff>230521</xdr:rowOff>
                  </to>
                </anchor>
              </controlPr>
            </control>
          </mc:Choice>
        </mc:AlternateContent>
        <mc:AlternateContent xmlns:mc="http://schemas.openxmlformats.org/markup-compatibility/2006">
          <mc:Choice Requires="x14">
            <control shapeId="13505" r:id="rId38" name="Drop Down 193">
              <controlPr defaultSize="0" autoLine="0" autoPict="0">
                <anchor moveWithCells="1">
                  <from>
                    <xdr:col>11</xdr:col>
                    <xdr:colOff>15368</xdr:colOff>
                    <xdr:row>35</xdr:row>
                    <xdr:rowOff>23052</xdr:rowOff>
                  </from>
                  <to>
                    <xdr:col>12</xdr:col>
                    <xdr:colOff>15368</xdr:colOff>
                    <xdr:row>35</xdr:row>
                    <xdr:rowOff>230521</xdr:rowOff>
                  </to>
                </anchor>
              </controlPr>
            </control>
          </mc:Choice>
        </mc:AlternateContent>
        <mc:AlternateContent xmlns:mc="http://schemas.openxmlformats.org/markup-compatibility/2006">
          <mc:Choice Requires="x14">
            <control shapeId="13503" r:id="rId39" name="Drop Down 191">
              <controlPr defaultSize="0" autoLine="0" autoPict="0">
                <anchor moveWithCells="1">
                  <from>
                    <xdr:col>11</xdr:col>
                    <xdr:colOff>15368</xdr:colOff>
                    <xdr:row>33</xdr:row>
                    <xdr:rowOff>23052</xdr:rowOff>
                  </from>
                  <to>
                    <xdr:col>12</xdr:col>
                    <xdr:colOff>15368</xdr:colOff>
                    <xdr:row>33</xdr:row>
                    <xdr:rowOff>230521</xdr:rowOff>
                  </to>
                </anchor>
              </controlPr>
            </control>
          </mc:Choice>
        </mc:AlternateContent>
        <mc:AlternateContent xmlns:mc="http://schemas.openxmlformats.org/markup-compatibility/2006">
          <mc:Choice Requires="x14">
            <control shapeId="13506" r:id="rId40" name="Drop Down 194">
              <controlPr defaultSize="0" autoLine="0" autoPict="0">
                <anchor moveWithCells="1">
                  <from>
                    <xdr:col>11</xdr:col>
                    <xdr:colOff>15368</xdr:colOff>
                    <xdr:row>44</xdr:row>
                    <xdr:rowOff>23052</xdr:rowOff>
                  </from>
                  <to>
                    <xdr:col>12</xdr:col>
                    <xdr:colOff>15368</xdr:colOff>
                    <xdr:row>44</xdr:row>
                    <xdr:rowOff>230521</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Blad25">
    <tabColor rgb="FF0070C0"/>
  </sheetPr>
  <dimension ref="A1:T99"/>
  <sheetViews>
    <sheetView showRowColHeaders="0" zoomScaleNormal="100" workbookViewId="0">
      <pane ySplit="7" topLeftCell="A8" activePane="bottomLeft" state="frozen"/>
      <selection activeCell="G25" sqref="G25"/>
      <selection pane="bottomLeft"/>
    </sheetView>
  </sheetViews>
  <sheetFormatPr defaultColWidth="0" defaultRowHeight="0" customHeight="1" zeroHeight="1" x14ac:dyDescent="0.3"/>
  <cols>
    <col min="1" max="1" width="5.77734375" customWidth="1"/>
    <col min="2" max="11" width="9.21875" customWidth="1"/>
    <col min="12" max="12" width="20" customWidth="1"/>
    <col min="13" max="13" width="2.21875" customWidth="1"/>
    <col min="14" max="14" width="57.21875" customWidth="1"/>
    <col min="15" max="15" width="2.21875" customWidth="1"/>
    <col min="16" max="16" width="110.77734375" customWidth="1"/>
    <col min="17" max="17" width="2.21875" customWidth="1"/>
    <col min="18" max="18" width="0" hidden="1" customWidth="1"/>
    <col min="21" max="16384" width="9.21875" hidden="1"/>
  </cols>
  <sheetData>
    <row r="1" spans="1:17" ht="20.149999999999999" customHeight="1" x14ac:dyDescent="0.3">
      <c r="A1" s="323"/>
      <c r="B1" s="818" t="s">
        <v>149</v>
      </c>
      <c r="C1" s="819"/>
      <c r="D1" s="819"/>
      <c r="E1" s="819"/>
      <c r="F1" s="819"/>
      <c r="G1" s="819"/>
      <c r="H1" s="819"/>
      <c r="I1" s="819"/>
      <c r="J1" s="819"/>
      <c r="K1" s="819"/>
      <c r="L1" s="822"/>
      <c r="M1" s="335"/>
      <c r="N1" s="324"/>
      <c r="O1" s="324"/>
      <c r="P1" s="324"/>
      <c r="Q1" s="325"/>
    </row>
    <row r="2" spans="1:17" ht="20.149999999999999" customHeight="1" x14ac:dyDescent="0.3">
      <c r="A2" s="326"/>
      <c r="B2" s="820"/>
      <c r="C2" s="821"/>
      <c r="D2" s="821"/>
      <c r="E2" s="821"/>
      <c r="F2" s="821"/>
      <c r="G2" s="821"/>
      <c r="H2" s="821"/>
      <c r="I2" s="821"/>
      <c r="J2" s="821"/>
      <c r="K2" s="821"/>
      <c r="L2" s="823"/>
      <c r="M2" s="320"/>
      <c r="N2" s="332"/>
      <c r="O2" s="332"/>
      <c r="P2" s="332"/>
      <c r="Q2" s="333"/>
    </row>
    <row r="3" spans="1:17" ht="20.149999999999999" customHeight="1" x14ac:dyDescent="0.3">
      <c r="A3" s="326"/>
      <c r="B3" s="814" t="s">
        <v>2448</v>
      </c>
      <c r="C3" s="815"/>
      <c r="D3" s="815"/>
      <c r="E3" s="815"/>
      <c r="F3" s="815"/>
      <c r="G3" s="814" t="s">
        <v>2765</v>
      </c>
      <c r="H3" s="815"/>
      <c r="I3" s="815"/>
      <c r="J3" s="815"/>
      <c r="K3" s="815"/>
      <c r="L3" s="312"/>
      <c r="M3" s="312"/>
      <c r="N3" s="327"/>
      <c r="O3" s="327"/>
      <c r="P3" s="327"/>
      <c r="Q3" s="328"/>
    </row>
    <row r="4" spans="1:17" ht="20.149999999999999" customHeight="1" x14ac:dyDescent="0.3">
      <c r="A4" s="326"/>
      <c r="B4" s="825" t="s">
        <v>3446</v>
      </c>
      <c r="C4" s="826"/>
      <c r="D4" s="826"/>
      <c r="E4" s="826"/>
      <c r="F4" s="827"/>
      <c r="G4" s="814" t="s">
        <v>4537</v>
      </c>
      <c r="H4" s="815"/>
      <c r="I4" s="815"/>
      <c r="J4" s="815"/>
      <c r="K4" s="815"/>
      <c r="L4" s="312"/>
      <c r="M4" s="312"/>
      <c r="N4" s="327"/>
      <c r="O4" s="327"/>
      <c r="P4" s="327"/>
      <c r="Q4" s="328"/>
    </row>
    <row r="5" spans="1:17" ht="20.149999999999999" customHeight="1" x14ac:dyDescent="0.3">
      <c r="A5" s="326"/>
      <c r="B5" s="814" t="s">
        <v>3352</v>
      </c>
      <c r="C5" s="815"/>
      <c r="D5" s="815"/>
      <c r="E5" s="815"/>
      <c r="F5" s="815"/>
      <c r="G5" s="814" t="s">
        <v>1920</v>
      </c>
      <c r="H5" s="815"/>
      <c r="I5" s="815"/>
      <c r="J5" s="815"/>
      <c r="K5" s="815"/>
      <c r="L5" s="312"/>
      <c r="M5" s="312"/>
      <c r="N5" s="327"/>
      <c r="O5" s="327"/>
      <c r="P5" s="327"/>
      <c r="Q5" s="328"/>
    </row>
    <row r="6" spans="1:17" ht="20.149999999999999" customHeight="1" x14ac:dyDescent="0.3">
      <c r="A6" s="326"/>
      <c r="B6" s="814" t="s">
        <v>1915</v>
      </c>
      <c r="C6" s="815"/>
      <c r="D6" s="815"/>
      <c r="E6" s="815"/>
      <c r="F6" s="815"/>
      <c r="G6" s="334"/>
      <c r="H6" s="312"/>
      <c r="I6" s="312"/>
      <c r="J6" s="312"/>
      <c r="K6" s="312"/>
      <c r="L6" s="312"/>
      <c r="M6" s="312"/>
      <c r="N6" s="327"/>
      <c r="O6" s="327"/>
      <c r="P6" s="327"/>
      <c r="Q6" s="328"/>
    </row>
    <row r="7" spans="1:17" ht="20.149999999999999" customHeight="1" thickBot="1" x14ac:dyDescent="0.35">
      <c r="A7" s="329"/>
      <c r="B7" s="330"/>
      <c r="C7" s="330"/>
      <c r="D7" s="330"/>
      <c r="E7" s="330"/>
      <c r="F7" s="330"/>
      <c r="G7" s="330"/>
      <c r="H7" s="330"/>
      <c r="I7" s="330"/>
      <c r="J7" s="330"/>
      <c r="K7" s="330"/>
      <c r="L7" s="330"/>
      <c r="M7" s="330"/>
      <c r="N7" s="330"/>
      <c r="O7" s="330"/>
      <c r="P7" s="330"/>
      <c r="Q7" s="331"/>
    </row>
    <row r="8" spans="1:17" ht="20.149999999999999" customHeight="1" x14ac:dyDescent="0.3">
      <c r="A8" s="28"/>
      <c r="B8" s="29"/>
      <c r="C8" s="29"/>
      <c r="D8" s="29"/>
      <c r="E8" s="29"/>
      <c r="F8" s="29"/>
      <c r="G8" s="29"/>
      <c r="H8" s="29"/>
      <c r="I8" s="29"/>
      <c r="J8" s="29"/>
      <c r="K8" s="29"/>
      <c r="L8" s="29"/>
      <c r="M8" s="29"/>
      <c r="N8" s="29"/>
      <c r="O8" s="29"/>
      <c r="P8" s="29"/>
      <c r="Q8" s="30"/>
    </row>
    <row r="9" spans="1:17" s="2" customFormat="1" ht="20.149999999999999" customHeight="1" x14ac:dyDescent="0.3">
      <c r="A9" s="106">
        <v>2</v>
      </c>
      <c r="B9" s="124" t="s">
        <v>1913</v>
      </c>
      <c r="C9" s="108"/>
      <c r="D9" s="124"/>
      <c r="E9" s="124"/>
      <c r="F9" s="124"/>
      <c r="G9" s="124"/>
      <c r="H9" s="124"/>
      <c r="I9" s="124"/>
      <c r="J9" s="124"/>
      <c r="K9" s="108"/>
      <c r="L9" s="109" t="s">
        <v>144</v>
      </c>
      <c r="M9" s="108"/>
      <c r="N9" s="109" t="s">
        <v>1172</v>
      </c>
      <c r="O9" s="107"/>
      <c r="P9" s="115" t="s">
        <v>145</v>
      </c>
      <c r="Q9" s="123"/>
    </row>
    <row r="10" spans="1:17" s="2" customFormat="1" ht="20.149999999999999" customHeight="1" x14ac:dyDescent="0.3">
      <c r="A10" s="6"/>
      <c r="B10" s="102" t="s">
        <v>5</v>
      </c>
      <c r="C10" s="757" t="s">
        <v>3485</v>
      </c>
      <c r="D10" s="102"/>
      <c r="E10" s="102"/>
      <c r="F10" s="3"/>
      <c r="G10" s="3"/>
      <c r="H10" s="3"/>
      <c r="I10" s="3"/>
      <c r="J10" s="3"/>
      <c r="K10" s="52"/>
      <c r="L10" s="113"/>
      <c r="M10" s="3"/>
      <c r="N10" s="113"/>
      <c r="O10" s="3"/>
      <c r="P10" s="113"/>
      <c r="Q10" s="13"/>
    </row>
    <row r="11" spans="1:17" s="2" customFormat="1" ht="20.149999999999999" customHeight="1" x14ac:dyDescent="0.3">
      <c r="A11" s="6"/>
      <c r="B11" s="8" t="s">
        <v>501</v>
      </c>
      <c r="C11" s="12" t="s">
        <v>3481</v>
      </c>
      <c r="D11" s="3"/>
      <c r="E11" s="3"/>
      <c r="F11" s="3"/>
      <c r="G11" s="3"/>
      <c r="H11" s="3"/>
      <c r="I11" s="3"/>
      <c r="J11" s="3"/>
      <c r="K11" s="52"/>
      <c r="L11" s="113"/>
      <c r="M11" s="3"/>
      <c r="N11" s="113" t="str">
        <f>VLOOKUP(_Output!D1109,_Guidance!B538:C543,2,FALSE)</f>
        <v xml:space="preserve"> </v>
      </c>
      <c r="O11" s="3"/>
      <c r="P11" s="113" t="s">
        <v>3523</v>
      </c>
      <c r="Q11" s="13"/>
    </row>
    <row r="12" spans="1:17" s="2" customFormat="1" ht="20.149999999999999" customHeight="1" x14ac:dyDescent="0.3">
      <c r="A12" s="96"/>
      <c r="B12" s="83" t="s">
        <v>502</v>
      </c>
      <c r="C12" s="87" t="s">
        <v>3484</v>
      </c>
      <c r="D12" s="82"/>
      <c r="E12" s="82"/>
      <c r="F12" s="82"/>
      <c r="G12" s="82"/>
      <c r="H12" s="82"/>
      <c r="I12" s="82"/>
      <c r="J12" s="82"/>
      <c r="K12" s="87"/>
      <c r="L12" s="125"/>
      <c r="M12" s="82"/>
      <c r="N12" s="125"/>
      <c r="O12" s="82"/>
      <c r="P12" s="118"/>
      <c r="Q12" s="91"/>
    </row>
    <row r="13" spans="1:17" s="2" customFormat="1" ht="20.149999999999999" customHeight="1" x14ac:dyDescent="0.3">
      <c r="A13" s="96"/>
      <c r="B13" s="543" t="s">
        <v>3487</v>
      </c>
      <c r="C13" s="87" t="s">
        <v>951</v>
      </c>
      <c r="D13" s="82"/>
      <c r="E13" s="82"/>
      <c r="F13" s="82"/>
      <c r="G13" s="82"/>
      <c r="H13" s="82"/>
      <c r="I13" s="82"/>
      <c r="J13" s="82"/>
      <c r="K13" s="87"/>
      <c r="L13" s="125"/>
      <c r="M13" s="82"/>
      <c r="N13" s="125"/>
      <c r="O13" s="82"/>
      <c r="P13" s="118" t="s">
        <v>4240</v>
      </c>
      <c r="Q13" s="91"/>
    </row>
    <row r="14" spans="1:17" s="2" customFormat="1" ht="20.149999999999999" customHeight="1" x14ac:dyDescent="0.3">
      <c r="A14" s="96"/>
      <c r="B14" s="543" t="s">
        <v>3488</v>
      </c>
      <c r="C14" s="87" t="s">
        <v>3479</v>
      </c>
      <c r="D14" s="82"/>
      <c r="E14" s="82"/>
      <c r="F14" s="82"/>
      <c r="G14" s="82"/>
      <c r="H14" s="82"/>
      <c r="I14" s="82"/>
      <c r="J14" s="82"/>
      <c r="K14" s="87"/>
      <c r="L14" s="125"/>
      <c r="M14" s="82"/>
      <c r="N14" s="125"/>
      <c r="O14" s="82"/>
      <c r="P14" s="118" t="s">
        <v>5185</v>
      </c>
      <c r="Q14" s="91"/>
    </row>
    <row r="15" spans="1:17" s="2" customFormat="1" ht="20.149999999999999" customHeight="1" x14ac:dyDescent="0.3">
      <c r="A15" s="96"/>
      <c r="B15" s="543" t="s">
        <v>3489</v>
      </c>
      <c r="C15" s="87" t="s">
        <v>3480</v>
      </c>
      <c r="D15" s="82"/>
      <c r="E15" s="82"/>
      <c r="F15" s="82"/>
      <c r="G15" s="82"/>
      <c r="H15" s="82"/>
      <c r="I15" s="82"/>
      <c r="J15" s="82"/>
      <c r="K15" s="87"/>
      <c r="L15" s="125"/>
      <c r="M15" s="82"/>
      <c r="N15" s="125"/>
      <c r="O15" s="82"/>
      <c r="P15" s="118" t="s">
        <v>5186</v>
      </c>
      <c r="Q15" s="91"/>
    </row>
    <row r="16" spans="1:17" s="2" customFormat="1" ht="20.149999999999999" customHeight="1" x14ac:dyDescent="0.3">
      <c r="A16" s="96"/>
      <c r="B16" s="543" t="s">
        <v>3490</v>
      </c>
      <c r="C16" s="87" t="s">
        <v>3477</v>
      </c>
      <c r="D16" s="82"/>
      <c r="E16" s="82"/>
      <c r="F16" s="82"/>
      <c r="G16" s="82"/>
      <c r="H16" s="82"/>
      <c r="I16" s="82"/>
      <c r="J16" s="82"/>
      <c r="K16" s="87"/>
      <c r="L16" s="125"/>
      <c r="M16" s="82"/>
      <c r="N16" s="125"/>
      <c r="O16" s="82"/>
      <c r="P16" s="118" t="s">
        <v>4241</v>
      </c>
      <c r="Q16" s="91"/>
    </row>
    <row r="17" spans="1:17" s="2" customFormat="1" ht="20.149999999999999" customHeight="1" x14ac:dyDescent="0.3">
      <c r="A17" s="96"/>
      <c r="B17" s="543" t="s">
        <v>3491</v>
      </c>
      <c r="C17" s="87" t="s">
        <v>3522</v>
      </c>
      <c r="D17" s="82"/>
      <c r="E17" s="82"/>
      <c r="F17" s="82"/>
      <c r="G17" s="82"/>
      <c r="H17" s="82"/>
      <c r="I17" s="82"/>
      <c r="J17" s="82"/>
      <c r="K17" s="87"/>
      <c r="L17" s="125"/>
      <c r="M17" s="82"/>
      <c r="N17" s="125"/>
      <c r="O17" s="82"/>
      <c r="P17" s="118" t="s">
        <v>4242</v>
      </c>
      <c r="Q17" s="91"/>
    </row>
    <row r="18" spans="1:17" s="2" customFormat="1" ht="20.149999999999999" customHeight="1" x14ac:dyDescent="0.3">
      <c r="A18" s="96"/>
      <c r="B18" s="543" t="s">
        <v>3492</v>
      </c>
      <c r="C18" s="545" t="s">
        <v>3478</v>
      </c>
      <c r="D18" s="92"/>
      <c r="E18" s="92"/>
      <c r="F18" s="92"/>
      <c r="G18" s="92"/>
      <c r="H18" s="92"/>
      <c r="I18" s="92"/>
      <c r="J18" s="92"/>
      <c r="K18" s="545"/>
      <c r="L18" s="126"/>
      <c r="M18" s="92"/>
      <c r="N18" s="126"/>
      <c r="O18" s="92"/>
      <c r="P18" s="120" t="s">
        <v>5187</v>
      </c>
      <c r="Q18" s="91"/>
    </row>
    <row r="19" spans="1:17" s="2" customFormat="1" ht="20.149999999999999" customHeight="1" x14ac:dyDescent="0.3">
      <c r="A19" s="96"/>
      <c r="B19" s="82"/>
      <c r="C19" s="95" t="s">
        <v>10</v>
      </c>
      <c r="D19" s="94"/>
      <c r="E19" s="94"/>
      <c r="F19" s="94"/>
      <c r="G19" s="94"/>
      <c r="H19" s="94"/>
      <c r="I19" s="94"/>
      <c r="J19" s="94"/>
      <c r="K19" s="95"/>
      <c r="L19" s="544" t="str">
        <f>VLOOKUP(SUM(_Output!D1110:D1115),_SUM_Completeness!A168:B174,2,FALSE)</f>
        <v>Incomplete</v>
      </c>
      <c r="M19" s="94"/>
      <c r="N19" s="118"/>
      <c r="O19" s="94"/>
      <c r="P19" s="117" t="s">
        <v>4239</v>
      </c>
      <c r="Q19" s="91"/>
    </row>
    <row r="20" spans="1:17" s="2" customFormat="1" ht="20.149999999999999" customHeight="1" x14ac:dyDescent="0.3">
      <c r="A20" s="6"/>
      <c r="B20" s="8" t="s">
        <v>503</v>
      </c>
      <c r="C20" s="12" t="s">
        <v>750</v>
      </c>
      <c r="D20" s="8"/>
      <c r="E20" s="8"/>
      <c r="F20" s="8"/>
      <c r="G20" s="8"/>
      <c r="H20" s="8"/>
      <c r="I20" s="8"/>
      <c r="J20" s="8"/>
      <c r="K20" s="12"/>
      <c r="L20" s="113"/>
      <c r="M20" s="3"/>
      <c r="N20" s="296" t="str">
        <f>VLOOKUP(_Output!D221,_Guidance!B544:C549,2,FALSE)</f>
        <v xml:space="preserve"> </v>
      </c>
      <c r="O20" s="3"/>
      <c r="P20" s="113" t="s">
        <v>751</v>
      </c>
      <c r="Q20" s="13"/>
    </row>
    <row r="21" spans="1:17" s="2" customFormat="1" ht="20.149999999999999" customHeight="1" x14ac:dyDescent="0.3">
      <c r="A21" s="6"/>
      <c r="B21" s="8" t="s">
        <v>504</v>
      </c>
      <c r="C21" s="12" t="s">
        <v>3482</v>
      </c>
      <c r="D21" s="8"/>
      <c r="E21" s="8"/>
      <c r="F21" s="8"/>
      <c r="G21" s="8"/>
      <c r="H21" s="8"/>
      <c r="I21" s="8"/>
      <c r="J21" s="8"/>
      <c r="K21" s="12"/>
      <c r="L21" s="113"/>
      <c r="M21" s="3"/>
      <c r="N21" s="296" t="str">
        <f>VLOOKUP(_Output!D1116,_Guidance!B550:C555,2,FALSE)</f>
        <v xml:space="preserve"> </v>
      </c>
      <c r="O21" s="3"/>
      <c r="P21" s="113" t="s">
        <v>5183</v>
      </c>
      <c r="Q21" s="13"/>
    </row>
    <row r="22" spans="1:17" s="2" customFormat="1" ht="20.149999999999999" customHeight="1" x14ac:dyDescent="0.3">
      <c r="A22" s="6"/>
      <c r="B22" s="8" t="s">
        <v>505</v>
      </c>
      <c r="C22" s="12" t="s">
        <v>3483</v>
      </c>
      <c r="D22" s="8"/>
      <c r="E22" s="8"/>
      <c r="F22" s="8"/>
      <c r="G22" s="8"/>
      <c r="H22" s="8"/>
      <c r="I22" s="8"/>
      <c r="J22" s="8"/>
      <c r="K22" s="12"/>
      <c r="L22" s="113"/>
      <c r="M22" s="3"/>
      <c r="N22" s="296" t="str">
        <f>VLOOKUP(_Output!D1117,_Guidance!B556:C561,2,FALSE)</f>
        <v xml:space="preserve"> </v>
      </c>
      <c r="O22" s="3"/>
      <c r="P22" s="113" t="s">
        <v>3988</v>
      </c>
      <c r="Q22" s="13"/>
    </row>
    <row r="23" spans="1:17" s="2" customFormat="1" ht="20.149999999999999" customHeight="1" x14ac:dyDescent="0.3">
      <c r="A23" s="6"/>
      <c r="B23" s="101" t="s">
        <v>6</v>
      </c>
      <c r="C23" s="757" t="s">
        <v>2231</v>
      </c>
      <c r="D23" s="346"/>
      <c r="E23" s="346"/>
      <c r="F23" s="8"/>
      <c r="G23" s="8"/>
      <c r="H23" s="8"/>
      <c r="I23" s="8"/>
      <c r="J23" s="8"/>
      <c r="K23" s="12"/>
      <c r="L23" s="113"/>
      <c r="M23" s="3"/>
      <c r="N23" s="296"/>
      <c r="O23" s="3"/>
      <c r="P23" s="113"/>
      <c r="Q23" s="13"/>
    </row>
    <row r="24" spans="1:17" s="2" customFormat="1" ht="20.149999999999999" customHeight="1" x14ac:dyDescent="0.3">
      <c r="A24" s="6"/>
      <c r="B24" s="8" t="s">
        <v>235</v>
      </c>
      <c r="C24" s="12" t="s">
        <v>630</v>
      </c>
      <c r="D24" s="8"/>
      <c r="E24" s="8"/>
      <c r="F24" s="8"/>
      <c r="G24" s="8"/>
      <c r="H24" s="8"/>
      <c r="I24" s="8"/>
      <c r="J24" s="8"/>
      <c r="K24" s="12"/>
      <c r="L24" s="113"/>
      <c r="M24" s="3"/>
      <c r="N24" s="296" t="str">
        <f>VLOOKUP(_Output!D222,_Guidance!B562:C567,2,FALSE)</f>
        <v xml:space="preserve"> </v>
      </c>
      <c r="O24" s="3"/>
      <c r="P24" s="113" t="s">
        <v>1471</v>
      </c>
      <c r="Q24" s="13"/>
    </row>
    <row r="25" spans="1:17" s="2" customFormat="1" ht="20.149999999999999" customHeight="1" x14ac:dyDescent="0.3">
      <c r="A25" s="6"/>
      <c r="B25" s="8" t="s">
        <v>236</v>
      </c>
      <c r="C25" s="12" t="s">
        <v>460</v>
      </c>
      <c r="D25" s="8"/>
      <c r="E25" s="8"/>
      <c r="F25" s="8"/>
      <c r="G25" s="8"/>
      <c r="H25" s="8"/>
      <c r="I25" s="8"/>
      <c r="J25" s="8"/>
      <c r="K25" s="12"/>
      <c r="L25" s="113"/>
      <c r="M25" s="3"/>
      <c r="N25" s="296" t="str">
        <f>VLOOKUP(_Output!D223,_Guidance!B568:C573,2,FALSE)</f>
        <v xml:space="preserve"> </v>
      </c>
      <c r="O25" s="3"/>
      <c r="P25" s="113" t="s">
        <v>631</v>
      </c>
      <c r="Q25" s="13"/>
    </row>
    <row r="26" spans="1:17" s="2" customFormat="1" ht="20.149999999999999" customHeight="1" x14ac:dyDescent="0.3">
      <c r="A26" s="6"/>
      <c r="B26" s="8" t="s">
        <v>237</v>
      </c>
      <c r="C26" s="12" t="s">
        <v>461</v>
      </c>
      <c r="D26" s="8"/>
      <c r="E26" s="8"/>
      <c r="F26" s="8"/>
      <c r="G26" s="8"/>
      <c r="H26" s="8"/>
      <c r="I26" s="8"/>
      <c r="J26" s="8"/>
      <c r="K26" s="12"/>
      <c r="L26" s="113"/>
      <c r="M26" s="3"/>
      <c r="N26" s="296" t="str">
        <f>VLOOKUP(_Output!D224,_Guidance!B574:C579,2,FALSE)</f>
        <v xml:space="preserve"> </v>
      </c>
      <c r="O26" s="3"/>
      <c r="P26" s="113" t="s">
        <v>2232</v>
      </c>
      <c r="Q26" s="13"/>
    </row>
    <row r="27" spans="1:17" s="2" customFormat="1" ht="20.3" customHeight="1" x14ac:dyDescent="0.3">
      <c r="A27" s="6"/>
      <c r="B27" s="8" t="s">
        <v>238</v>
      </c>
      <c r="C27" s="12" t="s">
        <v>760</v>
      </c>
      <c r="D27" s="8"/>
      <c r="E27" s="8"/>
      <c r="F27" s="8"/>
      <c r="G27" s="8"/>
      <c r="H27" s="8"/>
      <c r="I27" s="8"/>
      <c r="J27" s="8"/>
      <c r="K27" s="12"/>
      <c r="L27" s="113"/>
      <c r="M27" s="3"/>
      <c r="N27" s="296" t="str">
        <f>VLOOKUP(_Output!D225,_Guidance!B580:C585,2,FALSE)</f>
        <v xml:space="preserve"> </v>
      </c>
      <c r="O27" s="3"/>
      <c r="P27" s="113" t="s">
        <v>5184</v>
      </c>
      <c r="Q27" s="13"/>
    </row>
    <row r="28" spans="1:17" s="2" customFormat="1" ht="20.3" customHeight="1" x14ac:dyDescent="0.3">
      <c r="A28" s="6"/>
      <c r="B28" s="8" t="s">
        <v>239</v>
      </c>
      <c r="C28" s="12" t="s">
        <v>2495</v>
      </c>
      <c r="D28" s="8"/>
      <c r="E28" s="8"/>
      <c r="F28" s="8"/>
      <c r="G28" s="8"/>
      <c r="H28" s="8"/>
      <c r="I28" s="8"/>
      <c r="J28" s="8"/>
      <c r="K28" s="12"/>
      <c r="L28" s="113"/>
      <c r="M28" s="3"/>
      <c r="N28" s="296" t="str">
        <f>VLOOKUP(_Output!D1003,_Guidance!B586:C591,2,FALSE)</f>
        <v xml:space="preserve"> </v>
      </c>
      <c r="O28" s="3"/>
      <c r="P28" s="113" t="s">
        <v>2593</v>
      </c>
      <c r="Q28" s="13"/>
    </row>
    <row r="29" spans="1:17" s="2" customFormat="1" ht="20.3" customHeight="1" x14ac:dyDescent="0.3">
      <c r="A29" s="6"/>
      <c r="B29" s="8" t="s">
        <v>240</v>
      </c>
      <c r="C29" s="12" t="s">
        <v>5138</v>
      </c>
      <c r="D29" s="8"/>
      <c r="E29" s="8"/>
      <c r="F29" s="8"/>
      <c r="G29" s="8"/>
      <c r="H29" s="8"/>
      <c r="I29" s="8"/>
      <c r="J29" s="8"/>
      <c r="K29" s="12"/>
      <c r="L29" s="113"/>
      <c r="M29" s="3"/>
      <c r="N29" s="296"/>
      <c r="O29" s="3"/>
      <c r="P29" s="113" t="s">
        <v>5139</v>
      </c>
      <c r="Q29" s="13"/>
    </row>
    <row r="30" spans="1:17" s="2" customFormat="1" ht="20.149999999999999" customHeight="1" x14ac:dyDescent="0.3">
      <c r="A30" s="6"/>
      <c r="B30" s="101" t="s">
        <v>7</v>
      </c>
      <c r="C30" s="757" t="s">
        <v>459</v>
      </c>
      <c r="D30" s="101"/>
      <c r="E30" s="12"/>
      <c r="F30" s="12"/>
      <c r="G30" s="12"/>
      <c r="H30" s="12"/>
      <c r="I30" s="12"/>
      <c r="J30" s="12"/>
      <c r="K30" s="52"/>
      <c r="L30" s="113"/>
      <c r="M30" s="3"/>
      <c r="N30" s="113"/>
      <c r="O30" s="3"/>
      <c r="P30" s="113"/>
      <c r="Q30" s="13"/>
    </row>
    <row r="31" spans="1:17" s="2" customFormat="1" ht="20.149999999999999" customHeight="1" x14ac:dyDescent="0.3">
      <c r="A31" s="6"/>
      <c r="B31" s="8" t="s">
        <v>251</v>
      </c>
      <c r="C31" s="12" t="s">
        <v>4631</v>
      </c>
      <c r="D31" s="12"/>
      <c r="E31" s="12"/>
      <c r="F31" s="12"/>
      <c r="G31" s="12"/>
      <c r="H31" s="12"/>
      <c r="I31" s="12"/>
      <c r="J31" s="12"/>
      <c r="K31" s="52"/>
      <c r="L31" s="113"/>
      <c r="M31" s="3"/>
      <c r="N31" s="296" t="str">
        <f>VLOOKUP(_Output!D1383,_Guidance!B598:C603,2,FALSE)</f>
        <v xml:space="preserve"> </v>
      </c>
      <c r="O31" s="3"/>
      <c r="P31" s="113" t="s">
        <v>4744</v>
      </c>
      <c r="Q31" s="13"/>
    </row>
    <row r="32" spans="1:17" s="2" customFormat="1" ht="20.149999999999999" customHeight="1" x14ac:dyDescent="0.3">
      <c r="A32" s="96"/>
      <c r="B32" s="83" t="s">
        <v>507</v>
      </c>
      <c r="C32" s="87" t="s">
        <v>4687</v>
      </c>
      <c r="D32" s="94"/>
      <c r="E32" s="94"/>
      <c r="F32" s="94"/>
      <c r="G32" s="94"/>
      <c r="H32" s="94"/>
      <c r="I32" s="94"/>
      <c r="J32" s="94"/>
      <c r="K32" s="542"/>
      <c r="L32" s="125"/>
      <c r="M32" s="82"/>
      <c r="N32" s="125"/>
      <c r="O32" s="82"/>
      <c r="P32" s="125"/>
      <c r="Q32" s="91"/>
    </row>
    <row r="33" spans="1:17" s="2" customFormat="1" ht="20.149999999999999" customHeight="1" x14ac:dyDescent="0.3">
      <c r="A33" s="96"/>
      <c r="B33" s="543" t="s">
        <v>4637</v>
      </c>
      <c r="C33" s="94" t="s">
        <v>4632</v>
      </c>
      <c r="D33" s="83"/>
      <c r="E33" s="83"/>
      <c r="F33" s="83"/>
      <c r="G33" s="83"/>
      <c r="H33" s="83"/>
      <c r="I33" s="83"/>
      <c r="J33" s="83"/>
      <c r="K33" s="94"/>
      <c r="L33" s="125"/>
      <c r="M33" s="82"/>
      <c r="N33" s="619"/>
      <c r="O33" s="82"/>
      <c r="P33" s="125" t="s">
        <v>4749</v>
      </c>
      <c r="Q33" s="91"/>
    </row>
    <row r="34" spans="1:17" s="2" customFormat="1" ht="20.149999999999999" customHeight="1" x14ac:dyDescent="0.3">
      <c r="A34" s="96"/>
      <c r="B34" s="543" t="s">
        <v>4638</v>
      </c>
      <c r="C34" s="94" t="s">
        <v>4633</v>
      </c>
      <c r="D34" s="83"/>
      <c r="E34" s="83"/>
      <c r="F34" s="83"/>
      <c r="G34" s="83"/>
      <c r="H34" s="83"/>
      <c r="I34" s="83"/>
      <c r="J34" s="83"/>
      <c r="K34" s="94"/>
      <c r="L34" s="125"/>
      <c r="M34" s="82"/>
      <c r="N34" s="619"/>
      <c r="O34" s="82"/>
      <c r="P34" s="125" t="s">
        <v>4745</v>
      </c>
      <c r="Q34" s="91"/>
    </row>
    <row r="35" spans="1:17" s="2" customFormat="1" ht="20.149999999999999" customHeight="1" x14ac:dyDescent="0.3">
      <c r="A35" s="96"/>
      <c r="B35" s="543" t="s">
        <v>4639</v>
      </c>
      <c r="C35" s="94" t="s">
        <v>4634</v>
      </c>
      <c r="D35" s="83"/>
      <c r="E35" s="83"/>
      <c r="F35" s="83"/>
      <c r="G35" s="83"/>
      <c r="H35" s="83"/>
      <c r="I35" s="83"/>
      <c r="J35" s="83"/>
      <c r="K35" s="94"/>
      <c r="L35" s="125"/>
      <c r="M35" s="82"/>
      <c r="N35" s="619"/>
      <c r="O35" s="82"/>
      <c r="P35" s="125" t="s">
        <v>4746</v>
      </c>
      <c r="Q35" s="91"/>
    </row>
    <row r="36" spans="1:17" s="2" customFormat="1" ht="20.149999999999999" customHeight="1" x14ac:dyDescent="0.3">
      <c r="A36" s="96"/>
      <c r="B36" s="543" t="s">
        <v>4640</v>
      </c>
      <c r="C36" s="94" t="s">
        <v>4635</v>
      </c>
      <c r="D36" s="83"/>
      <c r="E36" s="83"/>
      <c r="F36" s="83"/>
      <c r="G36" s="83"/>
      <c r="H36" s="83"/>
      <c r="I36" s="83"/>
      <c r="J36" s="83"/>
      <c r="K36" s="94"/>
      <c r="L36" s="125"/>
      <c r="M36" s="82"/>
      <c r="N36" s="619"/>
      <c r="O36" s="82"/>
      <c r="P36" s="125" t="s">
        <v>4747</v>
      </c>
      <c r="Q36" s="91"/>
    </row>
    <row r="37" spans="1:17" s="2" customFormat="1" ht="20.149999999999999" customHeight="1" x14ac:dyDescent="0.3">
      <c r="A37" s="96"/>
      <c r="B37" s="543" t="s">
        <v>4641</v>
      </c>
      <c r="C37" s="545" t="s">
        <v>4636</v>
      </c>
      <c r="D37" s="92"/>
      <c r="E37" s="92"/>
      <c r="F37" s="92"/>
      <c r="G37" s="92"/>
      <c r="H37" s="92"/>
      <c r="I37" s="92"/>
      <c r="J37" s="92"/>
      <c r="K37" s="545"/>
      <c r="L37" s="126"/>
      <c r="M37" s="92"/>
      <c r="N37" s="126"/>
      <c r="O37" s="92"/>
      <c r="P37" s="120" t="s">
        <v>4748</v>
      </c>
      <c r="Q37" s="91"/>
    </row>
    <row r="38" spans="1:17" s="2" customFormat="1" ht="20.149999999999999" customHeight="1" x14ac:dyDescent="0.3">
      <c r="A38" s="96"/>
      <c r="B38" s="543"/>
      <c r="C38" s="95" t="s">
        <v>10</v>
      </c>
      <c r="D38" s="94"/>
      <c r="E38" s="94"/>
      <c r="F38" s="94"/>
      <c r="G38" s="94"/>
      <c r="H38" s="94"/>
      <c r="I38" s="94"/>
      <c r="J38" s="94"/>
      <c r="K38" s="95"/>
      <c r="L38" s="544" t="str">
        <f>VLOOKUP(SUM(_Output!D1384:D1388),_SUM_Completeness!A239:B2422,2,FALSE)</f>
        <v>Incomplete</v>
      </c>
      <c r="M38" s="94"/>
      <c r="N38" s="118"/>
      <c r="O38" s="94"/>
      <c r="P38" s="117" t="s">
        <v>4709</v>
      </c>
      <c r="Q38" s="91"/>
    </row>
    <row r="39" spans="1:17" s="2" customFormat="1" ht="20.149999999999999" customHeight="1" x14ac:dyDescent="0.3">
      <c r="A39" s="6"/>
      <c r="B39" s="8" t="s">
        <v>508</v>
      </c>
      <c r="C39" s="12" t="s">
        <v>4722</v>
      </c>
      <c r="D39" s="12"/>
      <c r="E39" s="12"/>
      <c r="F39" s="12"/>
      <c r="G39" s="12"/>
      <c r="H39" s="12"/>
      <c r="I39" s="12"/>
      <c r="J39" s="12"/>
      <c r="K39" s="52"/>
      <c r="L39" s="113"/>
      <c r="M39" s="3"/>
      <c r="N39" s="296" t="str">
        <f>VLOOKUP(_Output!D1389,_Guidance!B604:C609,2,FALSE)</f>
        <v xml:space="preserve"> </v>
      </c>
      <c r="O39" s="3"/>
      <c r="P39" s="113" t="s">
        <v>4750</v>
      </c>
      <c r="Q39" s="91"/>
    </row>
    <row r="40" spans="1:17" s="2" customFormat="1" ht="20.149999999999999" customHeight="1" x14ac:dyDescent="0.3">
      <c r="A40" s="6"/>
      <c r="B40" s="101" t="s">
        <v>17</v>
      </c>
      <c r="C40" s="757" t="s">
        <v>463</v>
      </c>
      <c r="D40" s="101"/>
      <c r="E40" s="12"/>
      <c r="F40" s="12"/>
      <c r="G40" s="12"/>
      <c r="H40" s="12"/>
      <c r="I40" s="12"/>
      <c r="J40" s="12"/>
      <c r="K40" s="52"/>
      <c r="L40" s="113"/>
      <c r="M40" s="3"/>
      <c r="N40" s="113"/>
      <c r="O40" s="3"/>
      <c r="P40" s="113"/>
      <c r="Q40" s="13"/>
    </row>
    <row r="41" spans="1:17" s="2" customFormat="1" ht="20.149999999999999" customHeight="1" x14ac:dyDescent="0.3">
      <c r="A41" s="6"/>
      <c r="B41" s="8" t="s">
        <v>506</v>
      </c>
      <c r="C41" s="12" t="s">
        <v>1479</v>
      </c>
      <c r="D41" s="8"/>
      <c r="E41" s="8"/>
      <c r="F41" s="8"/>
      <c r="G41" s="8"/>
      <c r="H41" s="8"/>
      <c r="I41" s="8"/>
      <c r="J41" s="8"/>
      <c r="K41" s="12"/>
      <c r="L41" s="113"/>
      <c r="M41" s="3"/>
      <c r="N41" s="296" t="str">
        <f>VLOOKUP(_Output!D1390,_Guidance!B610:C615,2,FALSE)</f>
        <v xml:space="preserve"> </v>
      </c>
      <c r="O41" s="3"/>
      <c r="P41" s="113" t="s">
        <v>2233</v>
      </c>
      <c r="Q41" s="13"/>
    </row>
    <row r="42" spans="1:17" s="2" customFormat="1" ht="20.149999999999999" customHeight="1" x14ac:dyDescent="0.3">
      <c r="A42" s="96"/>
      <c r="B42" s="83" t="s">
        <v>510</v>
      </c>
      <c r="C42" s="87" t="s">
        <v>4623</v>
      </c>
      <c r="D42" s="82"/>
      <c r="E42" s="82"/>
      <c r="F42" s="82"/>
      <c r="G42" s="82"/>
      <c r="H42" s="82"/>
      <c r="I42" s="82"/>
      <c r="J42" s="82"/>
      <c r="K42" s="87"/>
      <c r="L42" s="125"/>
      <c r="M42" s="82"/>
      <c r="N42" s="619"/>
      <c r="O42" s="82"/>
      <c r="P42" s="125"/>
      <c r="Q42" s="91"/>
    </row>
    <row r="43" spans="1:17" s="2" customFormat="1" ht="20.149999999999999" customHeight="1" x14ac:dyDescent="0.3">
      <c r="A43" s="96"/>
      <c r="B43" s="543" t="s">
        <v>4614</v>
      </c>
      <c r="C43" s="87" t="s">
        <v>4608</v>
      </c>
      <c r="D43" s="82"/>
      <c r="E43" s="82"/>
      <c r="F43" s="82"/>
      <c r="G43" s="82"/>
      <c r="H43" s="82"/>
      <c r="I43" s="82"/>
      <c r="J43" s="82"/>
      <c r="K43" s="87"/>
      <c r="L43" s="125"/>
      <c r="M43" s="82"/>
      <c r="N43" s="619"/>
      <c r="O43" s="82"/>
      <c r="P43" s="125" t="s">
        <v>2603</v>
      </c>
      <c r="Q43" s="91"/>
    </row>
    <row r="44" spans="1:17" s="2" customFormat="1" ht="20.149999999999999" customHeight="1" x14ac:dyDescent="0.3">
      <c r="A44" s="96"/>
      <c r="B44" s="543" t="s">
        <v>4615</v>
      </c>
      <c r="C44" s="87" t="s">
        <v>4609</v>
      </c>
      <c r="D44" s="82"/>
      <c r="E44" s="82"/>
      <c r="F44" s="82"/>
      <c r="G44" s="82"/>
      <c r="H44" s="82"/>
      <c r="I44" s="82"/>
      <c r="J44" s="82"/>
      <c r="K44" s="87"/>
      <c r="L44" s="125"/>
      <c r="M44" s="82"/>
      <c r="N44" s="619"/>
      <c r="O44" s="82"/>
      <c r="P44" s="125" t="s">
        <v>2168</v>
      </c>
      <c r="Q44" s="91"/>
    </row>
    <row r="45" spans="1:17" s="2" customFormat="1" ht="20.149999999999999" customHeight="1" x14ac:dyDescent="0.3">
      <c r="A45" s="96"/>
      <c r="B45" s="543" t="s">
        <v>4616</v>
      </c>
      <c r="C45" s="87" t="s">
        <v>4610</v>
      </c>
      <c r="D45" s="82"/>
      <c r="E45" s="82"/>
      <c r="F45" s="82"/>
      <c r="G45" s="82"/>
      <c r="H45" s="82"/>
      <c r="I45" s="82"/>
      <c r="J45" s="82"/>
      <c r="K45" s="87"/>
      <c r="L45" s="125"/>
      <c r="M45" s="82"/>
      <c r="N45" s="619"/>
      <c r="O45" s="82"/>
      <c r="P45" s="125" t="s">
        <v>4613</v>
      </c>
      <c r="Q45" s="91"/>
    </row>
    <row r="46" spans="1:17" s="2" customFormat="1" ht="20.149999999999999" customHeight="1" x14ac:dyDescent="0.3">
      <c r="A46" s="96"/>
      <c r="B46" s="543" t="s">
        <v>4617</v>
      </c>
      <c r="C46" s="87" t="s">
        <v>4611</v>
      </c>
      <c r="D46" s="82"/>
      <c r="E46" s="82"/>
      <c r="F46" s="82"/>
      <c r="G46" s="82"/>
      <c r="H46" s="82"/>
      <c r="I46" s="82"/>
      <c r="J46" s="82"/>
      <c r="K46" s="87"/>
      <c r="L46" s="125"/>
      <c r="M46" s="82"/>
      <c r="N46" s="619"/>
      <c r="O46" s="82"/>
      <c r="P46" s="125" t="s">
        <v>2602</v>
      </c>
      <c r="Q46" s="91"/>
    </row>
    <row r="47" spans="1:17" s="2" customFormat="1" ht="20.149999999999999" customHeight="1" x14ac:dyDescent="0.3">
      <c r="A47" s="96"/>
      <c r="B47" s="543" t="s">
        <v>4618</v>
      </c>
      <c r="C47" s="87" t="s">
        <v>4612</v>
      </c>
      <c r="D47" s="82"/>
      <c r="E47" s="82"/>
      <c r="F47" s="82"/>
      <c r="G47" s="82"/>
      <c r="H47" s="82"/>
      <c r="I47" s="82"/>
      <c r="J47" s="82"/>
      <c r="K47" s="87"/>
      <c r="L47" s="125"/>
      <c r="M47" s="82"/>
      <c r="N47" s="619"/>
      <c r="O47" s="82"/>
      <c r="P47" s="125" t="s">
        <v>1601</v>
      </c>
      <c r="Q47" s="91"/>
    </row>
    <row r="48" spans="1:17" s="2" customFormat="1" ht="20.149999999999999" customHeight="1" x14ac:dyDescent="0.3">
      <c r="A48" s="96"/>
      <c r="B48" s="543" t="s">
        <v>4619</v>
      </c>
      <c r="C48" s="87" t="s">
        <v>5132</v>
      </c>
      <c r="D48" s="82"/>
      <c r="E48" s="82"/>
      <c r="F48" s="82"/>
      <c r="G48" s="82"/>
      <c r="H48" s="82"/>
      <c r="I48" s="82"/>
      <c r="J48" s="82"/>
      <c r="K48" s="87"/>
      <c r="L48" s="125"/>
      <c r="M48" s="82"/>
      <c r="N48" s="619"/>
      <c r="O48" s="82"/>
      <c r="P48" s="125" t="s">
        <v>5133</v>
      </c>
      <c r="Q48" s="91"/>
    </row>
    <row r="49" spans="1:17" s="2" customFormat="1" ht="20.149999999999999" customHeight="1" x14ac:dyDescent="0.3">
      <c r="A49" s="96"/>
      <c r="B49" s="543" t="s">
        <v>4620</v>
      </c>
      <c r="C49" s="87" t="s">
        <v>5134</v>
      </c>
      <c r="D49" s="82"/>
      <c r="E49" s="82"/>
      <c r="F49" s="82"/>
      <c r="G49" s="82"/>
      <c r="H49" s="82"/>
      <c r="I49" s="82"/>
      <c r="J49" s="82"/>
      <c r="K49" s="87"/>
      <c r="L49" s="125"/>
      <c r="M49" s="82"/>
      <c r="N49" s="619"/>
      <c r="O49" s="82"/>
      <c r="P49" s="125" t="s">
        <v>5135</v>
      </c>
      <c r="Q49" s="91"/>
    </row>
    <row r="50" spans="1:17" s="2" customFormat="1" ht="20.149999999999999" customHeight="1" x14ac:dyDescent="0.3">
      <c r="A50" s="96"/>
      <c r="B50" s="543" t="s">
        <v>5140</v>
      </c>
      <c r="C50" s="545" t="s">
        <v>4622</v>
      </c>
      <c r="D50" s="92"/>
      <c r="E50" s="92"/>
      <c r="F50" s="92"/>
      <c r="G50" s="92"/>
      <c r="H50" s="92"/>
      <c r="I50" s="92"/>
      <c r="J50" s="92"/>
      <c r="K50" s="545"/>
      <c r="L50" s="126"/>
      <c r="M50" s="92"/>
      <c r="N50" s="126"/>
      <c r="O50" s="92"/>
      <c r="P50" s="120" t="s">
        <v>805</v>
      </c>
      <c r="Q50" s="91"/>
    </row>
    <row r="51" spans="1:17" s="2" customFormat="1" ht="20.149999999999999" customHeight="1" x14ac:dyDescent="0.3">
      <c r="A51" s="96"/>
      <c r="B51" s="543"/>
      <c r="C51" s="95" t="s">
        <v>10</v>
      </c>
      <c r="D51" s="94"/>
      <c r="E51" s="94"/>
      <c r="F51" s="94"/>
      <c r="G51" s="94"/>
      <c r="H51" s="94"/>
      <c r="I51" s="94"/>
      <c r="J51" s="94"/>
      <c r="K51" s="95"/>
      <c r="L51" s="544" t="str">
        <f>VLOOKUP(SUM(_Output!D1391:D1397) + _Output!D1472,_SUM_Completeness!A247:B2523,2,FALSE)</f>
        <v>Incomplete</v>
      </c>
      <c r="M51" s="94"/>
      <c r="N51" s="118"/>
      <c r="O51" s="94"/>
      <c r="P51" s="117" t="s">
        <v>4708</v>
      </c>
      <c r="Q51" s="91"/>
    </row>
    <row r="52" spans="1:17" s="2" customFormat="1" ht="20.149999999999999" customHeight="1" x14ac:dyDescent="0.3">
      <c r="A52" s="6"/>
      <c r="B52" s="8" t="s">
        <v>511</v>
      </c>
      <c r="C52" s="12" t="s">
        <v>2506</v>
      </c>
      <c r="D52" s="8"/>
      <c r="E52" s="8"/>
      <c r="F52" s="8"/>
      <c r="G52" s="8"/>
      <c r="H52" s="8"/>
      <c r="I52" s="8"/>
      <c r="J52" s="8"/>
      <c r="K52" s="12"/>
      <c r="L52" s="113"/>
      <c r="M52" s="3"/>
      <c r="N52" s="296" t="str">
        <f>VLOOKUP(_Output!D1006,_Guidance!B616:C621,2,FALSE)</f>
        <v xml:space="preserve"> </v>
      </c>
      <c r="O52" s="3"/>
      <c r="P52" s="113" t="s">
        <v>4751</v>
      </c>
      <c r="Q52" s="13"/>
    </row>
    <row r="53" spans="1:17" s="2" customFormat="1" ht="20.149999999999999" customHeight="1" x14ac:dyDescent="0.3">
      <c r="A53" s="6"/>
      <c r="B53" s="101" t="s">
        <v>18</v>
      </c>
      <c r="C53" s="757" t="s">
        <v>462</v>
      </c>
      <c r="D53" s="101"/>
      <c r="E53" s="101"/>
      <c r="F53" s="101"/>
      <c r="G53" s="12"/>
      <c r="H53" s="12"/>
      <c r="I53" s="12"/>
      <c r="J53" s="12"/>
      <c r="K53" s="52"/>
      <c r="L53" s="113"/>
      <c r="M53" s="3"/>
      <c r="N53" s="113"/>
      <c r="O53" s="3"/>
      <c r="P53" s="113"/>
      <c r="Q53" s="13"/>
    </row>
    <row r="54" spans="1:17" s="2" customFormat="1" ht="20.149999999999999" customHeight="1" x14ac:dyDescent="0.3">
      <c r="A54" s="6"/>
      <c r="B54" s="8" t="s">
        <v>340</v>
      </c>
      <c r="C54" s="12" t="s">
        <v>4621</v>
      </c>
      <c r="D54" s="8"/>
      <c r="E54" s="8"/>
      <c r="F54" s="8"/>
      <c r="G54" s="8"/>
      <c r="H54" s="8"/>
      <c r="I54" s="8"/>
      <c r="J54" s="8"/>
      <c r="K54" s="12"/>
      <c r="L54" s="113"/>
      <c r="M54" s="3"/>
      <c r="N54" s="296" t="str">
        <f>VLOOKUP(_Output!D1398,_Guidance!B622:C627,2,FALSE)</f>
        <v xml:space="preserve"> </v>
      </c>
      <c r="O54" s="3"/>
      <c r="P54" s="113" t="s">
        <v>4629</v>
      </c>
      <c r="Q54" s="13"/>
    </row>
    <row r="55" spans="1:17" s="2" customFormat="1" ht="20.149999999999999" customHeight="1" x14ac:dyDescent="0.3">
      <c r="A55" s="96"/>
      <c r="B55" s="83" t="s">
        <v>341</v>
      </c>
      <c r="C55" s="87" t="s">
        <v>4688</v>
      </c>
      <c r="D55" s="83"/>
      <c r="E55" s="83"/>
      <c r="F55" s="83"/>
      <c r="G55" s="83"/>
      <c r="H55" s="83"/>
      <c r="I55" s="83"/>
      <c r="J55" s="83"/>
      <c r="K55" s="94"/>
      <c r="L55" s="125"/>
      <c r="M55" s="82"/>
      <c r="N55" s="619"/>
      <c r="O55" s="82"/>
      <c r="P55" s="125"/>
      <c r="Q55" s="91"/>
    </row>
    <row r="56" spans="1:17" s="2" customFormat="1" ht="20.149999999999999" customHeight="1" x14ac:dyDescent="0.3">
      <c r="A56" s="96"/>
      <c r="B56" s="543" t="s">
        <v>4703</v>
      </c>
      <c r="C56" s="87" t="s">
        <v>4624</v>
      </c>
      <c r="D56" s="83"/>
      <c r="E56" s="83"/>
      <c r="F56" s="83"/>
      <c r="G56" s="83"/>
      <c r="H56" s="83"/>
      <c r="I56" s="83"/>
      <c r="J56" s="83"/>
      <c r="K56" s="94"/>
      <c r="L56" s="125"/>
      <c r="M56" s="82"/>
      <c r="N56" s="619"/>
      <c r="O56" s="82"/>
      <c r="P56" s="125" t="s">
        <v>1485</v>
      </c>
      <c r="Q56" s="91"/>
    </row>
    <row r="57" spans="1:17" s="2" customFormat="1" ht="20.149999999999999" customHeight="1" x14ac:dyDescent="0.3">
      <c r="A57" s="96"/>
      <c r="B57" s="543" t="s">
        <v>4704</v>
      </c>
      <c r="C57" s="87" t="s">
        <v>4625</v>
      </c>
      <c r="D57" s="83"/>
      <c r="E57" s="83"/>
      <c r="F57" s="83"/>
      <c r="G57" s="83"/>
      <c r="H57" s="83"/>
      <c r="I57" s="83"/>
      <c r="J57" s="83"/>
      <c r="K57" s="94"/>
      <c r="L57" s="125"/>
      <c r="M57" s="82"/>
      <c r="N57" s="619"/>
      <c r="O57" s="82"/>
      <c r="P57" s="125" t="s">
        <v>2426</v>
      </c>
      <c r="Q57" s="91"/>
    </row>
    <row r="58" spans="1:17" s="2" customFormat="1" ht="20.149999999999999" customHeight="1" x14ac:dyDescent="0.3">
      <c r="A58" s="96"/>
      <c r="B58" s="543" t="s">
        <v>4705</v>
      </c>
      <c r="C58" s="87" t="s">
        <v>4626</v>
      </c>
      <c r="D58" s="83"/>
      <c r="E58" s="83"/>
      <c r="F58" s="83"/>
      <c r="G58" s="83"/>
      <c r="H58" s="83"/>
      <c r="I58" s="83"/>
      <c r="J58" s="83"/>
      <c r="K58" s="94"/>
      <c r="L58" s="125"/>
      <c r="M58" s="82"/>
      <c r="N58" s="619"/>
      <c r="O58" s="82"/>
      <c r="P58" s="125" t="s">
        <v>632</v>
      </c>
      <c r="Q58" s="91"/>
    </row>
    <row r="59" spans="1:17" s="2" customFormat="1" ht="20.149999999999999" customHeight="1" x14ac:dyDescent="0.3">
      <c r="A59" s="96"/>
      <c r="B59" s="543" t="s">
        <v>4706</v>
      </c>
      <c r="C59" s="87" t="s">
        <v>4627</v>
      </c>
      <c r="D59" s="83"/>
      <c r="E59" s="83"/>
      <c r="F59" s="83"/>
      <c r="G59" s="83"/>
      <c r="H59" s="83"/>
      <c r="I59" s="83"/>
      <c r="J59" s="83"/>
      <c r="K59" s="94"/>
      <c r="L59" s="125"/>
      <c r="M59" s="82"/>
      <c r="N59" s="619"/>
      <c r="O59" s="82"/>
      <c r="P59" s="125" t="s">
        <v>4628</v>
      </c>
      <c r="Q59" s="91"/>
    </row>
    <row r="60" spans="1:17" s="2" customFormat="1" ht="20.149999999999999" customHeight="1" x14ac:dyDescent="0.3">
      <c r="A60" s="96"/>
      <c r="B60" s="543" t="s">
        <v>4728</v>
      </c>
      <c r="C60" s="545" t="s">
        <v>4729</v>
      </c>
      <c r="D60" s="92"/>
      <c r="E60" s="92"/>
      <c r="F60" s="92"/>
      <c r="G60" s="92"/>
      <c r="H60" s="92"/>
      <c r="I60" s="92"/>
      <c r="J60" s="92"/>
      <c r="K60" s="545"/>
      <c r="L60" s="126"/>
      <c r="M60" s="92"/>
      <c r="N60" s="126"/>
      <c r="O60" s="92"/>
      <c r="P60" s="120" t="s">
        <v>4730</v>
      </c>
      <c r="Q60" s="91"/>
    </row>
    <row r="61" spans="1:17" s="2" customFormat="1" ht="20.149999999999999" customHeight="1" x14ac:dyDescent="0.3">
      <c r="A61" s="96"/>
      <c r="B61" s="543"/>
      <c r="C61" s="95" t="s">
        <v>10</v>
      </c>
      <c r="D61" s="94"/>
      <c r="E61" s="94"/>
      <c r="F61" s="94"/>
      <c r="G61" s="94"/>
      <c r="H61" s="94"/>
      <c r="I61" s="94"/>
      <c r="J61" s="94"/>
      <c r="K61" s="95"/>
      <c r="L61" s="544" t="str">
        <f>VLOOKUP(SUM(_Output!D1399:D1403),_SUM_Completeness!A258:B263,2,FALSE)</f>
        <v>Incomplete</v>
      </c>
      <c r="M61" s="94"/>
      <c r="N61" s="118"/>
      <c r="O61" s="94"/>
      <c r="P61" s="117" t="s">
        <v>4707</v>
      </c>
      <c r="Q61" s="91"/>
    </row>
    <row r="62" spans="1:17" s="2" customFormat="1" ht="20.149999999999999" customHeight="1" x14ac:dyDescent="0.3">
      <c r="A62" s="6"/>
      <c r="B62" s="8" t="s">
        <v>341</v>
      </c>
      <c r="C62" s="12" t="s">
        <v>4630</v>
      </c>
      <c r="D62" s="8"/>
      <c r="E62" s="8"/>
      <c r="F62" s="8"/>
      <c r="G62" s="8"/>
      <c r="H62" s="8"/>
      <c r="I62" s="8"/>
      <c r="J62" s="8"/>
      <c r="K62" s="12"/>
      <c r="L62" s="113"/>
      <c r="M62" s="3"/>
      <c r="N62" s="296" t="str">
        <f>VLOOKUP(_Output!D1007,_Guidance!B628:C633,2,FALSE)</f>
        <v xml:space="preserve"> </v>
      </c>
      <c r="O62" s="3"/>
      <c r="P62" s="113" t="s">
        <v>2601</v>
      </c>
      <c r="Q62" s="13"/>
    </row>
    <row r="63" spans="1:17" s="2" customFormat="1" ht="20.149999999999999" customHeight="1" x14ac:dyDescent="0.3">
      <c r="A63" s="6"/>
      <c r="B63" s="8" t="s">
        <v>2922</v>
      </c>
      <c r="C63" s="12" t="s">
        <v>2169</v>
      </c>
      <c r="D63" s="8"/>
      <c r="E63" s="8"/>
      <c r="F63" s="8"/>
      <c r="G63" s="8"/>
      <c r="H63" s="8"/>
      <c r="I63" s="8"/>
      <c r="J63" s="8"/>
      <c r="K63" s="12"/>
      <c r="L63" s="113"/>
      <c r="M63" s="3"/>
      <c r="N63" s="296" t="str">
        <f>VLOOKUP(_Output!D243,_Guidance!B634:C639,2,FALSE)</f>
        <v xml:space="preserve"> </v>
      </c>
      <c r="O63" s="3"/>
      <c r="P63" s="113" t="s">
        <v>1484</v>
      </c>
      <c r="Q63" s="13"/>
    </row>
    <row r="64" spans="1:17" s="2" customFormat="1" ht="20.149999999999999" customHeight="1" x14ac:dyDescent="0.3">
      <c r="A64" s="6"/>
      <c r="B64" s="8" t="s">
        <v>2923</v>
      </c>
      <c r="C64" s="12" t="s">
        <v>515</v>
      </c>
      <c r="D64" s="8"/>
      <c r="E64" s="8"/>
      <c r="F64" s="8"/>
      <c r="G64" s="8"/>
      <c r="H64" s="8"/>
      <c r="I64" s="8"/>
      <c r="J64" s="8"/>
      <c r="K64" s="12"/>
      <c r="L64" s="113"/>
      <c r="M64" s="3"/>
      <c r="N64" s="296" t="str">
        <f>VLOOKUP(_Output!D244,_Guidance!B640:C645,2,FALSE)</f>
        <v xml:space="preserve"> </v>
      </c>
      <c r="O64" s="3"/>
      <c r="P64" s="113" t="s">
        <v>2422</v>
      </c>
      <c r="Q64" s="13"/>
    </row>
    <row r="65" spans="1:17" s="2" customFormat="1" ht="20.149999999999999" customHeight="1" x14ac:dyDescent="0.3">
      <c r="A65" s="6"/>
      <c r="B65" s="101" t="s">
        <v>194</v>
      </c>
      <c r="C65" s="757" t="s">
        <v>458</v>
      </c>
      <c r="D65" s="101"/>
      <c r="E65" s="101"/>
      <c r="F65" s="101"/>
      <c r="G65" s="12"/>
      <c r="H65" s="12"/>
      <c r="I65" s="12"/>
      <c r="J65" s="12"/>
      <c r="K65" s="52"/>
      <c r="L65" s="113"/>
      <c r="M65" s="3"/>
      <c r="N65" s="113"/>
      <c r="O65" s="3"/>
      <c r="P65" s="113"/>
      <c r="Q65" s="13"/>
    </row>
    <row r="66" spans="1:17" s="2" customFormat="1" ht="20.149999999999999" customHeight="1" x14ac:dyDescent="0.3">
      <c r="A66" s="6"/>
      <c r="B66" s="8" t="s">
        <v>1992</v>
      </c>
      <c r="C66" s="12" t="s">
        <v>1481</v>
      </c>
      <c r="D66" s="8"/>
      <c r="E66" s="8"/>
      <c r="F66" s="8"/>
      <c r="G66" s="8"/>
      <c r="H66" s="8"/>
      <c r="I66" s="8"/>
      <c r="J66" s="8"/>
      <c r="K66" s="12"/>
      <c r="L66" s="113"/>
      <c r="M66" s="3"/>
      <c r="N66" s="296" t="str">
        <f>VLOOKUP(_Output!D246,_Guidance!B646:C651,2,FALSE)</f>
        <v xml:space="preserve"> </v>
      </c>
      <c r="O66" s="3"/>
      <c r="P66" s="113" t="s">
        <v>2229</v>
      </c>
      <c r="Q66" s="13"/>
    </row>
    <row r="67" spans="1:17" s="2" customFormat="1" ht="20.149999999999999" customHeight="1" x14ac:dyDescent="0.3">
      <c r="A67" s="6"/>
      <c r="B67" s="8" t="s">
        <v>1993</v>
      </c>
      <c r="C67" s="12" t="s">
        <v>1482</v>
      </c>
      <c r="D67" s="8"/>
      <c r="E67" s="8"/>
      <c r="F67" s="8"/>
      <c r="G67" s="8"/>
      <c r="H67" s="8"/>
      <c r="I67" s="8"/>
      <c r="J67" s="8"/>
      <c r="K67" s="12"/>
      <c r="L67" s="113"/>
      <c r="M67" s="3"/>
      <c r="N67" s="296" t="str">
        <f>VLOOKUP(_Output!D247,_Guidance!B652:C657,2,FALSE)</f>
        <v xml:space="preserve"> </v>
      </c>
      <c r="O67" s="3"/>
      <c r="P67" s="113" t="s">
        <v>2230</v>
      </c>
      <c r="Q67" s="13"/>
    </row>
    <row r="68" spans="1:17" s="2" customFormat="1" ht="20.149999999999999" customHeight="1" x14ac:dyDescent="0.3">
      <c r="A68" s="6"/>
      <c r="B68" s="3"/>
      <c r="C68" s="3"/>
      <c r="D68" s="3"/>
      <c r="E68" s="3"/>
      <c r="F68" s="3"/>
      <c r="G68" s="3"/>
      <c r="H68" s="3"/>
      <c r="I68" s="3"/>
      <c r="J68" s="3"/>
      <c r="K68" s="3"/>
      <c r="L68" s="113"/>
      <c r="M68" s="3"/>
      <c r="N68" s="113"/>
      <c r="O68" s="3"/>
      <c r="P68" s="116"/>
      <c r="Q68" s="13"/>
    </row>
    <row r="69" spans="1:17" ht="20.149999999999999" customHeight="1" x14ac:dyDescent="0.3">
      <c r="A69" s="106"/>
      <c r="B69" s="107" t="s">
        <v>223</v>
      </c>
      <c r="C69" s="108"/>
      <c r="D69" s="107"/>
      <c r="E69" s="107"/>
      <c r="F69" s="107"/>
      <c r="G69" s="107"/>
      <c r="H69" s="107"/>
      <c r="I69" s="107"/>
      <c r="J69" s="107"/>
      <c r="K69" s="108"/>
      <c r="L69" s="110"/>
      <c r="M69" s="5"/>
      <c r="N69" s="110"/>
      <c r="O69" s="5"/>
      <c r="P69" s="116"/>
      <c r="Q69" s="14"/>
    </row>
    <row r="70" spans="1:17" ht="20.3" customHeight="1" x14ac:dyDescent="0.3">
      <c r="A70" s="9"/>
      <c r="B70" s="21" t="s">
        <v>246</v>
      </c>
      <c r="C70" s="3" t="s">
        <v>4103</v>
      </c>
      <c r="D70" s="21"/>
      <c r="E70" s="21"/>
      <c r="F70" s="21"/>
      <c r="G70" s="21"/>
      <c r="H70" s="21"/>
      <c r="I70" s="21"/>
      <c r="J70" s="21"/>
      <c r="K70" s="21"/>
      <c r="L70" s="601" t="s">
        <v>501</v>
      </c>
      <c r="M70" s="602"/>
      <c r="N70" s="909"/>
      <c r="O70" s="909"/>
      <c r="P70" s="910"/>
      <c r="Q70" s="14"/>
    </row>
    <row r="71" spans="1:17" ht="20.3" customHeight="1" x14ac:dyDescent="0.3">
      <c r="A71" s="9"/>
      <c r="B71" s="21"/>
      <c r="C71" s="3"/>
      <c r="D71" s="21"/>
      <c r="E71" s="21"/>
      <c r="F71" s="21"/>
      <c r="G71" s="21"/>
      <c r="H71" s="21"/>
      <c r="I71" s="21"/>
      <c r="J71" s="21"/>
      <c r="K71" s="21"/>
      <c r="L71" s="603" t="s">
        <v>502</v>
      </c>
      <c r="M71" s="604"/>
      <c r="N71" s="604"/>
      <c r="O71" s="604"/>
      <c r="P71" s="762"/>
      <c r="Q71" s="14"/>
    </row>
    <row r="72" spans="1:17" ht="20.3" customHeight="1" x14ac:dyDescent="0.3">
      <c r="A72" s="9"/>
      <c r="B72" s="21"/>
      <c r="C72" s="21"/>
      <c r="D72" s="21"/>
      <c r="E72" s="21"/>
      <c r="F72" s="21"/>
      <c r="G72" s="21"/>
      <c r="H72" s="21"/>
      <c r="I72" s="21"/>
      <c r="J72" s="21"/>
      <c r="K72" s="21"/>
      <c r="L72" s="603" t="s">
        <v>503</v>
      </c>
      <c r="M72" s="604"/>
      <c r="N72" s="899"/>
      <c r="O72" s="899"/>
      <c r="P72" s="900"/>
      <c r="Q72" s="14"/>
    </row>
    <row r="73" spans="1:17" ht="20.3" customHeight="1" x14ac:dyDescent="0.3">
      <c r="A73" s="9"/>
      <c r="B73" s="21"/>
      <c r="C73" s="915" t="s">
        <v>4558</v>
      </c>
      <c r="D73" s="915"/>
      <c r="E73" s="915"/>
      <c r="F73" s="915"/>
      <c r="G73" s="915"/>
      <c r="H73" s="915"/>
      <c r="I73" s="915"/>
      <c r="J73" s="915"/>
      <c r="K73" s="21"/>
      <c r="L73" s="603" t="s">
        <v>504</v>
      </c>
      <c r="M73" s="604"/>
      <c r="N73" s="899"/>
      <c r="O73" s="899"/>
      <c r="P73" s="900"/>
      <c r="Q73" s="14"/>
    </row>
    <row r="74" spans="1:17" ht="20.3" customHeight="1" x14ac:dyDescent="0.3">
      <c r="A74" s="9"/>
      <c r="B74" s="21"/>
      <c r="C74" s="843" t="s">
        <v>4560</v>
      </c>
      <c r="D74" s="843"/>
      <c r="E74" s="843"/>
      <c r="F74" s="843"/>
      <c r="G74" s="843"/>
      <c r="H74" s="843"/>
      <c r="I74" s="843"/>
      <c r="J74" s="843"/>
      <c r="K74" s="21"/>
      <c r="L74" s="603" t="s">
        <v>505</v>
      </c>
      <c r="M74" s="604"/>
      <c r="N74" s="899"/>
      <c r="O74" s="899"/>
      <c r="P74" s="900"/>
      <c r="Q74" s="14"/>
    </row>
    <row r="75" spans="1:17" ht="20.3" customHeight="1" x14ac:dyDescent="0.3">
      <c r="A75" s="9"/>
      <c r="B75" s="21"/>
      <c r="C75" s="563" t="s">
        <v>4104</v>
      </c>
      <c r="D75" s="21"/>
      <c r="E75" s="21"/>
      <c r="F75" s="21"/>
      <c r="G75" s="21"/>
      <c r="H75" s="21"/>
      <c r="I75" s="21"/>
      <c r="J75" s="21"/>
      <c r="K75" s="21"/>
      <c r="L75" s="603" t="s">
        <v>235</v>
      </c>
      <c r="M75" s="604"/>
      <c r="N75" s="901"/>
      <c r="O75" s="901"/>
      <c r="P75" s="902"/>
      <c r="Q75" s="14"/>
    </row>
    <row r="76" spans="1:17" ht="20.3" customHeight="1" x14ac:dyDescent="0.3">
      <c r="A76" s="9"/>
      <c r="B76" s="21"/>
      <c r="C76" s="562" t="s">
        <v>4115</v>
      </c>
      <c r="D76" s="21"/>
      <c r="E76" s="21"/>
      <c r="F76" s="21"/>
      <c r="G76" s="21"/>
      <c r="H76" s="21"/>
      <c r="I76" s="21"/>
      <c r="J76" s="21"/>
      <c r="K76" s="21"/>
      <c r="L76" s="603" t="s">
        <v>236</v>
      </c>
      <c r="M76" s="604"/>
      <c r="N76" s="901"/>
      <c r="O76" s="901"/>
      <c r="P76" s="902"/>
      <c r="Q76" s="14"/>
    </row>
    <row r="77" spans="1:17" ht="20.3" customHeight="1" x14ac:dyDescent="0.3">
      <c r="A77" s="9"/>
      <c r="B77" s="21"/>
      <c r="C77" s="563" t="s">
        <v>4105</v>
      </c>
      <c r="D77" s="21"/>
      <c r="E77" s="21"/>
      <c r="F77" s="21"/>
      <c r="G77" s="21"/>
      <c r="H77" s="21"/>
      <c r="I77" s="21"/>
      <c r="J77" s="21"/>
      <c r="K77" s="21"/>
      <c r="L77" s="603" t="s">
        <v>237</v>
      </c>
      <c r="M77" s="604"/>
      <c r="N77" s="905"/>
      <c r="O77" s="905"/>
      <c r="P77" s="906"/>
      <c r="Q77" s="14"/>
    </row>
    <row r="78" spans="1:17" ht="20.3" customHeight="1" x14ac:dyDescent="0.3">
      <c r="A78" s="9"/>
      <c r="B78" s="21"/>
      <c r="C78" s="564" t="s">
        <v>4116</v>
      </c>
      <c r="D78" s="21"/>
      <c r="E78" s="21"/>
      <c r="F78" s="21"/>
      <c r="G78" s="21"/>
      <c r="H78" s="21"/>
      <c r="I78" s="21"/>
      <c r="J78" s="21"/>
      <c r="K78" s="21"/>
      <c r="L78" s="603" t="s">
        <v>238</v>
      </c>
      <c r="M78" s="604"/>
      <c r="N78" s="899"/>
      <c r="O78" s="899"/>
      <c r="P78" s="900"/>
      <c r="Q78" s="14"/>
    </row>
    <row r="79" spans="1:17" ht="20.3" customHeight="1" x14ac:dyDescent="0.3">
      <c r="A79" s="9"/>
      <c r="B79" s="21"/>
      <c r="C79" s="563"/>
      <c r="D79" s="21"/>
      <c r="E79" s="21"/>
      <c r="F79" s="21"/>
      <c r="G79" s="21"/>
      <c r="H79" s="21"/>
      <c r="I79" s="21"/>
      <c r="J79" s="21"/>
      <c r="K79" s="21"/>
      <c r="L79" s="603" t="s">
        <v>239</v>
      </c>
      <c r="M79" s="604"/>
      <c r="N79" s="899"/>
      <c r="O79" s="899"/>
      <c r="P79" s="900"/>
      <c r="Q79" s="14"/>
    </row>
    <row r="80" spans="1:17" ht="20.3" customHeight="1" x14ac:dyDescent="0.3">
      <c r="A80" s="9"/>
      <c r="B80" s="21"/>
      <c r="C80" s="843" t="s">
        <v>5181</v>
      </c>
      <c r="D80" s="843"/>
      <c r="E80" s="843"/>
      <c r="F80" s="843"/>
      <c r="G80" s="843"/>
      <c r="H80" s="843"/>
      <c r="I80" s="843"/>
      <c r="J80" s="843"/>
      <c r="K80" s="21"/>
      <c r="L80" s="603" t="s">
        <v>251</v>
      </c>
      <c r="M80" s="604"/>
      <c r="N80" s="901"/>
      <c r="O80" s="901"/>
      <c r="P80" s="902"/>
      <c r="Q80" s="14"/>
    </row>
    <row r="81" spans="1:17" ht="20.3" customHeight="1" x14ac:dyDescent="0.3">
      <c r="A81" s="9"/>
      <c r="B81" s="21"/>
      <c r="C81" s="564" t="s">
        <v>5182</v>
      </c>
      <c r="D81" s="21"/>
      <c r="E81" s="21"/>
      <c r="F81" s="21"/>
      <c r="G81" s="21"/>
      <c r="H81" s="21"/>
      <c r="I81" s="21"/>
      <c r="J81" s="21"/>
      <c r="K81" s="21"/>
      <c r="L81" s="603" t="s">
        <v>507</v>
      </c>
      <c r="M81" s="604"/>
      <c r="N81" s="901"/>
      <c r="O81" s="901"/>
      <c r="P81" s="902"/>
      <c r="Q81" s="14"/>
    </row>
    <row r="82" spans="1:17" ht="20.3" customHeight="1" x14ac:dyDescent="0.3">
      <c r="A82" s="9"/>
      <c r="B82" s="21"/>
      <c r="C82" s="21"/>
      <c r="D82" s="21"/>
      <c r="E82" s="21"/>
      <c r="F82" s="21"/>
      <c r="G82" s="21"/>
      <c r="H82" s="21"/>
      <c r="I82" s="21"/>
      <c r="J82" s="21"/>
      <c r="K82" s="21"/>
      <c r="L82" s="603" t="s">
        <v>508</v>
      </c>
      <c r="M82" s="604"/>
      <c r="N82" s="901"/>
      <c r="O82" s="901"/>
      <c r="P82" s="902"/>
      <c r="Q82" s="14"/>
    </row>
    <row r="83" spans="1:17" ht="20.3" customHeight="1" x14ac:dyDescent="0.3">
      <c r="A83" s="9"/>
      <c r="B83" s="21"/>
      <c r="C83" s="21"/>
      <c r="D83" s="21"/>
      <c r="E83" s="21"/>
      <c r="F83" s="21"/>
      <c r="G83" s="21"/>
      <c r="H83" s="21"/>
      <c r="I83" s="21"/>
      <c r="J83" s="21"/>
      <c r="K83" s="21"/>
      <c r="L83" s="603" t="s">
        <v>506</v>
      </c>
      <c r="M83" s="604"/>
      <c r="N83" s="901"/>
      <c r="O83" s="901"/>
      <c r="P83" s="902"/>
      <c r="Q83" s="14"/>
    </row>
    <row r="84" spans="1:17" ht="20.3" customHeight="1" x14ac:dyDescent="0.3">
      <c r="A84" s="9"/>
      <c r="B84" s="21"/>
      <c r="C84" s="21"/>
      <c r="D84" s="21"/>
      <c r="E84" s="21"/>
      <c r="F84" s="21"/>
      <c r="G84" s="21"/>
      <c r="H84" s="21"/>
      <c r="I84" s="21"/>
      <c r="J84" s="21"/>
      <c r="K84" s="21"/>
      <c r="L84" s="603" t="s">
        <v>510</v>
      </c>
      <c r="M84" s="604"/>
      <c r="N84" s="901"/>
      <c r="O84" s="901"/>
      <c r="P84" s="902"/>
      <c r="Q84" s="14"/>
    </row>
    <row r="85" spans="1:17" ht="20.3" customHeight="1" x14ac:dyDescent="0.3">
      <c r="A85" s="9"/>
      <c r="B85" s="21"/>
      <c r="C85" s="21"/>
      <c r="D85" s="21"/>
      <c r="E85" s="21"/>
      <c r="F85" s="21"/>
      <c r="G85" s="21"/>
      <c r="H85" s="21"/>
      <c r="I85" s="21"/>
      <c r="J85" s="21"/>
      <c r="K85" s="21"/>
      <c r="L85" s="603" t="s">
        <v>511</v>
      </c>
      <c r="M85" s="604"/>
      <c r="N85" s="901"/>
      <c r="O85" s="901"/>
      <c r="P85" s="902"/>
      <c r="Q85" s="14"/>
    </row>
    <row r="86" spans="1:17" ht="20.3" customHeight="1" x14ac:dyDescent="0.3">
      <c r="A86" s="9"/>
      <c r="B86" s="21"/>
      <c r="C86" s="21"/>
      <c r="D86" s="21"/>
      <c r="E86" s="21"/>
      <c r="F86" s="21"/>
      <c r="G86" s="21"/>
      <c r="H86" s="21"/>
      <c r="I86" s="21"/>
      <c r="J86" s="21"/>
      <c r="K86" s="21"/>
      <c r="L86" s="603" t="s">
        <v>340</v>
      </c>
      <c r="M86" s="604"/>
      <c r="N86" s="899"/>
      <c r="O86" s="899"/>
      <c r="P86" s="900"/>
      <c r="Q86" s="14"/>
    </row>
    <row r="87" spans="1:17" ht="20.3" customHeight="1" x14ac:dyDescent="0.3">
      <c r="A87" s="9"/>
      <c r="B87" s="21"/>
      <c r="C87" s="21"/>
      <c r="D87" s="21"/>
      <c r="E87" s="21"/>
      <c r="F87" s="21"/>
      <c r="G87" s="21"/>
      <c r="H87" s="21"/>
      <c r="I87" s="21"/>
      <c r="J87" s="21"/>
      <c r="K87" s="21"/>
      <c r="L87" s="603" t="s">
        <v>341</v>
      </c>
      <c r="M87" s="604"/>
      <c r="N87" s="899"/>
      <c r="O87" s="899"/>
      <c r="P87" s="900"/>
      <c r="Q87" s="14"/>
    </row>
    <row r="88" spans="1:17" ht="20.3" customHeight="1" x14ac:dyDescent="0.3">
      <c r="A88" s="9"/>
      <c r="B88" s="21"/>
      <c r="C88" s="21"/>
      <c r="D88" s="21"/>
      <c r="E88" s="21"/>
      <c r="F88" s="21"/>
      <c r="G88" s="21"/>
      <c r="H88" s="21"/>
      <c r="I88" s="21"/>
      <c r="J88" s="21"/>
      <c r="K88" s="21"/>
      <c r="L88" s="603" t="s">
        <v>2922</v>
      </c>
      <c r="M88" s="604"/>
      <c r="N88" s="901"/>
      <c r="O88" s="901"/>
      <c r="P88" s="902"/>
      <c r="Q88" s="14"/>
    </row>
    <row r="89" spans="1:17" ht="20.3" customHeight="1" x14ac:dyDescent="0.3">
      <c r="A89" s="9"/>
      <c r="B89" s="21"/>
      <c r="C89" s="21"/>
      <c r="D89" s="21"/>
      <c r="E89" s="21"/>
      <c r="F89" s="21"/>
      <c r="G89" s="21"/>
      <c r="H89" s="21"/>
      <c r="I89" s="21"/>
      <c r="J89" s="21"/>
      <c r="K89" s="21"/>
      <c r="L89" s="603" t="s">
        <v>2923</v>
      </c>
      <c r="M89" s="604"/>
      <c r="N89" s="901"/>
      <c r="O89" s="901"/>
      <c r="P89" s="902"/>
      <c r="Q89" s="14"/>
    </row>
    <row r="90" spans="1:17" ht="20.3" customHeight="1" x14ac:dyDescent="0.3">
      <c r="A90" s="9"/>
      <c r="B90" s="21"/>
      <c r="C90" s="21"/>
      <c r="D90" s="21"/>
      <c r="E90" s="21"/>
      <c r="F90" s="21"/>
      <c r="G90" s="21"/>
      <c r="H90" s="21"/>
      <c r="I90" s="21"/>
      <c r="J90" s="21"/>
      <c r="K90" s="21"/>
      <c r="L90" s="603" t="s">
        <v>1992</v>
      </c>
      <c r="M90" s="604"/>
      <c r="N90" s="899"/>
      <c r="O90" s="899"/>
      <c r="P90" s="900"/>
      <c r="Q90" s="14"/>
    </row>
    <row r="91" spans="1:17" ht="20.3" customHeight="1" x14ac:dyDescent="0.3">
      <c r="A91" s="9"/>
      <c r="B91" s="21"/>
      <c r="C91" s="21"/>
      <c r="D91" s="21"/>
      <c r="E91" s="21"/>
      <c r="F91" s="21"/>
      <c r="G91" s="21"/>
      <c r="H91" s="21"/>
      <c r="I91" s="21"/>
      <c r="J91" s="21"/>
      <c r="K91" s="21"/>
      <c r="L91" s="605" t="s">
        <v>1993</v>
      </c>
      <c r="M91" s="606"/>
      <c r="N91" s="907"/>
      <c r="O91" s="907"/>
      <c r="P91" s="908"/>
      <c r="Q91" s="14"/>
    </row>
    <row r="92" spans="1:17" ht="20.149999999999999" customHeight="1" thickBot="1" x14ac:dyDescent="0.35">
      <c r="A92" s="10"/>
      <c r="B92" s="31"/>
      <c r="C92" s="31"/>
      <c r="D92" s="31"/>
      <c r="E92" s="31"/>
      <c r="F92" s="31"/>
      <c r="G92" s="31"/>
      <c r="H92" s="31"/>
      <c r="I92" s="31"/>
      <c r="J92" s="31"/>
      <c r="K92" s="11"/>
      <c r="L92" s="11"/>
      <c r="M92" s="11"/>
      <c r="N92" s="11"/>
      <c r="O92" s="11"/>
      <c r="P92" s="11"/>
      <c r="Q92" s="15"/>
    </row>
    <row r="93" spans="1:17" ht="14.55" hidden="1" x14ac:dyDescent="0.3"/>
    <row r="94" spans="1:17" ht="14.55" hidden="1" x14ac:dyDescent="0.3"/>
    <row r="95" spans="1:17" ht="14.55" hidden="1" x14ac:dyDescent="0.3"/>
    <row r="96" spans="1:17" ht="14.55" hidden="1" x14ac:dyDescent="0.3"/>
    <row r="97" ht="14.55" hidden="1" x14ac:dyDescent="0.3"/>
    <row r="98" ht="14.55" hidden="1" x14ac:dyDescent="0.3"/>
    <row r="99" ht="14.55" hidden="1" x14ac:dyDescent="0.3"/>
  </sheetData>
  <mergeCells count="33">
    <mergeCell ref="C80:J80"/>
    <mergeCell ref="B1:K2"/>
    <mergeCell ref="L1:L2"/>
    <mergeCell ref="B3:F3"/>
    <mergeCell ref="G3:K3"/>
    <mergeCell ref="B4:F4"/>
    <mergeCell ref="G4:K4"/>
    <mergeCell ref="B5:F5"/>
    <mergeCell ref="N74:P74"/>
    <mergeCell ref="N75:P75"/>
    <mergeCell ref="C73:J73"/>
    <mergeCell ref="N70:P70"/>
    <mergeCell ref="N72:P72"/>
    <mergeCell ref="N73:P73"/>
    <mergeCell ref="G5:K5"/>
    <mergeCell ref="B6:F6"/>
    <mergeCell ref="C74:J74"/>
    <mergeCell ref="N76:P76"/>
    <mergeCell ref="N77:P77"/>
    <mergeCell ref="N78:P78"/>
    <mergeCell ref="N79:P79"/>
    <mergeCell ref="N80:P80"/>
    <mergeCell ref="N81:P81"/>
    <mergeCell ref="N82:P82"/>
    <mergeCell ref="N83:P83"/>
    <mergeCell ref="N84:P84"/>
    <mergeCell ref="N85:P85"/>
    <mergeCell ref="N90:P90"/>
    <mergeCell ref="N91:P91"/>
    <mergeCell ref="N86:P86"/>
    <mergeCell ref="N87:P87"/>
    <mergeCell ref="N88:P88"/>
    <mergeCell ref="N89:P89"/>
  </mergeCells>
  <phoneticPr fontId="24" type="noConversion"/>
  <hyperlinks>
    <hyperlink ref="B6:F6" location="'Process - UCM'!A1" tooltip="4. Use Case Management" display="4. Use Case Management" xr:uid="{00000000-0004-0000-1100-000001000000}"/>
    <hyperlink ref="B3:F3" location="'Process - MGT'!A1" tooltip="1. Management" display="1. Management" xr:uid="{00000000-0004-0000-1100-000002000000}"/>
    <hyperlink ref="G3:K3" location="'Process - DTE'!A1" tooltip="5. Detection Engineering &amp; Validation" display="5. Detection Engineering &amp; Validation" xr:uid="{0F448AB6-4201-48D2-A4CA-D81C906BBB03}"/>
    <hyperlink ref="B5:F5" location="'Process - RPT'!A1" tooltip="3. Reporting &amp; Communication" display="3. Reporting &amp; Communication" xr:uid="{994F7EC3-FD5D-43B8-BC65-48F5296036C0}"/>
    <hyperlink ref="C76" r:id="rId1" xr:uid="{FBECE187-A6C9-4C2E-B1FF-D74993D77E0E}"/>
    <hyperlink ref="G5:K5" location="'Process - LOG'!A1" tooltip="7. Log Management" display="7. Log Management" xr:uid="{62D00D77-1F6D-4BF8-A976-EA7933AB58B9}"/>
    <hyperlink ref="G4:K4" location="'Process - ATE'!A1" tooltip="6. Automation Engineering" display="6. Automation Engineering" xr:uid="{F4E02AFD-0A44-41B4-975B-B3AAA834DB7E}"/>
    <hyperlink ref="C78" r:id="rId2" xr:uid="{FF8BBCC3-4279-41E2-9FFC-20F43D485E72}"/>
    <hyperlink ref="C81" r:id="rId3" xr:uid="{92C3598B-CE52-4395-ADB4-8DF137F23DF5}"/>
  </hyperlinks>
  <pageMargins left="0.7" right="0.7" top="0.75" bottom="0.75" header="0.3" footer="0.3"/>
  <pageSetup paperSize="9" orientation="portrait" r:id="rId4"/>
  <ignoredErrors>
    <ignoredError sqref="L19" formulaRange="1"/>
  </ignoredErrors>
  <drawing r:id="rId5"/>
  <legacyDrawing r:id="rId6"/>
  <mc:AlternateContent xmlns:mc="http://schemas.openxmlformats.org/markup-compatibility/2006">
    <mc:Choice Requires="x14">
      <controls>
        <mc:AlternateContent xmlns:mc="http://schemas.openxmlformats.org/markup-compatibility/2006">
          <mc:Choice Requires="x14">
            <control shapeId="71698" r:id="rId7" name="Drop Down 18">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71699" r:id="rId8" name="Drop Down 19">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mc:AlternateContent xmlns:mc="http://schemas.openxmlformats.org/markup-compatibility/2006">
          <mc:Choice Requires="x14">
            <control shapeId="71700" r:id="rId9" name="Drop Down 20">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mc:AlternateContent xmlns:mc="http://schemas.openxmlformats.org/markup-compatibility/2006">
          <mc:Choice Requires="x14">
            <control shapeId="71701" r:id="rId10" name="Drop Down 21">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71702" r:id="rId11" name="Drop Down 22">
              <controlPr defaultSize="0" autoLine="0" autoPict="0">
                <anchor moveWithCells="1">
                  <from>
                    <xdr:col>11</xdr:col>
                    <xdr:colOff>15368</xdr:colOff>
                    <xdr:row>26</xdr:row>
                    <xdr:rowOff>23052</xdr:rowOff>
                  </from>
                  <to>
                    <xdr:col>12</xdr:col>
                    <xdr:colOff>15368</xdr:colOff>
                    <xdr:row>26</xdr:row>
                    <xdr:rowOff>230521</xdr:rowOff>
                  </to>
                </anchor>
              </controlPr>
            </control>
          </mc:Choice>
        </mc:AlternateContent>
        <mc:AlternateContent xmlns:mc="http://schemas.openxmlformats.org/markup-compatibility/2006">
          <mc:Choice Requires="x14">
            <control shapeId="71718" r:id="rId12" name="Drop Down 38">
              <controlPr defaultSize="0" autoLine="0" autoPict="0">
                <anchor moveWithCells="1">
                  <from>
                    <xdr:col>11</xdr:col>
                    <xdr:colOff>15368</xdr:colOff>
                    <xdr:row>40</xdr:row>
                    <xdr:rowOff>23052</xdr:rowOff>
                  </from>
                  <to>
                    <xdr:col>12</xdr:col>
                    <xdr:colOff>15368</xdr:colOff>
                    <xdr:row>40</xdr:row>
                    <xdr:rowOff>230521</xdr:rowOff>
                  </to>
                </anchor>
              </controlPr>
            </control>
          </mc:Choice>
        </mc:AlternateContent>
        <mc:AlternateContent xmlns:mc="http://schemas.openxmlformats.org/markup-compatibility/2006">
          <mc:Choice Requires="x14">
            <control shapeId="71732" r:id="rId13" name="Drop Down 52">
              <controlPr defaultSize="0" autoLine="0" autoPict="0">
                <anchor moveWithCells="1">
                  <from>
                    <xdr:col>11</xdr:col>
                    <xdr:colOff>15368</xdr:colOff>
                    <xdr:row>65</xdr:row>
                    <xdr:rowOff>23052</xdr:rowOff>
                  </from>
                  <to>
                    <xdr:col>12</xdr:col>
                    <xdr:colOff>15368</xdr:colOff>
                    <xdr:row>65</xdr:row>
                    <xdr:rowOff>230521</xdr:rowOff>
                  </to>
                </anchor>
              </controlPr>
            </control>
          </mc:Choice>
        </mc:AlternateContent>
        <mc:AlternateContent xmlns:mc="http://schemas.openxmlformats.org/markup-compatibility/2006">
          <mc:Choice Requires="x14">
            <control shapeId="71733" r:id="rId14" name="Drop Down 53">
              <controlPr defaultSize="0" autoLine="0" autoPict="0">
                <anchor moveWithCells="1">
                  <from>
                    <xdr:col>11</xdr:col>
                    <xdr:colOff>15368</xdr:colOff>
                    <xdr:row>66</xdr:row>
                    <xdr:rowOff>23052</xdr:rowOff>
                  </from>
                  <to>
                    <xdr:col>12</xdr:col>
                    <xdr:colOff>15368</xdr:colOff>
                    <xdr:row>66</xdr:row>
                    <xdr:rowOff>230521</xdr:rowOff>
                  </to>
                </anchor>
              </controlPr>
            </control>
          </mc:Choice>
        </mc:AlternateContent>
        <mc:AlternateContent xmlns:mc="http://schemas.openxmlformats.org/markup-compatibility/2006">
          <mc:Choice Requires="x14">
            <control shapeId="71736" r:id="rId15" name="Drop Down 56">
              <controlPr defaultSize="0" autoLine="0" autoPict="0">
                <anchor moveWithCells="1">
                  <from>
                    <xdr:col>11</xdr:col>
                    <xdr:colOff>15368</xdr:colOff>
                    <xdr:row>53</xdr:row>
                    <xdr:rowOff>23052</xdr:rowOff>
                  </from>
                  <to>
                    <xdr:col>12</xdr:col>
                    <xdr:colOff>15368</xdr:colOff>
                    <xdr:row>53</xdr:row>
                    <xdr:rowOff>230521</xdr:rowOff>
                  </to>
                </anchor>
              </controlPr>
            </control>
          </mc:Choice>
        </mc:AlternateContent>
        <mc:AlternateContent xmlns:mc="http://schemas.openxmlformats.org/markup-compatibility/2006">
          <mc:Choice Requires="x14">
            <control shapeId="71737" r:id="rId16" name="Drop Down 57">
              <controlPr defaultSize="0" autoLine="0" autoPict="0">
                <anchor moveWithCells="1">
                  <from>
                    <xdr:col>11</xdr:col>
                    <xdr:colOff>15368</xdr:colOff>
                    <xdr:row>62</xdr:row>
                    <xdr:rowOff>23052</xdr:rowOff>
                  </from>
                  <to>
                    <xdr:col>12</xdr:col>
                    <xdr:colOff>15368</xdr:colOff>
                    <xdr:row>62</xdr:row>
                    <xdr:rowOff>230521</xdr:rowOff>
                  </to>
                </anchor>
              </controlPr>
            </control>
          </mc:Choice>
        </mc:AlternateContent>
        <mc:AlternateContent xmlns:mc="http://schemas.openxmlformats.org/markup-compatibility/2006">
          <mc:Choice Requires="x14">
            <control shapeId="71807" r:id="rId17" name="Drop Down 127">
              <controlPr defaultSize="0" autoLine="0" autoPict="0">
                <anchor moveWithCells="1">
                  <from>
                    <xdr:col>11</xdr:col>
                    <xdr:colOff>15368</xdr:colOff>
                    <xdr:row>63</xdr:row>
                    <xdr:rowOff>23052</xdr:rowOff>
                  </from>
                  <to>
                    <xdr:col>12</xdr:col>
                    <xdr:colOff>15368</xdr:colOff>
                    <xdr:row>63</xdr:row>
                    <xdr:rowOff>230521</xdr:rowOff>
                  </to>
                </anchor>
              </controlPr>
            </control>
          </mc:Choice>
        </mc:AlternateContent>
        <mc:AlternateContent xmlns:mc="http://schemas.openxmlformats.org/markup-compatibility/2006">
          <mc:Choice Requires="x14">
            <control shapeId="71812" r:id="rId18" name="Drop Down 132">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71817" r:id="rId19" name="Drop Down 137">
              <controlPr defaultSize="0" autoLine="0" autoPict="0">
                <anchor moveWithCells="1">
                  <from>
                    <xdr:col>11</xdr:col>
                    <xdr:colOff>15368</xdr:colOff>
                    <xdr:row>51</xdr:row>
                    <xdr:rowOff>23052</xdr:rowOff>
                  </from>
                  <to>
                    <xdr:col>12</xdr:col>
                    <xdr:colOff>15368</xdr:colOff>
                    <xdr:row>51</xdr:row>
                    <xdr:rowOff>230521</xdr:rowOff>
                  </to>
                </anchor>
              </controlPr>
            </control>
          </mc:Choice>
        </mc:AlternateContent>
        <mc:AlternateContent xmlns:mc="http://schemas.openxmlformats.org/markup-compatibility/2006">
          <mc:Choice Requires="x14">
            <control shapeId="71819" r:id="rId20" name="Drop Down 139">
              <controlPr defaultSize="0" autoLine="0" autoPict="0">
                <anchor moveWithCells="1">
                  <from>
                    <xdr:col>11</xdr:col>
                    <xdr:colOff>15368</xdr:colOff>
                    <xdr:row>61</xdr:row>
                    <xdr:rowOff>23052</xdr:rowOff>
                  </from>
                  <to>
                    <xdr:col>12</xdr:col>
                    <xdr:colOff>15368</xdr:colOff>
                    <xdr:row>61</xdr:row>
                    <xdr:rowOff>230521</xdr:rowOff>
                  </to>
                </anchor>
              </controlPr>
            </control>
          </mc:Choice>
        </mc:AlternateContent>
        <mc:AlternateContent xmlns:mc="http://schemas.openxmlformats.org/markup-compatibility/2006">
          <mc:Choice Requires="x14">
            <control shapeId="71821" r:id="rId21" name="Drop Down 141">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71822" r:id="rId22" name="Drop Down 142">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71824" r:id="rId23" name="Drop Down 144">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71825" r:id="rId24" name="Drop Down 145">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71826" r:id="rId25" name="Drop Down 146">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71827" r:id="rId26" name="Drop Down 147">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71830" r:id="rId27" name="Drop Down 150">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71831" r:id="rId28" name="Drop Down 151">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71842" r:id="rId29" name="Drop Down 162">
              <controlPr defaultSize="0" autoLine="0" autoPict="0">
                <anchor moveWithCells="1">
                  <from>
                    <xdr:col>11</xdr:col>
                    <xdr:colOff>15368</xdr:colOff>
                    <xdr:row>32</xdr:row>
                    <xdr:rowOff>23052</xdr:rowOff>
                  </from>
                  <to>
                    <xdr:col>12</xdr:col>
                    <xdr:colOff>15368</xdr:colOff>
                    <xdr:row>32</xdr:row>
                    <xdr:rowOff>230521</xdr:rowOff>
                  </to>
                </anchor>
              </controlPr>
            </control>
          </mc:Choice>
        </mc:AlternateContent>
        <mc:AlternateContent xmlns:mc="http://schemas.openxmlformats.org/markup-compatibility/2006">
          <mc:Choice Requires="x14">
            <control shapeId="71843" r:id="rId30" name="Drop Down 163">
              <controlPr defaultSize="0" autoLine="0" autoPict="0">
                <anchor moveWithCells="1">
                  <from>
                    <xdr:col>11</xdr:col>
                    <xdr:colOff>15368</xdr:colOff>
                    <xdr:row>33</xdr:row>
                    <xdr:rowOff>23052</xdr:rowOff>
                  </from>
                  <to>
                    <xdr:col>12</xdr:col>
                    <xdr:colOff>15368</xdr:colOff>
                    <xdr:row>33</xdr:row>
                    <xdr:rowOff>230521</xdr:rowOff>
                  </to>
                </anchor>
              </controlPr>
            </control>
          </mc:Choice>
        </mc:AlternateContent>
        <mc:AlternateContent xmlns:mc="http://schemas.openxmlformats.org/markup-compatibility/2006">
          <mc:Choice Requires="x14">
            <control shapeId="71844" r:id="rId31" name="Drop Down 164">
              <controlPr defaultSize="0" autoLine="0" autoPict="0">
                <anchor moveWithCells="1">
                  <from>
                    <xdr:col>11</xdr:col>
                    <xdr:colOff>15368</xdr:colOff>
                    <xdr:row>34</xdr:row>
                    <xdr:rowOff>23052</xdr:rowOff>
                  </from>
                  <to>
                    <xdr:col>12</xdr:col>
                    <xdr:colOff>15368</xdr:colOff>
                    <xdr:row>34</xdr:row>
                    <xdr:rowOff>230521</xdr:rowOff>
                  </to>
                </anchor>
              </controlPr>
            </control>
          </mc:Choice>
        </mc:AlternateContent>
        <mc:AlternateContent xmlns:mc="http://schemas.openxmlformats.org/markup-compatibility/2006">
          <mc:Choice Requires="x14">
            <control shapeId="71845" r:id="rId32" name="Drop Down 165">
              <controlPr defaultSize="0" autoLine="0" autoPict="0">
                <anchor moveWithCells="1">
                  <from>
                    <xdr:col>11</xdr:col>
                    <xdr:colOff>15368</xdr:colOff>
                    <xdr:row>35</xdr:row>
                    <xdr:rowOff>23052</xdr:rowOff>
                  </from>
                  <to>
                    <xdr:col>12</xdr:col>
                    <xdr:colOff>15368</xdr:colOff>
                    <xdr:row>35</xdr:row>
                    <xdr:rowOff>230521</xdr:rowOff>
                  </to>
                </anchor>
              </controlPr>
            </control>
          </mc:Choice>
        </mc:AlternateContent>
        <mc:AlternateContent xmlns:mc="http://schemas.openxmlformats.org/markup-compatibility/2006">
          <mc:Choice Requires="x14">
            <control shapeId="71847" r:id="rId33" name="Drop Down 167">
              <controlPr defaultSize="0" autoLine="0" autoPict="0">
                <anchor moveWithCells="1">
                  <from>
                    <xdr:col>11</xdr:col>
                    <xdr:colOff>15368</xdr:colOff>
                    <xdr:row>42</xdr:row>
                    <xdr:rowOff>23052</xdr:rowOff>
                  </from>
                  <to>
                    <xdr:col>12</xdr:col>
                    <xdr:colOff>15368</xdr:colOff>
                    <xdr:row>42</xdr:row>
                    <xdr:rowOff>230521</xdr:rowOff>
                  </to>
                </anchor>
              </controlPr>
            </control>
          </mc:Choice>
        </mc:AlternateContent>
        <mc:AlternateContent xmlns:mc="http://schemas.openxmlformats.org/markup-compatibility/2006">
          <mc:Choice Requires="x14">
            <control shapeId="71848" r:id="rId34" name="Drop Down 168">
              <controlPr defaultSize="0" autoLine="0" autoPict="0">
                <anchor moveWithCells="1">
                  <from>
                    <xdr:col>11</xdr:col>
                    <xdr:colOff>15368</xdr:colOff>
                    <xdr:row>43</xdr:row>
                    <xdr:rowOff>23052</xdr:rowOff>
                  </from>
                  <to>
                    <xdr:col>12</xdr:col>
                    <xdr:colOff>15368</xdr:colOff>
                    <xdr:row>43</xdr:row>
                    <xdr:rowOff>230521</xdr:rowOff>
                  </to>
                </anchor>
              </controlPr>
            </control>
          </mc:Choice>
        </mc:AlternateContent>
        <mc:AlternateContent xmlns:mc="http://schemas.openxmlformats.org/markup-compatibility/2006">
          <mc:Choice Requires="x14">
            <control shapeId="71849" r:id="rId35" name="Drop Down 169">
              <controlPr defaultSize="0" autoLine="0" autoPict="0">
                <anchor moveWithCells="1">
                  <from>
                    <xdr:col>11</xdr:col>
                    <xdr:colOff>15368</xdr:colOff>
                    <xdr:row>44</xdr:row>
                    <xdr:rowOff>23052</xdr:rowOff>
                  </from>
                  <to>
                    <xdr:col>12</xdr:col>
                    <xdr:colOff>15368</xdr:colOff>
                    <xdr:row>44</xdr:row>
                    <xdr:rowOff>230521</xdr:rowOff>
                  </to>
                </anchor>
              </controlPr>
            </control>
          </mc:Choice>
        </mc:AlternateContent>
        <mc:AlternateContent xmlns:mc="http://schemas.openxmlformats.org/markup-compatibility/2006">
          <mc:Choice Requires="x14">
            <control shapeId="71850" r:id="rId36" name="Drop Down 170">
              <controlPr defaultSize="0" autoLine="0" autoPict="0">
                <anchor moveWithCells="1">
                  <from>
                    <xdr:col>11</xdr:col>
                    <xdr:colOff>15368</xdr:colOff>
                    <xdr:row>45</xdr:row>
                    <xdr:rowOff>23052</xdr:rowOff>
                  </from>
                  <to>
                    <xdr:col>12</xdr:col>
                    <xdr:colOff>15368</xdr:colOff>
                    <xdr:row>45</xdr:row>
                    <xdr:rowOff>230521</xdr:rowOff>
                  </to>
                </anchor>
              </controlPr>
            </control>
          </mc:Choice>
        </mc:AlternateContent>
        <mc:AlternateContent xmlns:mc="http://schemas.openxmlformats.org/markup-compatibility/2006">
          <mc:Choice Requires="x14">
            <control shapeId="71851" r:id="rId37" name="Drop Down 171">
              <controlPr defaultSize="0" autoLine="0" autoPict="0">
                <anchor moveWithCells="1">
                  <from>
                    <xdr:col>11</xdr:col>
                    <xdr:colOff>15368</xdr:colOff>
                    <xdr:row>46</xdr:row>
                    <xdr:rowOff>23052</xdr:rowOff>
                  </from>
                  <to>
                    <xdr:col>12</xdr:col>
                    <xdr:colOff>15368</xdr:colOff>
                    <xdr:row>46</xdr:row>
                    <xdr:rowOff>230521</xdr:rowOff>
                  </to>
                </anchor>
              </controlPr>
            </control>
          </mc:Choice>
        </mc:AlternateContent>
        <mc:AlternateContent xmlns:mc="http://schemas.openxmlformats.org/markup-compatibility/2006">
          <mc:Choice Requires="x14">
            <control shapeId="71852" r:id="rId38" name="Drop Down 172">
              <controlPr defaultSize="0" autoLine="0" autoPict="0">
                <anchor moveWithCells="1">
                  <from>
                    <xdr:col>11</xdr:col>
                    <xdr:colOff>15368</xdr:colOff>
                    <xdr:row>47</xdr:row>
                    <xdr:rowOff>23052</xdr:rowOff>
                  </from>
                  <to>
                    <xdr:col>12</xdr:col>
                    <xdr:colOff>15368</xdr:colOff>
                    <xdr:row>47</xdr:row>
                    <xdr:rowOff>230521</xdr:rowOff>
                  </to>
                </anchor>
              </controlPr>
            </control>
          </mc:Choice>
        </mc:AlternateContent>
        <mc:AlternateContent xmlns:mc="http://schemas.openxmlformats.org/markup-compatibility/2006">
          <mc:Choice Requires="x14">
            <control shapeId="71846" r:id="rId39" name="Drop Down 166">
              <controlPr defaultSize="0" autoLine="0" autoPict="0">
                <anchor moveWithCells="1">
                  <from>
                    <xdr:col>11</xdr:col>
                    <xdr:colOff>15368</xdr:colOff>
                    <xdr:row>36</xdr:row>
                    <xdr:rowOff>23052</xdr:rowOff>
                  </from>
                  <to>
                    <xdr:col>12</xdr:col>
                    <xdr:colOff>15368</xdr:colOff>
                    <xdr:row>36</xdr:row>
                    <xdr:rowOff>230521</xdr:rowOff>
                  </to>
                </anchor>
              </controlPr>
            </control>
          </mc:Choice>
        </mc:AlternateContent>
        <mc:AlternateContent xmlns:mc="http://schemas.openxmlformats.org/markup-compatibility/2006">
          <mc:Choice Requires="x14">
            <control shapeId="71854" r:id="rId40" name="Drop Down 174">
              <controlPr defaultSize="0" autoLine="0" autoPict="0">
                <anchor moveWithCells="1">
                  <from>
                    <xdr:col>11</xdr:col>
                    <xdr:colOff>15368</xdr:colOff>
                    <xdr:row>55</xdr:row>
                    <xdr:rowOff>23052</xdr:rowOff>
                  </from>
                  <to>
                    <xdr:col>12</xdr:col>
                    <xdr:colOff>15368</xdr:colOff>
                    <xdr:row>55</xdr:row>
                    <xdr:rowOff>230521</xdr:rowOff>
                  </to>
                </anchor>
              </controlPr>
            </control>
          </mc:Choice>
        </mc:AlternateContent>
        <mc:AlternateContent xmlns:mc="http://schemas.openxmlformats.org/markup-compatibility/2006">
          <mc:Choice Requires="x14">
            <control shapeId="71855" r:id="rId41" name="Drop Down 175">
              <controlPr defaultSize="0" autoLine="0" autoPict="0">
                <anchor moveWithCells="1">
                  <from>
                    <xdr:col>11</xdr:col>
                    <xdr:colOff>15368</xdr:colOff>
                    <xdr:row>56</xdr:row>
                    <xdr:rowOff>23052</xdr:rowOff>
                  </from>
                  <to>
                    <xdr:col>12</xdr:col>
                    <xdr:colOff>15368</xdr:colOff>
                    <xdr:row>56</xdr:row>
                    <xdr:rowOff>230521</xdr:rowOff>
                  </to>
                </anchor>
              </controlPr>
            </control>
          </mc:Choice>
        </mc:AlternateContent>
        <mc:AlternateContent xmlns:mc="http://schemas.openxmlformats.org/markup-compatibility/2006">
          <mc:Choice Requires="x14">
            <control shapeId="71856" r:id="rId42" name="Drop Down 176">
              <controlPr defaultSize="0" autoLine="0" autoPict="0">
                <anchor moveWithCells="1">
                  <from>
                    <xdr:col>11</xdr:col>
                    <xdr:colOff>15368</xdr:colOff>
                    <xdr:row>57</xdr:row>
                    <xdr:rowOff>23052</xdr:rowOff>
                  </from>
                  <to>
                    <xdr:col>12</xdr:col>
                    <xdr:colOff>15368</xdr:colOff>
                    <xdr:row>57</xdr:row>
                    <xdr:rowOff>230521</xdr:rowOff>
                  </to>
                </anchor>
              </controlPr>
            </control>
          </mc:Choice>
        </mc:AlternateContent>
        <mc:AlternateContent xmlns:mc="http://schemas.openxmlformats.org/markup-compatibility/2006">
          <mc:Choice Requires="x14">
            <control shapeId="71853" r:id="rId43" name="Drop Down 173">
              <controlPr defaultSize="0" autoLine="0" autoPict="0">
                <anchor moveWithCells="1">
                  <from>
                    <xdr:col>11</xdr:col>
                    <xdr:colOff>15368</xdr:colOff>
                    <xdr:row>49</xdr:row>
                    <xdr:rowOff>23052</xdr:rowOff>
                  </from>
                  <to>
                    <xdr:col>12</xdr:col>
                    <xdr:colOff>15368</xdr:colOff>
                    <xdr:row>49</xdr:row>
                    <xdr:rowOff>230521</xdr:rowOff>
                  </to>
                </anchor>
              </controlPr>
            </control>
          </mc:Choice>
        </mc:AlternateContent>
        <mc:AlternateContent xmlns:mc="http://schemas.openxmlformats.org/markup-compatibility/2006">
          <mc:Choice Requires="x14">
            <control shapeId="71835" r:id="rId44" name="Drop Down 155">
              <controlPr defaultSize="0" autoLine="0" autoPict="0">
                <anchor moveWithCells="1">
                  <from>
                    <xdr:col>11</xdr:col>
                    <xdr:colOff>15368</xdr:colOff>
                    <xdr:row>30</xdr:row>
                    <xdr:rowOff>23052</xdr:rowOff>
                  </from>
                  <to>
                    <xdr:col>12</xdr:col>
                    <xdr:colOff>15368</xdr:colOff>
                    <xdr:row>30</xdr:row>
                    <xdr:rowOff>230521</xdr:rowOff>
                  </to>
                </anchor>
              </controlPr>
            </control>
          </mc:Choice>
        </mc:AlternateContent>
        <mc:AlternateContent xmlns:mc="http://schemas.openxmlformats.org/markup-compatibility/2006">
          <mc:Choice Requires="x14">
            <control shapeId="71858" r:id="rId45" name="Drop Down 178">
              <controlPr defaultSize="0" autoLine="0" autoPict="0">
                <anchor moveWithCells="1">
                  <from>
                    <xdr:col>11</xdr:col>
                    <xdr:colOff>15368</xdr:colOff>
                    <xdr:row>38</xdr:row>
                    <xdr:rowOff>23052</xdr:rowOff>
                  </from>
                  <to>
                    <xdr:col>12</xdr:col>
                    <xdr:colOff>15368</xdr:colOff>
                    <xdr:row>38</xdr:row>
                    <xdr:rowOff>230521</xdr:rowOff>
                  </to>
                </anchor>
              </controlPr>
            </control>
          </mc:Choice>
        </mc:AlternateContent>
        <mc:AlternateContent xmlns:mc="http://schemas.openxmlformats.org/markup-compatibility/2006">
          <mc:Choice Requires="x14">
            <control shapeId="71860" r:id="rId46" name="Drop Down 180">
              <controlPr defaultSize="0" autoLine="0" autoPict="0">
                <anchor moveWithCells="1">
                  <from>
                    <xdr:col>11</xdr:col>
                    <xdr:colOff>15368</xdr:colOff>
                    <xdr:row>58</xdr:row>
                    <xdr:rowOff>23052</xdr:rowOff>
                  </from>
                  <to>
                    <xdr:col>12</xdr:col>
                    <xdr:colOff>15368</xdr:colOff>
                    <xdr:row>58</xdr:row>
                    <xdr:rowOff>230521</xdr:rowOff>
                  </to>
                </anchor>
              </controlPr>
            </control>
          </mc:Choice>
        </mc:AlternateContent>
        <mc:AlternateContent xmlns:mc="http://schemas.openxmlformats.org/markup-compatibility/2006">
          <mc:Choice Requires="x14">
            <control shapeId="71861" r:id="rId47" name="Drop Down 181">
              <controlPr defaultSize="0" autoLine="0" autoPict="0">
                <anchor moveWithCells="1">
                  <from>
                    <xdr:col>11</xdr:col>
                    <xdr:colOff>15368</xdr:colOff>
                    <xdr:row>59</xdr:row>
                    <xdr:rowOff>23052</xdr:rowOff>
                  </from>
                  <to>
                    <xdr:col>12</xdr:col>
                    <xdr:colOff>15368</xdr:colOff>
                    <xdr:row>59</xdr:row>
                    <xdr:rowOff>230521</xdr:rowOff>
                  </to>
                </anchor>
              </controlPr>
            </control>
          </mc:Choice>
        </mc:AlternateContent>
        <mc:AlternateContent xmlns:mc="http://schemas.openxmlformats.org/markup-compatibility/2006">
          <mc:Choice Requires="x14">
            <control shapeId="71828" r:id="rId48" name="Drop Down 148">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71862" r:id="rId49" name="Drop Down 182">
              <controlPr defaultSize="0" autoLine="0" autoPict="0">
                <anchor moveWithCells="1">
                  <from>
                    <xdr:col>11</xdr:col>
                    <xdr:colOff>15368</xdr:colOff>
                    <xdr:row>28</xdr:row>
                    <xdr:rowOff>23052</xdr:rowOff>
                  </from>
                  <to>
                    <xdr:col>12</xdr:col>
                    <xdr:colOff>15368</xdr:colOff>
                    <xdr:row>28</xdr:row>
                    <xdr:rowOff>230521</xdr:rowOff>
                  </to>
                </anchor>
              </controlPr>
            </control>
          </mc:Choice>
        </mc:AlternateContent>
        <mc:AlternateContent xmlns:mc="http://schemas.openxmlformats.org/markup-compatibility/2006">
          <mc:Choice Requires="x14">
            <control shapeId="71864" r:id="rId50" name="Drop Down 184">
              <controlPr defaultSize="0" autoLine="0" autoPict="0">
                <anchor moveWithCells="1">
                  <from>
                    <xdr:col>11</xdr:col>
                    <xdr:colOff>15368</xdr:colOff>
                    <xdr:row>48</xdr:row>
                    <xdr:rowOff>23052</xdr:rowOff>
                  </from>
                  <to>
                    <xdr:col>12</xdr:col>
                    <xdr:colOff>15368</xdr:colOff>
                    <xdr:row>48</xdr:row>
                    <xdr:rowOff>230521</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Blad26">
    <tabColor rgb="FF0070C0"/>
  </sheetPr>
  <dimension ref="A1:T78"/>
  <sheetViews>
    <sheetView showRowColHeaders="0" zoomScaleNormal="100" workbookViewId="0">
      <pane ySplit="7" topLeftCell="A8" activePane="bottomLeft" state="frozen"/>
      <selection activeCell="G25" sqref="G25"/>
      <selection pane="bottomLeft"/>
    </sheetView>
  </sheetViews>
  <sheetFormatPr defaultColWidth="0" defaultRowHeight="0" customHeight="1" zeroHeight="1" x14ac:dyDescent="0.3"/>
  <cols>
    <col min="1" max="1" width="5.77734375" customWidth="1"/>
    <col min="2" max="11" width="9.21875" customWidth="1"/>
    <col min="12" max="12" width="20" customWidth="1"/>
    <col min="13" max="13" width="2.21875" customWidth="1"/>
    <col min="14" max="14" width="57.21875" customWidth="1"/>
    <col min="15" max="15" width="2.21875" customWidth="1"/>
    <col min="16" max="16" width="110.77734375" customWidth="1"/>
    <col min="17" max="17" width="2.21875" customWidth="1"/>
    <col min="18" max="18" width="0" hidden="1" customWidth="1"/>
    <col min="21" max="16384" width="9.21875" hidden="1"/>
  </cols>
  <sheetData>
    <row r="1" spans="1:17" ht="20.149999999999999" customHeight="1" x14ac:dyDescent="0.3">
      <c r="A1" s="323"/>
      <c r="B1" s="818" t="s">
        <v>149</v>
      </c>
      <c r="C1" s="819"/>
      <c r="D1" s="819"/>
      <c r="E1" s="819"/>
      <c r="F1" s="819"/>
      <c r="G1" s="819"/>
      <c r="H1" s="819"/>
      <c r="I1" s="819"/>
      <c r="J1" s="819"/>
      <c r="K1" s="819"/>
      <c r="L1" s="822"/>
      <c r="M1" s="335"/>
      <c r="N1" s="324"/>
      <c r="O1" s="324"/>
      <c r="P1" s="324"/>
      <c r="Q1" s="325"/>
    </row>
    <row r="2" spans="1:17" ht="20.149999999999999" customHeight="1" x14ac:dyDescent="0.3">
      <c r="A2" s="326"/>
      <c r="B2" s="820"/>
      <c r="C2" s="821"/>
      <c r="D2" s="821"/>
      <c r="E2" s="821"/>
      <c r="F2" s="821"/>
      <c r="G2" s="821"/>
      <c r="H2" s="821"/>
      <c r="I2" s="821"/>
      <c r="J2" s="821"/>
      <c r="K2" s="821"/>
      <c r="L2" s="823"/>
      <c r="M2" s="320"/>
      <c r="N2" s="332"/>
      <c r="O2" s="332"/>
      <c r="P2" s="332"/>
      <c r="Q2" s="333"/>
    </row>
    <row r="3" spans="1:17" ht="20.149999999999999" customHeight="1" x14ac:dyDescent="0.3">
      <c r="A3" s="326"/>
      <c r="B3" s="814" t="s">
        <v>2448</v>
      </c>
      <c r="C3" s="815"/>
      <c r="D3" s="815"/>
      <c r="E3" s="815"/>
      <c r="F3" s="815"/>
      <c r="G3" s="814" t="s">
        <v>2765</v>
      </c>
      <c r="H3" s="815"/>
      <c r="I3" s="815"/>
      <c r="J3" s="815"/>
      <c r="K3" s="815"/>
      <c r="L3" s="312"/>
      <c r="M3" s="312"/>
      <c r="N3" s="327"/>
      <c r="O3" s="327"/>
      <c r="P3" s="327"/>
      <c r="Q3" s="328"/>
    </row>
    <row r="4" spans="1:17" ht="20.149999999999999" customHeight="1" x14ac:dyDescent="0.3">
      <c r="A4" s="326"/>
      <c r="B4" s="814" t="s">
        <v>3446</v>
      </c>
      <c r="C4" s="815"/>
      <c r="D4" s="815"/>
      <c r="E4" s="815"/>
      <c r="F4" s="815"/>
      <c r="G4" s="814" t="s">
        <v>4537</v>
      </c>
      <c r="H4" s="815"/>
      <c r="I4" s="815"/>
      <c r="J4" s="815"/>
      <c r="K4" s="815"/>
      <c r="L4" s="312"/>
      <c r="M4" s="312"/>
      <c r="N4" s="327"/>
      <c r="O4" s="327"/>
      <c r="P4" s="327"/>
      <c r="Q4" s="328"/>
    </row>
    <row r="5" spans="1:17" ht="20.149999999999999" customHeight="1" x14ac:dyDescent="0.3">
      <c r="A5" s="326"/>
      <c r="B5" s="825" t="s">
        <v>3352</v>
      </c>
      <c r="C5" s="826"/>
      <c r="D5" s="826"/>
      <c r="E5" s="826"/>
      <c r="F5" s="827"/>
      <c r="G5" s="814" t="s">
        <v>1920</v>
      </c>
      <c r="H5" s="815"/>
      <c r="I5" s="815"/>
      <c r="J5" s="815"/>
      <c r="K5" s="815"/>
      <c r="L5" s="312"/>
      <c r="M5" s="312"/>
      <c r="N5" s="327"/>
      <c r="O5" s="327"/>
      <c r="P5" s="327"/>
      <c r="Q5" s="328"/>
    </row>
    <row r="6" spans="1:17" ht="20.149999999999999" customHeight="1" x14ac:dyDescent="0.3">
      <c r="A6" s="326"/>
      <c r="B6" s="814" t="s">
        <v>1915</v>
      </c>
      <c r="C6" s="815"/>
      <c r="D6" s="815"/>
      <c r="E6" s="815"/>
      <c r="F6" s="815"/>
      <c r="G6" s="334"/>
      <c r="H6" s="312"/>
      <c r="I6" s="312"/>
      <c r="J6" s="312"/>
      <c r="K6" s="312"/>
      <c r="L6" s="312"/>
      <c r="M6" s="312"/>
      <c r="N6" s="327"/>
      <c r="O6" s="327"/>
      <c r="P6" s="327"/>
      <c r="Q6" s="328"/>
    </row>
    <row r="7" spans="1:17" ht="20.149999999999999" customHeight="1" thickBot="1" x14ac:dyDescent="0.35">
      <c r="A7" s="329"/>
      <c r="B7" s="330"/>
      <c r="C7" s="330"/>
      <c r="D7" s="330"/>
      <c r="E7" s="330"/>
      <c r="F7" s="330"/>
      <c r="G7" s="330"/>
      <c r="H7" s="330"/>
      <c r="I7" s="330"/>
      <c r="J7" s="330"/>
      <c r="K7" s="330"/>
      <c r="L7" s="330"/>
      <c r="M7" s="330"/>
      <c r="N7" s="330"/>
      <c r="O7" s="330"/>
      <c r="P7" s="330"/>
      <c r="Q7" s="331"/>
    </row>
    <row r="8" spans="1:17" ht="20.149999999999999" customHeight="1" x14ac:dyDescent="0.3">
      <c r="A8" s="28"/>
      <c r="B8" s="29"/>
      <c r="C8" s="29"/>
      <c r="D8" s="29"/>
      <c r="E8" s="29"/>
      <c r="F8" s="29"/>
      <c r="G8" s="29"/>
      <c r="H8" s="29"/>
      <c r="I8" s="29"/>
      <c r="J8" s="29"/>
      <c r="K8" s="29"/>
      <c r="L8" s="29"/>
      <c r="M8" s="29"/>
      <c r="N8" s="29"/>
      <c r="O8" s="29"/>
      <c r="P8" s="29"/>
      <c r="Q8" s="30"/>
    </row>
    <row r="9" spans="1:17" s="2" customFormat="1" ht="20.149999999999999" customHeight="1" x14ac:dyDescent="0.3">
      <c r="A9" s="106">
        <v>3</v>
      </c>
      <c r="B9" s="124" t="s">
        <v>3353</v>
      </c>
      <c r="C9" s="108"/>
      <c r="D9" s="128"/>
      <c r="E9" s="128"/>
      <c r="F9" s="128"/>
      <c r="G9" s="128"/>
      <c r="H9" s="128"/>
      <c r="I9" s="128"/>
      <c r="J9" s="128"/>
      <c r="K9" s="108"/>
      <c r="L9" s="109" t="s">
        <v>144</v>
      </c>
      <c r="M9" s="108"/>
      <c r="N9" s="109" t="s">
        <v>1172</v>
      </c>
      <c r="O9" s="108"/>
      <c r="P9" s="109" t="s">
        <v>145</v>
      </c>
      <c r="Q9" s="13"/>
    </row>
    <row r="10" spans="1:17" s="2" customFormat="1" ht="20.149999999999999" customHeight="1" x14ac:dyDescent="0.3">
      <c r="A10" s="4"/>
      <c r="B10" s="101" t="s">
        <v>8</v>
      </c>
      <c r="C10" s="102" t="s">
        <v>4928</v>
      </c>
      <c r="D10" s="346"/>
      <c r="E10" s="346"/>
      <c r="F10" s="346"/>
      <c r="G10" s="346"/>
      <c r="H10" s="346"/>
      <c r="I10" s="346"/>
      <c r="J10" s="346"/>
      <c r="K10" s="3"/>
      <c r="L10" s="429"/>
      <c r="M10" s="3"/>
      <c r="N10" s="429"/>
      <c r="O10" s="3"/>
      <c r="P10" s="429"/>
      <c r="Q10" s="13"/>
    </row>
    <row r="11" spans="1:17" s="2" customFormat="1" ht="20.149999999999999" customHeight="1" x14ac:dyDescent="0.3">
      <c r="A11" s="6"/>
      <c r="B11" s="12" t="s">
        <v>1995</v>
      </c>
      <c r="C11" s="3" t="s">
        <v>518</v>
      </c>
      <c r="D11" s="12"/>
      <c r="E11" s="12"/>
      <c r="F11" s="12"/>
      <c r="G11" s="12"/>
      <c r="H11" s="12"/>
      <c r="I11" s="12"/>
      <c r="J11" s="12"/>
      <c r="K11" s="3"/>
      <c r="L11" s="113"/>
      <c r="M11" s="3"/>
      <c r="N11" s="296" t="str">
        <f>VLOOKUP(_Output!D251,_Guidance!B660:C665,2,FALSE)</f>
        <v xml:space="preserve"> </v>
      </c>
      <c r="O11" s="3"/>
      <c r="P11" s="113" t="s">
        <v>1602</v>
      </c>
      <c r="Q11" s="13"/>
    </row>
    <row r="12" spans="1:17" s="2" customFormat="1" ht="20.149999999999999" customHeight="1" x14ac:dyDescent="0.3">
      <c r="A12" s="6"/>
      <c r="B12" s="12" t="s">
        <v>1996</v>
      </c>
      <c r="C12" s="3" t="s">
        <v>519</v>
      </c>
      <c r="D12" s="12"/>
      <c r="E12" s="12"/>
      <c r="F12" s="12"/>
      <c r="G12" s="12"/>
      <c r="H12" s="12"/>
      <c r="I12" s="12"/>
      <c r="J12" s="12"/>
      <c r="K12" s="3"/>
      <c r="L12" s="113"/>
      <c r="M12" s="3"/>
      <c r="N12" s="296" t="str">
        <f>VLOOKUP(_Output!D252,_Guidance!B666:C671,2,FALSE)</f>
        <v xml:space="preserve"> </v>
      </c>
      <c r="O12" s="3"/>
      <c r="P12" s="113" t="s">
        <v>2234</v>
      </c>
      <c r="Q12" s="13"/>
    </row>
    <row r="13" spans="1:17" s="2" customFormat="1" ht="20.149999999999999" customHeight="1" x14ac:dyDescent="0.3">
      <c r="A13" s="6"/>
      <c r="B13" s="12" t="s">
        <v>4929</v>
      </c>
      <c r="C13" s="3" t="s">
        <v>520</v>
      </c>
      <c r="D13" s="12"/>
      <c r="E13" s="12"/>
      <c r="F13" s="12"/>
      <c r="G13" s="12"/>
      <c r="H13" s="12"/>
      <c r="I13" s="12"/>
      <c r="J13" s="12"/>
      <c r="K13" s="3"/>
      <c r="L13" s="113"/>
      <c r="M13" s="3"/>
      <c r="N13" s="296" t="str">
        <f>VLOOKUP(_Output!D253,_Guidance!B672:C677,2,FALSE)</f>
        <v xml:space="preserve"> </v>
      </c>
      <c r="O13" s="3"/>
      <c r="P13" s="113" t="s">
        <v>1603</v>
      </c>
      <c r="Q13" s="13"/>
    </row>
    <row r="14" spans="1:17" s="2" customFormat="1" ht="20.149999999999999" customHeight="1" x14ac:dyDescent="0.3">
      <c r="A14" s="6"/>
      <c r="B14" s="12" t="s">
        <v>4930</v>
      </c>
      <c r="C14" s="3" t="s">
        <v>2235</v>
      </c>
      <c r="D14" s="12"/>
      <c r="E14" s="12"/>
      <c r="F14" s="12"/>
      <c r="G14" s="12"/>
      <c r="H14" s="12"/>
      <c r="I14" s="12"/>
      <c r="J14" s="12"/>
      <c r="K14" s="3"/>
      <c r="L14" s="113"/>
      <c r="M14" s="3"/>
      <c r="N14" s="296" t="str">
        <f>VLOOKUP(_Output!D254,_Guidance!B678:C683,2,FALSE)</f>
        <v xml:space="preserve"> </v>
      </c>
      <c r="O14" s="3"/>
      <c r="P14" s="113" t="s">
        <v>806</v>
      </c>
      <c r="Q14" s="13"/>
    </row>
    <row r="15" spans="1:17" s="2" customFormat="1" ht="20.149999999999999" customHeight="1" x14ac:dyDescent="0.3">
      <c r="A15" s="6"/>
      <c r="B15" s="12" t="s">
        <v>4931</v>
      </c>
      <c r="C15" s="3" t="s">
        <v>521</v>
      </c>
      <c r="D15" s="12"/>
      <c r="E15" s="12"/>
      <c r="F15" s="12"/>
      <c r="G15" s="12"/>
      <c r="H15" s="12"/>
      <c r="I15" s="12"/>
      <c r="J15" s="12"/>
      <c r="K15" s="3"/>
      <c r="L15" s="113"/>
      <c r="M15" s="3"/>
      <c r="N15" s="296" t="str">
        <f>VLOOKUP(_Output!D255,_Guidance!B684:C689,2,FALSE)</f>
        <v xml:space="preserve"> </v>
      </c>
      <c r="O15" s="3"/>
      <c r="P15" s="113" t="s">
        <v>2236</v>
      </c>
      <c r="Q15" s="13"/>
    </row>
    <row r="16" spans="1:17" s="2" customFormat="1" ht="20.149999999999999" customHeight="1" x14ac:dyDescent="0.3">
      <c r="A16" s="6"/>
      <c r="B16" s="12" t="s">
        <v>4932</v>
      </c>
      <c r="C16" s="3" t="s">
        <v>745</v>
      </c>
      <c r="D16" s="12"/>
      <c r="E16" s="12"/>
      <c r="F16" s="12"/>
      <c r="G16" s="12"/>
      <c r="H16" s="12"/>
      <c r="I16" s="12"/>
      <c r="J16" s="12"/>
      <c r="K16" s="3"/>
      <c r="L16" s="113"/>
      <c r="M16" s="3"/>
      <c r="N16" s="296" t="str">
        <f>VLOOKUP(_Output!D256,_Guidance!B690:C695,2,FALSE)</f>
        <v xml:space="preserve"> </v>
      </c>
      <c r="O16" s="3"/>
      <c r="P16" s="113" t="s">
        <v>749</v>
      </c>
      <c r="Q16" s="13"/>
    </row>
    <row r="17" spans="1:17" s="2" customFormat="1" ht="20.149999999999999" customHeight="1" x14ac:dyDescent="0.3">
      <c r="A17" s="6"/>
      <c r="B17" s="12" t="s">
        <v>4933</v>
      </c>
      <c r="C17" s="3" t="s">
        <v>3576</v>
      </c>
      <c r="D17" s="12"/>
      <c r="E17" s="12"/>
      <c r="F17" s="12"/>
      <c r="G17" s="12"/>
      <c r="H17" s="12"/>
      <c r="I17" s="12"/>
      <c r="J17" s="12"/>
      <c r="K17" s="3"/>
      <c r="L17" s="113"/>
      <c r="M17" s="3"/>
      <c r="N17" s="296" t="str">
        <f>VLOOKUP(_Output!D1118,_Guidance!B696:C701,2,FALSE)</f>
        <v xml:space="preserve"> </v>
      </c>
      <c r="O17" s="3"/>
      <c r="P17" s="113" t="s">
        <v>3577</v>
      </c>
      <c r="Q17" s="13"/>
    </row>
    <row r="18" spans="1:17" s="2" customFormat="1" ht="20.149999999999999" customHeight="1" x14ac:dyDescent="0.3">
      <c r="A18" s="96"/>
      <c r="B18" s="82" t="s">
        <v>4934</v>
      </c>
      <c r="C18" s="87" t="s">
        <v>3567</v>
      </c>
      <c r="D18" s="82"/>
      <c r="E18" s="82"/>
      <c r="F18" s="82"/>
      <c r="G18" s="82"/>
      <c r="H18" s="82"/>
      <c r="I18" s="82"/>
      <c r="J18" s="82"/>
      <c r="K18" s="87"/>
      <c r="L18" s="125"/>
      <c r="M18" s="82"/>
      <c r="N18" s="125"/>
      <c r="O18" s="82"/>
      <c r="P18" s="118"/>
      <c r="Q18" s="91"/>
    </row>
    <row r="19" spans="1:17" s="2" customFormat="1" ht="20.149999999999999" customHeight="1" x14ac:dyDescent="0.3">
      <c r="A19" s="96"/>
      <c r="B19" s="83" t="s">
        <v>4935</v>
      </c>
      <c r="C19" s="82" t="s">
        <v>3568</v>
      </c>
      <c r="D19" s="82"/>
      <c r="E19" s="82"/>
      <c r="F19" s="82"/>
      <c r="G19" s="82"/>
      <c r="H19" s="82"/>
      <c r="I19" s="82"/>
      <c r="J19" s="82"/>
      <c r="K19" s="87"/>
      <c r="L19" s="125"/>
      <c r="M19" s="82"/>
      <c r="N19" s="125"/>
      <c r="O19" s="82"/>
      <c r="P19" s="118" t="s">
        <v>1604</v>
      </c>
      <c r="Q19" s="91"/>
    </row>
    <row r="20" spans="1:17" s="2" customFormat="1" ht="20.149999999999999" customHeight="1" x14ac:dyDescent="0.3">
      <c r="A20" s="96"/>
      <c r="B20" s="83" t="s">
        <v>4936</v>
      </c>
      <c r="C20" s="82" t="s">
        <v>3569</v>
      </c>
      <c r="D20" s="82"/>
      <c r="E20" s="82"/>
      <c r="F20" s="82"/>
      <c r="G20" s="82"/>
      <c r="H20" s="82"/>
      <c r="I20" s="82"/>
      <c r="J20" s="82"/>
      <c r="K20" s="87"/>
      <c r="L20" s="125"/>
      <c r="M20" s="82"/>
      <c r="N20" s="125"/>
      <c r="O20" s="82"/>
      <c r="P20" s="118" t="s">
        <v>1605</v>
      </c>
      <c r="Q20" s="91"/>
    </row>
    <row r="21" spans="1:17" s="2" customFormat="1" ht="20.149999999999999" customHeight="1" x14ac:dyDescent="0.3">
      <c r="A21" s="96"/>
      <c r="B21" s="83" t="s">
        <v>4937</v>
      </c>
      <c r="C21" s="82" t="s">
        <v>3575</v>
      </c>
      <c r="D21" s="82"/>
      <c r="E21" s="82"/>
      <c r="F21" s="82"/>
      <c r="G21" s="82"/>
      <c r="H21" s="82"/>
      <c r="I21" s="82"/>
      <c r="J21" s="82"/>
      <c r="K21" s="87"/>
      <c r="L21" s="125"/>
      <c r="M21" s="82"/>
      <c r="N21" s="125"/>
      <c r="O21" s="82"/>
      <c r="P21" s="118" t="s">
        <v>540</v>
      </c>
      <c r="Q21" s="91"/>
    </row>
    <row r="22" spans="1:17" s="2" customFormat="1" ht="20.149999999999999" customHeight="1" x14ac:dyDescent="0.3">
      <c r="A22" s="96"/>
      <c r="B22" s="83" t="s">
        <v>4938</v>
      </c>
      <c r="C22" s="82" t="s">
        <v>3574</v>
      </c>
      <c r="D22" s="82"/>
      <c r="E22" s="82"/>
      <c r="F22" s="82"/>
      <c r="G22" s="82"/>
      <c r="H22" s="82"/>
      <c r="I22" s="82"/>
      <c r="J22" s="82"/>
      <c r="K22" s="87"/>
      <c r="L22" s="125"/>
      <c r="M22" s="82"/>
      <c r="N22" s="125"/>
      <c r="O22" s="82"/>
      <c r="P22" s="118" t="s">
        <v>541</v>
      </c>
      <c r="Q22" s="91"/>
    </row>
    <row r="23" spans="1:17" s="2" customFormat="1" ht="20.149999999999999" customHeight="1" x14ac:dyDescent="0.3">
      <c r="A23" s="96"/>
      <c r="B23" s="83" t="s">
        <v>4939</v>
      </c>
      <c r="C23" s="82" t="s">
        <v>3573</v>
      </c>
      <c r="D23" s="82"/>
      <c r="E23" s="82"/>
      <c r="F23" s="82"/>
      <c r="G23" s="82"/>
      <c r="H23" s="82"/>
      <c r="I23" s="82"/>
      <c r="J23" s="82"/>
      <c r="K23" s="87"/>
      <c r="L23" s="125"/>
      <c r="M23" s="82"/>
      <c r="N23" s="125"/>
      <c r="O23" s="82"/>
      <c r="P23" s="118" t="s">
        <v>2237</v>
      </c>
      <c r="Q23" s="91"/>
    </row>
    <row r="24" spans="1:17" s="2" customFormat="1" ht="20.149999999999999" customHeight="1" x14ac:dyDescent="0.3">
      <c r="A24" s="96"/>
      <c r="B24" s="83" t="s">
        <v>4940</v>
      </c>
      <c r="C24" s="82" t="s">
        <v>3572</v>
      </c>
      <c r="D24" s="82"/>
      <c r="E24" s="82"/>
      <c r="F24" s="82"/>
      <c r="G24" s="82"/>
      <c r="H24" s="82"/>
      <c r="I24" s="82"/>
      <c r="J24" s="82"/>
      <c r="K24" s="87"/>
      <c r="L24" s="125"/>
      <c r="M24" s="82"/>
      <c r="N24" s="125"/>
      <c r="O24" s="82"/>
      <c r="P24" s="118" t="s">
        <v>1554</v>
      </c>
      <c r="Q24" s="91"/>
    </row>
    <row r="25" spans="1:17" s="2" customFormat="1" ht="20.149999999999999" customHeight="1" x14ac:dyDescent="0.3">
      <c r="A25" s="96"/>
      <c r="B25" s="83" t="s">
        <v>4941</v>
      </c>
      <c r="C25" s="82" t="s">
        <v>3571</v>
      </c>
      <c r="D25" s="82"/>
      <c r="E25" s="82"/>
      <c r="F25" s="82"/>
      <c r="G25" s="82"/>
      <c r="H25" s="82"/>
      <c r="I25" s="82"/>
      <c r="J25" s="82"/>
      <c r="K25" s="87"/>
      <c r="L25" s="125"/>
      <c r="M25" s="82"/>
      <c r="N25" s="125"/>
      <c r="O25" s="82"/>
      <c r="P25" s="118" t="s">
        <v>542</v>
      </c>
      <c r="Q25" s="91"/>
    </row>
    <row r="26" spans="1:17" s="2" customFormat="1" ht="20.149999999999999" customHeight="1" x14ac:dyDescent="0.3">
      <c r="A26" s="96"/>
      <c r="B26" s="83" t="s">
        <v>4942</v>
      </c>
      <c r="C26" s="92" t="s">
        <v>3570</v>
      </c>
      <c r="D26" s="92"/>
      <c r="E26" s="92"/>
      <c r="F26" s="92"/>
      <c r="G26" s="92"/>
      <c r="H26" s="92"/>
      <c r="I26" s="92"/>
      <c r="J26" s="92"/>
      <c r="K26" s="545"/>
      <c r="L26" s="126"/>
      <c r="M26" s="92"/>
      <c r="N26" s="126"/>
      <c r="O26" s="92"/>
      <c r="P26" s="120" t="s">
        <v>3587</v>
      </c>
      <c r="Q26" s="91"/>
    </row>
    <row r="27" spans="1:17" s="2" customFormat="1" ht="20.149999999999999" customHeight="1" x14ac:dyDescent="0.3">
      <c r="A27" s="96"/>
      <c r="B27" s="82"/>
      <c r="C27" s="95" t="s">
        <v>10</v>
      </c>
      <c r="D27" s="94"/>
      <c r="E27" s="94"/>
      <c r="F27" s="94"/>
      <c r="G27" s="94"/>
      <c r="H27" s="94"/>
      <c r="I27" s="94"/>
      <c r="J27" s="94"/>
      <c r="K27" s="95"/>
      <c r="L27" s="544" t="str">
        <f>VLOOKUP(SUM(_Output!D1119:D1126),_SUM_Completeness!A177:B185,2,FALSE)</f>
        <v>Incomplete</v>
      </c>
      <c r="M27" s="94"/>
      <c r="N27" s="118"/>
      <c r="O27" s="94"/>
      <c r="P27" s="117" t="s">
        <v>5176</v>
      </c>
      <c r="Q27" s="85"/>
    </row>
    <row r="28" spans="1:17" s="2" customFormat="1" ht="20.149999999999999" customHeight="1" x14ac:dyDescent="0.3">
      <c r="A28" s="4"/>
      <c r="B28" s="101" t="s">
        <v>20</v>
      </c>
      <c r="C28" s="102" t="s">
        <v>4943</v>
      </c>
      <c r="D28" s="346"/>
      <c r="E28" s="346"/>
      <c r="F28" s="346"/>
      <c r="G28" s="346"/>
      <c r="H28" s="346"/>
      <c r="I28" s="346"/>
      <c r="J28" s="346"/>
      <c r="K28" s="3"/>
      <c r="L28" s="429"/>
      <c r="M28" s="3"/>
      <c r="N28" s="429"/>
      <c r="O28" s="3"/>
      <c r="P28" s="429"/>
      <c r="Q28" s="13"/>
    </row>
    <row r="29" spans="1:17" s="2" customFormat="1" ht="20.149999999999999" customHeight="1" x14ac:dyDescent="0.3">
      <c r="A29" s="6"/>
      <c r="B29" s="12" t="s">
        <v>21</v>
      </c>
      <c r="C29" s="3" t="s">
        <v>3585</v>
      </c>
      <c r="D29" s="8"/>
      <c r="E29" s="8"/>
      <c r="F29" s="8"/>
      <c r="G29" s="8"/>
      <c r="H29" s="8"/>
      <c r="I29" s="8"/>
      <c r="J29" s="8"/>
      <c r="K29" s="3"/>
      <c r="L29" s="113"/>
      <c r="M29" s="3"/>
      <c r="N29" s="296" t="str">
        <f>VLOOKUP(_Output!D1127,_Guidance!B702:C707,2,FALSE)</f>
        <v xml:space="preserve"> </v>
      </c>
      <c r="O29" s="3"/>
      <c r="P29" s="113" t="s">
        <v>3586</v>
      </c>
      <c r="Q29" s="13"/>
    </row>
    <row r="30" spans="1:17" s="2" customFormat="1" ht="20.149999999999999" customHeight="1" x14ac:dyDescent="0.3">
      <c r="A30" s="96"/>
      <c r="B30" s="82" t="s">
        <v>32</v>
      </c>
      <c r="C30" s="87" t="s">
        <v>3580</v>
      </c>
      <c r="D30" s="82"/>
      <c r="E30" s="82"/>
      <c r="F30" s="82"/>
      <c r="G30" s="82"/>
      <c r="H30" s="82"/>
      <c r="I30" s="82"/>
      <c r="J30" s="82"/>
      <c r="K30" s="87"/>
      <c r="L30" s="125"/>
      <c r="M30" s="82"/>
      <c r="N30" s="125"/>
      <c r="O30" s="82"/>
      <c r="P30" s="118"/>
      <c r="Q30" s="91"/>
    </row>
    <row r="31" spans="1:17" s="2" customFormat="1" ht="20.149999999999999" customHeight="1" x14ac:dyDescent="0.3">
      <c r="A31" s="96"/>
      <c r="B31" s="83" t="s">
        <v>4944</v>
      </c>
      <c r="C31" s="82" t="s">
        <v>1534</v>
      </c>
      <c r="D31" s="82"/>
      <c r="E31" s="82"/>
      <c r="F31" s="82"/>
      <c r="G31" s="82"/>
      <c r="H31" s="82"/>
      <c r="I31" s="82"/>
      <c r="J31" s="82"/>
      <c r="K31" s="87"/>
      <c r="L31" s="125"/>
      <c r="M31" s="82"/>
      <c r="N31" s="125"/>
      <c r="O31" s="82"/>
      <c r="P31" s="118" t="s">
        <v>2420</v>
      </c>
      <c r="Q31" s="91"/>
    </row>
    <row r="32" spans="1:17" s="2" customFormat="1" ht="20.149999999999999" customHeight="1" x14ac:dyDescent="0.3">
      <c r="A32" s="96"/>
      <c r="B32" s="83" t="s">
        <v>4945</v>
      </c>
      <c r="C32" s="82" t="s">
        <v>1535</v>
      </c>
      <c r="D32" s="82"/>
      <c r="E32" s="82"/>
      <c r="F32" s="82"/>
      <c r="G32" s="82"/>
      <c r="H32" s="82"/>
      <c r="I32" s="82"/>
      <c r="J32" s="82"/>
      <c r="K32" s="87"/>
      <c r="L32" s="125"/>
      <c r="M32" s="82"/>
      <c r="N32" s="125"/>
      <c r="O32" s="82"/>
      <c r="P32" s="118" t="s">
        <v>633</v>
      </c>
      <c r="Q32" s="91"/>
    </row>
    <row r="33" spans="1:17" s="2" customFormat="1" ht="20.149999999999999" customHeight="1" x14ac:dyDescent="0.3">
      <c r="A33" s="96"/>
      <c r="B33" s="83" t="s">
        <v>4946</v>
      </c>
      <c r="C33" s="82" t="s">
        <v>1536</v>
      </c>
      <c r="D33" s="82"/>
      <c r="E33" s="82"/>
      <c r="F33" s="82"/>
      <c r="G33" s="82"/>
      <c r="H33" s="82"/>
      <c r="I33" s="82"/>
      <c r="J33" s="82"/>
      <c r="K33" s="87"/>
      <c r="L33" s="125"/>
      <c r="M33" s="82"/>
      <c r="N33" s="125"/>
      <c r="O33" s="82"/>
      <c r="P33" s="118" t="s">
        <v>2421</v>
      </c>
      <c r="Q33" s="91"/>
    </row>
    <row r="34" spans="1:17" s="2" customFormat="1" ht="20.149999999999999" customHeight="1" x14ac:dyDescent="0.3">
      <c r="A34" s="96"/>
      <c r="B34" s="83" t="s">
        <v>4947</v>
      </c>
      <c r="C34" s="82" t="s">
        <v>1537</v>
      </c>
      <c r="D34" s="82"/>
      <c r="E34" s="82"/>
      <c r="F34" s="82"/>
      <c r="G34" s="82"/>
      <c r="H34" s="82"/>
      <c r="I34" s="82"/>
      <c r="J34" s="82"/>
      <c r="K34" s="87"/>
      <c r="L34" s="125"/>
      <c r="M34" s="82"/>
      <c r="N34" s="125"/>
      <c r="O34" s="82"/>
      <c r="P34" s="118" t="s">
        <v>2419</v>
      </c>
      <c r="Q34" s="91"/>
    </row>
    <row r="35" spans="1:17" s="2" customFormat="1" ht="20.149999999999999" customHeight="1" x14ac:dyDescent="0.3">
      <c r="A35" s="96"/>
      <c r="B35" s="83" t="s">
        <v>4948</v>
      </c>
      <c r="C35" s="82" t="s">
        <v>1538</v>
      </c>
      <c r="D35" s="82"/>
      <c r="E35" s="82"/>
      <c r="F35" s="82"/>
      <c r="G35" s="82"/>
      <c r="H35" s="82"/>
      <c r="I35" s="82"/>
      <c r="J35" s="82"/>
      <c r="K35" s="87"/>
      <c r="L35" s="125"/>
      <c r="M35" s="82"/>
      <c r="N35" s="125"/>
      <c r="O35" s="82"/>
      <c r="P35" s="118" t="s">
        <v>2427</v>
      </c>
      <c r="Q35" s="91"/>
    </row>
    <row r="36" spans="1:17" s="2" customFormat="1" ht="20.149999999999999" customHeight="1" x14ac:dyDescent="0.3">
      <c r="A36" s="96"/>
      <c r="B36" s="83" t="s">
        <v>4949</v>
      </c>
      <c r="C36" s="92" t="s">
        <v>2496</v>
      </c>
      <c r="D36" s="92"/>
      <c r="E36" s="92"/>
      <c r="F36" s="92"/>
      <c r="G36" s="92"/>
      <c r="H36" s="92"/>
      <c r="I36" s="92"/>
      <c r="J36" s="92"/>
      <c r="K36" s="545"/>
      <c r="L36" s="126"/>
      <c r="M36" s="92"/>
      <c r="N36" s="126"/>
      <c r="O36" s="92"/>
      <c r="P36" s="120" t="s">
        <v>2607</v>
      </c>
      <c r="Q36" s="91"/>
    </row>
    <row r="37" spans="1:17" s="2" customFormat="1" ht="20.149999999999999" customHeight="1" x14ac:dyDescent="0.3">
      <c r="A37" s="96"/>
      <c r="B37" s="82"/>
      <c r="C37" s="95" t="s">
        <v>10</v>
      </c>
      <c r="D37" s="94"/>
      <c r="E37" s="94"/>
      <c r="F37" s="94"/>
      <c r="G37" s="94"/>
      <c r="H37" s="94"/>
      <c r="I37" s="94"/>
      <c r="J37" s="94"/>
      <c r="K37" s="95"/>
      <c r="L37" s="544" t="str">
        <f>VLOOKUP(SUM(_Output!D1128:D1133),_SUM_Completeness!A188:B194,2,FALSE)</f>
        <v>Incomplete</v>
      </c>
      <c r="M37" s="94"/>
      <c r="N37" s="118"/>
      <c r="O37" s="94"/>
      <c r="P37" s="117" t="s">
        <v>5177</v>
      </c>
      <c r="Q37" s="85"/>
    </row>
    <row r="38" spans="1:17" s="2" customFormat="1" ht="20.149999999999999" customHeight="1" x14ac:dyDescent="0.3">
      <c r="A38" s="4"/>
      <c r="B38" s="101" t="s">
        <v>65</v>
      </c>
      <c r="C38" s="758" t="s">
        <v>544</v>
      </c>
      <c r="D38" s="101"/>
      <c r="E38" s="101"/>
      <c r="F38" s="101"/>
      <c r="G38" s="101"/>
      <c r="H38" s="101"/>
      <c r="I38" s="101"/>
      <c r="J38" s="101"/>
      <c r="K38" s="758"/>
      <c r="L38" s="113"/>
      <c r="M38" s="3"/>
      <c r="N38" s="113"/>
      <c r="O38" s="3"/>
      <c r="P38" s="113"/>
      <c r="Q38" s="13"/>
    </row>
    <row r="39" spans="1:17" s="2" customFormat="1" ht="20.149999999999999" customHeight="1" x14ac:dyDescent="0.3">
      <c r="A39" s="6"/>
      <c r="B39" s="8" t="s">
        <v>1997</v>
      </c>
      <c r="C39" s="3" t="s">
        <v>2238</v>
      </c>
      <c r="D39" s="8"/>
      <c r="E39" s="8"/>
      <c r="F39" s="8"/>
      <c r="G39" s="8"/>
      <c r="H39" s="8"/>
      <c r="I39" s="8"/>
      <c r="J39" s="8"/>
      <c r="K39" s="3"/>
      <c r="L39" s="113"/>
      <c r="M39" s="3"/>
      <c r="N39" s="296" t="str">
        <f>VLOOKUP(_Output!D273,_Guidance!B708:C713,2,FALSE)</f>
        <v xml:space="preserve"> </v>
      </c>
      <c r="O39" s="3"/>
      <c r="P39" s="113" t="s">
        <v>1646</v>
      </c>
      <c r="Q39" s="13"/>
    </row>
    <row r="40" spans="1:17" s="2" customFormat="1" ht="20.149999999999999" customHeight="1" x14ac:dyDescent="0.3">
      <c r="A40" s="6"/>
      <c r="B40" s="8" t="s">
        <v>1998</v>
      </c>
      <c r="C40" s="3" t="s">
        <v>545</v>
      </c>
      <c r="D40" s="8"/>
      <c r="E40" s="8"/>
      <c r="F40" s="8"/>
      <c r="G40" s="8"/>
      <c r="H40" s="8"/>
      <c r="I40" s="8"/>
      <c r="J40" s="8"/>
      <c r="K40" s="3"/>
      <c r="L40" s="113"/>
      <c r="M40" s="3"/>
      <c r="N40" s="296" t="str">
        <f>VLOOKUP(_Output!D274,_Guidance!B714:C719,2,FALSE)</f>
        <v xml:space="preserve"> </v>
      </c>
      <c r="O40" s="3"/>
      <c r="P40" s="113" t="s">
        <v>2239</v>
      </c>
      <c r="Q40" s="13"/>
    </row>
    <row r="41" spans="1:17" s="2" customFormat="1" ht="20.149999999999999" customHeight="1" x14ac:dyDescent="0.3">
      <c r="A41" s="6"/>
      <c r="B41" s="8" t="s">
        <v>1999</v>
      </c>
      <c r="C41" s="3" t="s">
        <v>1550</v>
      </c>
      <c r="D41" s="8"/>
      <c r="E41" s="8"/>
      <c r="F41" s="8"/>
      <c r="G41" s="8"/>
      <c r="H41" s="8"/>
      <c r="I41" s="8"/>
      <c r="J41" s="8"/>
      <c r="K41" s="3"/>
      <c r="L41" s="113"/>
      <c r="M41" s="3"/>
      <c r="N41" s="296" t="str">
        <f>VLOOKUP(_Output!D275,_Guidance!B720:C725,2,FALSE)</f>
        <v xml:space="preserve"> </v>
      </c>
      <c r="O41" s="3"/>
      <c r="P41" s="113" t="s">
        <v>634</v>
      </c>
      <c r="Q41" s="13"/>
    </row>
    <row r="42" spans="1:17" s="2" customFormat="1" ht="20.149999999999999" customHeight="1" x14ac:dyDescent="0.3">
      <c r="A42" s="4"/>
      <c r="B42" s="101" t="s">
        <v>67</v>
      </c>
      <c r="C42" s="758" t="s">
        <v>2497</v>
      </c>
      <c r="D42" s="346"/>
      <c r="E42" s="346"/>
      <c r="F42" s="346"/>
      <c r="G42" s="346"/>
      <c r="H42" s="346"/>
      <c r="I42" s="346"/>
      <c r="J42" s="346"/>
      <c r="K42" s="102"/>
      <c r="L42" s="113"/>
      <c r="M42" s="3"/>
      <c r="N42" s="296"/>
      <c r="O42" s="3"/>
      <c r="P42" s="113"/>
      <c r="Q42" s="13"/>
    </row>
    <row r="43" spans="1:17" s="2" customFormat="1" ht="20.149999999999999" customHeight="1" x14ac:dyDescent="0.3">
      <c r="A43" s="6"/>
      <c r="B43" s="8" t="s">
        <v>2001</v>
      </c>
      <c r="C43" s="3" t="s">
        <v>4272</v>
      </c>
      <c r="D43" s="8"/>
      <c r="E43" s="8"/>
      <c r="F43" s="8"/>
      <c r="G43" s="8"/>
      <c r="H43" s="8"/>
      <c r="I43" s="8"/>
      <c r="J43" s="8"/>
      <c r="K43" s="3"/>
      <c r="L43" s="113"/>
      <c r="M43" s="3"/>
      <c r="N43" s="296" t="str">
        <f>VLOOKUP(_Output!D1009,_Guidance!B726:C731,2,FALSE)</f>
        <v xml:space="preserve"> </v>
      </c>
      <c r="O43" s="3"/>
      <c r="P43" s="113" t="s">
        <v>4274</v>
      </c>
      <c r="Q43" s="13"/>
    </row>
    <row r="44" spans="1:17" s="2" customFormat="1" ht="20.149999999999999" customHeight="1" x14ac:dyDescent="0.3">
      <c r="A44" s="6"/>
      <c r="B44" s="8" t="s">
        <v>2002</v>
      </c>
      <c r="C44" s="3" t="s">
        <v>4273</v>
      </c>
      <c r="D44" s="8"/>
      <c r="E44" s="8"/>
      <c r="F44" s="8"/>
      <c r="G44" s="8"/>
      <c r="H44" s="8"/>
      <c r="I44" s="8"/>
      <c r="J44" s="8"/>
      <c r="K44" s="3"/>
      <c r="L44" s="113"/>
      <c r="M44" s="3"/>
      <c r="N44" s="296" t="str">
        <f>VLOOKUP(_Output!D1010,_Guidance!B732:C737,2,FALSE)</f>
        <v xml:space="preserve"> </v>
      </c>
      <c r="O44" s="3"/>
      <c r="P44" s="113" t="s">
        <v>4275</v>
      </c>
      <c r="Q44" s="13"/>
    </row>
    <row r="45" spans="1:17" s="2" customFormat="1" ht="20.149999999999999" customHeight="1" x14ac:dyDescent="0.3">
      <c r="A45" s="4"/>
      <c r="B45" s="101" t="s">
        <v>176</v>
      </c>
      <c r="C45" s="758" t="s">
        <v>3354</v>
      </c>
      <c r="D45" s="346"/>
      <c r="E45" s="346"/>
      <c r="F45" s="346"/>
      <c r="G45" s="346"/>
      <c r="H45" s="346"/>
      <c r="I45" s="346"/>
      <c r="J45" s="346"/>
      <c r="K45" s="102"/>
      <c r="L45" s="113"/>
      <c r="M45" s="3"/>
      <c r="N45" s="296"/>
      <c r="O45" s="3"/>
      <c r="P45" s="113"/>
      <c r="Q45" s="13"/>
    </row>
    <row r="46" spans="1:17" s="2" customFormat="1" ht="20.149999999999999" customHeight="1" x14ac:dyDescent="0.3">
      <c r="A46" s="6"/>
      <c r="B46" s="8" t="s">
        <v>2005</v>
      </c>
      <c r="C46" s="3" t="s">
        <v>3372</v>
      </c>
      <c r="D46" s="8"/>
      <c r="E46" s="8"/>
      <c r="F46" s="8"/>
      <c r="G46" s="8"/>
      <c r="H46" s="8"/>
      <c r="I46" s="8"/>
      <c r="J46" s="8"/>
      <c r="K46" s="3"/>
      <c r="L46" s="113"/>
      <c r="M46" s="3"/>
      <c r="N46" s="296" t="str">
        <f>VLOOKUP(_Output!D1011,_Guidance!B738:C743,2,FALSE)</f>
        <v xml:space="preserve"> </v>
      </c>
      <c r="O46" s="3"/>
      <c r="P46" s="113" t="s">
        <v>3355</v>
      </c>
      <c r="Q46" s="13"/>
    </row>
    <row r="47" spans="1:17" s="2" customFormat="1" ht="20.149999999999999" customHeight="1" x14ac:dyDescent="0.3">
      <c r="A47" s="6"/>
      <c r="B47" s="8" t="s">
        <v>2006</v>
      </c>
      <c r="C47" s="3" t="s">
        <v>3359</v>
      </c>
      <c r="D47" s="8"/>
      <c r="E47" s="8"/>
      <c r="F47" s="8"/>
      <c r="G47" s="8"/>
      <c r="H47" s="8"/>
      <c r="I47" s="8"/>
      <c r="J47" s="8"/>
      <c r="K47" s="3"/>
      <c r="L47" s="113"/>
      <c r="M47" s="3"/>
      <c r="N47" s="296" t="str">
        <f>VLOOKUP(_Output!D1012,_Guidance!B744:C749,2,FALSE)</f>
        <v xml:space="preserve"> </v>
      </c>
      <c r="O47" s="3"/>
      <c r="P47" s="113" t="s">
        <v>3358</v>
      </c>
      <c r="Q47" s="13"/>
    </row>
    <row r="48" spans="1:17" s="2" customFormat="1" ht="20.149999999999999" customHeight="1" x14ac:dyDescent="0.3">
      <c r="A48" s="6"/>
      <c r="B48" s="8" t="s">
        <v>2904</v>
      </c>
      <c r="C48" s="3" t="s">
        <v>3360</v>
      </c>
      <c r="D48" s="8"/>
      <c r="E48" s="8"/>
      <c r="F48" s="8"/>
      <c r="G48" s="8"/>
      <c r="H48" s="8"/>
      <c r="I48" s="8"/>
      <c r="J48" s="8"/>
      <c r="K48" s="3"/>
      <c r="L48" s="113"/>
      <c r="M48" s="3"/>
      <c r="N48" s="296" t="str">
        <f>VLOOKUP(_Output!D1013,_Guidance!B750:C755,2,FALSE)</f>
        <v xml:space="preserve"> </v>
      </c>
      <c r="O48" s="3"/>
      <c r="P48" s="113" t="s">
        <v>3357</v>
      </c>
      <c r="Q48" s="13"/>
    </row>
    <row r="49" spans="1:17" s="2" customFormat="1" ht="20.149999999999999" customHeight="1" x14ac:dyDescent="0.3">
      <c r="A49" s="6"/>
      <c r="B49" s="8" t="s">
        <v>2905</v>
      </c>
      <c r="C49" s="3" t="s">
        <v>3373</v>
      </c>
      <c r="D49" s="8"/>
      <c r="E49" s="8"/>
      <c r="F49" s="8"/>
      <c r="G49" s="8"/>
      <c r="H49" s="8"/>
      <c r="I49" s="8"/>
      <c r="J49" s="8"/>
      <c r="K49" s="3"/>
      <c r="L49" s="113"/>
      <c r="M49" s="3"/>
      <c r="N49" s="296" t="str">
        <f>VLOOKUP(_Output!D1014,_Guidance!B756:C761,2,FALSE)</f>
        <v xml:space="preserve"> </v>
      </c>
      <c r="O49" s="3"/>
      <c r="P49" s="113" t="s">
        <v>3356</v>
      </c>
      <c r="Q49" s="13"/>
    </row>
    <row r="50" spans="1:17" s="2" customFormat="1" ht="20.149999999999999" customHeight="1" x14ac:dyDescent="0.3">
      <c r="A50" s="6"/>
      <c r="B50" s="8"/>
      <c r="C50" s="3"/>
      <c r="D50" s="8"/>
      <c r="E50" s="8"/>
      <c r="F50" s="8"/>
      <c r="G50" s="8"/>
      <c r="H50" s="8"/>
      <c r="I50" s="8"/>
      <c r="J50" s="8"/>
      <c r="K50" s="3"/>
      <c r="L50" s="113"/>
      <c r="M50" s="3"/>
      <c r="N50" s="113"/>
      <c r="O50" s="3"/>
      <c r="P50" s="113"/>
      <c r="Q50" s="13"/>
    </row>
    <row r="51" spans="1:17" ht="20.149999999999999" customHeight="1" x14ac:dyDescent="0.3">
      <c r="A51" s="106"/>
      <c r="B51" s="107" t="s">
        <v>223</v>
      </c>
      <c r="C51" s="108"/>
      <c r="D51" s="107"/>
      <c r="E51" s="107"/>
      <c r="F51" s="107"/>
      <c r="G51" s="107"/>
      <c r="H51" s="107"/>
      <c r="I51" s="107"/>
      <c r="J51" s="107"/>
      <c r="K51" s="108"/>
      <c r="L51" s="110"/>
      <c r="M51" s="5"/>
      <c r="N51" s="110"/>
      <c r="O51" s="5"/>
      <c r="P51" s="116"/>
      <c r="Q51" s="14"/>
    </row>
    <row r="52" spans="1:17" ht="20.3" customHeight="1" x14ac:dyDescent="0.3">
      <c r="A52" s="9"/>
      <c r="B52" s="21" t="s">
        <v>280</v>
      </c>
      <c r="C52" s="3" t="s">
        <v>4103</v>
      </c>
      <c r="D52" s="21"/>
      <c r="E52" s="21"/>
      <c r="F52" s="21"/>
      <c r="G52" s="21"/>
      <c r="H52" s="21"/>
      <c r="I52" s="21"/>
      <c r="J52" s="21"/>
      <c r="K52" s="21"/>
      <c r="L52" s="766" t="s">
        <v>1995</v>
      </c>
      <c r="M52" s="611"/>
      <c r="N52" s="930"/>
      <c r="O52" s="930"/>
      <c r="P52" s="931"/>
      <c r="Q52" s="14"/>
    </row>
    <row r="53" spans="1:17" ht="20.3" customHeight="1" x14ac:dyDescent="0.3">
      <c r="A53" s="9"/>
      <c r="B53" s="21"/>
      <c r="C53" s="21"/>
      <c r="D53" s="21"/>
      <c r="E53" s="21"/>
      <c r="F53" s="21"/>
      <c r="G53" s="21"/>
      <c r="H53" s="21"/>
      <c r="I53" s="21"/>
      <c r="J53" s="21"/>
      <c r="K53" s="21"/>
      <c r="L53" s="767" t="s">
        <v>1996</v>
      </c>
      <c r="M53" s="802"/>
      <c r="N53" s="928"/>
      <c r="O53" s="928"/>
      <c r="P53" s="929"/>
      <c r="Q53" s="14"/>
    </row>
    <row r="54" spans="1:17" ht="20.3" customHeight="1" x14ac:dyDescent="0.3">
      <c r="A54" s="9"/>
      <c r="B54" s="920" t="s">
        <v>4229</v>
      </c>
      <c r="C54" s="920"/>
      <c r="D54" s="920"/>
      <c r="E54" s="920"/>
      <c r="F54" s="920"/>
      <c r="G54" s="920"/>
      <c r="H54" s="920"/>
      <c r="I54" s="920"/>
      <c r="J54" s="920"/>
      <c r="K54" s="21"/>
      <c r="L54" s="767" t="s">
        <v>4929</v>
      </c>
      <c r="M54" s="802"/>
      <c r="N54" s="928"/>
      <c r="O54" s="928"/>
      <c r="P54" s="929"/>
      <c r="Q54" s="14"/>
    </row>
    <row r="55" spans="1:17" ht="20.3" customHeight="1" x14ac:dyDescent="0.3">
      <c r="A55" s="9"/>
      <c r="B55" s="921" t="s">
        <v>4228</v>
      </c>
      <c r="C55" s="922"/>
      <c r="D55" s="922"/>
      <c r="E55" s="922"/>
      <c r="F55" s="922"/>
      <c r="G55" s="922"/>
      <c r="H55" s="922"/>
      <c r="I55" s="922"/>
      <c r="J55" s="922"/>
      <c r="K55" s="21"/>
      <c r="L55" s="767" t="s">
        <v>4930</v>
      </c>
      <c r="M55" s="802"/>
      <c r="N55" s="928"/>
      <c r="O55" s="928"/>
      <c r="P55" s="929"/>
      <c r="Q55" s="14"/>
    </row>
    <row r="56" spans="1:17" ht="20.3" customHeight="1" x14ac:dyDescent="0.3">
      <c r="A56" s="9"/>
      <c r="B56" s="476"/>
      <c r="C56" s="923"/>
      <c r="D56" s="923"/>
      <c r="E56" s="923"/>
      <c r="F56" s="923"/>
      <c r="G56" s="923"/>
      <c r="H56" s="923"/>
      <c r="I56" s="923"/>
      <c r="J56" s="923"/>
      <c r="K56" s="21"/>
      <c r="L56" s="767" t="s">
        <v>4931</v>
      </c>
      <c r="M56" s="802"/>
      <c r="N56" s="928"/>
      <c r="O56" s="928"/>
      <c r="P56" s="929"/>
      <c r="Q56" s="14"/>
    </row>
    <row r="57" spans="1:17" ht="20.3" customHeight="1" x14ac:dyDescent="0.3">
      <c r="A57" s="9"/>
      <c r="B57" s="476"/>
      <c r="C57" s="923"/>
      <c r="D57" s="923"/>
      <c r="E57" s="923"/>
      <c r="F57" s="923"/>
      <c r="G57" s="923"/>
      <c r="H57" s="923"/>
      <c r="I57" s="923"/>
      <c r="J57" s="923"/>
      <c r="K57" s="21"/>
      <c r="L57" s="767" t="s">
        <v>4932</v>
      </c>
      <c r="M57" s="802"/>
      <c r="N57" s="916"/>
      <c r="O57" s="916"/>
      <c r="P57" s="917"/>
      <c r="Q57" s="14"/>
    </row>
    <row r="58" spans="1:17" ht="20.3" customHeight="1" x14ac:dyDescent="0.3">
      <c r="A58" s="9"/>
      <c r="B58" s="924"/>
      <c r="C58" s="843"/>
      <c r="D58" s="843"/>
      <c r="E58" s="843"/>
      <c r="F58" s="843"/>
      <c r="G58" s="843"/>
      <c r="H58" s="843"/>
      <c r="I58" s="843"/>
      <c r="J58" s="843"/>
      <c r="K58" s="21"/>
      <c r="L58" s="767" t="s">
        <v>4933</v>
      </c>
      <c r="M58" s="802"/>
      <c r="N58" s="916"/>
      <c r="O58" s="916"/>
      <c r="P58" s="917"/>
      <c r="Q58" s="14"/>
    </row>
    <row r="59" spans="1:17" ht="20.3" customHeight="1" x14ac:dyDescent="0.3">
      <c r="A59" s="9"/>
      <c r="B59" s="763"/>
      <c r="C59" s="598"/>
      <c r="D59" s="598"/>
      <c r="E59" s="598"/>
      <c r="F59" s="598"/>
      <c r="G59" s="598"/>
      <c r="H59" s="598"/>
      <c r="I59" s="598"/>
      <c r="J59" s="598"/>
      <c r="K59" s="21"/>
      <c r="L59" s="767" t="s">
        <v>4934</v>
      </c>
      <c r="M59" s="802"/>
      <c r="N59" s="802"/>
      <c r="O59" s="802"/>
      <c r="P59" s="765"/>
      <c r="Q59" s="14"/>
    </row>
    <row r="60" spans="1:17" ht="20.3" customHeight="1" x14ac:dyDescent="0.3">
      <c r="A60" s="9"/>
      <c r="B60" s="598"/>
      <c r="C60" s="925"/>
      <c r="D60" s="925"/>
      <c r="E60" s="925"/>
      <c r="F60" s="925"/>
      <c r="G60" s="925"/>
      <c r="H60" s="925"/>
      <c r="I60" s="925"/>
      <c r="J60" s="925"/>
      <c r="K60" s="21"/>
      <c r="L60" s="767" t="s">
        <v>21</v>
      </c>
      <c r="M60" s="802"/>
      <c r="N60" s="916"/>
      <c r="O60" s="916"/>
      <c r="P60" s="917"/>
      <c r="Q60" s="14"/>
    </row>
    <row r="61" spans="1:17" ht="20.3" customHeight="1" x14ac:dyDescent="0.3">
      <c r="A61" s="9"/>
      <c r="B61" s="598"/>
      <c r="C61" s="764"/>
      <c r="D61" s="764"/>
      <c r="E61" s="764"/>
      <c r="F61" s="764"/>
      <c r="G61" s="764"/>
      <c r="H61" s="764"/>
      <c r="I61" s="764"/>
      <c r="J61" s="764"/>
      <c r="K61" s="21"/>
      <c r="L61" s="767" t="s">
        <v>32</v>
      </c>
      <c r="M61" s="802"/>
      <c r="N61" s="916"/>
      <c r="O61" s="916"/>
      <c r="P61" s="917"/>
      <c r="Q61" s="14"/>
    </row>
    <row r="62" spans="1:17" ht="20.3" customHeight="1" x14ac:dyDescent="0.3">
      <c r="A62" s="9"/>
      <c r="B62" s="12"/>
      <c r="C62" s="12"/>
      <c r="D62" s="12"/>
      <c r="E62" s="12"/>
      <c r="F62" s="12"/>
      <c r="G62" s="12"/>
      <c r="H62" s="12"/>
      <c r="I62" s="12"/>
      <c r="J62" s="12"/>
      <c r="K62" s="21"/>
      <c r="L62" s="767" t="s">
        <v>1997</v>
      </c>
      <c r="M62" s="802"/>
      <c r="N62" s="928"/>
      <c r="O62" s="928"/>
      <c r="P62" s="929"/>
      <c r="Q62" s="14"/>
    </row>
    <row r="63" spans="1:17" ht="20.3" customHeight="1" x14ac:dyDescent="0.3">
      <c r="A63" s="9"/>
      <c r="B63" s="21"/>
      <c r="C63" s="21"/>
      <c r="D63" s="21"/>
      <c r="E63" s="21"/>
      <c r="F63" s="21"/>
      <c r="G63" s="21"/>
      <c r="H63" s="21"/>
      <c r="I63" s="21"/>
      <c r="J63" s="21"/>
      <c r="K63" s="21"/>
      <c r="L63" s="767" t="s">
        <v>1998</v>
      </c>
      <c r="M63" s="802"/>
      <c r="N63" s="928"/>
      <c r="O63" s="928"/>
      <c r="P63" s="929"/>
      <c r="Q63" s="14"/>
    </row>
    <row r="64" spans="1:17" ht="20.3" customHeight="1" x14ac:dyDescent="0.3">
      <c r="A64" s="9"/>
      <c r="B64" s="21"/>
      <c r="C64" s="21"/>
      <c r="D64" s="21"/>
      <c r="E64" s="21"/>
      <c r="F64" s="21"/>
      <c r="G64" s="21"/>
      <c r="H64" s="21"/>
      <c r="I64" s="21"/>
      <c r="J64" s="21"/>
      <c r="K64" s="21"/>
      <c r="L64" s="767" t="s">
        <v>1999</v>
      </c>
      <c r="M64" s="802"/>
      <c r="N64" s="916"/>
      <c r="O64" s="916"/>
      <c r="P64" s="917"/>
      <c r="Q64" s="14"/>
    </row>
    <row r="65" spans="1:17" ht="20.3" customHeight="1" x14ac:dyDescent="0.3">
      <c r="A65" s="9"/>
      <c r="B65" s="21"/>
      <c r="C65" s="21"/>
      <c r="D65" s="21"/>
      <c r="E65" s="21"/>
      <c r="F65" s="21"/>
      <c r="G65" s="21"/>
      <c r="H65" s="21"/>
      <c r="I65" s="21"/>
      <c r="J65" s="21"/>
      <c r="K65" s="21"/>
      <c r="L65" s="767" t="s">
        <v>2001</v>
      </c>
      <c r="M65" s="802"/>
      <c r="N65" s="926"/>
      <c r="O65" s="926"/>
      <c r="P65" s="927"/>
      <c r="Q65" s="14"/>
    </row>
    <row r="66" spans="1:17" ht="20.3" customHeight="1" x14ac:dyDescent="0.3">
      <c r="A66" s="9"/>
      <c r="B66" s="21"/>
      <c r="C66" s="21"/>
      <c r="D66" s="21"/>
      <c r="E66" s="21"/>
      <c r="F66" s="21"/>
      <c r="G66" s="21"/>
      <c r="H66" s="21"/>
      <c r="I66" s="21"/>
      <c r="J66" s="21"/>
      <c r="K66" s="21"/>
      <c r="L66" s="767" t="s">
        <v>2002</v>
      </c>
      <c r="M66" s="802"/>
      <c r="N66" s="928"/>
      <c r="O66" s="928"/>
      <c r="P66" s="929"/>
      <c r="Q66" s="14"/>
    </row>
    <row r="67" spans="1:17" ht="20.3" customHeight="1" x14ac:dyDescent="0.3">
      <c r="A67" s="9"/>
      <c r="B67" s="21"/>
      <c r="C67" s="21"/>
      <c r="D67" s="21"/>
      <c r="E67" s="21"/>
      <c r="F67" s="21"/>
      <c r="G67" s="21"/>
      <c r="H67" s="21"/>
      <c r="I67" s="21"/>
      <c r="J67" s="21"/>
      <c r="K67" s="21"/>
      <c r="L67" s="767" t="s">
        <v>2005</v>
      </c>
      <c r="M67" s="802"/>
      <c r="N67" s="916"/>
      <c r="O67" s="916"/>
      <c r="P67" s="917"/>
      <c r="Q67" s="14"/>
    </row>
    <row r="68" spans="1:17" ht="20.3" customHeight="1" x14ac:dyDescent="0.3">
      <c r="A68" s="9"/>
      <c r="B68" s="21"/>
      <c r="C68" s="21"/>
      <c r="D68" s="21"/>
      <c r="E68" s="21"/>
      <c r="F68" s="21"/>
      <c r="G68" s="21"/>
      <c r="H68" s="21"/>
      <c r="I68" s="21"/>
      <c r="J68" s="21"/>
      <c r="K68" s="21"/>
      <c r="L68" s="767" t="s">
        <v>2006</v>
      </c>
      <c r="M68" s="802"/>
      <c r="N68" s="916"/>
      <c r="O68" s="916"/>
      <c r="P68" s="917"/>
      <c r="Q68" s="14"/>
    </row>
    <row r="69" spans="1:17" ht="20.3" customHeight="1" x14ac:dyDescent="0.3">
      <c r="A69" s="9"/>
      <c r="B69" s="21"/>
      <c r="C69" s="21"/>
      <c r="D69" s="21"/>
      <c r="E69" s="21"/>
      <c r="F69" s="21"/>
      <c r="G69" s="21"/>
      <c r="H69" s="21"/>
      <c r="I69" s="21"/>
      <c r="J69" s="21"/>
      <c r="K69" s="21"/>
      <c r="L69" s="767" t="s">
        <v>2904</v>
      </c>
      <c r="M69" s="802"/>
      <c r="N69" s="916"/>
      <c r="O69" s="916"/>
      <c r="P69" s="917"/>
      <c r="Q69" s="14"/>
    </row>
    <row r="70" spans="1:17" ht="20.3" customHeight="1" x14ac:dyDescent="0.3">
      <c r="A70" s="9"/>
      <c r="B70" s="21"/>
      <c r="C70" s="21"/>
      <c r="D70" s="21"/>
      <c r="E70" s="21"/>
      <c r="F70" s="21"/>
      <c r="G70" s="21"/>
      <c r="H70" s="21"/>
      <c r="I70" s="21"/>
      <c r="J70" s="21"/>
      <c r="K70" s="21"/>
      <c r="L70" s="803" t="s">
        <v>2905</v>
      </c>
      <c r="M70" s="612"/>
      <c r="N70" s="918"/>
      <c r="O70" s="918"/>
      <c r="P70" s="919"/>
      <c r="Q70" s="14"/>
    </row>
    <row r="71" spans="1:17" ht="20.3" customHeight="1" thickBot="1" x14ac:dyDescent="0.35">
      <c r="A71" s="10"/>
      <c r="B71" s="31"/>
      <c r="C71" s="31"/>
      <c r="D71" s="31"/>
      <c r="E71" s="31"/>
      <c r="F71" s="31"/>
      <c r="G71" s="31"/>
      <c r="H71" s="31"/>
      <c r="I71" s="31"/>
      <c r="J71" s="31"/>
      <c r="K71" s="11"/>
      <c r="L71" s="11"/>
      <c r="M71" s="11"/>
      <c r="N71" s="11"/>
      <c r="O71" s="11"/>
      <c r="P71" s="11"/>
      <c r="Q71" s="15"/>
    </row>
    <row r="72" spans="1:17" ht="14.55" hidden="1" x14ac:dyDescent="0.3"/>
    <row r="73" spans="1:17" ht="14.55" hidden="1" x14ac:dyDescent="0.3"/>
    <row r="74" spans="1:17" ht="14.55" hidden="1" x14ac:dyDescent="0.3"/>
    <row r="75" spans="1:17" ht="14.55" hidden="1" x14ac:dyDescent="0.3"/>
    <row r="76" spans="1:17" ht="14.55" hidden="1" x14ac:dyDescent="0.3"/>
    <row r="77" spans="1:17" ht="14.55" hidden="1" x14ac:dyDescent="0.3"/>
    <row r="78" spans="1:17" ht="14.55" hidden="1" x14ac:dyDescent="0.3"/>
  </sheetData>
  <mergeCells count="32">
    <mergeCell ref="N56:P56"/>
    <mergeCell ref="N63:P63"/>
    <mergeCell ref="N61:P61"/>
    <mergeCell ref="N52:P52"/>
    <mergeCell ref="B6:F6"/>
    <mergeCell ref="N54:P54"/>
    <mergeCell ref="N55:P55"/>
    <mergeCell ref="B1:K2"/>
    <mergeCell ref="L1:L2"/>
    <mergeCell ref="B3:F3"/>
    <mergeCell ref="G3:K3"/>
    <mergeCell ref="B4:F4"/>
    <mergeCell ref="G4:K4"/>
    <mergeCell ref="B5:F5"/>
    <mergeCell ref="G5:K5"/>
    <mergeCell ref="N53:P53"/>
    <mergeCell ref="N64:P64"/>
    <mergeCell ref="N57:P57"/>
    <mergeCell ref="N70:P70"/>
    <mergeCell ref="B54:J54"/>
    <mergeCell ref="B55:J55"/>
    <mergeCell ref="C56:J57"/>
    <mergeCell ref="B58:J58"/>
    <mergeCell ref="C60:J60"/>
    <mergeCell ref="N65:P65"/>
    <mergeCell ref="N66:P66"/>
    <mergeCell ref="N67:P67"/>
    <mergeCell ref="N68:P68"/>
    <mergeCell ref="N69:P69"/>
    <mergeCell ref="N58:P58"/>
    <mergeCell ref="N60:P60"/>
    <mergeCell ref="N62:P62"/>
  </mergeCells>
  <phoneticPr fontId="24" type="noConversion"/>
  <hyperlinks>
    <hyperlink ref="B6:F6" location="'Process - UCM'!A1" tooltip="4. Use Case Management" display="4. Use Case Management" xr:uid="{00000000-0004-0000-1200-000000000000}"/>
    <hyperlink ref="B3:F3" location="'Process - MGT'!A1" tooltip="1. Management" display="1. Management" xr:uid="{00000000-0004-0000-1200-000001000000}"/>
    <hyperlink ref="G3:K3" location="'Process - DTE'!A1" tooltip="5. Detection Engineering &amp; Validation" display="5. Detection Engineering &amp; Validation" xr:uid="{75FFDB3D-C597-49A3-B402-5DA6D0232361}"/>
    <hyperlink ref="B4:F4" location="'Process - O&amp;F'!A1" tooltip="2. Operations &amp; Facilities" display="2. Operations &amp; Facilities" xr:uid="{9BF2DB6F-12A9-4E3C-AC57-8826C60304D6}"/>
    <hyperlink ref="B55" r:id="rId1" xr:uid="{0A2DED20-7287-46D0-B5C7-B604730E791F}"/>
    <hyperlink ref="G5:K5" location="'Process - LOG'!A1" tooltip="7. Log Management" display="7. Log Management" xr:uid="{F718FF2C-8DE7-48CC-A02A-B44C3A625264}"/>
    <hyperlink ref="G4:K4" location="'Process - ATE'!A1" tooltip="6. Automation Engineering" display="6. Automation Engineering" xr:uid="{670B8842-07B5-4693-8D2A-7BC95D89A3FD}"/>
  </hyperlinks>
  <pageMargins left="0.7" right="0.7" top="0.75" bottom="0.75" header="0.3" footer="0.3"/>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72764" r:id="rId5" name="Drop Down 60">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72765" r:id="rId6" name="Drop Down 61">
              <controlPr defaultSize="0" autoLine="0" autoPict="0">
                <anchor moveWithCells="1">
                  <from>
                    <xdr:col>11</xdr:col>
                    <xdr:colOff>15368</xdr:colOff>
                    <xdr:row>11</xdr:row>
                    <xdr:rowOff>23052</xdr:rowOff>
                  </from>
                  <to>
                    <xdr:col>12</xdr:col>
                    <xdr:colOff>15368</xdr:colOff>
                    <xdr:row>11</xdr:row>
                    <xdr:rowOff>230521</xdr:rowOff>
                  </to>
                </anchor>
              </controlPr>
            </control>
          </mc:Choice>
        </mc:AlternateContent>
        <mc:AlternateContent xmlns:mc="http://schemas.openxmlformats.org/markup-compatibility/2006">
          <mc:Choice Requires="x14">
            <control shapeId="72766" r:id="rId7" name="Drop Down 62">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72767" r:id="rId8" name="Drop Down 63">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72768" r:id="rId9" name="Drop Down 64">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72798" r:id="rId10" name="Drop Down 94">
              <controlPr defaultSize="0" autoLine="0" autoPict="0">
                <anchor moveWithCells="1">
                  <from>
                    <xdr:col>11</xdr:col>
                    <xdr:colOff>15368</xdr:colOff>
                    <xdr:row>38</xdr:row>
                    <xdr:rowOff>23052</xdr:rowOff>
                  </from>
                  <to>
                    <xdr:col>12</xdr:col>
                    <xdr:colOff>15368</xdr:colOff>
                    <xdr:row>38</xdr:row>
                    <xdr:rowOff>230521</xdr:rowOff>
                  </to>
                </anchor>
              </controlPr>
            </control>
          </mc:Choice>
        </mc:AlternateContent>
        <mc:AlternateContent xmlns:mc="http://schemas.openxmlformats.org/markup-compatibility/2006">
          <mc:Choice Requires="x14">
            <control shapeId="72799" r:id="rId11" name="Drop Down 95">
              <controlPr defaultSize="0" autoLine="0" autoPict="0">
                <anchor moveWithCells="1">
                  <from>
                    <xdr:col>11</xdr:col>
                    <xdr:colOff>15368</xdr:colOff>
                    <xdr:row>39</xdr:row>
                    <xdr:rowOff>23052</xdr:rowOff>
                  </from>
                  <to>
                    <xdr:col>12</xdr:col>
                    <xdr:colOff>15368</xdr:colOff>
                    <xdr:row>39</xdr:row>
                    <xdr:rowOff>230521</xdr:rowOff>
                  </to>
                </anchor>
              </controlPr>
            </control>
          </mc:Choice>
        </mc:AlternateContent>
        <mc:AlternateContent xmlns:mc="http://schemas.openxmlformats.org/markup-compatibility/2006">
          <mc:Choice Requires="x14">
            <control shapeId="72800" r:id="rId12" name="Drop Down 96">
              <controlPr defaultSize="0" autoLine="0" autoPict="0">
                <anchor moveWithCells="1">
                  <from>
                    <xdr:col>11</xdr:col>
                    <xdr:colOff>15368</xdr:colOff>
                    <xdr:row>40</xdr:row>
                    <xdr:rowOff>23052</xdr:rowOff>
                  </from>
                  <to>
                    <xdr:col>12</xdr:col>
                    <xdr:colOff>15368</xdr:colOff>
                    <xdr:row>40</xdr:row>
                    <xdr:rowOff>230521</xdr:rowOff>
                  </to>
                </anchor>
              </controlPr>
            </control>
          </mc:Choice>
        </mc:AlternateContent>
        <mc:AlternateContent xmlns:mc="http://schemas.openxmlformats.org/markup-compatibility/2006">
          <mc:Choice Requires="x14">
            <control shapeId="72804" r:id="rId13" name="Drop Down 100">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72837" r:id="rId14" name="Drop Down 133">
              <controlPr defaultSize="0" autoLine="0" autoPict="0">
                <anchor moveWithCells="1">
                  <from>
                    <xdr:col>11</xdr:col>
                    <xdr:colOff>15368</xdr:colOff>
                    <xdr:row>42</xdr:row>
                    <xdr:rowOff>23052</xdr:rowOff>
                  </from>
                  <to>
                    <xdr:col>12</xdr:col>
                    <xdr:colOff>15368</xdr:colOff>
                    <xdr:row>42</xdr:row>
                    <xdr:rowOff>230521</xdr:rowOff>
                  </to>
                </anchor>
              </controlPr>
            </control>
          </mc:Choice>
        </mc:AlternateContent>
        <mc:AlternateContent xmlns:mc="http://schemas.openxmlformats.org/markup-compatibility/2006">
          <mc:Choice Requires="x14">
            <control shapeId="72838" r:id="rId15" name="Drop Down 134">
              <controlPr defaultSize="0" autoLine="0" autoPict="0">
                <anchor moveWithCells="1">
                  <from>
                    <xdr:col>11</xdr:col>
                    <xdr:colOff>15368</xdr:colOff>
                    <xdr:row>43</xdr:row>
                    <xdr:rowOff>23052</xdr:rowOff>
                  </from>
                  <to>
                    <xdr:col>12</xdr:col>
                    <xdr:colOff>15368</xdr:colOff>
                    <xdr:row>43</xdr:row>
                    <xdr:rowOff>230521</xdr:rowOff>
                  </to>
                </anchor>
              </controlPr>
            </control>
          </mc:Choice>
        </mc:AlternateContent>
        <mc:AlternateContent xmlns:mc="http://schemas.openxmlformats.org/markup-compatibility/2006">
          <mc:Choice Requires="x14">
            <control shapeId="72841" r:id="rId16" name="Drop Down 137">
              <controlPr defaultSize="0" autoLine="0" autoPict="0">
                <anchor moveWithCells="1">
                  <from>
                    <xdr:col>11</xdr:col>
                    <xdr:colOff>15368</xdr:colOff>
                    <xdr:row>45</xdr:row>
                    <xdr:rowOff>23052</xdr:rowOff>
                  </from>
                  <to>
                    <xdr:col>12</xdr:col>
                    <xdr:colOff>15368</xdr:colOff>
                    <xdr:row>45</xdr:row>
                    <xdr:rowOff>230521</xdr:rowOff>
                  </to>
                </anchor>
              </controlPr>
            </control>
          </mc:Choice>
        </mc:AlternateContent>
        <mc:AlternateContent xmlns:mc="http://schemas.openxmlformats.org/markup-compatibility/2006">
          <mc:Choice Requires="x14">
            <control shapeId="72846" r:id="rId17" name="Drop Down 142">
              <controlPr defaultSize="0" autoLine="0" autoPict="0">
                <anchor moveWithCells="1">
                  <from>
                    <xdr:col>11</xdr:col>
                    <xdr:colOff>15368</xdr:colOff>
                    <xdr:row>46</xdr:row>
                    <xdr:rowOff>23052</xdr:rowOff>
                  </from>
                  <to>
                    <xdr:col>12</xdr:col>
                    <xdr:colOff>15368</xdr:colOff>
                    <xdr:row>46</xdr:row>
                    <xdr:rowOff>230521</xdr:rowOff>
                  </to>
                </anchor>
              </controlPr>
            </control>
          </mc:Choice>
        </mc:AlternateContent>
        <mc:AlternateContent xmlns:mc="http://schemas.openxmlformats.org/markup-compatibility/2006">
          <mc:Choice Requires="x14">
            <control shapeId="72847" r:id="rId18" name="Drop Down 143">
              <controlPr defaultSize="0" autoLine="0" autoPict="0">
                <anchor moveWithCells="1">
                  <from>
                    <xdr:col>11</xdr:col>
                    <xdr:colOff>15368</xdr:colOff>
                    <xdr:row>47</xdr:row>
                    <xdr:rowOff>23052</xdr:rowOff>
                  </from>
                  <to>
                    <xdr:col>12</xdr:col>
                    <xdr:colOff>15368</xdr:colOff>
                    <xdr:row>47</xdr:row>
                    <xdr:rowOff>230521</xdr:rowOff>
                  </to>
                </anchor>
              </controlPr>
            </control>
          </mc:Choice>
        </mc:AlternateContent>
        <mc:AlternateContent xmlns:mc="http://schemas.openxmlformats.org/markup-compatibility/2006">
          <mc:Choice Requires="x14">
            <control shapeId="72848" r:id="rId19" name="Drop Down 144">
              <controlPr defaultSize="0" autoLine="0" autoPict="0">
                <anchor moveWithCells="1">
                  <from>
                    <xdr:col>11</xdr:col>
                    <xdr:colOff>15368</xdr:colOff>
                    <xdr:row>48</xdr:row>
                    <xdr:rowOff>23052</xdr:rowOff>
                  </from>
                  <to>
                    <xdr:col>12</xdr:col>
                    <xdr:colOff>15368</xdr:colOff>
                    <xdr:row>48</xdr:row>
                    <xdr:rowOff>230521</xdr:rowOff>
                  </to>
                </anchor>
              </controlPr>
            </control>
          </mc:Choice>
        </mc:AlternateContent>
        <mc:AlternateContent xmlns:mc="http://schemas.openxmlformats.org/markup-compatibility/2006">
          <mc:Choice Requires="x14">
            <control shapeId="72849" r:id="rId20" name="Drop Down 145">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72850" r:id="rId21" name="Drop Down 146">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72851" r:id="rId22" name="Drop Down 147">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72852" r:id="rId23" name="Drop Down 148">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72853" r:id="rId24" name="Drop Down 149">
              <controlPr defaultSize="0" autoLine="0" autoPict="0">
                <anchor moveWithCells="1">
                  <from>
                    <xdr:col>11</xdr:col>
                    <xdr:colOff>15368</xdr:colOff>
                    <xdr:row>22</xdr:row>
                    <xdr:rowOff>23052</xdr:rowOff>
                  </from>
                  <to>
                    <xdr:col>12</xdr:col>
                    <xdr:colOff>15368</xdr:colOff>
                    <xdr:row>22</xdr:row>
                    <xdr:rowOff>230521</xdr:rowOff>
                  </to>
                </anchor>
              </controlPr>
            </control>
          </mc:Choice>
        </mc:AlternateContent>
        <mc:AlternateContent xmlns:mc="http://schemas.openxmlformats.org/markup-compatibility/2006">
          <mc:Choice Requires="x14">
            <control shapeId="72854" r:id="rId25" name="Drop Down 150">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mc:AlternateContent xmlns:mc="http://schemas.openxmlformats.org/markup-compatibility/2006">
          <mc:Choice Requires="x14">
            <control shapeId="72855" r:id="rId26" name="Drop Down 151">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mc:AlternateContent xmlns:mc="http://schemas.openxmlformats.org/markup-compatibility/2006">
          <mc:Choice Requires="x14">
            <control shapeId="72856" r:id="rId27" name="Drop Down 152">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72857" r:id="rId28" name="Drop Down 153">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72859" r:id="rId29" name="Drop Down 155">
              <controlPr defaultSize="0" autoLine="0" autoPict="0">
                <anchor moveWithCells="1">
                  <from>
                    <xdr:col>11</xdr:col>
                    <xdr:colOff>15368</xdr:colOff>
                    <xdr:row>30</xdr:row>
                    <xdr:rowOff>23052</xdr:rowOff>
                  </from>
                  <to>
                    <xdr:col>12</xdr:col>
                    <xdr:colOff>15368</xdr:colOff>
                    <xdr:row>30</xdr:row>
                    <xdr:rowOff>230521</xdr:rowOff>
                  </to>
                </anchor>
              </controlPr>
            </control>
          </mc:Choice>
        </mc:AlternateContent>
        <mc:AlternateContent xmlns:mc="http://schemas.openxmlformats.org/markup-compatibility/2006">
          <mc:Choice Requires="x14">
            <control shapeId="72860" r:id="rId30" name="Drop Down 156">
              <controlPr defaultSize="0" autoLine="0" autoPict="0">
                <anchor moveWithCells="1">
                  <from>
                    <xdr:col>11</xdr:col>
                    <xdr:colOff>15368</xdr:colOff>
                    <xdr:row>31</xdr:row>
                    <xdr:rowOff>23052</xdr:rowOff>
                  </from>
                  <to>
                    <xdr:col>12</xdr:col>
                    <xdr:colOff>15368</xdr:colOff>
                    <xdr:row>31</xdr:row>
                    <xdr:rowOff>230521</xdr:rowOff>
                  </to>
                </anchor>
              </controlPr>
            </control>
          </mc:Choice>
        </mc:AlternateContent>
        <mc:AlternateContent xmlns:mc="http://schemas.openxmlformats.org/markup-compatibility/2006">
          <mc:Choice Requires="x14">
            <control shapeId="72861" r:id="rId31" name="Drop Down 157">
              <controlPr defaultSize="0" autoLine="0" autoPict="0">
                <anchor moveWithCells="1">
                  <from>
                    <xdr:col>11</xdr:col>
                    <xdr:colOff>15368</xdr:colOff>
                    <xdr:row>32</xdr:row>
                    <xdr:rowOff>23052</xdr:rowOff>
                  </from>
                  <to>
                    <xdr:col>12</xdr:col>
                    <xdr:colOff>15368</xdr:colOff>
                    <xdr:row>32</xdr:row>
                    <xdr:rowOff>230521</xdr:rowOff>
                  </to>
                </anchor>
              </controlPr>
            </control>
          </mc:Choice>
        </mc:AlternateContent>
        <mc:AlternateContent xmlns:mc="http://schemas.openxmlformats.org/markup-compatibility/2006">
          <mc:Choice Requires="x14">
            <control shapeId="72862" r:id="rId32" name="Drop Down 158">
              <controlPr defaultSize="0" autoLine="0" autoPict="0">
                <anchor moveWithCells="1">
                  <from>
                    <xdr:col>11</xdr:col>
                    <xdr:colOff>15368</xdr:colOff>
                    <xdr:row>33</xdr:row>
                    <xdr:rowOff>23052</xdr:rowOff>
                  </from>
                  <to>
                    <xdr:col>12</xdr:col>
                    <xdr:colOff>15368</xdr:colOff>
                    <xdr:row>33</xdr:row>
                    <xdr:rowOff>230521</xdr:rowOff>
                  </to>
                </anchor>
              </controlPr>
            </control>
          </mc:Choice>
        </mc:AlternateContent>
        <mc:AlternateContent xmlns:mc="http://schemas.openxmlformats.org/markup-compatibility/2006">
          <mc:Choice Requires="x14">
            <control shapeId="72863" r:id="rId33" name="Drop Down 159">
              <controlPr defaultSize="0" autoLine="0" autoPict="0">
                <anchor moveWithCells="1">
                  <from>
                    <xdr:col>11</xdr:col>
                    <xdr:colOff>15368</xdr:colOff>
                    <xdr:row>34</xdr:row>
                    <xdr:rowOff>23052</xdr:rowOff>
                  </from>
                  <to>
                    <xdr:col>12</xdr:col>
                    <xdr:colOff>15368</xdr:colOff>
                    <xdr:row>34</xdr:row>
                    <xdr:rowOff>230521</xdr:rowOff>
                  </to>
                </anchor>
              </controlPr>
            </control>
          </mc:Choice>
        </mc:AlternateContent>
        <mc:AlternateContent xmlns:mc="http://schemas.openxmlformats.org/markup-compatibility/2006">
          <mc:Choice Requires="x14">
            <control shapeId="72864" r:id="rId34" name="Drop Down 160">
              <controlPr defaultSize="0" autoLine="0" autoPict="0">
                <anchor moveWithCells="1">
                  <from>
                    <xdr:col>11</xdr:col>
                    <xdr:colOff>15368</xdr:colOff>
                    <xdr:row>35</xdr:row>
                    <xdr:rowOff>23052</xdr:rowOff>
                  </from>
                  <to>
                    <xdr:col>12</xdr:col>
                    <xdr:colOff>15368</xdr:colOff>
                    <xdr:row>35</xdr:row>
                    <xdr:rowOff>230521</xdr:rowOff>
                  </to>
                </anchor>
              </controlPr>
            </control>
          </mc:Choice>
        </mc:AlternateContent>
        <mc:AlternateContent xmlns:mc="http://schemas.openxmlformats.org/markup-compatibility/2006">
          <mc:Choice Requires="x14">
            <control shapeId="72865" r:id="rId35" name="Drop Down 161">
              <controlPr defaultSize="0" autoLine="0" autoPict="0">
                <anchor moveWithCells="1">
                  <from>
                    <xdr:col>11</xdr:col>
                    <xdr:colOff>15368</xdr:colOff>
                    <xdr:row>28</xdr:row>
                    <xdr:rowOff>23052</xdr:rowOff>
                  </from>
                  <to>
                    <xdr:col>12</xdr:col>
                    <xdr:colOff>15368</xdr:colOff>
                    <xdr:row>28</xdr:row>
                    <xdr:rowOff>230521</xdr:rowOff>
                  </to>
                </anchor>
              </controlPr>
            </control>
          </mc:Choice>
        </mc:AlternateContent>
      </controls>
    </mc:Choice>
  </mc:AlternateConten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Blad27">
    <tabColor rgb="FF0070C0"/>
  </sheetPr>
  <dimension ref="A1:T64"/>
  <sheetViews>
    <sheetView showRowColHeaders="0" zoomScaleNormal="100" workbookViewId="0">
      <pane ySplit="7" topLeftCell="A8" activePane="bottomLeft" state="frozen"/>
      <selection activeCell="G25" sqref="G25"/>
      <selection pane="bottomLeft"/>
    </sheetView>
  </sheetViews>
  <sheetFormatPr defaultColWidth="0" defaultRowHeight="0" customHeight="1" zeroHeight="1" x14ac:dyDescent="0.3"/>
  <cols>
    <col min="1" max="1" width="5.77734375" customWidth="1"/>
    <col min="2" max="11" width="9.21875" customWidth="1"/>
    <col min="12" max="12" width="20" customWidth="1"/>
    <col min="13" max="13" width="2.21875" customWidth="1"/>
    <col min="14" max="14" width="57.21875" customWidth="1"/>
    <col min="15" max="15" width="2.21875" customWidth="1"/>
    <col min="16" max="16" width="110.77734375" customWidth="1"/>
    <col min="17" max="17" width="2.21875" customWidth="1"/>
    <col min="18" max="18" width="0" hidden="1" customWidth="1"/>
    <col min="21" max="16384" width="9.21875" hidden="1"/>
  </cols>
  <sheetData>
    <row r="1" spans="1:17" ht="20.149999999999999" customHeight="1" x14ac:dyDescent="0.3">
      <c r="A1" s="323"/>
      <c r="B1" s="818" t="s">
        <v>149</v>
      </c>
      <c r="C1" s="819"/>
      <c r="D1" s="819"/>
      <c r="E1" s="819"/>
      <c r="F1" s="819"/>
      <c r="G1" s="819"/>
      <c r="H1" s="819"/>
      <c r="I1" s="819"/>
      <c r="J1" s="819"/>
      <c r="K1" s="819"/>
      <c r="L1" s="822"/>
      <c r="M1" s="335"/>
      <c r="N1" s="324"/>
      <c r="O1" s="324"/>
      <c r="P1" s="324"/>
      <c r="Q1" s="325"/>
    </row>
    <row r="2" spans="1:17" ht="20.149999999999999" customHeight="1" x14ac:dyDescent="0.3">
      <c r="A2" s="326"/>
      <c r="B2" s="820"/>
      <c r="C2" s="821"/>
      <c r="D2" s="821"/>
      <c r="E2" s="821"/>
      <c r="F2" s="821"/>
      <c r="G2" s="821"/>
      <c r="H2" s="821"/>
      <c r="I2" s="821"/>
      <c r="J2" s="821"/>
      <c r="K2" s="821"/>
      <c r="L2" s="823"/>
      <c r="M2" s="320"/>
      <c r="N2" s="332"/>
      <c r="O2" s="332"/>
      <c r="P2" s="332"/>
      <c r="Q2" s="333"/>
    </row>
    <row r="3" spans="1:17" ht="20.149999999999999" customHeight="1" x14ac:dyDescent="0.3">
      <c r="A3" s="326"/>
      <c r="B3" s="814" t="s">
        <v>2448</v>
      </c>
      <c r="C3" s="815"/>
      <c r="D3" s="815"/>
      <c r="E3" s="815"/>
      <c r="F3" s="815"/>
      <c r="G3" s="814" t="s">
        <v>2765</v>
      </c>
      <c r="H3" s="815"/>
      <c r="I3" s="815"/>
      <c r="J3" s="815"/>
      <c r="K3" s="815"/>
      <c r="L3" s="312"/>
      <c r="M3" s="312"/>
      <c r="N3" s="327"/>
      <c r="O3" s="327"/>
      <c r="P3" s="327"/>
      <c r="Q3" s="328"/>
    </row>
    <row r="4" spans="1:17" ht="20.149999999999999" customHeight="1" x14ac:dyDescent="0.3">
      <c r="A4" s="326"/>
      <c r="B4" s="814" t="s">
        <v>3446</v>
      </c>
      <c r="C4" s="815"/>
      <c r="D4" s="815"/>
      <c r="E4" s="815"/>
      <c r="F4" s="815"/>
      <c r="G4" s="814" t="s">
        <v>4537</v>
      </c>
      <c r="H4" s="815"/>
      <c r="I4" s="815"/>
      <c r="J4" s="815"/>
      <c r="K4" s="815"/>
      <c r="L4" s="312"/>
      <c r="M4" s="312"/>
      <c r="N4" s="327"/>
      <c r="O4" s="327"/>
      <c r="P4" s="327"/>
      <c r="Q4" s="328"/>
    </row>
    <row r="5" spans="1:17" ht="20.149999999999999" customHeight="1" x14ac:dyDescent="0.3">
      <c r="A5" s="326"/>
      <c r="B5" s="814" t="s">
        <v>3352</v>
      </c>
      <c r="C5" s="815"/>
      <c r="D5" s="815"/>
      <c r="E5" s="815"/>
      <c r="F5" s="815"/>
      <c r="G5" s="814" t="s">
        <v>1920</v>
      </c>
      <c r="H5" s="815"/>
      <c r="I5" s="815"/>
      <c r="J5" s="815"/>
      <c r="K5" s="815"/>
      <c r="L5" s="312"/>
      <c r="M5" s="312"/>
      <c r="N5" s="327"/>
      <c r="O5" s="327"/>
      <c r="P5" s="327"/>
      <c r="Q5" s="328"/>
    </row>
    <row r="6" spans="1:17" ht="20.149999999999999" customHeight="1" x14ac:dyDescent="0.3">
      <c r="A6" s="326"/>
      <c r="B6" s="825" t="s">
        <v>1915</v>
      </c>
      <c r="C6" s="826"/>
      <c r="D6" s="826"/>
      <c r="E6" s="826"/>
      <c r="F6" s="827"/>
      <c r="G6" s="334"/>
      <c r="H6" s="312"/>
      <c r="I6" s="312"/>
      <c r="J6" s="312"/>
      <c r="K6" s="312"/>
      <c r="L6" s="312"/>
      <c r="M6" s="312"/>
      <c r="N6" s="327"/>
      <c r="O6" s="327"/>
      <c r="P6" s="327"/>
      <c r="Q6" s="328"/>
    </row>
    <row r="7" spans="1:17" ht="20.149999999999999" customHeight="1" thickBot="1" x14ac:dyDescent="0.35">
      <c r="A7" s="329"/>
      <c r="B7" s="330"/>
      <c r="C7" s="330"/>
      <c r="D7" s="330"/>
      <c r="E7" s="330"/>
      <c r="F7" s="330"/>
      <c r="G7" s="330"/>
      <c r="H7" s="330"/>
      <c r="I7" s="330"/>
      <c r="J7" s="330"/>
      <c r="K7" s="330"/>
      <c r="L7" s="330"/>
      <c r="M7" s="330"/>
      <c r="N7" s="330"/>
      <c r="O7" s="330"/>
      <c r="P7" s="330"/>
      <c r="Q7" s="331"/>
    </row>
    <row r="8" spans="1:17" ht="20.149999999999999" customHeight="1" x14ac:dyDescent="0.3">
      <c r="A8" s="28"/>
      <c r="B8" s="29"/>
      <c r="C8" s="29"/>
      <c r="D8" s="29"/>
      <c r="E8" s="29"/>
      <c r="F8" s="29"/>
      <c r="G8" s="29"/>
      <c r="H8" s="29"/>
      <c r="I8" s="29"/>
      <c r="J8" s="29"/>
      <c r="K8" s="29"/>
      <c r="L8" s="29"/>
      <c r="M8" s="29"/>
      <c r="N8" s="29"/>
      <c r="O8" s="29"/>
      <c r="P8" s="29"/>
      <c r="Q8" s="30"/>
    </row>
    <row r="9" spans="1:17" s="2" customFormat="1" ht="20.149999999999999" customHeight="1" x14ac:dyDescent="0.3">
      <c r="A9" s="106">
        <v>4</v>
      </c>
      <c r="B9" s="107" t="s">
        <v>776</v>
      </c>
      <c r="C9" s="108"/>
      <c r="D9" s="107"/>
      <c r="E9" s="107"/>
      <c r="F9" s="107"/>
      <c r="G9" s="107"/>
      <c r="H9" s="107"/>
      <c r="I9" s="107"/>
      <c r="J9" s="107"/>
      <c r="K9" s="108"/>
      <c r="L9" s="109" t="s">
        <v>144</v>
      </c>
      <c r="M9" s="108"/>
      <c r="N9" s="109" t="s">
        <v>1172</v>
      </c>
      <c r="O9" s="108"/>
      <c r="P9" s="115" t="s">
        <v>145</v>
      </c>
      <c r="Q9" s="13"/>
    </row>
    <row r="10" spans="1:17" s="2" customFormat="1" ht="20.149999999999999" customHeight="1" x14ac:dyDescent="0.3">
      <c r="A10" s="4"/>
      <c r="B10" s="102" t="s">
        <v>2460</v>
      </c>
      <c r="C10" s="3"/>
      <c r="D10" s="102"/>
      <c r="E10" s="102"/>
      <c r="F10" s="102"/>
      <c r="G10" s="102"/>
      <c r="H10" s="102"/>
      <c r="I10" s="102"/>
      <c r="J10" s="102"/>
      <c r="K10" s="3"/>
      <c r="L10" s="429"/>
      <c r="M10" s="3"/>
      <c r="N10" s="429"/>
      <c r="O10" s="3"/>
      <c r="P10" s="478"/>
      <c r="Q10" s="13"/>
    </row>
    <row r="11" spans="1:17" s="2" customFormat="1" ht="20.149999999999999" customHeight="1" x14ac:dyDescent="0.3">
      <c r="A11" s="6"/>
      <c r="B11" s="8" t="s">
        <v>2014</v>
      </c>
      <c r="C11" s="3" t="s">
        <v>1606</v>
      </c>
      <c r="D11" s="3"/>
      <c r="E11" s="3"/>
      <c r="F11" s="3"/>
      <c r="G11" s="3"/>
      <c r="H11" s="3"/>
      <c r="I11" s="3"/>
      <c r="J11" s="3"/>
      <c r="K11" s="3"/>
      <c r="L11" s="113"/>
      <c r="M11" s="3"/>
      <c r="N11" s="296" t="str">
        <f>VLOOKUP(_Output!D279,_Guidance!B764:C769,2,FALSE)</f>
        <v xml:space="preserve"> </v>
      </c>
      <c r="O11" s="3"/>
      <c r="P11" s="113" t="s">
        <v>2301</v>
      </c>
      <c r="Q11" s="13"/>
    </row>
    <row r="12" spans="1:17" s="2" customFormat="1" ht="20.149999999999999" customHeight="1" x14ac:dyDescent="0.3">
      <c r="A12" s="6"/>
      <c r="B12" s="8" t="s">
        <v>2015</v>
      </c>
      <c r="C12" s="3" t="s">
        <v>777</v>
      </c>
      <c r="D12" s="3"/>
      <c r="E12" s="3"/>
      <c r="F12" s="3"/>
      <c r="G12" s="3"/>
      <c r="H12" s="3"/>
      <c r="I12" s="3"/>
      <c r="J12" s="3"/>
      <c r="K12" s="3"/>
      <c r="L12" s="113"/>
      <c r="M12" s="3"/>
      <c r="N12" s="296" t="str">
        <f>VLOOKUP(_Output!D282,_Guidance!B770:C775,2,FALSE)</f>
        <v xml:space="preserve"> </v>
      </c>
      <c r="O12" s="3"/>
      <c r="P12" s="113" t="s">
        <v>778</v>
      </c>
      <c r="Q12" s="13"/>
    </row>
    <row r="13" spans="1:17" s="2" customFormat="1" ht="20.149999999999999" customHeight="1" x14ac:dyDescent="0.3">
      <c r="A13" s="6"/>
      <c r="B13" s="8" t="s">
        <v>2461</v>
      </c>
      <c r="C13" s="3" t="s">
        <v>779</v>
      </c>
      <c r="D13" s="3"/>
      <c r="E13" s="3"/>
      <c r="F13" s="3"/>
      <c r="G13" s="3"/>
      <c r="H13" s="3"/>
      <c r="I13" s="3"/>
      <c r="J13" s="3"/>
      <c r="K13" s="3"/>
      <c r="L13" s="113"/>
      <c r="M13" s="3"/>
      <c r="N13" s="296" t="str">
        <f>VLOOKUP(_Output!D285,_Guidance!B776:C781,2,FALSE)</f>
        <v xml:space="preserve"> </v>
      </c>
      <c r="O13" s="3"/>
      <c r="P13" s="113" t="s">
        <v>2165</v>
      </c>
      <c r="Q13" s="13"/>
    </row>
    <row r="14" spans="1:17" s="2" customFormat="1" ht="20.149999999999999" customHeight="1" x14ac:dyDescent="0.3">
      <c r="A14" s="6"/>
      <c r="B14" s="8" t="s">
        <v>2462</v>
      </c>
      <c r="C14" s="3" t="s">
        <v>780</v>
      </c>
      <c r="D14" s="3"/>
      <c r="E14" s="3"/>
      <c r="F14" s="3"/>
      <c r="G14" s="3"/>
      <c r="H14" s="3"/>
      <c r="I14" s="3"/>
      <c r="J14" s="3"/>
      <c r="K14" s="3"/>
      <c r="L14" s="113"/>
      <c r="M14" s="3"/>
      <c r="N14" s="296" t="str">
        <f>VLOOKUP(_Output!D288,_Guidance!B782:C787,2,FALSE)</f>
        <v xml:space="preserve"> </v>
      </c>
      <c r="O14" s="3"/>
      <c r="P14" s="113" t="s">
        <v>1501</v>
      </c>
      <c r="Q14" s="13"/>
    </row>
    <row r="15" spans="1:17" s="2" customFormat="1" ht="20.149999999999999" customHeight="1" x14ac:dyDescent="0.3">
      <c r="A15" s="6"/>
      <c r="B15" s="8" t="s">
        <v>2463</v>
      </c>
      <c r="C15" s="3" t="s">
        <v>2240</v>
      </c>
      <c r="D15" s="3"/>
      <c r="E15" s="3"/>
      <c r="F15" s="3"/>
      <c r="G15" s="3"/>
      <c r="H15" s="3"/>
      <c r="I15" s="3"/>
      <c r="J15" s="3"/>
      <c r="K15" s="3"/>
      <c r="L15" s="113"/>
      <c r="M15" s="3"/>
      <c r="N15" s="296" t="str">
        <f>VLOOKUP(_Output!D292,_Guidance!B788:C793,2,FALSE)</f>
        <v xml:space="preserve"> </v>
      </c>
      <c r="O15" s="3"/>
      <c r="P15" s="113" t="s">
        <v>2241</v>
      </c>
      <c r="Q15" s="13"/>
    </row>
    <row r="16" spans="1:17" s="2" customFormat="1" ht="20.149999999999999" customHeight="1" x14ac:dyDescent="0.3">
      <c r="A16" s="6"/>
      <c r="B16" s="8" t="s">
        <v>2464</v>
      </c>
      <c r="C16" s="3" t="s">
        <v>781</v>
      </c>
      <c r="D16" s="3"/>
      <c r="E16" s="3"/>
      <c r="F16" s="3"/>
      <c r="G16" s="3"/>
      <c r="H16" s="3"/>
      <c r="I16" s="3"/>
      <c r="J16" s="3"/>
      <c r="K16" s="3"/>
      <c r="L16" s="113"/>
      <c r="M16" s="3"/>
      <c r="N16" s="296" t="str">
        <f>VLOOKUP(_Output!D295,_Guidance!B794:C799,2,FALSE)</f>
        <v xml:space="preserve"> </v>
      </c>
      <c r="O16" s="3"/>
      <c r="P16" s="113" t="s">
        <v>782</v>
      </c>
      <c r="Q16" s="13"/>
    </row>
    <row r="17" spans="1:17" s="2" customFormat="1" ht="20.149999999999999" customHeight="1" x14ac:dyDescent="0.3">
      <c r="A17" s="6"/>
      <c r="B17" s="8" t="s">
        <v>2465</v>
      </c>
      <c r="C17" s="3" t="s">
        <v>784</v>
      </c>
      <c r="D17" s="3"/>
      <c r="E17" s="3"/>
      <c r="F17" s="3"/>
      <c r="G17" s="3"/>
      <c r="H17" s="3"/>
      <c r="I17" s="3"/>
      <c r="J17" s="3"/>
      <c r="K17" s="3"/>
      <c r="L17" s="113"/>
      <c r="M17" s="3"/>
      <c r="N17" s="296" t="str">
        <f>VLOOKUP(_Output!D298,_Guidance!B800:C805,2,FALSE)</f>
        <v xml:space="preserve"> </v>
      </c>
      <c r="O17" s="3"/>
      <c r="P17" s="113" t="s">
        <v>1575</v>
      </c>
      <c r="Q17" s="13"/>
    </row>
    <row r="18" spans="1:17" s="2" customFormat="1" ht="20.149999999999999" customHeight="1" x14ac:dyDescent="0.3">
      <c r="A18" s="6"/>
      <c r="B18" s="8" t="s">
        <v>2466</v>
      </c>
      <c r="C18" s="3" t="s">
        <v>786</v>
      </c>
      <c r="D18" s="3"/>
      <c r="E18" s="3"/>
      <c r="F18" s="3"/>
      <c r="G18" s="3"/>
      <c r="H18" s="3"/>
      <c r="I18" s="3"/>
      <c r="J18" s="3"/>
      <c r="K18" s="3"/>
      <c r="L18" s="113"/>
      <c r="M18" s="3"/>
      <c r="N18" s="296" t="str">
        <f>VLOOKUP(_Output!D301,_Guidance!B806:C811,2,FALSE)</f>
        <v xml:space="preserve"> </v>
      </c>
      <c r="O18" s="3"/>
      <c r="P18" s="113" t="s">
        <v>2242</v>
      </c>
      <c r="Q18" s="13"/>
    </row>
    <row r="19" spans="1:17" s="2" customFormat="1" ht="20.149999999999999" customHeight="1" x14ac:dyDescent="0.3">
      <c r="A19" s="6"/>
      <c r="B19" s="8" t="s">
        <v>2467</v>
      </c>
      <c r="C19" s="3" t="s">
        <v>789</v>
      </c>
      <c r="D19" s="3"/>
      <c r="E19" s="3"/>
      <c r="F19" s="3"/>
      <c r="G19" s="3"/>
      <c r="H19" s="3"/>
      <c r="I19" s="3"/>
      <c r="J19" s="3"/>
      <c r="K19" s="3"/>
      <c r="L19" s="113"/>
      <c r="M19" s="3"/>
      <c r="N19" s="296" t="str">
        <f>VLOOKUP(_Output!D307,_Guidance!B812:C817,2,FALSE)</f>
        <v xml:space="preserve"> </v>
      </c>
      <c r="O19" s="3"/>
      <c r="P19" s="113" t="s">
        <v>1576</v>
      </c>
      <c r="Q19" s="13"/>
    </row>
    <row r="20" spans="1:17" s="2" customFormat="1" ht="20.149999999999999" customHeight="1" x14ac:dyDescent="0.3">
      <c r="A20" s="6"/>
      <c r="B20" s="8" t="s">
        <v>2468</v>
      </c>
      <c r="C20" s="3" t="s">
        <v>2243</v>
      </c>
      <c r="D20" s="3"/>
      <c r="E20" s="3"/>
      <c r="F20" s="3"/>
      <c r="G20" s="3"/>
      <c r="H20" s="3"/>
      <c r="I20" s="3"/>
      <c r="J20" s="3"/>
      <c r="K20" s="3"/>
      <c r="L20" s="113"/>
      <c r="M20" s="3"/>
      <c r="N20" s="296" t="str">
        <f>VLOOKUP(_Output!D310,_Guidance!B818:C823,2,FALSE)</f>
        <v xml:space="preserve"> </v>
      </c>
      <c r="O20" s="3"/>
      <c r="P20" s="113" t="s">
        <v>2636</v>
      </c>
      <c r="Q20" s="13"/>
    </row>
    <row r="21" spans="1:17" s="2" customFormat="1" ht="20.149999999999999" customHeight="1" x14ac:dyDescent="0.3">
      <c r="A21" s="6"/>
      <c r="B21" s="8" t="s">
        <v>2469</v>
      </c>
      <c r="C21" s="3" t="s">
        <v>792</v>
      </c>
      <c r="D21" s="3"/>
      <c r="E21" s="3"/>
      <c r="F21" s="3"/>
      <c r="G21" s="3"/>
      <c r="H21" s="3"/>
      <c r="I21" s="3"/>
      <c r="J21" s="3"/>
      <c r="K21" s="3"/>
      <c r="L21" s="113"/>
      <c r="M21" s="3"/>
      <c r="N21" s="296" t="str">
        <f>VLOOKUP(_Output!D313,_Guidance!B824:C829,2,FALSE)</f>
        <v xml:space="preserve"> </v>
      </c>
      <c r="O21" s="3"/>
      <c r="P21" s="113" t="s">
        <v>2244</v>
      </c>
      <c r="Q21" s="13"/>
    </row>
    <row r="22" spans="1:17" s="2" customFormat="1" ht="20.149999999999999" customHeight="1" x14ac:dyDescent="0.3">
      <c r="A22" s="6"/>
      <c r="B22" s="99"/>
      <c r="C22" s="3"/>
      <c r="D22" s="3"/>
      <c r="E22" s="3"/>
      <c r="F22" s="3"/>
      <c r="G22" s="3"/>
      <c r="H22" s="3"/>
      <c r="I22" s="3"/>
      <c r="J22" s="3"/>
      <c r="K22" s="3"/>
      <c r="L22" s="113"/>
      <c r="M22" s="3"/>
      <c r="N22" s="296"/>
      <c r="O22" s="3"/>
      <c r="P22" s="113"/>
      <c r="Q22" s="13"/>
    </row>
    <row r="23" spans="1:17" s="2" customFormat="1" ht="20.149999999999999" customHeight="1" x14ac:dyDescent="0.3">
      <c r="A23" s="6"/>
      <c r="B23" s="101" t="s">
        <v>4096</v>
      </c>
      <c r="C23" s="3"/>
      <c r="D23" s="3"/>
      <c r="E23" s="3"/>
      <c r="F23" s="3"/>
      <c r="G23" s="3"/>
      <c r="H23" s="3"/>
      <c r="I23" s="3"/>
      <c r="J23" s="3"/>
      <c r="K23" s="3"/>
      <c r="L23" s="113"/>
      <c r="M23" s="3"/>
      <c r="N23" s="296"/>
      <c r="O23" s="3"/>
      <c r="P23" s="113"/>
      <c r="Q23" s="13"/>
    </row>
    <row r="24" spans="1:17" s="2" customFormat="1" ht="20.149999999999999" customHeight="1" x14ac:dyDescent="0.3">
      <c r="A24" s="6"/>
      <c r="B24" s="8" t="s">
        <v>228</v>
      </c>
      <c r="C24" s="3" t="s">
        <v>4062</v>
      </c>
      <c r="D24" s="3"/>
      <c r="E24" s="3"/>
      <c r="F24" s="3"/>
      <c r="G24" s="3"/>
      <c r="H24" s="3"/>
      <c r="I24" s="3"/>
      <c r="J24" s="3"/>
      <c r="K24" s="3"/>
      <c r="L24" s="113"/>
      <c r="M24" s="3"/>
      <c r="N24" s="296" t="str">
        <f>VLOOKUP(_Output!D1015,_Guidance!B830:C835,2,FALSE)</f>
        <v xml:space="preserve"> </v>
      </c>
      <c r="O24" s="3"/>
      <c r="P24" s="113" t="s">
        <v>4063</v>
      </c>
      <c r="Q24" s="13"/>
    </row>
    <row r="25" spans="1:17" s="2" customFormat="1" ht="20.149999999999999" customHeight="1" x14ac:dyDescent="0.3">
      <c r="A25" s="6"/>
      <c r="B25" s="8" t="s">
        <v>296</v>
      </c>
      <c r="C25" s="3" t="s">
        <v>4230</v>
      </c>
      <c r="D25" s="3"/>
      <c r="E25" s="3"/>
      <c r="F25" s="3"/>
      <c r="G25" s="3"/>
      <c r="H25" s="3"/>
      <c r="I25" s="3"/>
      <c r="J25" s="3"/>
      <c r="K25" s="3"/>
      <c r="L25" s="113"/>
      <c r="M25" s="3"/>
      <c r="N25" s="296" t="str">
        <f>VLOOKUP(_Output!D1016,_Guidance!B836:C841,2,FALSE)</f>
        <v xml:space="preserve"> </v>
      </c>
      <c r="O25" s="3"/>
      <c r="P25" s="113" t="s">
        <v>4064</v>
      </c>
      <c r="Q25" s="13"/>
    </row>
    <row r="26" spans="1:17" s="2" customFormat="1" ht="20.149999999999999" customHeight="1" x14ac:dyDescent="0.3">
      <c r="A26" s="6"/>
      <c r="B26" s="8" t="s">
        <v>297</v>
      </c>
      <c r="C26" s="3" t="s">
        <v>4059</v>
      </c>
      <c r="D26" s="3"/>
      <c r="E26" s="3"/>
      <c r="F26" s="3"/>
      <c r="G26" s="3"/>
      <c r="H26" s="3"/>
      <c r="I26" s="3"/>
      <c r="J26" s="3"/>
      <c r="K26" s="3"/>
      <c r="L26" s="113"/>
      <c r="M26" s="3"/>
      <c r="N26" s="296" t="str">
        <f>VLOOKUP(_Output!D1017,_Guidance!B842:C847,2,FALSE)</f>
        <v xml:space="preserve"> </v>
      </c>
      <c r="O26" s="3"/>
      <c r="P26" s="113" t="s">
        <v>4065</v>
      </c>
      <c r="Q26" s="13"/>
    </row>
    <row r="27" spans="1:17" s="2" customFormat="1" ht="20.149999999999999" customHeight="1" x14ac:dyDescent="0.3">
      <c r="A27" s="6"/>
      <c r="B27" s="8" t="s">
        <v>298</v>
      </c>
      <c r="C27" s="3" t="s">
        <v>4231</v>
      </c>
      <c r="D27" s="3"/>
      <c r="E27" s="3"/>
      <c r="F27" s="3"/>
      <c r="G27" s="3"/>
      <c r="H27" s="3"/>
      <c r="I27" s="3"/>
      <c r="J27" s="3"/>
      <c r="K27" s="3"/>
      <c r="L27" s="113"/>
      <c r="M27" s="3"/>
      <c r="N27" s="296" t="str">
        <f>VLOOKUP(_Output!D1018,_Guidance!B848:C853,2,FALSE)</f>
        <v xml:space="preserve"> </v>
      </c>
      <c r="O27" s="3"/>
      <c r="P27" s="113" t="s">
        <v>4066</v>
      </c>
      <c r="Q27" s="13"/>
    </row>
    <row r="28" spans="1:17" s="2" customFormat="1" ht="20.149999999999999" customHeight="1" x14ac:dyDescent="0.3">
      <c r="A28" s="6"/>
      <c r="B28" s="8" t="s">
        <v>305</v>
      </c>
      <c r="C28" s="3" t="s">
        <v>2631</v>
      </c>
      <c r="D28" s="3"/>
      <c r="E28" s="3"/>
      <c r="F28" s="3"/>
      <c r="G28" s="3"/>
      <c r="H28" s="3"/>
      <c r="I28" s="3"/>
      <c r="J28" s="3"/>
      <c r="K28" s="3"/>
      <c r="L28" s="113"/>
      <c r="M28" s="3"/>
      <c r="N28" s="296" t="str">
        <f>VLOOKUP(_Output!D1019,_Guidance!B854:C859,2,FALSE)</f>
        <v xml:space="preserve"> </v>
      </c>
      <c r="O28" s="3"/>
      <c r="P28" s="113" t="s">
        <v>4067</v>
      </c>
      <c r="Q28" s="13"/>
    </row>
    <row r="29" spans="1:17" s="2" customFormat="1" ht="20.149999999999999" customHeight="1" x14ac:dyDescent="0.3">
      <c r="A29" s="6"/>
      <c r="B29" s="8" t="s">
        <v>640</v>
      </c>
      <c r="C29" s="3" t="s">
        <v>2635</v>
      </c>
      <c r="D29" s="3"/>
      <c r="E29" s="3"/>
      <c r="F29" s="3"/>
      <c r="G29" s="3"/>
      <c r="H29" s="3"/>
      <c r="I29" s="3"/>
      <c r="J29" s="3"/>
      <c r="K29" s="3"/>
      <c r="L29" s="113"/>
      <c r="M29" s="3"/>
      <c r="N29" s="296" t="str">
        <f>VLOOKUP(_Output!D1020,_Guidance!B860:C865,2,FALSE)</f>
        <v xml:space="preserve"> </v>
      </c>
      <c r="O29" s="3"/>
      <c r="P29" s="113" t="s">
        <v>4068</v>
      </c>
      <c r="Q29" s="13"/>
    </row>
    <row r="30" spans="1:17" s="2" customFormat="1" ht="20.149999999999999" customHeight="1" x14ac:dyDescent="0.3">
      <c r="A30" s="6"/>
      <c r="B30" s="3"/>
      <c r="C30" s="3"/>
      <c r="D30" s="3"/>
      <c r="E30" s="3"/>
      <c r="F30" s="3"/>
      <c r="G30" s="3"/>
      <c r="H30" s="3"/>
      <c r="I30" s="3"/>
      <c r="J30" s="3"/>
      <c r="K30" s="3"/>
      <c r="L30" s="113"/>
      <c r="M30" s="3"/>
      <c r="N30" s="296"/>
      <c r="O30" s="3"/>
      <c r="P30" s="113"/>
      <c r="Q30" s="13"/>
    </row>
    <row r="31" spans="1:17" s="2" customFormat="1" ht="20.149999999999999" customHeight="1" x14ac:dyDescent="0.3">
      <c r="A31" s="6"/>
      <c r="B31" s="102" t="s">
        <v>2486</v>
      </c>
      <c r="C31" s="3"/>
      <c r="D31" s="3"/>
      <c r="E31" s="3"/>
      <c r="F31" s="3"/>
      <c r="G31" s="3"/>
      <c r="H31" s="3"/>
      <c r="I31" s="3"/>
      <c r="J31" s="3"/>
      <c r="K31" s="3"/>
      <c r="L31" s="113"/>
      <c r="M31" s="3"/>
      <c r="N31" s="296"/>
      <c r="O31" s="3"/>
      <c r="P31" s="113"/>
      <c r="Q31" s="13"/>
    </row>
    <row r="32" spans="1:17" s="2" customFormat="1" ht="20.149999999999999" customHeight="1" x14ac:dyDescent="0.3">
      <c r="A32" s="6"/>
      <c r="B32" s="8" t="s">
        <v>82</v>
      </c>
      <c r="C32" s="3" t="s">
        <v>2484</v>
      </c>
      <c r="D32" s="3"/>
      <c r="E32" s="3"/>
      <c r="F32" s="3"/>
      <c r="G32" s="3"/>
      <c r="H32" s="3"/>
      <c r="I32" s="3"/>
      <c r="J32" s="3"/>
      <c r="K32" s="3"/>
      <c r="L32" s="113"/>
      <c r="M32" s="3"/>
      <c r="N32" s="296" t="str">
        <f>VLOOKUP(_Output!D1021,_Guidance!B866:C871,2,FALSE)</f>
        <v xml:space="preserve"> </v>
      </c>
      <c r="O32" s="3"/>
      <c r="P32" s="113" t="s">
        <v>2619</v>
      </c>
      <c r="Q32" s="13"/>
    </row>
    <row r="33" spans="1:17" s="2" customFormat="1" ht="20.149999999999999" customHeight="1" x14ac:dyDescent="0.3">
      <c r="A33" s="6"/>
      <c r="B33" s="8" t="s">
        <v>83</v>
      </c>
      <c r="C33" s="3" t="s">
        <v>2476</v>
      </c>
      <c r="D33" s="3"/>
      <c r="E33" s="3"/>
      <c r="F33" s="3"/>
      <c r="G33" s="3"/>
      <c r="H33" s="3"/>
      <c r="I33" s="3"/>
      <c r="J33" s="3"/>
      <c r="K33" s="3"/>
      <c r="L33" s="113"/>
      <c r="M33" s="3"/>
      <c r="N33" s="296" t="str">
        <f>VLOOKUP(_Output!D1022,_Guidance!B872:C877,2,FALSE)</f>
        <v xml:space="preserve"> </v>
      </c>
      <c r="O33" s="3"/>
      <c r="P33" s="113" t="s">
        <v>2620</v>
      </c>
      <c r="Q33" s="13"/>
    </row>
    <row r="34" spans="1:17" s="2" customFormat="1" ht="20.149999999999999" customHeight="1" x14ac:dyDescent="0.3">
      <c r="A34" s="6"/>
      <c r="B34" s="8" t="s">
        <v>84</v>
      </c>
      <c r="C34" s="3" t="s">
        <v>4232</v>
      </c>
      <c r="D34" s="3"/>
      <c r="E34" s="3"/>
      <c r="F34" s="3"/>
      <c r="G34" s="3"/>
      <c r="H34" s="3"/>
      <c r="I34" s="3"/>
      <c r="J34" s="3"/>
      <c r="K34" s="3"/>
      <c r="L34" s="113"/>
      <c r="M34" s="3"/>
      <c r="N34" s="296" t="str">
        <f>VLOOKUP(_Output!D1023,_Guidance!B878:C883,2,FALSE)</f>
        <v xml:space="preserve"> </v>
      </c>
      <c r="O34" s="3"/>
      <c r="P34" s="113" t="s">
        <v>4069</v>
      </c>
      <c r="Q34" s="13"/>
    </row>
    <row r="35" spans="1:17" ht="20.149999999999999" customHeight="1" x14ac:dyDescent="0.3">
      <c r="A35" s="9"/>
      <c r="B35" s="5"/>
      <c r="C35" s="5"/>
      <c r="D35" s="5"/>
      <c r="E35" s="5"/>
      <c r="F35" s="5"/>
      <c r="G35" s="5"/>
      <c r="H35" s="5"/>
      <c r="I35" s="5"/>
      <c r="J35" s="5"/>
      <c r="K35" s="5"/>
      <c r="L35" s="110"/>
      <c r="M35" s="5"/>
      <c r="N35" s="110"/>
      <c r="O35" s="5"/>
      <c r="P35" s="110"/>
      <c r="Q35" s="14"/>
    </row>
    <row r="36" spans="1:17" ht="20.149999999999999" customHeight="1" x14ac:dyDescent="0.3">
      <c r="A36" s="106"/>
      <c r="B36" s="107" t="s">
        <v>223</v>
      </c>
      <c r="C36" s="108"/>
      <c r="D36" s="107"/>
      <c r="E36" s="107"/>
      <c r="F36" s="107"/>
      <c r="G36" s="107"/>
      <c r="H36" s="107"/>
      <c r="I36" s="107"/>
      <c r="J36" s="107"/>
      <c r="K36" s="108"/>
      <c r="L36" s="110"/>
      <c r="M36" s="5"/>
      <c r="N36" s="110"/>
      <c r="O36" s="5"/>
      <c r="P36" s="116"/>
      <c r="Q36" s="14"/>
    </row>
    <row r="37" spans="1:17" ht="20.3" customHeight="1" x14ac:dyDescent="0.3">
      <c r="A37" s="9"/>
      <c r="B37" s="21" t="s">
        <v>112</v>
      </c>
      <c r="C37" s="3" t="s">
        <v>4103</v>
      </c>
      <c r="D37" s="21"/>
      <c r="E37" s="21"/>
      <c r="F37" s="21"/>
      <c r="G37" s="21"/>
      <c r="H37" s="21"/>
      <c r="I37" s="21"/>
      <c r="J37" s="21"/>
      <c r="K37" s="21"/>
      <c r="L37" s="601" t="s">
        <v>2014</v>
      </c>
      <c r="M37" s="602"/>
      <c r="N37" s="897"/>
      <c r="O37" s="897"/>
      <c r="P37" s="898"/>
      <c r="Q37" s="14"/>
    </row>
    <row r="38" spans="1:17" ht="20.3" customHeight="1" x14ac:dyDescent="0.3">
      <c r="A38" s="9"/>
      <c r="B38" s="21"/>
      <c r="C38" s="21"/>
      <c r="D38" s="21"/>
      <c r="E38" s="21"/>
      <c r="F38" s="21"/>
      <c r="G38" s="21"/>
      <c r="H38" s="21"/>
      <c r="I38" s="21"/>
      <c r="J38" s="21"/>
      <c r="K38" s="21"/>
      <c r="L38" s="603" t="s">
        <v>2015</v>
      </c>
      <c r="M38" s="604"/>
      <c r="N38" s="899"/>
      <c r="O38" s="899"/>
      <c r="P38" s="900"/>
      <c r="Q38" s="14"/>
    </row>
    <row r="39" spans="1:17" ht="20.3" customHeight="1" x14ac:dyDescent="0.3">
      <c r="A39" s="9"/>
      <c r="B39" s="932" t="s">
        <v>2302</v>
      </c>
      <c r="C39" s="932"/>
      <c r="D39" s="932"/>
      <c r="E39" s="932"/>
      <c r="F39" s="932"/>
      <c r="G39" s="932"/>
      <c r="H39" s="932"/>
      <c r="I39" s="932"/>
      <c r="J39" s="932"/>
      <c r="K39" s="932"/>
      <c r="L39" s="603" t="s">
        <v>2461</v>
      </c>
      <c r="M39" s="604"/>
      <c r="N39" s="901"/>
      <c r="O39" s="901"/>
      <c r="P39" s="902"/>
      <c r="Q39" s="14"/>
    </row>
    <row r="40" spans="1:17" ht="20.3" customHeight="1" x14ac:dyDescent="0.3">
      <c r="A40" s="9"/>
      <c r="B40" s="932"/>
      <c r="C40" s="932"/>
      <c r="D40" s="932"/>
      <c r="E40" s="932"/>
      <c r="F40" s="932"/>
      <c r="G40" s="932"/>
      <c r="H40" s="932"/>
      <c r="I40" s="932"/>
      <c r="J40" s="932"/>
      <c r="K40" s="932"/>
      <c r="L40" s="603" t="s">
        <v>2462</v>
      </c>
      <c r="M40" s="604"/>
      <c r="N40" s="905"/>
      <c r="O40" s="905"/>
      <c r="P40" s="906"/>
      <c r="Q40" s="14"/>
    </row>
    <row r="41" spans="1:17" ht="20.3" customHeight="1" x14ac:dyDescent="0.3">
      <c r="A41" s="9"/>
      <c r="B41" s="453" t="s">
        <v>2408</v>
      </c>
      <c r="C41" s="454"/>
      <c r="D41" s="454"/>
      <c r="E41" s="454"/>
      <c r="F41" s="454"/>
      <c r="G41" s="454"/>
      <c r="H41" s="454"/>
      <c r="I41" s="454"/>
      <c r="J41" s="454"/>
      <c r="K41" s="454"/>
      <c r="L41" s="603" t="s">
        <v>2463</v>
      </c>
      <c r="M41" s="604"/>
      <c r="N41" s="899"/>
      <c r="O41" s="899"/>
      <c r="P41" s="900"/>
      <c r="Q41" s="14"/>
    </row>
    <row r="42" spans="1:17" ht="20.3" customHeight="1" x14ac:dyDescent="0.3">
      <c r="A42" s="9"/>
      <c r="B42" s="932" t="s">
        <v>4236</v>
      </c>
      <c r="C42" s="932"/>
      <c r="D42" s="932"/>
      <c r="E42" s="932"/>
      <c r="F42" s="932"/>
      <c r="G42" s="932"/>
      <c r="H42" s="932"/>
      <c r="I42" s="932"/>
      <c r="J42" s="932"/>
      <c r="K42" s="932"/>
      <c r="L42" s="603" t="s">
        <v>2464</v>
      </c>
      <c r="M42" s="604"/>
      <c r="N42" s="899"/>
      <c r="O42" s="899"/>
      <c r="P42" s="900"/>
      <c r="Q42" s="14"/>
    </row>
    <row r="43" spans="1:17" ht="20.3" customHeight="1" x14ac:dyDescent="0.3">
      <c r="A43" s="9"/>
      <c r="B43" s="925" t="s">
        <v>4233</v>
      </c>
      <c r="C43" s="932"/>
      <c r="D43" s="932"/>
      <c r="E43" s="932"/>
      <c r="F43" s="932"/>
      <c r="G43" s="932"/>
      <c r="H43" s="932"/>
      <c r="I43" s="932"/>
      <c r="J43" s="932"/>
      <c r="K43" s="932"/>
      <c r="L43" s="603" t="s">
        <v>2465</v>
      </c>
      <c r="M43" s="604"/>
      <c r="N43" s="899"/>
      <c r="O43" s="899"/>
      <c r="P43" s="900"/>
      <c r="Q43" s="14"/>
    </row>
    <row r="44" spans="1:17" ht="20.3" customHeight="1" x14ac:dyDescent="0.3">
      <c r="A44" s="9"/>
      <c r="B44" s="932" t="s">
        <v>4234</v>
      </c>
      <c r="C44" s="932"/>
      <c r="D44" s="932"/>
      <c r="E44" s="932"/>
      <c r="F44" s="932"/>
      <c r="G44" s="932"/>
      <c r="H44" s="932"/>
      <c r="I44" s="932"/>
      <c r="J44" s="932"/>
      <c r="K44" s="932"/>
      <c r="L44" s="603" t="s">
        <v>2466</v>
      </c>
      <c r="M44" s="604"/>
      <c r="N44" s="901"/>
      <c r="O44" s="901"/>
      <c r="P44" s="902"/>
      <c r="Q44" s="14"/>
    </row>
    <row r="45" spans="1:17" ht="20.3" customHeight="1" x14ac:dyDescent="0.3">
      <c r="A45" s="9"/>
      <c r="B45" s="925" t="s">
        <v>4561</v>
      </c>
      <c r="C45" s="932"/>
      <c r="D45" s="932"/>
      <c r="E45" s="932"/>
      <c r="F45" s="932"/>
      <c r="G45" s="932"/>
      <c r="H45" s="932"/>
      <c r="I45" s="932"/>
      <c r="J45" s="932"/>
      <c r="K45" s="932"/>
      <c r="L45" s="603" t="s">
        <v>2467</v>
      </c>
      <c r="M45" s="604"/>
      <c r="N45" s="905"/>
      <c r="O45" s="905"/>
      <c r="P45" s="906"/>
      <c r="Q45" s="14"/>
    </row>
    <row r="46" spans="1:17" ht="20.3" customHeight="1" x14ac:dyDescent="0.3">
      <c r="A46" s="9"/>
      <c r="B46" s="932" t="s">
        <v>4235</v>
      </c>
      <c r="C46" s="932"/>
      <c r="D46" s="932"/>
      <c r="E46" s="932"/>
      <c r="F46" s="932"/>
      <c r="G46" s="932"/>
      <c r="H46" s="932"/>
      <c r="I46" s="932"/>
      <c r="J46" s="932"/>
      <c r="K46" s="932"/>
      <c r="L46" s="603" t="s">
        <v>2468</v>
      </c>
      <c r="M46" s="604"/>
      <c r="N46" s="901"/>
      <c r="O46" s="901"/>
      <c r="P46" s="902"/>
      <c r="Q46" s="14"/>
    </row>
    <row r="47" spans="1:17" ht="20.3" customHeight="1" x14ac:dyDescent="0.3">
      <c r="A47" s="9"/>
      <c r="B47" s="925" t="s">
        <v>2485</v>
      </c>
      <c r="C47" s="932"/>
      <c r="D47" s="932"/>
      <c r="E47" s="932"/>
      <c r="F47" s="932"/>
      <c r="G47" s="932"/>
      <c r="H47" s="932"/>
      <c r="I47" s="932"/>
      <c r="J47" s="932"/>
      <c r="K47" s="932"/>
      <c r="L47" s="603" t="s">
        <v>2469</v>
      </c>
      <c r="M47" s="604"/>
      <c r="N47" s="901"/>
      <c r="O47" s="901"/>
      <c r="P47" s="902"/>
      <c r="Q47" s="14"/>
    </row>
    <row r="48" spans="1:17" ht="20.3" customHeight="1" x14ac:dyDescent="0.3">
      <c r="A48" s="9"/>
      <c r="B48" s="21"/>
      <c r="C48" s="21"/>
      <c r="D48" s="21"/>
      <c r="E48" s="21"/>
      <c r="F48" s="21"/>
      <c r="G48" s="21"/>
      <c r="H48" s="21"/>
      <c r="I48" s="21"/>
      <c r="J48" s="21"/>
      <c r="K48" s="21"/>
      <c r="L48" s="603" t="s">
        <v>228</v>
      </c>
      <c r="M48" s="604"/>
      <c r="N48" s="905"/>
      <c r="O48" s="905"/>
      <c r="P48" s="906"/>
      <c r="Q48" s="14"/>
    </row>
    <row r="49" spans="1:17" ht="20.3" customHeight="1" x14ac:dyDescent="0.3">
      <c r="A49" s="9"/>
      <c r="B49" s="21"/>
      <c r="C49" s="21"/>
      <c r="D49" s="21"/>
      <c r="E49" s="21"/>
      <c r="F49" s="21"/>
      <c r="G49" s="21"/>
      <c r="H49" s="21"/>
      <c r="I49" s="21"/>
      <c r="J49" s="21"/>
      <c r="K49" s="21"/>
      <c r="L49" s="603" t="s">
        <v>296</v>
      </c>
      <c r="M49" s="604"/>
      <c r="N49" s="901"/>
      <c r="O49" s="901"/>
      <c r="P49" s="902"/>
      <c r="Q49" s="14"/>
    </row>
    <row r="50" spans="1:17" ht="20.3" customHeight="1" x14ac:dyDescent="0.3">
      <c r="A50" s="9"/>
      <c r="B50" s="564"/>
      <c r="C50" s="21"/>
      <c r="D50" s="21"/>
      <c r="E50" s="21"/>
      <c r="F50" s="21"/>
      <c r="G50" s="21"/>
      <c r="H50" s="21"/>
      <c r="I50" s="21"/>
      <c r="J50" s="21"/>
      <c r="K50" s="21"/>
      <c r="L50" s="603" t="s">
        <v>297</v>
      </c>
      <c r="M50" s="604"/>
      <c r="N50" s="901"/>
      <c r="O50" s="901"/>
      <c r="P50" s="902"/>
      <c r="Q50" s="14"/>
    </row>
    <row r="51" spans="1:17" ht="20.3" customHeight="1" x14ac:dyDescent="0.3">
      <c r="A51" s="9"/>
      <c r="B51" s="21"/>
      <c r="C51" s="21"/>
      <c r="D51" s="21"/>
      <c r="E51" s="21"/>
      <c r="F51" s="21"/>
      <c r="G51" s="21"/>
      <c r="H51" s="21"/>
      <c r="I51" s="21"/>
      <c r="J51" s="21"/>
      <c r="K51" s="21"/>
      <c r="L51" s="603" t="s">
        <v>298</v>
      </c>
      <c r="M51" s="604"/>
      <c r="N51" s="901"/>
      <c r="O51" s="901"/>
      <c r="P51" s="902"/>
      <c r="Q51" s="14"/>
    </row>
    <row r="52" spans="1:17" ht="20.3" customHeight="1" x14ac:dyDescent="0.3">
      <c r="A52" s="9"/>
      <c r="B52" s="21"/>
      <c r="C52" s="21"/>
      <c r="D52" s="21"/>
      <c r="E52" s="21"/>
      <c r="F52" s="21"/>
      <c r="G52" s="21"/>
      <c r="H52" s="21"/>
      <c r="I52" s="21"/>
      <c r="J52" s="21"/>
      <c r="K52" s="21"/>
      <c r="L52" s="603" t="s">
        <v>305</v>
      </c>
      <c r="M52" s="604"/>
      <c r="N52" s="901"/>
      <c r="O52" s="901"/>
      <c r="P52" s="902"/>
      <c r="Q52" s="14"/>
    </row>
    <row r="53" spans="1:17" ht="20.3" customHeight="1" x14ac:dyDescent="0.3">
      <c r="A53" s="9"/>
      <c r="B53" s="21"/>
      <c r="C53" s="21"/>
      <c r="D53" s="21"/>
      <c r="E53" s="21"/>
      <c r="F53" s="21"/>
      <c r="G53" s="21"/>
      <c r="H53" s="21"/>
      <c r="I53" s="21"/>
      <c r="J53" s="21"/>
      <c r="K53" s="21"/>
      <c r="L53" s="603" t="s">
        <v>640</v>
      </c>
      <c r="M53" s="604"/>
      <c r="N53" s="905"/>
      <c r="O53" s="905"/>
      <c r="P53" s="906"/>
      <c r="Q53" s="14"/>
    </row>
    <row r="54" spans="1:17" ht="20.3" customHeight="1" x14ac:dyDescent="0.3">
      <c r="A54" s="9"/>
      <c r="B54" s="21"/>
      <c r="C54" s="21"/>
      <c r="D54" s="21"/>
      <c r="E54" s="21"/>
      <c r="F54" s="21"/>
      <c r="G54" s="21"/>
      <c r="H54" s="21"/>
      <c r="I54" s="21"/>
      <c r="J54" s="21"/>
      <c r="K54" s="21"/>
      <c r="L54" s="603" t="s">
        <v>82</v>
      </c>
      <c r="M54" s="604"/>
      <c r="N54" s="899"/>
      <c r="O54" s="899"/>
      <c r="P54" s="900"/>
      <c r="Q54" s="14"/>
    </row>
    <row r="55" spans="1:17" ht="20.3" customHeight="1" x14ac:dyDescent="0.3">
      <c r="A55" s="9"/>
      <c r="B55" s="21"/>
      <c r="C55" s="21"/>
      <c r="D55" s="21"/>
      <c r="E55" s="21"/>
      <c r="F55" s="21"/>
      <c r="G55" s="21"/>
      <c r="H55" s="21"/>
      <c r="I55" s="21"/>
      <c r="J55" s="21"/>
      <c r="K55" s="21"/>
      <c r="L55" s="603" t="s">
        <v>83</v>
      </c>
      <c r="M55" s="604"/>
      <c r="N55" s="901"/>
      <c r="O55" s="901"/>
      <c r="P55" s="902"/>
      <c r="Q55" s="14"/>
    </row>
    <row r="56" spans="1:17" ht="20.3" customHeight="1" x14ac:dyDescent="0.3">
      <c r="A56" s="9"/>
      <c r="B56" s="21"/>
      <c r="C56" s="21"/>
      <c r="D56" s="21"/>
      <c r="E56" s="21"/>
      <c r="F56" s="21"/>
      <c r="G56" s="21"/>
      <c r="H56" s="21"/>
      <c r="I56" s="21"/>
      <c r="J56" s="21"/>
      <c r="K56" s="21"/>
      <c r="L56" s="605" t="s">
        <v>84</v>
      </c>
      <c r="M56" s="606"/>
      <c r="N56" s="903"/>
      <c r="O56" s="903"/>
      <c r="P56" s="904"/>
      <c r="Q56" s="14"/>
    </row>
    <row r="57" spans="1:17" ht="20.3" customHeight="1" thickBot="1" x14ac:dyDescent="0.35">
      <c r="A57" s="10"/>
      <c r="B57" s="31"/>
      <c r="C57" s="31"/>
      <c r="D57" s="31"/>
      <c r="E57" s="31"/>
      <c r="F57" s="31"/>
      <c r="G57" s="31"/>
      <c r="H57" s="31"/>
      <c r="I57" s="31"/>
      <c r="J57" s="31"/>
      <c r="K57" s="11"/>
      <c r="L57" s="11"/>
      <c r="M57" s="11"/>
      <c r="N57" s="11"/>
      <c r="O57" s="11"/>
      <c r="P57" s="11"/>
      <c r="Q57" s="15"/>
    </row>
    <row r="58" spans="1:17" ht="14.55" hidden="1" x14ac:dyDescent="0.3"/>
    <row r="59" spans="1:17" ht="14.55" hidden="1" x14ac:dyDescent="0.3"/>
    <row r="60" spans="1:17" ht="14.55" hidden="1" x14ac:dyDescent="0.3"/>
    <row r="61" spans="1:17" ht="14.55" hidden="1" x14ac:dyDescent="0.3"/>
    <row r="62" spans="1:17" ht="14.55" hidden="1" x14ac:dyDescent="0.3"/>
    <row r="63" spans="1:17" ht="14.55" hidden="1" x14ac:dyDescent="0.3"/>
    <row r="64" spans="1:17" ht="14.55" hidden="1" x14ac:dyDescent="0.3"/>
  </sheetData>
  <mergeCells count="36">
    <mergeCell ref="B44:K44"/>
    <mergeCell ref="B45:K45"/>
    <mergeCell ref="B46:K46"/>
    <mergeCell ref="B47:K47"/>
    <mergeCell ref="N37:P37"/>
    <mergeCell ref="N38:P38"/>
    <mergeCell ref="N39:P39"/>
    <mergeCell ref="N40:P40"/>
    <mergeCell ref="N41:P41"/>
    <mergeCell ref="N42:P42"/>
    <mergeCell ref="N43:P43"/>
    <mergeCell ref="B6:F6"/>
    <mergeCell ref="L1:L2"/>
    <mergeCell ref="B3:F3"/>
    <mergeCell ref="G3:K3"/>
    <mergeCell ref="B4:F4"/>
    <mergeCell ref="G4:K4"/>
    <mergeCell ref="B5:F5"/>
    <mergeCell ref="G5:K5"/>
    <mergeCell ref="B1:K2"/>
    <mergeCell ref="N54:P54"/>
    <mergeCell ref="N55:P55"/>
    <mergeCell ref="N56:P56"/>
    <mergeCell ref="B39:K40"/>
    <mergeCell ref="B42:K42"/>
    <mergeCell ref="B43:K43"/>
    <mergeCell ref="N49:P49"/>
    <mergeCell ref="N50:P50"/>
    <mergeCell ref="N51:P51"/>
    <mergeCell ref="N52:P52"/>
    <mergeCell ref="N53:P53"/>
    <mergeCell ref="N44:P44"/>
    <mergeCell ref="N45:P45"/>
    <mergeCell ref="N46:P46"/>
    <mergeCell ref="N47:P47"/>
    <mergeCell ref="N48:P48"/>
  </mergeCells>
  <hyperlinks>
    <hyperlink ref="B3:F3" location="'Process - MGT'!A1" tooltip="1. Management" display="1. Management" xr:uid="{00000000-0004-0000-1300-000000000000}"/>
    <hyperlink ref="G3:K3" location="'Process - DTE'!A1" tooltip="5. Detection Engineering &amp; Validation" display="5. Detection Engineering &amp; Validation" xr:uid="{8487D934-F270-4C48-B36D-76DE7AB47F3A}"/>
    <hyperlink ref="B5:F5" location="'Process - RPT'!A1" tooltip="3. Reporting &amp; Communication" display="3. Reporting &amp; Communication" xr:uid="{E4B18454-2CE1-414F-B433-6541FFC6FA33}"/>
    <hyperlink ref="B4:F4" location="'Process - O&amp;F'!A1" tooltip="2. Operations &amp; Facilities" display="2. Operations &amp; Facilities" xr:uid="{44F2FB7D-35D1-47D5-B940-355FC9EF3958}"/>
    <hyperlink ref="B41" r:id="rId1" xr:uid="{268EAEF9-DA53-4E75-8392-3E1CA3918F7B}"/>
    <hyperlink ref="B43" r:id="rId2" xr:uid="{E455CB30-7CED-4203-BFFA-901FB00E4CBA}"/>
    <hyperlink ref="B45" r:id="rId3" xr:uid="{E69EDD5A-6F7C-405D-BECF-9C2137A48956}"/>
    <hyperlink ref="B47" r:id="rId4" xr:uid="{07BEB96C-958F-4923-AD16-1CEC25720ED5}"/>
    <hyperlink ref="G5:K5" location="'Process - LOG'!A1" tooltip="7. Log Management" display="7. Log Management" xr:uid="{6A656686-0522-4BD8-9B7F-3D1204C884A0}"/>
    <hyperlink ref="G4:K4" location="'Process - ATE'!A1" tooltip="6. Automation Engineering" display="6. Automation Engineering" xr:uid="{70B807EC-0A57-4363-B799-2DB83BCFE7E7}"/>
  </hyperlinks>
  <pageMargins left="0.7" right="0.7" top="0.75" bottom="0.75" header="0.3" footer="0.3"/>
  <pageSetup paperSize="9"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73830" r:id="rId8" name="Drop Down 102">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73831" r:id="rId9" name="Drop Down 103">
              <controlPr defaultSize="0" autoLine="0" autoPict="0">
                <anchor moveWithCells="1">
                  <from>
                    <xdr:col>11</xdr:col>
                    <xdr:colOff>15368</xdr:colOff>
                    <xdr:row>11</xdr:row>
                    <xdr:rowOff>23052</xdr:rowOff>
                  </from>
                  <to>
                    <xdr:col>12</xdr:col>
                    <xdr:colOff>15368</xdr:colOff>
                    <xdr:row>11</xdr:row>
                    <xdr:rowOff>230521</xdr:rowOff>
                  </to>
                </anchor>
              </controlPr>
            </control>
          </mc:Choice>
        </mc:AlternateContent>
        <mc:AlternateContent xmlns:mc="http://schemas.openxmlformats.org/markup-compatibility/2006">
          <mc:Choice Requires="x14">
            <control shapeId="73832" r:id="rId10" name="Drop Down 104">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73833" r:id="rId11" name="Drop Down 105">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73834" r:id="rId12" name="Drop Down 106">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73835" r:id="rId13" name="Drop Down 107">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73836" r:id="rId14" name="Drop Down 108">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73837" r:id="rId15" name="Drop Down 109">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73839" r:id="rId16" name="Drop Down 111">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73840" r:id="rId17" name="Drop Down 112">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73841" r:id="rId18" name="Drop Down 113">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73862" r:id="rId19" name="Drop Down 134">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mc:AlternateContent xmlns:mc="http://schemas.openxmlformats.org/markup-compatibility/2006">
          <mc:Choice Requires="x14">
            <control shapeId="73863" r:id="rId20" name="Drop Down 135">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mc:AlternateContent xmlns:mc="http://schemas.openxmlformats.org/markup-compatibility/2006">
          <mc:Choice Requires="x14">
            <control shapeId="73864" r:id="rId21" name="Drop Down 136">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73865" r:id="rId22" name="Drop Down 137">
              <controlPr defaultSize="0" autoLine="0" autoPict="0">
                <anchor moveWithCells="1">
                  <from>
                    <xdr:col>11</xdr:col>
                    <xdr:colOff>15368</xdr:colOff>
                    <xdr:row>26</xdr:row>
                    <xdr:rowOff>23052</xdr:rowOff>
                  </from>
                  <to>
                    <xdr:col>12</xdr:col>
                    <xdr:colOff>15368</xdr:colOff>
                    <xdr:row>26</xdr:row>
                    <xdr:rowOff>230521</xdr:rowOff>
                  </to>
                </anchor>
              </controlPr>
            </control>
          </mc:Choice>
        </mc:AlternateContent>
        <mc:AlternateContent xmlns:mc="http://schemas.openxmlformats.org/markup-compatibility/2006">
          <mc:Choice Requires="x14">
            <control shapeId="73866" r:id="rId23" name="Drop Down 138">
              <controlPr defaultSize="0" autoLine="0" autoPict="0">
                <anchor moveWithCells="1">
                  <from>
                    <xdr:col>11</xdr:col>
                    <xdr:colOff>15368</xdr:colOff>
                    <xdr:row>31</xdr:row>
                    <xdr:rowOff>23052</xdr:rowOff>
                  </from>
                  <to>
                    <xdr:col>12</xdr:col>
                    <xdr:colOff>15368</xdr:colOff>
                    <xdr:row>31</xdr:row>
                    <xdr:rowOff>230521</xdr:rowOff>
                  </to>
                </anchor>
              </controlPr>
            </control>
          </mc:Choice>
        </mc:AlternateContent>
        <mc:AlternateContent xmlns:mc="http://schemas.openxmlformats.org/markup-compatibility/2006">
          <mc:Choice Requires="x14">
            <control shapeId="73867" r:id="rId24" name="Drop Down 139">
              <controlPr defaultSize="0" autoLine="0" autoPict="0">
                <anchor moveWithCells="1">
                  <from>
                    <xdr:col>11</xdr:col>
                    <xdr:colOff>15368</xdr:colOff>
                    <xdr:row>32</xdr:row>
                    <xdr:rowOff>23052</xdr:rowOff>
                  </from>
                  <to>
                    <xdr:col>12</xdr:col>
                    <xdr:colOff>15368</xdr:colOff>
                    <xdr:row>32</xdr:row>
                    <xdr:rowOff>230521</xdr:rowOff>
                  </to>
                </anchor>
              </controlPr>
            </control>
          </mc:Choice>
        </mc:AlternateContent>
        <mc:AlternateContent xmlns:mc="http://schemas.openxmlformats.org/markup-compatibility/2006">
          <mc:Choice Requires="x14">
            <control shapeId="73868" r:id="rId25" name="Drop Down 140">
              <controlPr defaultSize="0" autoLine="0" autoPict="0">
                <anchor moveWithCells="1">
                  <from>
                    <xdr:col>11</xdr:col>
                    <xdr:colOff>15368</xdr:colOff>
                    <xdr:row>33</xdr:row>
                    <xdr:rowOff>23052</xdr:rowOff>
                  </from>
                  <to>
                    <xdr:col>12</xdr:col>
                    <xdr:colOff>15368</xdr:colOff>
                    <xdr:row>33</xdr:row>
                    <xdr:rowOff>230521</xdr:rowOff>
                  </to>
                </anchor>
              </controlPr>
            </control>
          </mc:Choice>
        </mc:AlternateContent>
        <mc:AlternateContent xmlns:mc="http://schemas.openxmlformats.org/markup-compatibility/2006">
          <mc:Choice Requires="x14">
            <control shapeId="73869" r:id="rId26" name="Drop Down 141">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73871" r:id="rId27" name="Drop Down 143">
              <controlPr defaultSize="0" autoLine="0" autoPict="0">
                <anchor moveWithCells="1">
                  <from>
                    <xdr:col>11</xdr:col>
                    <xdr:colOff>15368</xdr:colOff>
                    <xdr:row>28</xdr:row>
                    <xdr:rowOff>23052</xdr:rowOff>
                  </from>
                  <to>
                    <xdr:col>12</xdr:col>
                    <xdr:colOff>15368</xdr:colOff>
                    <xdr:row>28</xdr:row>
                    <xdr:rowOff>230521</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7E86F-709F-4CDB-98CE-5C63D65117AD}">
  <sheetPr>
    <tabColor rgb="FF0070C0"/>
  </sheetPr>
  <dimension ref="A1:T51"/>
  <sheetViews>
    <sheetView showRowColHeaders="0" workbookViewId="0">
      <pane ySplit="7" topLeftCell="A8" activePane="bottomLeft" state="frozen"/>
      <selection activeCell="G25" sqref="G25"/>
      <selection pane="bottomLeft"/>
    </sheetView>
  </sheetViews>
  <sheetFormatPr defaultColWidth="0" defaultRowHeight="0" customHeight="1" zeroHeight="1" x14ac:dyDescent="0.3"/>
  <cols>
    <col min="1" max="1" width="5.77734375" customWidth="1"/>
    <col min="2" max="11" width="9.21875" customWidth="1"/>
    <col min="12" max="12" width="20" customWidth="1"/>
    <col min="13" max="13" width="2.21875" customWidth="1"/>
    <col min="14" max="14" width="57.21875" customWidth="1"/>
    <col min="15" max="15" width="2.21875" customWidth="1"/>
    <col min="16" max="16" width="110.77734375" customWidth="1"/>
    <col min="17" max="17" width="2.21875" customWidth="1"/>
    <col min="18" max="18" width="0" hidden="1" customWidth="1"/>
    <col min="21" max="16384" width="9.21875" hidden="1"/>
  </cols>
  <sheetData>
    <row r="1" spans="1:17" ht="20.3" customHeight="1" x14ac:dyDescent="0.3">
      <c r="A1" s="323"/>
      <c r="B1" s="818" t="s">
        <v>149</v>
      </c>
      <c r="C1" s="819"/>
      <c r="D1" s="819"/>
      <c r="E1" s="819"/>
      <c r="F1" s="819"/>
      <c r="G1" s="819"/>
      <c r="H1" s="819"/>
      <c r="I1" s="819"/>
      <c r="J1" s="819"/>
      <c r="K1" s="819"/>
      <c r="L1" s="822"/>
      <c r="M1" s="335"/>
      <c r="N1" s="324"/>
      <c r="O1" s="324"/>
      <c r="P1" s="324"/>
      <c r="Q1" s="325"/>
    </row>
    <row r="2" spans="1:17" ht="20.3" customHeight="1" x14ac:dyDescent="0.3">
      <c r="A2" s="326"/>
      <c r="B2" s="820"/>
      <c r="C2" s="821"/>
      <c r="D2" s="821"/>
      <c r="E2" s="821"/>
      <c r="F2" s="821"/>
      <c r="G2" s="821"/>
      <c r="H2" s="821"/>
      <c r="I2" s="821"/>
      <c r="J2" s="821"/>
      <c r="K2" s="821"/>
      <c r="L2" s="823"/>
      <c r="M2" s="320"/>
      <c r="N2" s="332"/>
      <c r="O2" s="332"/>
      <c r="P2" s="332"/>
      <c r="Q2" s="333"/>
    </row>
    <row r="3" spans="1:17" ht="20.3" customHeight="1" x14ac:dyDescent="0.3">
      <c r="A3" s="326"/>
      <c r="B3" s="814" t="s">
        <v>2448</v>
      </c>
      <c r="C3" s="815"/>
      <c r="D3" s="815"/>
      <c r="E3" s="815"/>
      <c r="F3" s="815"/>
      <c r="G3" s="825" t="s">
        <v>2765</v>
      </c>
      <c r="H3" s="826"/>
      <c r="I3" s="826"/>
      <c r="J3" s="826"/>
      <c r="K3" s="827"/>
      <c r="L3" s="312"/>
      <c r="M3" s="312"/>
      <c r="N3" s="327"/>
      <c r="O3" s="327"/>
      <c r="P3" s="327"/>
      <c r="Q3" s="328"/>
    </row>
    <row r="4" spans="1:17" ht="20.3" customHeight="1" x14ac:dyDescent="0.3">
      <c r="A4" s="326"/>
      <c r="B4" s="814" t="s">
        <v>3446</v>
      </c>
      <c r="C4" s="815"/>
      <c r="D4" s="815"/>
      <c r="E4" s="815"/>
      <c r="F4" s="815"/>
      <c r="G4" s="814" t="s">
        <v>4537</v>
      </c>
      <c r="H4" s="815"/>
      <c r="I4" s="815"/>
      <c r="J4" s="815"/>
      <c r="K4" s="815"/>
      <c r="L4" s="312"/>
      <c r="M4" s="312"/>
      <c r="N4" s="327"/>
      <c r="O4" s="327"/>
      <c r="P4" s="327"/>
      <c r="Q4" s="328"/>
    </row>
    <row r="5" spans="1:17" ht="20.3" customHeight="1" x14ac:dyDescent="0.3">
      <c r="A5" s="326"/>
      <c r="B5" s="814" t="s">
        <v>3352</v>
      </c>
      <c r="C5" s="815"/>
      <c r="D5" s="815"/>
      <c r="E5" s="815"/>
      <c r="F5" s="815"/>
      <c r="G5" s="814" t="s">
        <v>1920</v>
      </c>
      <c r="H5" s="815"/>
      <c r="I5" s="815"/>
      <c r="J5" s="815"/>
      <c r="K5" s="815"/>
      <c r="L5" s="312"/>
      <c r="M5" s="312"/>
      <c r="N5" s="327"/>
      <c r="O5" s="327"/>
      <c r="P5" s="327"/>
      <c r="Q5" s="328"/>
    </row>
    <row r="6" spans="1:17" ht="20.3" customHeight="1" x14ac:dyDescent="0.3">
      <c r="A6" s="326"/>
      <c r="B6" s="814" t="s">
        <v>1915</v>
      </c>
      <c r="C6" s="815"/>
      <c r="D6" s="815"/>
      <c r="E6" s="815"/>
      <c r="F6" s="815"/>
      <c r="G6" s="334"/>
      <c r="H6" s="312"/>
      <c r="I6" s="312"/>
      <c r="J6" s="312"/>
      <c r="K6" s="312"/>
      <c r="L6" s="312"/>
      <c r="M6" s="312"/>
      <c r="N6" s="327"/>
      <c r="O6" s="327"/>
      <c r="P6" s="327"/>
      <c r="Q6" s="328"/>
    </row>
    <row r="7" spans="1:17" ht="20.3" customHeight="1" thickBot="1" x14ac:dyDescent="0.35">
      <c r="A7" s="329"/>
      <c r="B7" s="330"/>
      <c r="C7" s="330"/>
      <c r="D7" s="330"/>
      <c r="E7" s="330"/>
      <c r="F7" s="330"/>
      <c r="G7" s="330"/>
      <c r="H7" s="330"/>
      <c r="I7" s="330"/>
      <c r="J7" s="330"/>
      <c r="K7" s="330"/>
      <c r="L7" s="330"/>
      <c r="M7" s="330"/>
      <c r="N7" s="330"/>
      <c r="O7" s="330"/>
      <c r="P7" s="330"/>
      <c r="Q7" s="331"/>
    </row>
    <row r="8" spans="1:17" ht="20.3" customHeight="1" x14ac:dyDescent="0.3">
      <c r="A8" s="28"/>
      <c r="B8" s="29"/>
      <c r="C8" s="29"/>
      <c r="D8" s="29"/>
      <c r="E8" s="29"/>
      <c r="F8" s="29"/>
      <c r="G8" s="29"/>
      <c r="H8" s="29"/>
      <c r="I8" s="29"/>
      <c r="J8" s="29"/>
      <c r="K8" s="29"/>
      <c r="L8" s="29"/>
      <c r="M8" s="29"/>
      <c r="N8" s="29"/>
      <c r="O8" s="29"/>
      <c r="P8" s="29"/>
      <c r="Q8" s="30"/>
    </row>
    <row r="9" spans="1:17" s="2" customFormat="1" ht="20.3" customHeight="1" x14ac:dyDescent="0.3">
      <c r="A9" s="106">
        <v>5</v>
      </c>
      <c r="B9" s="107" t="s">
        <v>2483</v>
      </c>
      <c r="C9" s="108"/>
      <c r="D9" s="107"/>
      <c r="E9" s="107"/>
      <c r="F9" s="107"/>
      <c r="G9" s="107"/>
      <c r="H9" s="107"/>
      <c r="I9" s="107"/>
      <c r="J9" s="107"/>
      <c r="K9" s="108"/>
      <c r="L9" s="109" t="s">
        <v>144</v>
      </c>
      <c r="M9" s="108"/>
      <c r="N9" s="109" t="s">
        <v>1172</v>
      </c>
      <c r="O9" s="108"/>
      <c r="P9" s="115" t="s">
        <v>145</v>
      </c>
      <c r="Q9" s="13"/>
    </row>
    <row r="10" spans="1:17" s="2" customFormat="1" ht="20.3" customHeight="1" x14ac:dyDescent="0.3">
      <c r="A10" s="4"/>
      <c r="B10" s="102" t="s">
        <v>2473</v>
      </c>
      <c r="C10" s="3"/>
      <c r="D10" s="102"/>
      <c r="E10" s="102"/>
      <c r="F10" s="102"/>
      <c r="G10" s="102"/>
      <c r="H10" s="102"/>
      <c r="I10" s="102"/>
      <c r="J10" s="102"/>
      <c r="K10" s="3"/>
      <c r="L10" s="429"/>
      <c r="M10" s="3"/>
      <c r="N10" s="429"/>
      <c r="O10" s="3"/>
      <c r="P10" s="478"/>
      <c r="Q10" s="13"/>
    </row>
    <row r="11" spans="1:17" s="2" customFormat="1" ht="20.3" customHeight="1" x14ac:dyDescent="0.3">
      <c r="A11" s="6"/>
      <c r="B11" s="8" t="s">
        <v>2665</v>
      </c>
      <c r="C11" s="3" t="s">
        <v>2470</v>
      </c>
      <c r="D11" s="3"/>
      <c r="E11" s="3"/>
      <c r="F11" s="3"/>
      <c r="G11" s="3"/>
      <c r="H11" s="3"/>
      <c r="I11" s="3"/>
      <c r="J11" s="3"/>
      <c r="K11" s="3"/>
      <c r="L11" s="113"/>
      <c r="M11" s="3"/>
      <c r="N11" s="296" t="str">
        <f>VLOOKUP(_Output!D1026,_Guidance!B886:C891,2,FALSE)</f>
        <v xml:space="preserve"> </v>
      </c>
      <c r="O11" s="3"/>
      <c r="P11" s="113" t="s">
        <v>2677</v>
      </c>
      <c r="Q11" s="13"/>
    </row>
    <row r="12" spans="1:17" s="2" customFormat="1" ht="20.3" customHeight="1" x14ac:dyDescent="0.3">
      <c r="A12" s="6"/>
      <c r="B12" s="8" t="s">
        <v>2474</v>
      </c>
      <c r="C12" s="3" t="s">
        <v>2471</v>
      </c>
      <c r="D12" s="3"/>
      <c r="E12" s="3"/>
      <c r="F12" s="3"/>
      <c r="G12" s="3"/>
      <c r="H12" s="3"/>
      <c r="I12" s="3"/>
      <c r="J12" s="3"/>
      <c r="K12" s="3"/>
      <c r="L12" s="113"/>
      <c r="M12" s="3"/>
      <c r="N12" s="296" t="str">
        <f>VLOOKUP(_Output!D1027,_Guidance!B892:C897,2,FALSE)</f>
        <v xml:space="preserve"> </v>
      </c>
      <c r="O12" s="3"/>
      <c r="P12" s="113" t="s">
        <v>2678</v>
      </c>
      <c r="Q12" s="13"/>
    </row>
    <row r="13" spans="1:17" s="2" customFormat="1" ht="20.3" customHeight="1" x14ac:dyDescent="0.3">
      <c r="A13" s="6"/>
      <c r="B13" s="8" t="s">
        <v>2475</v>
      </c>
      <c r="C13" s="3" t="s">
        <v>2472</v>
      </c>
      <c r="D13" s="3"/>
      <c r="E13" s="3"/>
      <c r="F13" s="3"/>
      <c r="G13" s="3"/>
      <c r="H13" s="3"/>
      <c r="I13" s="3"/>
      <c r="J13" s="3"/>
      <c r="K13" s="3"/>
      <c r="L13" s="113"/>
      <c r="M13" s="3"/>
      <c r="N13" s="296" t="str">
        <f>VLOOKUP(_Output!D1028,_Guidance!B898:C10075,2,FALSE)</f>
        <v xml:space="preserve"> </v>
      </c>
      <c r="O13" s="3"/>
      <c r="P13" s="113" t="s">
        <v>2679</v>
      </c>
      <c r="Q13" s="13"/>
    </row>
    <row r="14" spans="1:17" s="2" customFormat="1" ht="20.3" customHeight="1" x14ac:dyDescent="0.3">
      <c r="A14" s="6"/>
      <c r="B14" s="8" t="s">
        <v>2507</v>
      </c>
      <c r="C14" s="3" t="s">
        <v>2482</v>
      </c>
      <c r="D14" s="3"/>
      <c r="E14" s="3"/>
      <c r="F14" s="3"/>
      <c r="G14" s="3"/>
      <c r="H14" s="3"/>
      <c r="I14" s="3"/>
      <c r="J14" s="3"/>
      <c r="K14" s="3"/>
      <c r="L14" s="113"/>
      <c r="M14" s="3"/>
      <c r="N14" s="296" t="str">
        <f>VLOOKUP(_Output!D1029,_Guidance!B904:C10081,2,FALSE)</f>
        <v xml:space="preserve"> </v>
      </c>
      <c r="O14" s="3"/>
      <c r="P14" s="113" t="s">
        <v>2680</v>
      </c>
      <c r="Q14" s="13"/>
    </row>
    <row r="15" spans="1:17" s="2" customFormat="1" ht="20.3" customHeight="1" x14ac:dyDescent="0.3">
      <c r="A15" s="6"/>
      <c r="B15" s="8" t="s">
        <v>2508</v>
      </c>
      <c r="C15" s="3" t="s">
        <v>2512</v>
      </c>
      <c r="D15" s="3"/>
      <c r="E15" s="3"/>
      <c r="F15" s="3"/>
      <c r="G15" s="3"/>
      <c r="H15" s="3"/>
      <c r="I15" s="3"/>
      <c r="J15" s="3"/>
      <c r="K15" s="3"/>
      <c r="L15" s="113"/>
      <c r="M15" s="3"/>
      <c r="N15" s="296" t="str">
        <f>VLOOKUP(_Output!D1030,_Guidance!B910:C915,2,FALSE)</f>
        <v xml:space="preserve"> </v>
      </c>
      <c r="O15" s="3"/>
      <c r="P15" s="113" t="s">
        <v>2681</v>
      </c>
      <c r="Q15" s="13"/>
    </row>
    <row r="16" spans="1:17" s="2" customFormat="1" ht="20.3" customHeight="1" x14ac:dyDescent="0.3">
      <c r="A16" s="6"/>
      <c r="B16" s="8" t="s">
        <v>2509</v>
      </c>
      <c r="C16" s="3" t="s">
        <v>2478</v>
      </c>
      <c r="D16" s="3"/>
      <c r="E16" s="3"/>
      <c r="F16" s="3"/>
      <c r="G16" s="3"/>
      <c r="H16" s="3"/>
      <c r="I16" s="3"/>
      <c r="J16" s="3"/>
      <c r="K16" s="3"/>
      <c r="L16" s="113"/>
      <c r="M16" s="3"/>
      <c r="N16" s="296" t="str">
        <f>VLOOKUP(_Output!D1031,_Guidance!B916:C921,2,FALSE)</f>
        <v xml:space="preserve"> </v>
      </c>
      <c r="O16" s="3"/>
      <c r="P16" s="113" t="s">
        <v>2682</v>
      </c>
      <c r="Q16" s="13"/>
    </row>
    <row r="17" spans="1:17" s="2" customFormat="1" ht="20.3" customHeight="1" x14ac:dyDescent="0.3">
      <c r="A17" s="6"/>
      <c r="B17" s="8" t="s">
        <v>2510</v>
      </c>
      <c r="C17" s="3" t="s">
        <v>2513</v>
      </c>
      <c r="D17" s="3"/>
      <c r="E17" s="3"/>
      <c r="F17" s="3"/>
      <c r="G17" s="3"/>
      <c r="H17" s="3"/>
      <c r="I17" s="3"/>
      <c r="J17" s="3"/>
      <c r="K17" s="3"/>
      <c r="L17" s="113"/>
      <c r="M17" s="3"/>
      <c r="N17" s="296" t="str">
        <f>VLOOKUP(_Output!D1032,_Guidance!B922:C927,2,FALSE)</f>
        <v xml:space="preserve"> </v>
      </c>
      <c r="O17" s="3"/>
      <c r="P17" s="113" t="s">
        <v>2683</v>
      </c>
      <c r="Q17" s="13"/>
    </row>
    <row r="18" spans="1:17" s="2" customFormat="1" ht="20.3" customHeight="1" x14ac:dyDescent="0.3">
      <c r="A18" s="6"/>
      <c r="B18" s="8" t="s">
        <v>2511</v>
      </c>
      <c r="C18" s="3" t="s">
        <v>2477</v>
      </c>
      <c r="D18" s="3"/>
      <c r="E18" s="3"/>
      <c r="F18" s="3"/>
      <c r="G18" s="3"/>
      <c r="H18" s="3"/>
      <c r="I18" s="3"/>
      <c r="J18" s="3"/>
      <c r="K18" s="3"/>
      <c r="L18" s="113"/>
      <c r="M18" s="3"/>
      <c r="N18" s="296" t="str">
        <f>VLOOKUP(_Output!D1033,_Guidance!B928:C933,2,FALSE)</f>
        <v xml:space="preserve"> </v>
      </c>
      <c r="O18" s="3"/>
      <c r="P18" s="113" t="s">
        <v>2684</v>
      </c>
      <c r="Q18" s="13"/>
    </row>
    <row r="19" spans="1:17" s="2" customFormat="1" ht="20.3" customHeight="1" x14ac:dyDescent="0.3">
      <c r="A19" s="6"/>
      <c r="B19" s="8" t="s">
        <v>2661</v>
      </c>
      <c r="C19" s="3" t="s">
        <v>2662</v>
      </c>
      <c r="D19" s="3"/>
      <c r="E19" s="3"/>
      <c r="F19" s="3"/>
      <c r="G19" s="3"/>
      <c r="H19" s="3"/>
      <c r="I19" s="3"/>
      <c r="J19" s="3"/>
      <c r="K19" s="3"/>
      <c r="L19" s="113"/>
      <c r="M19" s="3"/>
      <c r="N19" s="296" t="str">
        <f>VLOOKUP(_Output!D1034,_Guidance!B934:C939,2,FALSE)</f>
        <v xml:space="preserve"> </v>
      </c>
      <c r="O19" s="3"/>
      <c r="P19" s="113" t="s">
        <v>2685</v>
      </c>
      <c r="Q19" s="13"/>
    </row>
    <row r="20" spans="1:17" s="2" customFormat="1" ht="20.3" customHeight="1" x14ac:dyDescent="0.3">
      <c r="A20" s="6"/>
      <c r="B20" s="8" t="s">
        <v>2664</v>
      </c>
      <c r="C20" s="3" t="s">
        <v>2663</v>
      </c>
      <c r="D20" s="3"/>
      <c r="E20" s="3"/>
      <c r="F20" s="3"/>
      <c r="G20" s="3"/>
      <c r="H20" s="3"/>
      <c r="I20" s="3"/>
      <c r="J20" s="3"/>
      <c r="K20" s="3"/>
      <c r="L20" s="113"/>
      <c r="M20" s="3"/>
      <c r="N20" s="296" t="str">
        <f>VLOOKUP(_Output!D1035,_Guidance!B940:C945,2,FALSE)</f>
        <v xml:space="preserve"> </v>
      </c>
      <c r="O20" s="3"/>
      <c r="P20" s="113" t="s">
        <v>4563</v>
      </c>
      <c r="Q20" s="13"/>
    </row>
    <row r="21" spans="1:17" s="2" customFormat="1" ht="20.3" customHeight="1" x14ac:dyDescent="0.3">
      <c r="A21" s="6"/>
      <c r="B21" s="99"/>
      <c r="C21" s="3"/>
      <c r="D21" s="3"/>
      <c r="E21" s="3"/>
      <c r="F21" s="3"/>
      <c r="G21" s="3"/>
      <c r="H21" s="3"/>
      <c r="I21" s="3"/>
      <c r="J21" s="3"/>
      <c r="K21" s="3"/>
      <c r="L21" s="113"/>
      <c r="M21" s="3"/>
      <c r="N21" s="296"/>
      <c r="O21" s="3"/>
      <c r="P21" s="113"/>
      <c r="Q21" s="13"/>
    </row>
    <row r="22" spans="1:17" s="2" customFormat="1" ht="20.3" customHeight="1" x14ac:dyDescent="0.3">
      <c r="A22" s="6"/>
      <c r="B22" s="102" t="s">
        <v>3737</v>
      </c>
      <c r="C22" s="3"/>
      <c r="D22" s="3"/>
      <c r="E22" s="3"/>
      <c r="F22" s="3"/>
      <c r="G22" s="3"/>
      <c r="H22" s="3"/>
      <c r="I22" s="3"/>
      <c r="J22" s="3"/>
      <c r="K22" s="3"/>
      <c r="L22" s="113"/>
      <c r="M22" s="3"/>
      <c r="N22" s="296"/>
      <c r="O22" s="3"/>
      <c r="P22" s="113"/>
      <c r="Q22" s="13"/>
    </row>
    <row r="23" spans="1:17" s="2" customFormat="1" ht="20.3" customHeight="1" x14ac:dyDescent="0.3">
      <c r="A23" s="6"/>
      <c r="B23" s="8" t="s">
        <v>416</v>
      </c>
      <c r="C23" s="3" t="s">
        <v>3740</v>
      </c>
      <c r="D23" s="3"/>
      <c r="E23" s="3"/>
      <c r="F23" s="3"/>
      <c r="G23" s="3"/>
      <c r="H23" s="3"/>
      <c r="I23" s="3"/>
      <c r="J23" s="3"/>
      <c r="K23" s="3"/>
      <c r="L23" s="113"/>
      <c r="M23" s="3"/>
      <c r="N23" s="296" t="str">
        <f>VLOOKUP(_Output!D1036,_Guidance!B946:C951,2,FALSE)</f>
        <v xml:space="preserve"> </v>
      </c>
      <c r="O23" s="3"/>
      <c r="P23" s="113" t="s">
        <v>3746</v>
      </c>
      <c r="Q23" s="13"/>
    </row>
    <row r="24" spans="1:17" s="2" customFormat="1" ht="20.3" customHeight="1" x14ac:dyDescent="0.3">
      <c r="A24" s="6"/>
      <c r="B24" s="8" t="s">
        <v>420</v>
      </c>
      <c r="C24" s="3" t="s">
        <v>4070</v>
      </c>
      <c r="D24" s="3"/>
      <c r="E24" s="3"/>
      <c r="F24" s="3"/>
      <c r="G24" s="3"/>
      <c r="H24" s="3"/>
      <c r="I24" s="3"/>
      <c r="J24" s="3"/>
      <c r="K24" s="3"/>
      <c r="L24" s="113"/>
      <c r="M24" s="3"/>
      <c r="N24" s="296" t="str">
        <f>VLOOKUP(_Output!D1037,_Guidance!B952:C957,2,FALSE)</f>
        <v xml:space="preserve"> </v>
      </c>
      <c r="O24" s="3"/>
      <c r="P24" s="113" t="s">
        <v>4072</v>
      </c>
      <c r="Q24" s="13"/>
    </row>
    <row r="25" spans="1:17" s="2" customFormat="1" ht="20.3" customHeight="1" x14ac:dyDescent="0.3">
      <c r="A25" s="6"/>
      <c r="B25" s="8" t="s">
        <v>421</v>
      </c>
      <c r="C25" s="3" t="s">
        <v>4071</v>
      </c>
      <c r="D25" s="3"/>
      <c r="E25" s="3"/>
      <c r="F25" s="3"/>
      <c r="G25" s="3"/>
      <c r="H25" s="3"/>
      <c r="I25" s="3"/>
      <c r="J25" s="3"/>
      <c r="K25" s="3"/>
      <c r="L25" s="113"/>
      <c r="M25" s="3"/>
      <c r="N25" s="296" t="str">
        <f>VLOOKUP(_Output!D1038,_Guidance!B958:C963,2,FALSE)</f>
        <v xml:space="preserve"> </v>
      </c>
      <c r="O25" s="3"/>
      <c r="P25" s="113" t="s">
        <v>4073</v>
      </c>
      <c r="Q25" s="13"/>
    </row>
    <row r="26" spans="1:17" s="2" customFormat="1" ht="20.3" customHeight="1" x14ac:dyDescent="0.3">
      <c r="A26" s="6"/>
      <c r="B26" s="8" t="s">
        <v>422</v>
      </c>
      <c r="C26" s="3" t="s">
        <v>2481</v>
      </c>
      <c r="D26" s="3"/>
      <c r="E26" s="3"/>
      <c r="F26" s="3"/>
      <c r="G26" s="3"/>
      <c r="H26" s="3"/>
      <c r="I26" s="3"/>
      <c r="J26" s="3"/>
      <c r="K26" s="3"/>
      <c r="L26" s="113"/>
      <c r="M26" s="3"/>
      <c r="N26" s="296" t="str">
        <f>VLOOKUP(_Output!D1039,_Guidance!B964:C969,2,FALSE)</f>
        <v xml:space="preserve"> </v>
      </c>
      <c r="O26" s="3"/>
      <c r="P26" s="113" t="s">
        <v>2692</v>
      </c>
      <c r="Q26" s="13"/>
    </row>
    <row r="27" spans="1:17" s="2" customFormat="1" ht="20.3" customHeight="1" x14ac:dyDescent="0.3">
      <c r="A27" s="6"/>
      <c r="B27" s="8" t="s">
        <v>423</v>
      </c>
      <c r="C27" s="3" t="s">
        <v>4347</v>
      </c>
      <c r="D27" s="3"/>
      <c r="E27" s="3"/>
      <c r="F27" s="3"/>
      <c r="G27" s="3"/>
      <c r="H27" s="3"/>
      <c r="I27" s="3"/>
      <c r="J27" s="3"/>
      <c r="K27" s="3"/>
      <c r="L27" s="113"/>
      <c r="M27" s="3"/>
      <c r="N27" s="296" t="str">
        <f>VLOOKUP(_Output!D1040,_Guidance!B970:C975,2,FALSE)</f>
        <v xml:space="preserve"> </v>
      </c>
      <c r="O27" s="3"/>
      <c r="P27" s="113" t="s">
        <v>4348</v>
      </c>
      <c r="Q27" s="13"/>
    </row>
    <row r="28" spans="1:17" s="2" customFormat="1" ht="20.3" customHeight="1" x14ac:dyDescent="0.3">
      <c r="A28" s="6"/>
      <c r="B28" s="8" t="s">
        <v>424</v>
      </c>
      <c r="C28" s="3" t="s">
        <v>3738</v>
      </c>
      <c r="D28" s="3"/>
      <c r="E28" s="3"/>
      <c r="F28" s="3"/>
      <c r="G28" s="3"/>
      <c r="H28" s="3"/>
      <c r="I28" s="3"/>
      <c r="J28" s="3"/>
      <c r="K28" s="3"/>
      <c r="L28" s="113"/>
      <c r="M28" s="3"/>
      <c r="N28" s="296" t="str">
        <f>VLOOKUP(_Output!D1041,_Guidance!B976:C981,2,FALSE)</f>
        <v xml:space="preserve"> </v>
      </c>
      <c r="O28" s="3"/>
      <c r="P28" s="113" t="s">
        <v>3739</v>
      </c>
      <c r="Q28" s="13"/>
    </row>
    <row r="29" spans="1:17" s="2" customFormat="1" ht="20.3" customHeight="1" x14ac:dyDescent="0.3">
      <c r="A29" s="6"/>
      <c r="B29" s="8" t="s">
        <v>3906</v>
      </c>
      <c r="C29" s="3" t="s">
        <v>4015</v>
      </c>
      <c r="D29" s="3"/>
      <c r="E29" s="3"/>
      <c r="F29" s="3"/>
      <c r="G29" s="3"/>
      <c r="H29" s="3"/>
      <c r="I29" s="3"/>
      <c r="J29" s="3"/>
      <c r="K29" s="3"/>
      <c r="L29" s="113"/>
      <c r="M29" s="3"/>
      <c r="N29" s="296" t="str">
        <f>VLOOKUP(_Output!D1134,_Guidance!B982:C987,2,FALSE)</f>
        <v xml:space="preserve"> </v>
      </c>
      <c r="O29" s="3"/>
      <c r="P29" s="113" t="s">
        <v>4016</v>
      </c>
      <c r="Q29" s="13"/>
    </row>
    <row r="30" spans="1:17" s="2" customFormat="1" ht="20.3" customHeight="1" x14ac:dyDescent="0.3">
      <c r="A30" s="6"/>
      <c r="B30" s="8" t="s">
        <v>3908</v>
      </c>
      <c r="C30" s="3" t="s">
        <v>4009</v>
      </c>
      <c r="D30" s="3"/>
      <c r="E30" s="3"/>
      <c r="F30" s="3"/>
      <c r="G30" s="3"/>
      <c r="H30" s="3"/>
      <c r="I30" s="3"/>
      <c r="J30" s="3"/>
      <c r="K30" s="3"/>
      <c r="L30" s="113"/>
      <c r="M30" s="3"/>
      <c r="N30" s="296" t="str">
        <f>VLOOKUP(_Output!D1136,_Guidance!B988:C993,2,FALSE)</f>
        <v xml:space="preserve"> </v>
      </c>
      <c r="O30" s="3"/>
      <c r="P30" s="113" t="s">
        <v>3910</v>
      </c>
      <c r="Q30" s="13"/>
    </row>
    <row r="31" spans="1:17" ht="20.3" customHeight="1" x14ac:dyDescent="0.3">
      <c r="A31" s="9"/>
      <c r="B31" s="5"/>
      <c r="C31" s="5"/>
      <c r="D31" s="5"/>
      <c r="E31" s="5"/>
      <c r="F31" s="5"/>
      <c r="G31" s="5"/>
      <c r="H31" s="5"/>
      <c r="I31" s="5"/>
      <c r="J31" s="5"/>
      <c r="K31" s="5"/>
      <c r="L31" s="110"/>
      <c r="M31" s="5"/>
      <c r="N31" s="110"/>
      <c r="O31" s="5"/>
      <c r="P31" s="110"/>
      <c r="Q31" s="14"/>
    </row>
    <row r="32" spans="1:17" ht="20.3" customHeight="1" x14ac:dyDescent="0.3">
      <c r="A32" s="106"/>
      <c r="B32" s="107" t="s">
        <v>223</v>
      </c>
      <c r="C32" s="108"/>
      <c r="D32" s="107"/>
      <c r="E32" s="107"/>
      <c r="F32" s="107"/>
      <c r="G32" s="107"/>
      <c r="H32" s="107"/>
      <c r="I32" s="107"/>
      <c r="J32" s="107"/>
      <c r="K32" s="108"/>
      <c r="L32" s="110"/>
      <c r="M32" s="5"/>
      <c r="N32" s="110"/>
      <c r="O32" s="5"/>
      <c r="P32" s="116"/>
      <c r="Q32" s="14"/>
    </row>
    <row r="33" spans="1:17" ht="20.3" customHeight="1" x14ac:dyDescent="0.3">
      <c r="A33" s="9"/>
      <c r="B33" s="21" t="s">
        <v>355</v>
      </c>
      <c r="C33" s="3" t="s">
        <v>4103</v>
      </c>
      <c r="D33" s="21"/>
      <c r="E33" s="21"/>
      <c r="F33" s="21"/>
      <c r="G33" s="21"/>
      <c r="H33" s="21"/>
      <c r="I33" s="21"/>
      <c r="J33" s="21"/>
      <c r="K33" s="21"/>
      <c r="L33" s="601" t="s">
        <v>2665</v>
      </c>
      <c r="M33" s="602"/>
      <c r="N33" s="897"/>
      <c r="O33" s="897"/>
      <c r="P33" s="898"/>
      <c r="Q33" s="14"/>
    </row>
    <row r="34" spans="1:17" ht="20.3" customHeight="1" x14ac:dyDescent="0.3">
      <c r="A34" s="9"/>
      <c r="B34" s="21"/>
      <c r="C34" s="21"/>
      <c r="D34" s="21"/>
      <c r="E34" s="21"/>
      <c r="F34" s="21"/>
      <c r="G34" s="21"/>
      <c r="H34" s="21"/>
      <c r="I34" s="21"/>
      <c r="J34" s="21"/>
      <c r="K34" s="21"/>
      <c r="L34" s="603" t="s">
        <v>2474</v>
      </c>
      <c r="M34" s="604"/>
      <c r="N34" s="899"/>
      <c r="O34" s="899"/>
      <c r="P34" s="900"/>
      <c r="Q34" s="14"/>
    </row>
    <row r="35" spans="1:17" ht="20.3" customHeight="1" x14ac:dyDescent="0.3">
      <c r="A35" s="9"/>
      <c r="B35" s="21"/>
      <c r="C35" s="843" t="s">
        <v>4106</v>
      </c>
      <c r="D35" s="843"/>
      <c r="E35" s="843"/>
      <c r="F35" s="843"/>
      <c r="G35" s="843"/>
      <c r="H35" s="843"/>
      <c r="I35" s="843"/>
      <c r="J35" s="843"/>
      <c r="K35" s="843"/>
      <c r="L35" s="603" t="s">
        <v>2475</v>
      </c>
      <c r="M35" s="604"/>
      <c r="N35" s="899"/>
      <c r="O35" s="899"/>
      <c r="P35" s="900"/>
      <c r="Q35" s="14"/>
    </row>
    <row r="36" spans="1:17" ht="20.3" customHeight="1" x14ac:dyDescent="0.3">
      <c r="A36" s="9"/>
      <c r="B36" s="21"/>
      <c r="C36" s="924" t="s">
        <v>4107</v>
      </c>
      <c r="D36" s="924"/>
      <c r="E36" s="924"/>
      <c r="F36" s="924"/>
      <c r="G36" s="924"/>
      <c r="H36" s="21"/>
      <c r="I36" s="21"/>
      <c r="J36" s="21"/>
      <c r="K36" s="21"/>
      <c r="L36" s="603" t="s">
        <v>2507</v>
      </c>
      <c r="M36" s="604"/>
      <c r="N36" s="899"/>
      <c r="O36" s="899"/>
      <c r="P36" s="900"/>
      <c r="Q36" s="14"/>
    </row>
    <row r="37" spans="1:17" ht="20.3" customHeight="1" x14ac:dyDescent="0.3">
      <c r="A37" s="9"/>
      <c r="B37" s="21"/>
      <c r="C37" s="933" t="s">
        <v>4108</v>
      </c>
      <c r="D37" s="933"/>
      <c r="E37" s="933"/>
      <c r="F37" s="933"/>
      <c r="G37" s="933"/>
      <c r="H37" s="21"/>
      <c r="I37" s="21"/>
      <c r="J37" s="21"/>
      <c r="K37" s="21"/>
      <c r="L37" s="603" t="s">
        <v>2508</v>
      </c>
      <c r="M37" s="604"/>
      <c r="N37" s="901"/>
      <c r="O37" s="901"/>
      <c r="P37" s="902"/>
      <c r="Q37" s="14"/>
    </row>
    <row r="38" spans="1:17" ht="20.3" customHeight="1" x14ac:dyDescent="0.3">
      <c r="A38" s="9"/>
      <c r="B38" s="21"/>
      <c r="C38" s="924" t="s">
        <v>4109</v>
      </c>
      <c r="D38" s="924"/>
      <c r="E38" s="924"/>
      <c r="F38" s="924"/>
      <c r="G38" s="924"/>
      <c r="H38" s="21"/>
      <c r="I38" s="21"/>
      <c r="J38" s="21"/>
      <c r="K38" s="21"/>
      <c r="L38" s="603" t="s">
        <v>2509</v>
      </c>
      <c r="M38" s="604"/>
      <c r="N38" s="901"/>
      <c r="O38" s="901"/>
      <c r="P38" s="902"/>
      <c r="Q38" s="14"/>
    </row>
    <row r="39" spans="1:17" ht="20.3" customHeight="1" x14ac:dyDescent="0.3">
      <c r="A39" s="9"/>
      <c r="B39" s="21"/>
      <c r="C39" s="933" t="s">
        <v>4110</v>
      </c>
      <c r="D39" s="933"/>
      <c r="E39" s="933"/>
      <c r="F39" s="933"/>
      <c r="G39" s="933"/>
      <c r="H39" s="21"/>
      <c r="I39" s="21"/>
      <c r="J39" s="21"/>
      <c r="K39" s="21"/>
      <c r="L39" s="603" t="s">
        <v>2510</v>
      </c>
      <c r="M39" s="604"/>
      <c r="N39" s="905"/>
      <c r="O39" s="905"/>
      <c r="P39" s="906"/>
      <c r="Q39" s="14"/>
    </row>
    <row r="40" spans="1:17" ht="20.3" customHeight="1" x14ac:dyDescent="0.3">
      <c r="A40" s="9"/>
      <c r="B40" s="21"/>
      <c r="C40" s="933" t="s">
        <v>4111</v>
      </c>
      <c r="D40" s="933"/>
      <c r="E40" s="933"/>
      <c r="F40" s="933"/>
      <c r="G40" s="933"/>
      <c r="H40" s="21"/>
      <c r="I40" s="21"/>
      <c r="J40" s="21"/>
      <c r="K40" s="21"/>
      <c r="L40" s="603" t="s">
        <v>2511</v>
      </c>
      <c r="M40" s="604"/>
      <c r="N40" s="899"/>
      <c r="O40" s="899"/>
      <c r="P40" s="900"/>
      <c r="Q40" s="14"/>
    </row>
    <row r="41" spans="1:17" ht="20.3" customHeight="1" x14ac:dyDescent="0.3">
      <c r="A41" s="9"/>
      <c r="B41" s="21"/>
      <c r="C41" s="21"/>
      <c r="D41" s="21"/>
      <c r="E41" s="21"/>
      <c r="F41" s="21"/>
      <c r="G41" s="21"/>
      <c r="H41" s="21"/>
      <c r="I41" s="21"/>
      <c r="J41" s="21"/>
      <c r="K41" s="21"/>
      <c r="L41" s="603" t="s">
        <v>2661</v>
      </c>
      <c r="M41" s="604"/>
      <c r="N41" s="901"/>
      <c r="O41" s="901"/>
      <c r="P41" s="902"/>
      <c r="Q41" s="14"/>
    </row>
    <row r="42" spans="1:17" ht="20.3" customHeight="1" x14ac:dyDescent="0.3">
      <c r="A42" s="9"/>
      <c r="B42" s="21"/>
      <c r="C42" s="21"/>
      <c r="D42" s="21"/>
      <c r="E42" s="21"/>
      <c r="F42" s="21"/>
      <c r="G42" s="21"/>
      <c r="H42" s="21"/>
      <c r="I42" s="21"/>
      <c r="J42" s="21"/>
      <c r="K42" s="21"/>
      <c r="L42" s="603" t="s">
        <v>2664</v>
      </c>
      <c r="M42" s="604"/>
      <c r="N42" s="905"/>
      <c r="O42" s="905"/>
      <c r="P42" s="906"/>
      <c r="Q42" s="14"/>
    </row>
    <row r="43" spans="1:17" ht="20.3" customHeight="1" x14ac:dyDescent="0.3">
      <c r="A43" s="9"/>
      <c r="B43" s="21"/>
      <c r="C43" s="21"/>
      <c r="D43" s="21"/>
      <c r="E43" s="21"/>
      <c r="F43" s="21"/>
      <c r="G43" s="21"/>
      <c r="H43" s="21"/>
      <c r="I43" s="21"/>
      <c r="J43" s="21"/>
      <c r="K43" s="21"/>
      <c r="L43" s="603" t="s">
        <v>416</v>
      </c>
      <c r="M43" s="604"/>
      <c r="N43" s="899"/>
      <c r="O43" s="899"/>
      <c r="P43" s="900"/>
      <c r="Q43" s="14"/>
    </row>
    <row r="44" spans="1:17" ht="20.3" customHeight="1" x14ac:dyDescent="0.3">
      <c r="A44" s="9"/>
      <c r="B44" s="21"/>
      <c r="C44" s="21"/>
      <c r="D44" s="21"/>
      <c r="E44" s="21"/>
      <c r="F44" s="21"/>
      <c r="G44" s="21"/>
      <c r="H44" s="21"/>
      <c r="I44" s="21"/>
      <c r="J44" s="21"/>
      <c r="K44" s="21"/>
      <c r="L44" s="603" t="s">
        <v>420</v>
      </c>
      <c r="M44" s="604"/>
      <c r="N44" s="899"/>
      <c r="O44" s="899"/>
      <c r="P44" s="900"/>
      <c r="Q44" s="14"/>
    </row>
    <row r="45" spans="1:17" ht="20.3" customHeight="1" x14ac:dyDescent="0.3">
      <c r="A45" s="9"/>
      <c r="B45" s="21"/>
      <c r="C45" s="21"/>
      <c r="D45" s="21"/>
      <c r="E45" s="21"/>
      <c r="F45" s="21"/>
      <c r="G45" s="21"/>
      <c r="H45" s="21"/>
      <c r="I45" s="21"/>
      <c r="J45" s="21"/>
      <c r="K45" s="21"/>
      <c r="L45" s="603" t="s">
        <v>421</v>
      </c>
      <c r="M45" s="604"/>
      <c r="N45" s="901"/>
      <c r="O45" s="901"/>
      <c r="P45" s="902"/>
      <c r="Q45" s="14"/>
    </row>
    <row r="46" spans="1:17" ht="20.3" customHeight="1" x14ac:dyDescent="0.3">
      <c r="A46" s="9"/>
      <c r="B46" s="21"/>
      <c r="C46" s="21"/>
      <c r="D46" s="21"/>
      <c r="E46" s="21"/>
      <c r="F46" s="21"/>
      <c r="G46" s="21"/>
      <c r="H46" s="21"/>
      <c r="I46" s="21"/>
      <c r="J46" s="21"/>
      <c r="K46" s="21"/>
      <c r="L46" s="603" t="s">
        <v>422</v>
      </c>
      <c r="M46" s="604"/>
      <c r="N46" s="901"/>
      <c r="O46" s="901"/>
      <c r="P46" s="902"/>
      <c r="Q46" s="14"/>
    </row>
    <row r="47" spans="1:17" ht="20.3" customHeight="1" x14ac:dyDescent="0.3">
      <c r="A47" s="9"/>
      <c r="B47" s="21"/>
      <c r="C47" s="21"/>
      <c r="D47" s="21"/>
      <c r="E47" s="21"/>
      <c r="F47" s="21"/>
      <c r="G47" s="21"/>
      <c r="H47" s="21"/>
      <c r="I47" s="21"/>
      <c r="J47" s="21"/>
      <c r="K47" s="21"/>
      <c r="L47" s="603" t="s">
        <v>423</v>
      </c>
      <c r="M47" s="604"/>
      <c r="N47" s="901"/>
      <c r="O47" s="901"/>
      <c r="P47" s="902"/>
      <c r="Q47" s="14"/>
    </row>
    <row r="48" spans="1:17" ht="20.3" customHeight="1" x14ac:dyDescent="0.3">
      <c r="A48" s="9"/>
      <c r="B48" s="21"/>
      <c r="C48" s="21"/>
      <c r="D48" s="21"/>
      <c r="E48" s="21"/>
      <c r="F48" s="21"/>
      <c r="G48" s="21"/>
      <c r="H48" s="21"/>
      <c r="I48" s="21"/>
      <c r="J48" s="21"/>
      <c r="K48" s="21"/>
      <c r="L48" s="603" t="s">
        <v>424</v>
      </c>
      <c r="M48" s="604"/>
      <c r="N48" s="901"/>
      <c r="O48" s="901"/>
      <c r="P48" s="902"/>
      <c r="Q48" s="14"/>
    </row>
    <row r="49" spans="1:17" ht="20.3" customHeight="1" x14ac:dyDescent="0.3">
      <c r="A49" s="9"/>
      <c r="B49" s="21"/>
      <c r="C49" s="21"/>
      <c r="D49" s="21"/>
      <c r="E49" s="21"/>
      <c r="F49" s="21"/>
      <c r="G49" s="21"/>
      <c r="H49" s="21"/>
      <c r="I49" s="21"/>
      <c r="J49" s="21"/>
      <c r="K49" s="21"/>
      <c r="L49" s="603" t="s">
        <v>3906</v>
      </c>
      <c r="M49" s="604"/>
      <c r="N49" s="905"/>
      <c r="O49" s="905"/>
      <c r="P49" s="906"/>
      <c r="Q49" s="14"/>
    </row>
    <row r="50" spans="1:17" ht="20.3" customHeight="1" x14ac:dyDescent="0.3">
      <c r="A50" s="9"/>
      <c r="B50" s="21"/>
      <c r="C50" s="21"/>
      <c r="D50" s="21"/>
      <c r="E50" s="21"/>
      <c r="F50" s="21"/>
      <c r="G50" s="21"/>
      <c r="H50" s="21"/>
      <c r="I50" s="21"/>
      <c r="J50" s="21"/>
      <c r="K50" s="21"/>
      <c r="L50" s="605" t="s">
        <v>3908</v>
      </c>
      <c r="M50" s="606"/>
      <c r="N50" s="907"/>
      <c r="O50" s="907"/>
      <c r="P50" s="908"/>
      <c r="Q50" s="14"/>
    </row>
    <row r="51" spans="1:17" ht="20.3" customHeight="1" thickBot="1" x14ac:dyDescent="0.35">
      <c r="A51" s="10"/>
      <c r="B51" s="31"/>
      <c r="C51" s="31"/>
      <c r="D51" s="31"/>
      <c r="E51" s="31"/>
      <c r="F51" s="31"/>
      <c r="G51" s="31"/>
      <c r="H51" s="31"/>
      <c r="I51" s="31"/>
      <c r="J51" s="31"/>
      <c r="K51" s="11"/>
      <c r="L51" s="11"/>
      <c r="M51" s="11"/>
      <c r="N51" s="11"/>
      <c r="O51" s="11"/>
      <c r="P51" s="11"/>
      <c r="Q51" s="15"/>
    </row>
  </sheetData>
  <mergeCells count="33">
    <mergeCell ref="N33:P33"/>
    <mergeCell ref="N34:P34"/>
    <mergeCell ref="N35:P35"/>
    <mergeCell ref="B5:F5"/>
    <mergeCell ref="G5:K5"/>
    <mergeCell ref="B6:F6"/>
    <mergeCell ref="B4:F4"/>
    <mergeCell ref="G4:K4"/>
    <mergeCell ref="B1:K2"/>
    <mergeCell ref="L1:L2"/>
    <mergeCell ref="B3:F3"/>
    <mergeCell ref="G3:K3"/>
    <mergeCell ref="N48:P48"/>
    <mergeCell ref="N49:P49"/>
    <mergeCell ref="N39:P39"/>
    <mergeCell ref="N40:P40"/>
    <mergeCell ref="N41:P41"/>
    <mergeCell ref="N50:P50"/>
    <mergeCell ref="C35:K35"/>
    <mergeCell ref="C36:G36"/>
    <mergeCell ref="C37:G37"/>
    <mergeCell ref="C38:G38"/>
    <mergeCell ref="C39:G39"/>
    <mergeCell ref="C40:G40"/>
    <mergeCell ref="N42:P42"/>
    <mergeCell ref="N43:P43"/>
    <mergeCell ref="N44:P44"/>
    <mergeCell ref="N45:P45"/>
    <mergeCell ref="N46:P46"/>
    <mergeCell ref="N37:P37"/>
    <mergeCell ref="N36:P36"/>
    <mergeCell ref="N38:P38"/>
    <mergeCell ref="N47:P47"/>
  </mergeCells>
  <phoneticPr fontId="24" type="noConversion"/>
  <hyperlinks>
    <hyperlink ref="B3:F3" location="'Process - MGT'!A1" tooltip="1. Management" display="1. Management" xr:uid="{6EC0C2E1-F6F6-4F64-B0EB-3A4A41B61AA4}"/>
    <hyperlink ref="B6:F6" location="'Process - UCM'!A1" tooltip="4. Use Case Management" display="4. Use Case Management" xr:uid="{9DB9E320-E87B-4DEB-9821-F1EFA2E66CDD}"/>
    <hyperlink ref="B5:F5" location="'Process - RPT'!A1" tooltip="3. Reporting &amp; Communication" display="3. Reporting &amp; Communication" xr:uid="{5082E4B2-259A-4DA3-B3CF-CA57C55A4A98}"/>
    <hyperlink ref="B4:F4" location="'Process - O&amp;F'!A1" tooltip="2. Operations &amp; Facilities" display="2. Operations &amp; Facilities" xr:uid="{BBB1FDAF-68B7-4920-8CAD-7A5B0C7A768C}"/>
    <hyperlink ref="G4:K4" location="'Process - ATE'!A1" tooltip="6. Automation Engineering" display="6. Automation Engineering" xr:uid="{FF5F9DB8-A970-4B2D-BD55-9BC9E11F9837}"/>
    <hyperlink ref="G5:K5" location="'Process - LOG'!A1" tooltip="7. Log Management" display="7. Log Management" xr:uid="{F524E0E1-268A-4509-9412-4654D7AEBEE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71009" r:id="rId4" name="Drop Down 1">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171010" r:id="rId5" name="Drop Down 2">
              <controlPr defaultSize="0" autoLine="0" autoPict="0">
                <anchor moveWithCells="1">
                  <from>
                    <xdr:col>11</xdr:col>
                    <xdr:colOff>15368</xdr:colOff>
                    <xdr:row>11</xdr:row>
                    <xdr:rowOff>23052</xdr:rowOff>
                  </from>
                  <to>
                    <xdr:col>12</xdr:col>
                    <xdr:colOff>15368</xdr:colOff>
                    <xdr:row>11</xdr:row>
                    <xdr:rowOff>230521</xdr:rowOff>
                  </to>
                </anchor>
              </controlPr>
            </control>
          </mc:Choice>
        </mc:AlternateContent>
        <mc:AlternateContent xmlns:mc="http://schemas.openxmlformats.org/markup-compatibility/2006">
          <mc:Choice Requires="x14">
            <control shapeId="171011" r:id="rId6" name="Drop Down 3">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171012" r:id="rId7" name="Drop Down 4">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171013" r:id="rId8" name="Drop Down 5">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171014" r:id="rId9" name="Drop Down 6">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171015" r:id="rId10" name="Drop Down 7">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171016" r:id="rId11" name="Drop Down 8">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171017" r:id="rId12" name="Drop Down 9">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171018" r:id="rId13" name="Drop Down 10">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171040" r:id="rId14" name="Drop Down 32">
              <controlPr defaultSize="0" autoLine="0" autoPict="0">
                <anchor moveWithCells="1">
                  <from>
                    <xdr:col>11</xdr:col>
                    <xdr:colOff>15368</xdr:colOff>
                    <xdr:row>22</xdr:row>
                    <xdr:rowOff>23052</xdr:rowOff>
                  </from>
                  <to>
                    <xdr:col>12</xdr:col>
                    <xdr:colOff>15368</xdr:colOff>
                    <xdr:row>22</xdr:row>
                    <xdr:rowOff>230521</xdr:rowOff>
                  </to>
                </anchor>
              </controlPr>
            </control>
          </mc:Choice>
        </mc:AlternateContent>
        <mc:AlternateContent xmlns:mc="http://schemas.openxmlformats.org/markup-compatibility/2006">
          <mc:Choice Requires="x14">
            <control shapeId="171041" r:id="rId15" name="Drop Down 33">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mc:AlternateContent xmlns:mc="http://schemas.openxmlformats.org/markup-compatibility/2006">
          <mc:Choice Requires="x14">
            <control shapeId="171042" r:id="rId16" name="Drop Down 34">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mc:AlternateContent xmlns:mc="http://schemas.openxmlformats.org/markup-compatibility/2006">
          <mc:Choice Requires="x14">
            <control shapeId="171045" r:id="rId17" name="Drop Down 37">
              <controlPr defaultSize="0" autoLine="0" autoPict="0">
                <anchor moveWithCells="1">
                  <from>
                    <xdr:col>11</xdr:col>
                    <xdr:colOff>15368</xdr:colOff>
                    <xdr:row>26</xdr:row>
                    <xdr:rowOff>23052</xdr:rowOff>
                  </from>
                  <to>
                    <xdr:col>12</xdr:col>
                    <xdr:colOff>15368</xdr:colOff>
                    <xdr:row>26</xdr:row>
                    <xdr:rowOff>230521</xdr:rowOff>
                  </to>
                </anchor>
              </controlPr>
            </control>
          </mc:Choice>
        </mc:AlternateContent>
        <mc:AlternateContent xmlns:mc="http://schemas.openxmlformats.org/markup-compatibility/2006">
          <mc:Choice Requires="x14">
            <control shapeId="171046" r:id="rId18" name="Drop Down 38">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171047" r:id="rId19" name="Drop Down 39">
              <controlPr defaultSize="0" autoLine="0" autoPict="0">
                <anchor moveWithCells="1">
                  <from>
                    <xdr:col>11</xdr:col>
                    <xdr:colOff>15368</xdr:colOff>
                    <xdr:row>28</xdr:row>
                    <xdr:rowOff>23052</xdr:rowOff>
                  </from>
                  <to>
                    <xdr:col>12</xdr:col>
                    <xdr:colOff>15368</xdr:colOff>
                    <xdr:row>28</xdr:row>
                    <xdr:rowOff>230521</xdr:rowOff>
                  </to>
                </anchor>
              </controlPr>
            </control>
          </mc:Choice>
        </mc:AlternateContent>
        <mc:AlternateContent xmlns:mc="http://schemas.openxmlformats.org/markup-compatibility/2006">
          <mc:Choice Requires="x14">
            <control shapeId="171049" r:id="rId20" name="Drop Down 41">
              <controlPr defaultSize="0" autoLine="0" autoPict="0">
                <anchor moveWithCells="1">
                  <from>
                    <xdr:col>11</xdr:col>
                    <xdr:colOff>15368</xdr:colOff>
                    <xdr:row>29</xdr:row>
                    <xdr:rowOff>23052</xdr:rowOff>
                  </from>
                  <to>
                    <xdr:col>12</xdr:col>
                    <xdr:colOff>15368</xdr:colOff>
                    <xdr:row>29</xdr:row>
                    <xdr:rowOff>230521</xdr:rowOff>
                  </to>
                </anchor>
              </controlPr>
            </control>
          </mc:Choice>
        </mc:AlternateContent>
        <mc:AlternateContent xmlns:mc="http://schemas.openxmlformats.org/markup-compatibility/2006">
          <mc:Choice Requires="x14">
            <control shapeId="171052" r:id="rId21" name="Drop Down 44">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7A9E6-E658-41A2-A2BD-D5FE587B5D96}">
  <sheetPr>
    <tabColor rgb="FF0070C0"/>
  </sheetPr>
  <dimension ref="A1:XEY58"/>
  <sheetViews>
    <sheetView showRowColHeaders="0" zoomScaleNormal="100" workbookViewId="0">
      <pane ySplit="7" topLeftCell="A8" activePane="bottomLeft" state="frozen"/>
      <selection activeCell="G25" sqref="G25"/>
      <selection pane="bottomLeft"/>
    </sheetView>
  </sheetViews>
  <sheetFormatPr defaultColWidth="0" defaultRowHeight="0" customHeight="1" zeroHeight="1" x14ac:dyDescent="0.3"/>
  <cols>
    <col min="1" max="1" width="5.77734375" customWidth="1"/>
    <col min="2" max="11" width="9.21875" customWidth="1"/>
    <col min="12" max="12" width="20" customWidth="1"/>
    <col min="13" max="13" width="2.21875" customWidth="1"/>
    <col min="14" max="14" width="57.21875" customWidth="1"/>
    <col min="15" max="15" width="2.21875" customWidth="1"/>
    <col min="16" max="16" width="110.77734375" customWidth="1"/>
    <col min="17" max="17" width="2.21875" customWidth="1"/>
    <col min="18" max="18" width="0" hidden="1" customWidth="1"/>
    <col min="19" max="16384" width="9.21875" hidden="1"/>
  </cols>
  <sheetData>
    <row r="1" spans="1:1023 1026:3072 3074:4096 4098:5120 5122:6138 6146:7164 7172:8190 8198:9216 9224:10238 10241:11264 11267:12287 12289:13311 13313:14335 14337:15353 15361:16379" ht="20.3" customHeight="1" x14ac:dyDescent="0.3">
      <c r="A1" s="323"/>
      <c r="B1" s="818" t="s">
        <v>149</v>
      </c>
      <c r="C1" s="819"/>
      <c r="D1" s="819"/>
      <c r="E1" s="819"/>
      <c r="F1" s="819"/>
      <c r="G1" s="819"/>
      <c r="H1" s="819"/>
      <c r="I1" s="819"/>
      <c r="J1" s="819"/>
      <c r="K1" s="819"/>
      <c r="L1" s="822"/>
      <c r="M1" s="335"/>
      <c r="N1" s="324"/>
      <c r="O1" s="324"/>
      <c r="P1" s="324"/>
      <c r="Q1" s="325"/>
    </row>
    <row r="2" spans="1:1023 1026:3072 3074:4096 4098:5120 5122:6138 6146:7164 7172:8190 8198:9216 9224:10238 10241:11264 11267:12287 12289:13311 13313:14335 14337:15353 15361:16379" ht="20.3" customHeight="1" x14ac:dyDescent="0.3">
      <c r="A2" s="326"/>
      <c r="B2" s="820"/>
      <c r="C2" s="821"/>
      <c r="D2" s="821"/>
      <c r="E2" s="821"/>
      <c r="F2" s="821"/>
      <c r="G2" s="821"/>
      <c r="H2" s="821"/>
      <c r="I2" s="821"/>
      <c r="J2" s="821"/>
      <c r="K2" s="821"/>
      <c r="L2" s="823"/>
      <c r="M2" s="320"/>
      <c r="N2" s="332"/>
      <c r="O2" s="332"/>
      <c r="P2" s="332"/>
      <c r="Q2" s="333"/>
    </row>
    <row r="3" spans="1:1023 1026:3072 3074:4096 4098:5120 5122:6138 6146:7164 7172:8190 8198:9216 9224:10238 10241:11264 11267:12287 12289:13311 13313:14335 14337:15353 15361:16379" ht="20.3" customHeight="1" x14ac:dyDescent="0.3">
      <c r="A3" s="326"/>
      <c r="B3" s="814" t="s">
        <v>2448</v>
      </c>
      <c r="C3" s="815"/>
      <c r="D3" s="815"/>
      <c r="E3" s="815"/>
      <c r="F3" s="815"/>
      <c r="G3" s="937" t="s">
        <v>2765</v>
      </c>
      <c r="H3" s="938"/>
      <c r="I3" s="938"/>
      <c r="J3" s="938"/>
      <c r="K3" s="938"/>
      <c r="L3" s="312"/>
      <c r="M3" s="312"/>
      <c r="N3" s="327"/>
      <c r="O3" s="327"/>
      <c r="P3" s="327"/>
      <c r="Q3" s="328"/>
    </row>
    <row r="4" spans="1:1023 1026:3072 3074:4096 4098:5120 5122:6138 6146:7164 7172:8190 8198:9216 9224:10238 10241:11264 11267:12287 12289:13311 13313:14335 14337:15353 15361:16379" ht="20.3" customHeight="1" x14ac:dyDescent="0.3">
      <c r="A4" s="326"/>
      <c r="B4" s="814" t="s">
        <v>3446</v>
      </c>
      <c r="C4" s="815"/>
      <c r="D4" s="815"/>
      <c r="E4" s="815"/>
      <c r="F4" s="815"/>
      <c r="G4" s="825" t="s">
        <v>4537</v>
      </c>
      <c r="H4" s="826"/>
      <c r="I4" s="826"/>
      <c r="J4" s="826"/>
      <c r="K4" s="827"/>
      <c r="L4" s="312"/>
      <c r="M4" s="312"/>
      <c r="N4" s="327"/>
      <c r="O4" s="327"/>
      <c r="P4" s="327"/>
      <c r="Q4" s="328"/>
    </row>
    <row r="5" spans="1:1023 1026:3072 3074:4096 4098:5120 5122:6138 6146:7164 7172:8190 8198:9216 9224:10238 10241:11264 11267:12287 12289:13311 13313:14335 14337:15353 15361:16379" ht="20.3" customHeight="1" x14ac:dyDescent="0.3">
      <c r="A5" s="326"/>
      <c r="B5" s="814" t="s">
        <v>3352</v>
      </c>
      <c r="C5" s="815"/>
      <c r="D5" s="815"/>
      <c r="E5" s="815"/>
      <c r="F5" s="815"/>
      <c r="G5" s="814" t="s">
        <v>1920</v>
      </c>
      <c r="H5" s="815"/>
      <c r="I5" s="815"/>
      <c r="J5" s="815"/>
      <c r="K5" s="815"/>
      <c r="L5" s="312"/>
      <c r="M5" s="312"/>
      <c r="N5" s="327"/>
      <c r="O5" s="327"/>
      <c r="P5" s="327"/>
      <c r="Q5" s="328"/>
    </row>
    <row r="6" spans="1:1023 1026:3072 3074:4096 4098:5120 5122:6138 6146:7164 7172:8190 8198:9216 9224:10238 10241:11264 11267:12287 12289:13311 13313:14335 14337:15353 15361:16379" ht="20.3" customHeight="1" x14ac:dyDescent="0.3">
      <c r="A6" s="326"/>
      <c r="B6" s="814" t="s">
        <v>1915</v>
      </c>
      <c r="C6" s="815"/>
      <c r="D6" s="815"/>
      <c r="E6" s="815"/>
      <c r="F6" s="815"/>
      <c r="G6" s="334"/>
      <c r="H6" s="312"/>
      <c r="I6" s="312"/>
      <c r="J6" s="312"/>
      <c r="K6" s="312"/>
      <c r="L6" s="312"/>
      <c r="M6" s="312"/>
      <c r="N6" s="327"/>
      <c r="O6" s="327"/>
      <c r="P6" s="327"/>
      <c r="Q6" s="328"/>
    </row>
    <row r="7" spans="1:1023 1026:3072 3074:4096 4098:5120 5122:6138 6146:7164 7172:8190 8198:9216 9224:10238 10241:11264 11267:12287 12289:13311 13313:14335 14337:15353 15361:16379" ht="20.3" customHeight="1" thickBot="1" x14ac:dyDescent="0.35">
      <c r="A7" s="329"/>
      <c r="B7" s="330"/>
      <c r="C7" s="330"/>
      <c r="D7" s="330"/>
      <c r="E7" s="330"/>
      <c r="F7" s="330"/>
      <c r="G7" s="330"/>
      <c r="H7" s="330"/>
      <c r="I7" s="330"/>
      <c r="J7" s="330"/>
      <c r="K7" s="330"/>
      <c r="L7" s="330"/>
      <c r="M7" s="330"/>
      <c r="N7" s="330"/>
      <c r="O7" s="330"/>
      <c r="P7" s="330"/>
      <c r="Q7" s="331"/>
    </row>
    <row r="8" spans="1:1023 1026:3072 3074:4096 4098:5120 5122:6138 6146:7164 7172:8190 8198:9216 9224:10238 10241:11264 11267:12287 12289:13311 13313:14335 14337:15353 15361:16379" ht="20.3" customHeight="1" x14ac:dyDescent="0.3">
      <c r="A8" s="28"/>
      <c r="B8" s="29"/>
      <c r="C8" s="29"/>
      <c r="D8" s="29"/>
      <c r="E8" s="29"/>
      <c r="F8" s="29"/>
      <c r="G8" s="29"/>
      <c r="H8" s="29"/>
      <c r="I8" s="29"/>
      <c r="J8" s="29"/>
      <c r="K8" s="29"/>
      <c r="L8" s="29"/>
      <c r="M8" s="29"/>
      <c r="N8" s="29"/>
      <c r="O8" s="29"/>
      <c r="P8" s="29"/>
      <c r="Q8" s="30"/>
    </row>
    <row r="9" spans="1:1023 1026:3072 3074:4096 4098:5120 5122:6138 6146:7164 7172:8190 8198:9216 9224:10238 10241:11264 11267:12287 12289:13311 13313:14335 14337:15353 15361:16379" s="2" customFormat="1" ht="20.3" customHeight="1" x14ac:dyDescent="0.3">
      <c r="A9" s="106">
        <v>6</v>
      </c>
      <c r="B9" s="107" t="s">
        <v>4538</v>
      </c>
      <c r="C9" s="108"/>
      <c r="D9" s="107"/>
      <c r="E9" s="107"/>
      <c r="F9" s="107"/>
      <c r="G9" s="107"/>
      <c r="H9" s="107"/>
      <c r="I9" s="107"/>
      <c r="J9" s="107"/>
      <c r="K9" s="108"/>
      <c r="L9" s="109" t="s">
        <v>144</v>
      </c>
      <c r="M9" s="108"/>
      <c r="N9" s="109" t="s">
        <v>1172</v>
      </c>
      <c r="O9" s="108"/>
      <c r="P9" s="115" t="s">
        <v>145</v>
      </c>
      <c r="Q9" s="13"/>
    </row>
    <row r="10" spans="1:1023 1026:3072 3074:4096 4098:5120 5122:6138 6146:7164 7172:8190 8198:9216 9224:10238 10241:11264 11267:12287 12289:13311 13313:14335 14337:15353 15361:16379" s="2" customFormat="1" ht="20.3" customHeight="1" x14ac:dyDescent="0.3">
      <c r="A10" s="4"/>
      <c r="B10" s="102" t="s">
        <v>4603</v>
      </c>
      <c r="C10" s="3"/>
      <c r="D10" s="102"/>
      <c r="E10" s="102"/>
      <c r="F10" s="102"/>
      <c r="G10" s="102"/>
      <c r="H10" s="102"/>
      <c r="I10" s="102"/>
      <c r="J10" s="102"/>
      <c r="K10" s="3"/>
      <c r="L10" s="429"/>
      <c r="M10" s="3"/>
      <c r="N10" s="429"/>
      <c r="O10" s="3"/>
      <c r="P10" s="478"/>
      <c r="Q10" s="13"/>
    </row>
    <row r="11" spans="1:1023 1026:3072 3074:4096 4098:5120 5122:6138 6146:7164 7172:8190 8198:9216 9224:10238 10241:11264 11267:12287 12289:13311 13313:14335 14337:15353 15361:16379" s="2" customFormat="1" ht="20.3" customHeight="1" x14ac:dyDescent="0.3">
      <c r="A11" s="6"/>
      <c r="B11" s="8" t="s">
        <v>4734</v>
      </c>
      <c r="C11" s="3" t="s">
        <v>4540</v>
      </c>
      <c r="D11" s="3"/>
      <c r="E11" s="3"/>
      <c r="F11" s="3"/>
      <c r="G11" s="3"/>
      <c r="H11" s="3"/>
      <c r="I11" s="3"/>
      <c r="J11" s="3"/>
      <c r="K11" s="3"/>
      <c r="L11" s="113"/>
      <c r="M11" s="3"/>
      <c r="N11" s="296" t="str">
        <f>VLOOKUP(_Output!D1405,_Guidance!B995:C1000,2,FALSE)</f>
        <v xml:space="preserve"> </v>
      </c>
      <c r="O11" s="3"/>
      <c r="P11" s="113" t="s">
        <v>4832</v>
      </c>
      <c r="Q11" s="13"/>
    </row>
    <row r="12" spans="1:1023 1026:3072 3074:4096 4098:5120 5122:6138 6146:7164 7172:8190 8198:9216 9224:10238 10241:11264 11267:12287 12289:13311 13313:14335 14337:15353 15361:16379" s="2" customFormat="1" ht="20.3" customHeight="1" x14ac:dyDescent="0.3">
      <c r="A12" s="3"/>
      <c r="B12" s="8" t="s">
        <v>4735</v>
      </c>
      <c r="C12" s="3" t="s">
        <v>4541</v>
      </c>
      <c r="D12" s="3"/>
      <c r="E12" s="3"/>
      <c r="F12" s="3"/>
      <c r="G12" s="3"/>
      <c r="H12" s="3"/>
      <c r="I12" s="3"/>
      <c r="J12" s="3"/>
      <c r="K12" s="3"/>
      <c r="L12" s="113"/>
      <c r="M12" s="3"/>
      <c r="N12" s="296" t="str">
        <f>VLOOKUP(_Output!D1406,_Guidance!B1001:C1006,2,FALSE)</f>
        <v xml:space="preserve"> </v>
      </c>
      <c r="O12" s="3"/>
      <c r="P12" s="113" t="s">
        <v>2678</v>
      </c>
      <c r="Q12" s="3"/>
    </row>
    <row r="13" spans="1:1023 1026:3072 3074:4096 4098:5120 5122:6138 6146:7164 7172:8190 8198:9216 9224:10238 10241:11264 11267:12287 12289:13311 13313:14335 14337:15353 15361:16379" s="2" customFormat="1" ht="20.3" customHeight="1" x14ac:dyDescent="0.3">
      <c r="A13" s="83"/>
      <c r="B13" s="83" t="s">
        <v>4736</v>
      </c>
      <c r="C13" s="542" t="s">
        <v>4770</v>
      </c>
      <c r="D13" s="83"/>
      <c r="E13" s="83"/>
      <c r="F13" s="83"/>
      <c r="G13" s="83"/>
      <c r="H13" s="83"/>
      <c r="I13" s="83"/>
      <c r="J13" s="83"/>
      <c r="K13" s="756"/>
      <c r="L13" s="83"/>
      <c r="M13" s="756"/>
      <c r="N13" s="83"/>
      <c r="O13" s="756"/>
      <c r="P13" s="83"/>
      <c r="Q13" s="83"/>
    </row>
    <row r="14" spans="1:1023 1026:3072 3074:4096 4098:5120 5122:6138 6146:7164 7172:8190 8198:9216 9224:10238 10241:11264 11267:12287 12289:13311 13313:14335 14337:15353 15361:16379" s="2" customFormat="1" ht="20.3" customHeight="1" x14ac:dyDescent="0.3">
      <c r="A14" s="83"/>
      <c r="B14" s="543" t="s">
        <v>4824</v>
      </c>
      <c r="C14" s="94" t="s">
        <v>4771</v>
      </c>
      <c r="D14" s="83"/>
      <c r="E14" s="83"/>
      <c r="F14" s="83"/>
      <c r="G14" s="83"/>
      <c r="H14" s="83"/>
      <c r="I14" s="83"/>
      <c r="J14" s="83"/>
      <c r="K14" s="756"/>
      <c r="L14" s="83"/>
      <c r="M14" s="756"/>
      <c r="N14" s="83"/>
      <c r="O14" s="756"/>
      <c r="P14" s="94" t="s">
        <v>4780</v>
      </c>
      <c r="Q14" s="83"/>
    </row>
    <row r="15" spans="1:1023 1026:3072 3074:4096 4098:5120 5122:6138 6146:7164 7172:8190 8198:9216 9224:10238 10241:11264 11267:12287 12289:13311 13313:14335 14337:15353 15361:16379" s="83" customFormat="1" ht="20.3" customHeight="1" x14ac:dyDescent="0.3">
      <c r="B15" s="543" t="s">
        <v>4825</v>
      </c>
      <c r="C15" s="94" t="s">
        <v>4772</v>
      </c>
      <c r="K15" s="756"/>
      <c r="M15" s="756"/>
      <c r="O15" s="756"/>
      <c r="P15" s="94" t="s">
        <v>4781</v>
      </c>
      <c r="S15" s="543"/>
      <c r="T15" s="542"/>
      <c r="AB15" s="756"/>
      <c r="AD15" s="756"/>
      <c r="AF15" s="756"/>
      <c r="AH15" s="756"/>
      <c r="AI15" s="94"/>
      <c r="AL15" s="543"/>
      <c r="AM15" s="542"/>
      <c r="AU15" s="756"/>
      <c r="AW15" s="756"/>
      <c r="AY15" s="756"/>
      <c r="BA15" s="756"/>
      <c r="BB15" s="94"/>
      <c r="BE15" s="543"/>
      <c r="BF15" s="542"/>
      <c r="BN15" s="756"/>
      <c r="BP15" s="756"/>
      <c r="BR15" s="756"/>
      <c r="BT15" s="756"/>
      <c r="BU15" s="94"/>
      <c r="BX15" s="543"/>
      <c r="BY15" s="542"/>
      <c r="CG15" s="756"/>
      <c r="CI15" s="756"/>
      <c r="CK15" s="756"/>
      <c r="CM15" s="756"/>
      <c r="CN15" s="94"/>
      <c r="CQ15" s="543"/>
      <c r="CR15" s="542"/>
      <c r="CZ15" s="756"/>
      <c r="DB15" s="756"/>
      <c r="DD15" s="756"/>
      <c r="DF15" s="756"/>
      <c r="DG15" s="94"/>
      <c r="DJ15" s="543"/>
      <c r="DK15" s="542"/>
      <c r="DS15" s="756"/>
      <c r="DU15" s="756"/>
      <c r="DW15" s="756"/>
      <c r="DY15" s="756"/>
      <c r="DZ15" s="94"/>
      <c r="EC15" s="543"/>
      <c r="ED15" s="542"/>
      <c r="EL15" s="756"/>
      <c r="EN15" s="756"/>
      <c r="EP15" s="756"/>
      <c r="ER15" s="756"/>
      <c r="ES15" s="94"/>
      <c r="EV15" s="543"/>
      <c r="EW15" s="542"/>
      <c r="FE15" s="756"/>
      <c r="FG15" s="756"/>
      <c r="FI15" s="756"/>
      <c r="FK15" s="756"/>
      <c r="FL15" s="94"/>
      <c r="FO15" s="543"/>
      <c r="FP15" s="542"/>
      <c r="FX15" s="756"/>
      <c r="FZ15" s="756"/>
      <c r="GB15" s="756"/>
      <c r="GD15" s="756"/>
      <c r="GE15" s="94"/>
      <c r="GH15" s="543"/>
      <c r="GI15" s="542"/>
      <c r="GQ15" s="756"/>
      <c r="GS15" s="756"/>
      <c r="GU15" s="756"/>
      <c r="GW15" s="756"/>
      <c r="GX15" s="94"/>
      <c r="HA15" s="543"/>
      <c r="HB15" s="542"/>
      <c r="HJ15" s="756"/>
      <c r="HL15" s="756"/>
      <c r="HN15" s="756"/>
      <c r="HP15" s="756"/>
      <c r="HQ15" s="94"/>
      <c r="HT15" s="543"/>
      <c r="HU15" s="542"/>
      <c r="IC15" s="756"/>
      <c r="IE15" s="756"/>
      <c r="IG15" s="756"/>
      <c r="II15" s="756"/>
      <c r="IJ15" s="94"/>
      <c r="IM15" s="543"/>
      <c r="IN15" s="542"/>
      <c r="IV15" s="756"/>
      <c r="IX15" s="756"/>
      <c r="IZ15" s="756"/>
      <c r="JB15" s="756"/>
      <c r="JC15" s="94"/>
      <c r="JF15" s="543"/>
      <c r="JG15" s="542"/>
      <c r="JO15" s="756"/>
      <c r="JQ15" s="756"/>
      <c r="JS15" s="756"/>
      <c r="JU15" s="756"/>
      <c r="JV15" s="94"/>
      <c r="JY15" s="543"/>
      <c r="JZ15" s="542"/>
      <c r="KH15" s="756"/>
      <c r="KJ15" s="756"/>
      <c r="KL15" s="756"/>
      <c r="KN15" s="756"/>
      <c r="KO15" s="94"/>
      <c r="KR15" s="543"/>
      <c r="KS15" s="542"/>
      <c r="LA15" s="756"/>
      <c r="LC15" s="756"/>
      <c r="LE15" s="756"/>
      <c r="LG15" s="756"/>
      <c r="LH15" s="94"/>
      <c r="LK15" s="543"/>
      <c r="LL15" s="542"/>
      <c r="LT15" s="756"/>
      <c r="LV15" s="756"/>
      <c r="LX15" s="756"/>
      <c r="LZ15" s="756"/>
      <c r="MA15" s="94"/>
      <c r="MD15" s="543"/>
      <c r="ME15" s="542"/>
      <c r="MM15" s="756"/>
      <c r="MO15" s="756"/>
      <c r="MQ15" s="756"/>
      <c r="MS15" s="756"/>
      <c r="MT15" s="94"/>
      <c r="MW15" s="543"/>
      <c r="MX15" s="542"/>
      <c r="NF15" s="756"/>
      <c r="NH15" s="756"/>
      <c r="NJ15" s="756"/>
      <c r="NL15" s="756"/>
      <c r="NM15" s="94"/>
      <c r="NP15" s="543"/>
      <c r="NQ15" s="542"/>
      <c r="NY15" s="756"/>
      <c r="OA15" s="756"/>
      <c r="OC15" s="756"/>
      <c r="OE15" s="756"/>
      <c r="OF15" s="94"/>
      <c r="OI15" s="543"/>
      <c r="OJ15" s="542"/>
      <c r="OR15" s="756"/>
      <c r="OT15" s="756"/>
      <c r="OV15" s="756"/>
      <c r="OX15" s="756"/>
      <c r="OY15" s="94"/>
      <c r="PB15" s="543"/>
      <c r="PC15" s="542"/>
      <c r="PK15" s="756"/>
      <c r="PM15" s="756"/>
      <c r="PO15" s="756"/>
      <c r="PQ15" s="756"/>
      <c r="PR15" s="94"/>
      <c r="PU15" s="543"/>
      <c r="PV15" s="542"/>
      <c r="QD15" s="756"/>
      <c r="QF15" s="756"/>
      <c r="QH15" s="756"/>
      <c r="QJ15" s="756"/>
      <c r="QK15" s="94"/>
      <c r="QN15" s="543"/>
      <c r="QO15" s="542"/>
      <c r="QW15" s="756"/>
      <c r="QY15" s="756"/>
      <c r="RA15" s="756"/>
      <c r="RC15" s="756"/>
      <c r="RD15" s="94"/>
      <c r="RG15" s="543"/>
      <c r="RH15" s="542"/>
      <c r="RP15" s="756"/>
      <c r="RR15" s="756"/>
      <c r="RT15" s="756"/>
      <c r="RV15" s="756"/>
      <c r="RW15" s="94"/>
      <c r="RZ15" s="543"/>
      <c r="SA15" s="542"/>
      <c r="SI15" s="756"/>
      <c r="SK15" s="756"/>
      <c r="SM15" s="756"/>
      <c r="SO15" s="756"/>
      <c r="SP15" s="94"/>
      <c r="SS15" s="543"/>
      <c r="ST15" s="542"/>
      <c r="TB15" s="756"/>
      <c r="TD15" s="756"/>
      <c r="TF15" s="756"/>
      <c r="TH15" s="756"/>
      <c r="TI15" s="94"/>
      <c r="TL15" s="543"/>
      <c r="TM15" s="542"/>
      <c r="TU15" s="756"/>
      <c r="TW15" s="756"/>
      <c r="TY15" s="756"/>
      <c r="UA15" s="756"/>
      <c r="UB15" s="94"/>
      <c r="UE15" s="543"/>
      <c r="UF15" s="542"/>
      <c r="UN15" s="756"/>
      <c r="UP15" s="756"/>
      <c r="UR15" s="756"/>
      <c r="UT15" s="756"/>
      <c r="UU15" s="94"/>
      <c r="UX15" s="543"/>
      <c r="UY15" s="542"/>
      <c r="VG15" s="756"/>
      <c r="VI15" s="756"/>
      <c r="VK15" s="756"/>
      <c r="VM15" s="756"/>
      <c r="VN15" s="94"/>
      <c r="VQ15" s="543"/>
      <c r="VR15" s="542"/>
      <c r="VZ15" s="756"/>
      <c r="WB15" s="756"/>
      <c r="WD15" s="756"/>
      <c r="WF15" s="756"/>
      <c r="WG15" s="94"/>
      <c r="WJ15" s="543"/>
      <c r="WK15" s="542"/>
      <c r="WS15" s="756"/>
      <c r="WU15" s="756"/>
      <c r="WW15" s="756"/>
      <c r="WY15" s="756"/>
      <c r="WZ15" s="94"/>
      <c r="XC15" s="543"/>
      <c r="XD15" s="542"/>
      <c r="XL15" s="756"/>
      <c r="XN15" s="756"/>
      <c r="XP15" s="756"/>
      <c r="XR15" s="756"/>
      <c r="XS15" s="94"/>
      <c r="XV15" s="543"/>
      <c r="XW15" s="542"/>
      <c r="YE15" s="756"/>
      <c r="YG15" s="756"/>
      <c r="YI15" s="756"/>
      <c r="YK15" s="756"/>
      <c r="YL15" s="94"/>
      <c r="YO15" s="543"/>
      <c r="YP15" s="542"/>
      <c r="YX15" s="756"/>
      <c r="YZ15" s="756"/>
      <c r="ZB15" s="756"/>
      <c r="ZD15" s="756"/>
      <c r="ZE15" s="94"/>
      <c r="ZH15" s="543"/>
      <c r="ZI15" s="542"/>
      <c r="ZQ15" s="756"/>
      <c r="ZS15" s="756"/>
      <c r="ZU15" s="756"/>
      <c r="ZW15" s="756"/>
      <c r="ZX15" s="94"/>
      <c r="AAA15" s="543"/>
      <c r="AAB15" s="542"/>
      <c r="AAJ15" s="756"/>
      <c r="AAL15" s="756"/>
      <c r="AAN15" s="756"/>
      <c r="AAP15" s="756"/>
      <c r="AAQ15" s="94"/>
      <c r="AAT15" s="543"/>
      <c r="AAU15" s="542"/>
      <c r="ABC15" s="756"/>
      <c r="ABE15" s="756"/>
      <c r="ABG15" s="756"/>
      <c r="ABI15" s="756"/>
      <c r="ABJ15" s="94"/>
      <c r="ABM15" s="543"/>
      <c r="ABN15" s="542"/>
      <c r="ABV15" s="756"/>
      <c r="ABX15" s="756"/>
      <c r="ABZ15" s="756"/>
      <c r="ACB15" s="756"/>
      <c r="ACC15" s="94"/>
      <c r="ACF15" s="543"/>
      <c r="ACG15" s="542"/>
      <c r="ACO15" s="756"/>
      <c r="ACQ15" s="756"/>
      <c r="ACS15" s="756"/>
      <c r="ACU15" s="756"/>
      <c r="ACV15" s="94"/>
      <c r="ACY15" s="543"/>
      <c r="ACZ15" s="542"/>
      <c r="ADH15" s="756"/>
      <c r="ADJ15" s="756"/>
      <c r="ADL15" s="756"/>
      <c r="ADN15" s="756"/>
      <c r="ADO15" s="94"/>
      <c r="ADR15" s="543"/>
      <c r="ADS15" s="542"/>
      <c r="AEA15" s="756"/>
      <c r="AEC15" s="756"/>
      <c r="AEE15" s="756"/>
      <c r="AEG15" s="756"/>
      <c r="AEH15" s="94"/>
      <c r="AEK15" s="543"/>
      <c r="AEL15" s="542"/>
      <c r="AET15" s="756"/>
      <c r="AEV15" s="756"/>
      <c r="AEX15" s="756"/>
      <c r="AEZ15" s="756"/>
      <c r="AFA15" s="94"/>
      <c r="AFD15" s="543"/>
      <c r="AFE15" s="542"/>
      <c r="AFM15" s="756"/>
      <c r="AFO15" s="756"/>
      <c r="AFQ15" s="756"/>
      <c r="AFS15" s="756"/>
      <c r="AFT15" s="94"/>
      <c r="AFW15" s="543"/>
      <c r="AFX15" s="542"/>
      <c r="AGF15" s="756"/>
      <c r="AGH15" s="756"/>
      <c r="AGJ15" s="756"/>
      <c r="AGL15" s="756"/>
      <c r="AGM15" s="94"/>
      <c r="AGP15" s="543"/>
      <c r="AGQ15" s="542"/>
      <c r="AGY15" s="756"/>
      <c r="AHA15" s="756"/>
      <c r="AHC15" s="756"/>
      <c r="AHE15" s="756"/>
      <c r="AHF15" s="94"/>
      <c r="AHI15" s="543"/>
      <c r="AHJ15" s="542"/>
      <c r="AHR15" s="756"/>
      <c r="AHT15" s="756"/>
      <c r="AHV15" s="756"/>
      <c r="AHX15" s="756"/>
      <c r="AHY15" s="94"/>
      <c r="AIB15" s="543"/>
      <c r="AIC15" s="542"/>
      <c r="AIK15" s="756"/>
      <c r="AIM15" s="756"/>
      <c r="AIO15" s="756"/>
      <c r="AIQ15" s="756"/>
      <c r="AIR15" s="94"/>
      <c r="AIU15" s="543"/>
      <c r="AIV15" s="542"/>
      <c r="AJD15" s="756"/>
      <c r="AJF15" s="756"/>
      <c r="AJH15" s="756"/>
      <c r="AJJ15" s="756"/>
      <c r="AJK15" s="94"/>
      <c r="AJN15" s="543"/>
      <c r="AJO15" s="542"/>
      <c r="AJW15" s="756"/>
      <c r="AJY15" s="756"/>
      <c r="AKA15" s="756"/>
      <c r="AKC15" s="756"/>
      <c r="AKD15" s="94"/>
      <c r="AKG15" s="543"/>
      <c r="AKH15" s="542"/>
      <c r="AKP15" s="756"/>
      <c r="AKR15" s="756"/>
      <c r="AKT15" s="756"/>
      <c r="AKV15" s="756"/>
      <c r="AKW15" s="94"/>
      <c r="AKZ15" s="543"/>
      <c r="ALA15" s="542"/>
      <c r="ALI15" s="756"/>
      <c r="ALK15" s="756"/>
      <c r="ALM15" s="756"/>
      <c r="ALO15" s="756"/>
      <c r="ALP15" s="94"/>
      <c r="ALS15" s="543"/>
      <c r="ALT15" s="542"/>
      <c r="AMB15" s="756"/>
      <c r="AMD15" s="756"/>
      <c r="AMF15" s="756"/>
      <c r="AMH15" s="756"/>
      <c r="AMI15" s="94"/>
      <c r="AML15" s="543"/>
      <c r="AMM15" s="542"/>
      <c r="AMU15" s="756"/>
      <c r="AMW15" s="756"/>
      <c r="AMY15" s="756"/>
      <c r="ANA15" s="756"/>
      <c r="ANB15" s="94"/>
      <c r="ANE15" s="543"/>
      <c r="ANF15" s="542"/>
      <c r="ANN15" s="756"/>
      <c r="ANP15" s="756"/>
      <c r="ANR15" s="756"/>
      <c r="ANT15" s="756"/>
      <c r="ANU15" s="94"/>
      <c r="ANX15" s="543"/>
      <c r="ANY15" s="542"/>
      <c r="AOG15" s="756"/>
      <c r="AOI15" s="756"/>
      <c r="AOK15" s="756"/>
      <c r="AOM15" s="756"/>
      <c r="AON15" s="94"/>
      <c r="AOQ15" s="543"/>
      <c r="AOR15" s="542"/>
      <c r="AOZ15" s="756"/>
      <c r="APB15" s="756"/>
      <c r="APD15" s="756"/>
      <c r="APF15" s="756"/>
      <c r="APG15" s="94"/>
      <c r="APJ15" s="543"/>
      <c r="APK15" s="542"/>
      <c r="APS15" s="756"/>
      <c r="APU15" s="756"/>
      <c r="APW15" s="756"/>
      <c r="APY15" s="756"/>
      <c r="APZ15" s="94"/>
      <c r="AQC15" s="543"/>
      <c r="AQD15" s="542"/>
      <c r="AQL15" s="756"/>
      <c r="AQN15" s="756"/>
      <c r="AQP15" s="756"/>
      <c r="AQR15" s="756"/>
      <c r="AQS15" s="94"/>
      <c r="AQV15" s="543"/>
      <c r="AQW15" s="542"/>
      <c r="ARE15" s="756"/>
      <c r="ARG15" s="756"/>
      <c r="ARI15" s="756"/>
      <c r="ARK15" s="756"/>
      <c r="ARL15" s="94"/>
      <c r="ARO15" s="543"/>
      <c r="ARP15" s="542"/>
      <c r="ARX15" s="756"/>
      <c r="ARZ15" s="756"/>
      <c r="ASB15" s="756"/>
      <c r="ASD15" s="756"/>
      <c r="ASE15" s="94"/>
      <c r="ASH15" s="543"/>
      <c r="ASI15" s="542"/>
      <c r="ASQ15" s="756"/>
      <c r="ASS15" s="756"/>
      <c r="ASU15" s="756"/>
      <c r="ASW15" s="756"/>
      <c r="ASX15" s="94"/>
      <c r="ATA15" s="543"/>
      <c r="ATB15" s="542"/>
      <c r="ATJ15" s="756"/>
      <c r="ATL15" s="756"/>
      <c r="ATN15" s="756"/>
      <c r="ATP15" s="756"/>
      <c r="ATQ15" s="94"/>
      <c r="ATT15" s="543"/>
      <c r="ATU15" s="542"/>
      <c r="AUC15" s="756"/>
      <c r="AUE15" s="756"/>
      <c r="AUG15" s="756"/>
      <c r="AUI15" s="756"/>
      <c r="AUJ15" s="94"/>
      <c r="AUM15" s="543"/>
      <c r="AUN15" s="542"/>
      <c r="AUV15" s="756"/>
      <c r="AUX15" s="756"/>
      <c r="AUZ15" s="756"/>
      <c r="AVB15" s="756"/>
      <c r="AVC15" s="94"/>
      <c r="AVF15" s="543"/>
      <c r="AVG15" s="542"/>
      <c r="AVO15" s="756"/>
      <c r="AVQ15" s="756"/>
      <c r="AVS15" s="756"/>
      <c r="AVU15" s="756"/>
      <c r="AVV15" s="94"/>
      <c r="AVY15" s="543"/>
      <c r="AVZ15" s="542"/>
      <c r="AWH15" s="756"/>
      <c r="AWJ15" s="756"/>
      <c r="AWL15" s="756"/>
      <c r="AWN15" s="756"/>
      <c r="AWO15" s="94"/>
      <c r="AWR15" s="543"/>
      <c r="AWS15" s="542"/>
      <c r="AXA15" s="756"/>
      <c r="AXC15" s="756"/>
      <c r="AXE15" s="756"/>
      <c r="AXG15" s="756"/>
      <c r="AXH15" s="94"/>
      <c r="AXK15" s="543"/>
      <c r="AXL15" s="542"/>
      <c r="AXT15" s="756"/>
      <c r="AXV15" s="756"/>
      <c r="AXX15" s="756"/>
      <c r="AXZ15" s="756"/>
      <c r="AYA15" s="94"/>
      <c r="AYD15" s="543"/>
      <c r="AYE15" s="542"/>
      <c r="AYM15" s="756"/>
      <c r="AYO15" s="756"/>
      <c r="AYQ15" s="756"/>
      <c r="AYS15" s="756"/>
      <c r="AYT15" s="94"/>
      <c r="AYW15" s="543"/>
      <c r="AYX15" s="542"/>
      <c r="AZF15" s="756"/>
      <c r="AZH15" s="756"/>
      <c r="AZJ15" s="756"/>
      <c r="AZL15" s="756"/>
      <c r="AZM15" s="94"/>
      <c r="AZP15" s="543"/>
      <c r="AZQ15" s="542"/>
      <c r="AZY15" s="756"/>
      <c r="BAA15" s="756"/>
      <c r="BAC15" s="756"/>
      <c r="BAE15" s="756"/>
      <c r="BAF15" s="94"/>
      <c r="BAI15" s="543"/>
      <c r="BAJ15" s="542"/>
      <c r="BAR15" s="756"/>
      <c r="BAT15" s="756"/>
      <c r="BAV15" s="756"/>
      <c r="BAX15" s="756"/>
      <c r="BAY15" s="94"/>
      <c r="BBB15" s="543"/>
      <c r="BBC15" s="542"/>
      <c r="BBK15" s="756"/>
      <c r="BBM15" s="756"/>
      <c r="BBO15" s="756"/>
      <c r="BBQ15" s="756"/>
      <c r="BBR15" s="94"/>
      <c r="BBU15" s="543"/>
      <c r="BBV15" s="542"/>
      <c r="BCD15" s="756"/>
      <c r="BCF15" s="756"/>
      <c r="BCH15" s="756"/>
      <c r="BCJ15" s="756"/>
      <c r="BCK15" s="94"/>
      <c r="BCN15" s="543"/>
      <c r="BCO15" s="542"/>
      <c r="BCW15" s="756"/>
      <c r="BCY15" s="756"/>
      <c r="BDA15" s="756"/>
      <c r="BDC15" s="756"/>
      <c r="BDD15" s="94"/>
      <c r="BDG15" s="543"/>
      <c r="BDH15" s="542"/>
      <c r="BDP15" s="756"/>
      <c r="BDR15" s="756"/>
      <c r="BDT15" s="756"/>
      <c r="BDV15" s="756"/>
      <c r="BDW15" s="94"/>
      <c r="BDZ15" s="543"/>
      <c r="BEA15" s="542"/>
      <c r="BEI15" s="756"/>
      <c r="BEK15" s="756"/>
      <c r="BEM15" s="756"/>
      <c r="BEO15" s="756"/>
      <c r="BEP15" s="94"/>
      <c r="BES15" s="543"/>
      <c r="BET15" s="542"/>
      <c r="BFB15" s="756"/>
      <c r="BFD15" s="756"/>
      <c r="BFF15" s="756"/>
      <c r="BFH15" s="756"/>
      <c r="BFI15" s="94"/>
      <c r="BFL15" s="543"/>
      <c r="BFM15" s="542"/>
      <c r="BFU15" s="756"/>
      <c r="BFW15" s="756"/>
      <c r="BFY15" s="756"/>
      <c r="BGA15" s="756"/>
      <c r="BGB15" s="94"/>
      <c r="BGE15" s="543"/>
      <c r="BGF15" s="542"/>
      <c r="BGN15" s="756"/>
      <c r="BGP15" s="756"/>
      <c r="BGR15" s="756"/>
      <c r="BGT15" s="756"/>
      <c r="BGU15" s="94"/>
      <c r="BGX15" s="543"/>
      <c r="BGY15" s="542"/>
      <c r="BHG15" s="756"/>
      <c r="BHI15" s="756"/>
      <c r="BHK15" s="756"/>
      <c r="BHM15" s="756"/>
      <c r="BHN15" s="94"/>
      <c r="BHQ15" s="543"/>
      <c r="BHR15" s="542"/>
      <c r="BHZ15" s="756"/>
      <c r="BIB15" s="756"/>
      <c r="BID15" s="756"/>
      <c r="BIF15" s="756"/>
      <c r="BIG15" s="94"/>
      <c r="BIJ15" s="543"/>
      <c r="BIK15" s="542"/>
      <c r="BIS15" s="756"/>
      <c r="BIU15" s="756"/>
      <c r="BIW15" s="756"/>
      <c r="BIY15" s="756"/>
      <c r="BIZ15" s="94"/>
      <c r="BJC15" s="543"/>
      <c r="BJD15" s="542"/>
      <c r="BJL15" s="756"/>
      <c r="BJN15" s="756"/>
      <c r="BJP15" s="756"/>
      <c r="BJR15" s="756"/>
      <c r="BJS15" s="94"/>
      <c r="BJV15" s="543"/>
      <c r="BJW15" s="542"/>
      <c r="BKE15" s="756"/>
      <c r="BKG15" s="756"/>
      <c r="BKI15" s="756"/>
      <c r="BKK15" s="756"/>
      <c r="BKL15" s="94"/>
      <c r="BKO15" s="543"/>
      <c r="BKP15" s="542"/>
      <c r="BKX15" s="756"/>
      <c r="BKZ15" s="756"/>
      <c r="BLB15" s="756"/>
      <c r="BLD15" s="756"/>
      <c r="BLE15" s="94"/>
      <c r="BLH15" s="543"/>
      <c r="BLI15" s="542"/>
      <c r="BLQ15" s="756"/>
      <c r="BLS15" s="756"/>
      <c r="BLU15" s="756"/>
      <c r="BLW15" s="756"/>
      <c r="BLX15" s="94"/>
      <c r="BMA15" s="543"/>
      <c r="BMB15" s="542"/>
      <c r="BMJ15" s="756"/>
      <c r="BML15" s="756"/>
      <c r="BMN15" s="756"/>
      <c r="BMP15" s="756"/>
      <c r="BMQ15" s="94"/>
      <c r="BMT15" s="543"/>
      <c r="BMU15" s="542"/>
      <c r="BNC15" s="756"/>
      <c r="BNE15" s="756"/>
      <c r="BNG15" s="756"/>
      <c r="BNI15" s="756"/>
      <c r="BNJ15" s="94"/>
      <c r="BNM15" s="543"/>
      <c r="BNN15" s="542"/>
      <c r="BNV15" s="756"/>
      <c r="BNX15" s="756"/>
      <c r="BNZ15" s="756"/>
      <c r="BOB15" s="756"/>
      <c r="BOC15" s="94"/>
      <c r="BOF15" s="543"/>
      <c r="BOG15" s="542"/>
      <c r="BOO15" s="756"/>
      <c r="BOQ15" s="756"/>
      <c r="BOS15" s="756"/>
      <c r="BOU15" s="756"/>
      <c r="BOV15" s="94"/>
      <c r="BOY15" s="543"/>
      <c r="BOZ15" s="542"/>
      <c r="BPH15" s="756"/>
      <c r="BPJ15" s="756"/>
      <c r="BPL15" s="756"/>
      <c r="BPN15" s="756"/>
      <c r="BPO15" s="94"/>
      <c r="BPR15" s="543"/>
      <c r="BPS15" s="542"/>
      <c r="BQA15" s="756"/>
      <c r="BQC15" s="756"/>
      <c r="BQE15" s="756"/>
      <c r="BQG15" s="756"/>
      <c r="BQH15" s="94"/>
      <c r="BQK15" s="543"/>
      <c r="BQL15" s="542"/>
      <c r="BQT15" s="756"/>
      <c r="BQV15" s="756"/>
      <c r="BQX15" s="756"/>
      <c r="BQZ15" s="756"/>
      <c r="BRA15" s="94"/>
      <c r="BRD15" s="543"/>
      <c r="BRE15" s="542"/>
      <c r="BRM15" s="756"/>
      <c r="BRO15" s="756"/>
      <c r="BRQ15" s="756"/>
      <c r="BRS15" s="756"/>
      <c r="BRT15" s="94"/>
      <c r="BRW15" s="543"/>
      <c r="BRX15" s="542"/>
      <c r="BSF15" s="756"/>
      <c r="BSH15" s="756"/>
      <c r="BSJ15" s="756"/>
      <c r="BSL15" s="756"/>
      <c r="BSM15" s="94"/>
      <c r="BSP15" s="543"/>
      <c r="BSQ15" s="542"/>
      <c r="BSY15" s="756"/>
      <c r="BTA15" s="756"/>
      <c r="BTC15" s="756"/>
      <c r="BTE15" s="756"/>
      <c r="BTF15" s="94"/>
      <c r="BTI15" s="543"/>
      <c r="BTJ15" s="542"/>
      <c r="BTR15" s="756"/>
      <c r="BTT15" s="756"/>
      <c r="BTV15" s="756"/>
      <c r="BTX15" s="756"/>
      <c r="BTY15" s="94"/>
      <c r="BUB15" s="543"/>
      <c r="BUC15" s="542"/>
      <c r="BUK15" s="756"/>
      <c r="BUM15" s="756"/>
      <c r="BUO15" s="756"/>
      <c r="BUQ15" s="756"/>
      <c r="BUR15" s="94"/>
      <c r="BUU15" s="543"/>
      <c r="BUV15" s="542"/>
      <c r="BVD15" s="756"/>
      <c r="BVF15" s="756"/>
      <c r="BVH15" s="756"/>
      <c r="BVJ15" s="756"/>
      <c r="BVK15" s="94"/>
      <c r="BVN15" s="543"/>
      <c r="BVO15" s="542"/>
      <c r="BVW15" s="756"/>
      <c r="BVY15" s="756"/>
      <c r="BWA15" s="756"/>
      <c r="BWC15" s="756"/>
      <c r="BWD15" s="94"/>
      <c r="BWG15" s="543"/>
      <c r="BWH15" s="542"/>
      <c r="BWP15" s="756"/>
      <c r="BWR15" s="756"/>
      <c r="BWT15" s="756"/>
      <c r="BWV15" s="756"/>
      <c r="BWW15" s="94"/>
      <c r="BWZ15" s="543"/>
      <c r="BXA15" s="542"/>
      <c r="BXI15" s="756"/>
      <c r="BXK15" s="756"/>
      <c r="BXM15" s="756"/>
      <c r="BXO15" s="756"/>
      <c r="BXP15" s="94"/>
      <c r="BXS15" s="543"/>
      <c r="BXT15" s="542"/>
      <c r="BYB15" s="756"/>
      <c r="BYD15" s="756"/>
      <c r="BYF15" s="756"/>
      <c r="BYH15" s="756"/>
      <c r="BYI15" s="94"/>
      <c r="BYL15" s="543"/>
      <c r="BYM15" s="542"/>
      <c r="BYU15" s="756"/>
      <c r="BYW15" s="756"/>
      <c r="BYY15" s="756"/>
      <c r="BZA15" s="756"/>
      <c r="BZB15" s="94"/>
      <c r="BZE15" s="543"/>
      <c r="BZF15" s="542"/>
      <c r="BZN15" s="756"/>
      <c r="BZP15" s="756"/>
      <c r="BZR15" s="756"/>
      <c r="BZT15" s="756"/>
      <c r="BZU15" s="94"/>
      <c r="BZX15" s="543"/>
      <c r="BZY15" s="542"/>
      <c r="CAG15" s="756"/>
      <c r="CAI15" s="756"/>
      <c r="CAK15" s="756"/>
      <c r="CAM15" s="756"/>
      <c r="CAN15" s="94"/>
      <c r="CAQ15" s="543"/>
      <c r="CAR15" s="542"/>
      <c r="CAZ15" s="756"/>
      <c r="CBB15" s="756"/>
      <c r="CBD15" s="756"/>
      <c r="CBF15" s="756"/>
      <c r="CBG15" s="94"/>
      <c r="CBJ15" s="543"/>
      <c r="CBK15" s="542"/>
      <c r="CBS15" s="756"/>
      <c r="CBU15" s="756"/>
      <c r="CBW15" s="756"/>
      <c r="CBY15" s="756"/>
      <c r="CBZ15" s="94"/>
      <c r="CCC15" s="543"/>
      <c r="CCD15" s="542"/>
      <c r="CCL15" s="756"/>
      <c r="CCN15" s="756"/>
      <c r="CCP15" s="756"/>
      <c r="CCR15" s="756"/>
      <c r="CCS15" s="94"/>
      <c r="CCV15" s="543"/>
      <c r="CCW15" s="542"/>
      <c r="CDE15" s="756"/>
      <c r="CDG15" s="756"/>
      <c r="CDI15" s="756"/>
      <c r="CDK15" s="756"/>
      <c r="CDL15" s="94"/>
      <c r="CDO15" s="543"/>
      <c r="CDP15" s="542"/>
      <c r="CDX15" s="756"/>
      <c r="CDZ15" s="756"/>
      <c r="CEB15" s="756"/>
      <c r="CED15" s="756"/>
      <c r="CEE15" s="94"/>
      <c r="CEH15" s="543"/>
      <c r="CEI15" s="542"/>
      <c r="CEQ15" s="756"/>
      <c r="CES15" s="756"/>
      <c r="CEU15" s="756"/>
      <c r="CEW15" s="756"/>
      <c r="CEX15" s="94"/>
      <c r="CFA15" s="543"/>
      <c r="CFB15" s="542"/>
      <c r="CFJ15" s="756"/>
      <c r="CFL15" s="756"/>
      <c r="CFN15" s="756"/>
      <c r="CFP15" s="756"/>
      <c r="CFQ15" s="94"/>
      <c r="CFT15" s="543"/>
      <c r="CFU15" s="542"/>
      <c r="CGC15" s="756"/>
      <c r="CGE15" s="756"/>
      <c r="CGG15" s="756"/>
      <c r="CGI15" s="756"/>
      <c r="CGJ15" s="94"/>
      <c r="CGM15" s="543"/>
      <c r="CGN15" s="542"/>
      <c r="CGV15" s="756"/>
      <c r="CGX15" s="756"/>
      <c r="CGZ15" s="756"/>
      <c r="CHB15" s="756"/>
      <c r="CHC15" s="94"/>
      <c r="CHF15" s="543"/>
      <c r="CHG15" s="542"/>
      <c r="CHO15" s="756"/>
      <c r="CHQ15" s="756"/>
      <c r="CHS15" s="756"/>
      <c r="CHU15" s="756"/>
      <c r="CHV15" s="94"/>
      <c r="CHY15" s="543"/>
      <c r="CHZ15" s="542"/>
      <c r="CIH15" s="756"/>
      <c r="CIJ15" s="756"/>
      <c r="CIL15" s="756"/>
      <c r="CIN15" s="756"/>
      <c r="CIO15" s="94"/>
      <c r="CIR15" s="543"/>
      <c r="CIS15" s="542"/>
      <c r="CJA15" s="756"/>
      <c r="CJC15" s="756"/>
      <c r="CJE15" s="756"/>
      <c r="CJG15" s="756"/>
      <c r="CJH15" s="94"/>
      <c r="CJK15" s="543"/>
      <c r="CJL15" s="542"/>
      <c r="CJT15" s="756"/>
      <c r="CJV15" s="756"/>
      <c r="CJX15" s="756"/>
      <c r="CJZ15" s="756"/>
      <c r="CKA15" s="94"/>
      <c r="CKD15" s="543"/>
      <c r="CKE15" s="542"/>
      <c r="CKM15" s="756"/>
      <c r="CKO15" s="756"/>
      <c r="CKQ15" s="756"/>
      <c r="CKS15" s="756"/>
      <c r="CKT15" s="94"/>
      <c r="CKW15" s="543"/>
      <c r="CKX15" s="542"/>
      <c r="CLF15" s="756"/>
      <c r="CLH15" s="756"/>
      <c r="CLJ15" s="756"/>
      <c r="CLL15" s="756"/>
      <c r="CLM15" s="94"/>
      <c r="CLP15" s="543"/>
      <c r="CLQ15" s="542"/>
      <c r="CLY15" s="756"/>
      <c r="CMA15" s="756"/>
      <c r="CMC15" s="756"/>
      <c r="CME15" s="756"/>
      <c r="CMF15" s="94"/>
      <c r="CMI15" s="543"/>
      <c r="CMJ15" s="542"/>
      <c r="CMR15" s="756"/>
      <c r="CMT15" s="756"/>
      <c r="CMV15" s="756"/>
      <c r="CMX15" s="756"/>
      <c r="CMY15" s="94"/>
      <c r="CNB15" s="543"/>
      <c r="CNC15" s="542"/>
      <c r="CNK15" s="756"/>
      <c r="CNM15" s="756"/>
      <c r="CNO15" s="756"/>
      <c r="CNQ15" s="756"/>
      <c r="CNR15" s="94"/>
      <c r="CNU15" s="543"/>
      <c r="CNV15" s="542"/>
      <c r="COD15" s="756"/>
      <c r="COF15" s="756"/>
      <c r="COH15" s="756"/>
      <c r="COJ15" s="756"/>
      <c r="COK15" s="94"/>
      <c r="CON15" s="543"/>
      <c r="COO15" s="542"/>
      <c r="COW15" s="756"/>
      <c r="COY15" s="756"/>
      <c r="CPA15" s="756"/>
      <c r="CPC15" s="756"/>
      <c r="CPD15" s="94"/>
      <c r="CPG15" s="543"/>
      <c r="CPH15" s="542"/>
      <c r="CPP15" s="756"/>
      <c r="CPR15" s="756"/>
      <c r="CPT15" s="756"/>
      <c r="CPV15" s="756"/>
      <c r="CPW15" s="94"/>
      <c r="CPZ15" s="543"/>
      <c r="CQA15" s="542"/>
      <c r="CQI15" s="756"/>
      <c r="CQK15" s="756"/>
      <c r="CQM15" s="756"/>
      <c r="CQO15" s="756"/>
      <c r="CQP15" s="94"/>
      <c r="CQS15" s="543"/>
      <c r="CQT15" s="542"/>
      <c r="CRB15" s="756"/>
      <c r="CRD15" s="756"/>
      <c r="CRF15" s="756"/>
      <c r="CRH15" s="756"/>
      <c r="CRI15" s="94"/>
      <c r="CRL15" s="543"/>
      <c r="CRM15" s="542"/>
      <c r="CRU15" s="756"/>
      <c r="CRW15" s="756"/>
      <c r="CRY15" s="756"/>
      <c r="CSA15" s="756"/>
      <c r="CSB15" s="94"/>
      <c r="CSE15" s="543"/>
      <c r="CSF15" s="542"/>
      <c r="CSN15" s="756"/>
      <c r="CSP15" s="756"/>
      <c r="CSR15" s="756"/>
      <c r="CST15" s="756"/>
      <c r="CSU15" s="94"/>
      <c r="CSX15" s="543"/>
      <c r="CSY15" s="542"/>
      <c r="CTG15" s="756"/>
      <c r="CTI15" s="756"/>
      <c r="CTK15" s="756"/>
      <c r="CTM15" s="756"/>
      <c r="CTN15" s="94"/>
      <c r="CTQ15" s="543"/>
      <c r="CTR15" s="542"/>
      <c r="CTZ15" s="756"/>
      <c r="CUB15" s="756"/>
      <c r="CUD15" s="756"/>
      <c r="CUF15" s="756"/>
      <c r="CUG15" s="94"/>
      <c r="CUJ15" s="543"/>
      <c r="CUK15" s="542"/>
      <c r="CUS15" s="756"/>
      <c r="CUU15" s="756"/>
      <c r="CUW15" s="756"/>
      <c r="CUY15" s="756"/>
      <c r="CUZ15" s="94"/>
      <c r="CVC15" s="543"/>
      <c r="CVD15" s="542"/>
      <c r="CVL15" s="756"/>
      <c r="CVN15" s="756"/>
      <c r="CVP15" s="756"/>
      <c r="CVR15" s="756"/>
      <c r="CVS15" s="94"/>
      <c r="CVV15" s="543"/>
      <c r="CVW15" s="542"/>
      <c r="CWE15" s="756"/>
      <c r="CWG15" s="756"/>
      <c r="CWI15" s="756"/>
      <c r="CWK15" s="756"/>
      <c r="CWL15" s="94"/>
      <c r="CWO15" s="543"/>
      <c r="CWP15" s="542"/>
      <c r="CWX15" s="756"/>
      <c r="CWZ15" s="756"/>
      <c r="CXB15" s="756"/>
      <c r="CXD15" s="756"/>
      <c r="CXE15" s="94"/>
      <c r="CXH15" s="543"/>
      <c r="CXI15" s="542"/>
      <c r="CXQ15" s="756"/>
      <c r="CXS15" s="756"/>
      <c r="CXU15" s="756"/>
      <c r="CXW15" s="756"/>
      <c r="CXX15" s="94"/>
      <c r="CYA15" s="543"/>
      <c r="CYB15" s="542"/>
      <c r="CYJ15" s="756"/>
      <c r="CYL15" s="756"/>
      <c r="CYN15" s="756"/>
      <c r="CYP15" s="756"/>
      <c r="CYQ15" s="94"/>
      <c r="CYT15" s="543"/>
      <c r="CYU15" s="542"/>
      <c r="CZC15" s="756"/>
      <c r="CZE15" s="756"/>
      <c r="CZG15" s="756"/>
      <c r="CZI15" s="756"/>
      <c r="CZJ15" s="94"/>
      <c r="CZM15" s="543"/>
      <c r="CZN15" s="542"/>
      <c r="CZV15" s="756"/>
      <c r="CZX15" s="756"/>
      <c r="CZZ15" s="756"/>
      <c r="DAB15" s="756"/>
      <c r="DAC15" s="94"/>
      <c r="DAF15" s="543"/>
      <c r="DAG15" s="542"/>
      <c r="DAO15" s="756"/>
      <c r="DAQ15" s="756"/>
      <c r="DAS15" s="756"/>
      <c r="DAU15" s="756"/>
      <c r="DAV15" s="94"/>
      <c r="DAY15" s="543"/>
      <c r="DAZ15" s="542"/>
      <c r="DBH15" s="756"/>
      <c r="DBJ15" s="756"/>
      <c r="DBL15" s="756"/>
      <c r="DBN15" s="756"/>
      <c r="DBO15" s="94"/>
      <c r="DBR15" s="543"/>
      <c r="DBS15" s="542"/>
      <c r="DCA15" s="756"/>
      <c r="DCC15" s="756"/>
      <c r="DCE15" s="756"/>
      <c r="DCG15" s="756"/>
      <c r="DCH15" s="94"/>
      <c r="DCK15" s="543"/>
      <c r="DCL15" s="542"/>
      <c r="DCT15" s="756"/>
      <c r="DCV15" s="756"/>
      <c r="DCX15" s="756"/>
      <c r="DCZ15" s="756"/>
      <c r="DDA15" s="94"/>
      <c r="DDD15" s="543"/>
      <c r="DDE15" s="542"/>
      <c r="DDM15" s="756"/>
      <c r="DDO15" s="756"/>
      <c r="DDQ15" s="756"/>
      <c r="DDS15" s="756"/>
      <c r="DDT15" s="94"/>
      <c r="DDW15" s="543"/>
      <c r="DDX15" s="542"/>
      <c r="DEF15" s="756"/>
      <c r="DEH15" s="756"/>
      <c r="DEJ15" s="756"/>
      <c r="DEL15" s="756"/>
      <c r="DEM15" s="94"/>
      <c r="DEP15" s="543"/>
      <c r="DEQ15" s="542"/>
      <c r="DEY15" s="756"/>
      <c r="DFA15" s="756"/>
      <c r="DFC15" s="756"/>
      <c r="DFE15" s="756"/>
      <c r="DFF15" s="94"/>
      <c r="DFI15" s="543"/>
      <c r="DFJ15" s="542"/>
      <c r="DFR15" s="756"/>
      <c r="DFT15" s="756"/>
      <c r="DFV15" s="756"/>
      <c r="DFX15" s="756"/>
      <c r="DFY15" s="94"/>
      <c r="DGB15" s="543"/>
      <c r="DGC15" s="542"/>
      <c r="DGK15" s="756"/>
      <c r="DGM15" s="756"/>
      <c r="DGO15" s="756"/>
      <c r="DGQ15" s="756"/>
      <c r="DGR15" s="94"/>
      <c r="DGU15" s="543"/>
      <c r="DGV15" s="542"/>
      <c r="DHD15" s="756"/>
      <c r="DHF15" s="756"/>
      <c r="DHH15" s="756"/>
      <c r="DHJ15" s="756"/>
      <c r="DHK15" s="94"/>
      <c r="DHN15" s="543"/>
      <c r="DHO15" s="542"/>
      <c r="DHW15" s="756"/>
      <c r="DHY15" s="756"/>
      <c r="DIA15" s="756"/>
      <c r="DIC15" s="756"/>
      <c r="DID15" s="94"/>
      <c r="DIG15" s="543"/>
      <c r="DIH15" s="542"/>
      <c r="DIP15" s="756"/>
      <c r="DIR15" s="756"/>
      <c r="DIT15" s="756"/>
      <c r="DIV15" s="756"/>
      <c r="DIW15" s="94"/>
      <c r="DIZ15" s="543"/>
      <c r="DJA15" s="542"/>
      <c r="DJI15" s="756"/>
      <c r="DJK15" s="756"/>
      <c r="DJM15" s="756"/>
      <c r="DJO15" s="756"/>
      <c r="DJP15" s="94"/>
      <c r="DJS15" s="543"/>
      <c r="DJT15" s="542"/>
      <c r="DKB15" s="756"/>
      <c r="DKD15" s="756"/>
      <c r="DKF15" s="756"/>
      <c r="DKH15" s="756"/>
      <c r="DKI15" s="94"/>
      <c r="DKL15" s="543"/>
      <c r="DKM15" s="542"/>
      <c r="DKU15" s="756"/>
      <c r="DKW15" s="756"/>
      <c r="DKY15" s="756"/>
      <c r="DLA15" s="756"/>
      <c r="DLB15" s="94"/>
      <c r="DLE15" s="543"/>
      <c r="DLF15" s="542"/>
      <c r="DLN15" s="756"/>
      <c r="DLP15" s="756"/>
      <c r="DLR15" s="756"/>
      <c r="DLT15" s="756"/>
      <c r="DLU15" s="94"/>
      <c r="DLX15" s="543"/>
      <c r="DLY15" s="542"/>
      <c r="DMG15" s="756"/>
      <c r="DMI15" s="756"/>
      <c r="DMK15" s="756"/>
      <c r="DMM15" s="756"/>
      <c r="DMN15" s="94"/>
      <c r="DMQ15" s="543"/>
      <c r="DMR15" s="542"/>
      <c r="DMZ15" s="756"/>
      <c r="DNB15" s="756"/>
      <c r="DND15" s="756"/>
      <c r="DNF15" s="756"/>
      <c r="DNG15" s="94"/>
      <c r="DNJ15" s="543"/>
      <c r="DNK15" s="542"/>
      <c r="DNS15" s="756"/>
      <c r="DNU15" s="756"/>
      <c r="DNW15" s="756"/>
      <c r="DNY15" s="756"/>
      <c r="DNZ15" s="94"/>
      <c r="DOC15" s="543"/>
      <c r="DOD15" s="542"/>
      <c r="DOL15" s="756"/>
      <c r="DON15" s="756"/>
      <c r="DOP15" s="756"/>
      <c r="DOR15" s="756"/>
      <c r="DOS15" s="94"/>
      <c r="DOV15" s="543"/>
      <c r="DOW15" s="542"/>
      <c r="DPE15" s="756"/>
      <c r="DPG15" s="756"/>
      <c r="DPI15" s="756"/>
      <c r="DPK15" s="756"/>
      <c r="DPL15" s="94"/>
      <c r="DPO15" s="543"/>
      <c r="DPP15" s="542"/>
      <c r="DPX15" s="756"/>
      <c r="DPZ15" s="756"/>
      <c r="DQB15" s="756"/>
      <c r="DQD15" s="756"/>
      <c r="DQE15" s="94"/>
      <c r="DQH15" s="543"/>
      <c r="DQI15" s="542"/>
      <c r="DQQ15" s="756"/>
      <c r="DQS15" s="756"/>
      <c r="DQU15" s="756"/>
      <c r="DQW15" s="756"/>
      <c r="DQX15" s="94"/>
      <c r="DRA15" s="543"/>
      <c r="DRB15" s="542"/>
      <c r="DRJ15" s="756"/>
      <c r="DRL15" s="756"/>
      <c r="DRN15" s="756"/>
      <c r="DRP15" s="756"/>
      <c r="DRQ15" s="94"/>
      <c r="DRT15" s="543"/>
      <c r="DRU15" s="542"/>
      <c r="DSC15" s="756"/>
      <c r="DSE15" s="756"/>
      <c r="DSG15" s="756"/>
      <c r="DSI15" s="756"/>
      <c r="DSJ15" s="94"/>
      <c r="DSM15" s="543"/>
      <c r="DSN15" s="542"/>
      <c r="DSV15" s="756"/>
      <c r="DSX15" s="756"/>
      <c r="DSZ15" s="756"/>
      <c r="DTB15" s="756"/>
      <c r="DTC15" s="94"/>
      <c r="DTF15" s="543"/>
      <c r="DTG15" s="542"/>
      <c r="DTO15" s="756"/>
      <c r="DTQ15" s="756"/>
      <c r="DTS15" s="756"/>
      <c r="DTU15" s="756"/>
      <c r="DTV15" s="94"/>
      <c r="DTY15" s="543"/>
      <c r="DTZ15" s="542"/>
      <c r="DUH15" s="756"/>
      <c r="DUJ15" s="756"/>
      <c r="DUL15" s="756"/>
      <c r="DUN15" s="756"/>
      <c r="DUO15" s="94"/>
      <c r="DUR15" s="543"/>
      <c r="DUS15" s="542"/>
      <c r="DVA15" s="756"/>
      <c r="DVC15" s="756"/>
      <c r="DVE15" s="756"/>
      <c r="DVG15" s="756"/>
      <c r="DVH15" s="94"/>
      <c r="DVK15" s="543"/>
      <c r="DVL15" s="542"/>
      <c r="DVT15" s="756"/>
      <c r="DVV15" s="756"/>
      <c r="DVX15" s="756"/>
      <c r="DVZ15" s="756"/>
      <c r="DWA15" s="94"/>
      <c r="DWD15" s="543"/>
      <c r="DWE15" s="542"/>
      <c r="DWM15" s="756"/>
      <c r="DWO15" s="756"/>
      <c r="DWQ15" s="756"/>
      <c r="DWS15" s="756"/>
      <c r="DWT15" s="94"/>
      <c r="DWW15" s="543"/>
      <c r="DWX15" s="542"/>
      <c r="DXF15" s="756"/>
      <c r="DXH15" s="756"/>
      <c r="DXJ15" s="756"/>
      <c r="DXL15" s="756"/>
      <c r="DXM15" s="94"/>
      <c r="DXP15" s="543"/>
      <c r="DXQ15" s="542"/>
      <c r="DXY15" s="756"/>
      <c r="DYA15" s="756"/>
      <c r="DYC15" s="756"/>
      <c r="DYE15" s="756"/>
      <c r="DYF15" s="94"/>
      <c r="DYI15" s="543"/>
      <c r="DYJ15" s="542"/>
      <c r="DYR15" s="756"/>
      <c r="DYT15" s="756"/>
      <c r="DYV15" s="756"/>
      <c r="DYX15" s="756"/>
      <c r="DYY15" s="94"/>
      <c r="DZB15" s="543"/>
      <c r="DZC15" s="542"/>
      <c r="DZK15" s="756"/>
      <c r="DZM15" s="756"/>
      <c r="DZO15" s="756"/>
      <c r="DZQ15" s="756"/>
      <c r="DZR15" s="94"/>
      <c r="DZU15" s="543"/>
      <c r="DZV15" s="542"/>
      <c r="EAD15" s="756"/>
      <c r="EAF15" s="756"/>
      <c r="EAH15" s="756"/>
      <c r="EAJ15" s="756"/>
      <c r="EAK15" s="94"/>
      <c r="EAN15" s="543"/>
      <c r="EAO15" s="542"/>
      <c r="EAW15" s="756"/>
      <c r="EAY15" s="756"/>
      <c r="EBA15" s="756"/>
      <c r="EBC15" s="756"/>
      <c r="EBD15" s="94"/>
      <c r="EBG15" s="543"/>
      <c r="EBH15" s="542"/>
      <c r="EBP15" s="756"/>
      <c r="EBR15" s="756"/>
      <c r="EBT15" s="756"/>
      <c r="EBV15" s="756"/>
      <c r="EBW15" s="94"/>
      <c r="EBZ15" s="543"/>
      <c r="ECA15" s="542"/>
      <c r="ECI15" s="756"/>
      <c r="ECK15" s="756"/>
      <c r="ECM15" s="756"/>
      <c r="ECO15" s="756"/>
      <c r="ECP15" s="94"/>
      <c r="ECS15" s="543"/>
      <c r="ECT15" s="542"/>
      <c r="EDB15" s="756"/>
      <c r="EDD15" s="756"/>
      <c r="EDF15" s="756"/>
      <c r="EDH15" s="756"/>
      <c r="EDI15" s="94"/>
      <c r="EDL15" s="543"/>
      <c r="EDM15" s="542"/>
      <c r="EDU15" s="756"/>
      <c r="EDW15" s="756"/>
      <c r="EDY15" s="756"/>
      <c r="EEA15" s="756"/>
      <c r="EEB15" s="94"/>
      <c r="EEE15" s="543"/>
      <c r="EEF15" s="542"/>
      <c r="EEN15" s="756"/>
      <c r="EEP15" s="756"/>
      <c r="EER15" s="756"/>
      <c r="EET15" s="756"/>
      <c r="EEU15" s="94"/>
      <c r="EEX15" s="543"/>
      <c r="EEY15" s="542"/>
      <c r="EFG15" s="756"/>
      <c r="EFI15" s="756"/>
      <c r="EFK15" s="756"/>
      <c r="EFM15" s="756"/>
      <c r="EFN15" s="94"/>
      <c r="EFQ15" s="543"/>
      <c r="EFR15" s="542"/>
      <c r="EFZ15" s="756"/>
      <c r="EGB15" s="756"/>
      <c r="EGD15" s="756"/>
      <c r="EGF15" s="756"/>
      <c r="EGG15" s="94"/>
      <c r="EGJ15" s="543"/>
      <c r="EGK15" s="542"/>
      <c r="EGS15" s="756"/>
      <c r="EGU15" s="756"/>
      <c r="EGW15" s="756"/>
      <c r="EGY15" s="756"/>
      <c r="EGZ15" s="94"/>
      <c r="EHC15" s="543"/>
      <c r="EHD15" s="542"/>
      <c r="EHL15" s="756"/>
      <c r="EHN15" s="756"/>
      <c r="EHP15" s="756"/>
      <c r="EHR15" s="756"/>
      <c r="EHS15" s="94"/>
      <c r="EHV15" s="543"/>
      <c r="EHW15" s="542"/>
      <c r="EIE15" s="756"/>
      <c r="EIG15" s="756"/>
      <c r="EII15" s="756"/>
      <c r="EIK15" s="756"/>
      <c r="EIL15" s="94"/>
      <c r="EIO15" s="543"/>
      <c r="EIP15" s="542"/>
      <c r="EIX15" s="756"/>
      <c r="EIZ15" s="756"/>
      <c r="EJB15" s="756"/>
      <c r="EJD15" s="756"/>
      <c r="EJE15" s="94"/>
      <c r="EJH15" s="543"/>
      <c r="EJI15" s="542"/>
      <c r="EJQ15" s="756"/>
      <c r="EJS15" s="756"/>
      <c r="EJU15" s="756"/>
      <c r="EJW15" s="756"/>
      <c r="EJX15" s="94"/>
      <c r="EKA15" s="543"/>
      <c r="EKB15" s="542"/>
      <c r="EKJ15" s="756"/>
      <c r="EKL15" s="756"/>
      <c r="EKN15" s="756"/>
      <c r="EKP15" s="756"/>
      <c r="EKQ15" s="94"/>
      <c r="EKT15" s="543"/>
      <c r="EKU15" s="542"/>
      <c r="ELC15" s="756"/>
      <c r="ELE15" s="756"/>
      <c r="ELG15" s="756"/>
      <c r="ELI15" s="756"/>
      <c r="ELJ15" s="94"/>
      <c r="ELM15" s="543"/>
      <c r="ELN15" s="542"/>
      <c r="ELV15" s="756"/>
      <c r="ELX15" s="756"/>
      <c r="ELZ15" s="756"/>
      <c r="EMB15" s="756"/>
      <c r="EMC15" s="94"/>
      <c r="EMF15" s="543"/>
      <c r="EMG15" s="542"/>
      <c r="EMO15" s="756"/>
      <c r="EMQ15" s="756"/>
      <c r="EMS15" s="756"/>
      <c r="EMU15" s="756"/>
      <c r="EMV15" s="94"/>
      <c r="EMY15" s="543"/>
      <c r="EMZ15" s="542"/>
      <c r="ENH15" s="756"/>
      <c r="ENJ15" s="756"/>
      <c r="ENL15" s="756"/>
      <c r="ENN15" s="756"/>
      <c r="ENO15" s="94"/>
      <c r="ENR15" s="543"/>
      <c r="ENS15" s="542"/>
      <c r="EOA15" s="756"/>
      <c r="EOC15" s="756"/>
      <c r="EOE15" s="756"/>
      <c r="EOG15" s="756"/>
      <c r="EOH15" s="94"/>
      <c r="EOK15" s="543"/>
      <c r="EOL15" s="542"/>
      <c r="EOT15" s="756"/>
      <c r="EOV15" s="756"/>
      <c r="EOX15" s="756"/>
      <c r="EOZ15" s="756"/>
      <c r="EPA15" s="94"/>
      <c r="EPD15" s="543"/>
      <c r="EPE15" s="542"/>
      <c r="EPM15" s="756"/>
      <c r="EPO15" s="756"/>
      <c r="EPQ15" s="756"/>
      <c r="EPS15" s="756"/>
      <c r="EPT15" s="94"/>
      <c r="EPW15" s="543"/>
      <c r="EPX15" s="542"/>
      <c r="EQF15" s="756"/>
      <c r="EQH15" s="756"/>
      <c r="EQJ15" s="756"/>
      <c r="EQL15" s="756"/>
      <c r="EQM15" s="94"/>
      <c r="EQP15" s="543"/>
      <c r="EQQ15" s="542"/>
      <c r="EQY15" s="756"/>
      <c r="ERA15" s="756"/>
      <c r="ERC15" s="756"/>
      <c r="ERE15" s="756"/>
      <c r="ERF15" s="94"/>
      <c r="ERI15" s="543"/>
      <c r="ERJ15" s="542"/>
      <c r="ERR15" s="756"/>
      <c r="ERT15" s="756"/>
      <c r="ERV15" s="756"/>
      <c r="ERX15" s="756"/>
      <c r="ERY15" s="94"/>
      <c r="ESB15" s="543"/>
      <c r="ESC15" s="542"/>
      <c r="ESK15" s="756"/>
      <c r="ESM15" s="756"/>
      <c r="ESO15" s="756"/>
      <c r="ESQ15" s="756"/>
      <c r="ESR15" s="94"/>
      <c r="ESU15" s="543"/>
      <c r="ESV15" s="542"/>
      <c r="ETD15" s="756"/>
      <c r="ETF15" s="756"/>
      <c r="ETH15" s="756"/>
      <c r="ETJ15" s="756"/>
      <c r="ETK15" s="94"/>
      <c r="ETN15" s="543"/>
      <c r="ETO15" s="542"/>
      <c r="ETW15" s="756"/>
      <c r="ETY15" s="756"/>
      <c r="EUA15" s="756"/>
      <c r="EUC15" s="756"/>
      <c r="EUD15" s="94"/>
      <c r="EUG15" s="543"/>
      <c r="EUH15" s="542"/>
      <c r="EUP15" s="756"/>
      <c r="EUR15" s="756"/>
      <c r="EUT15" s="756"/>
      <c r="EUV15" s="756"/>
      <c r="EUW15" s="94"/>
      <c r="EUZ15" s="543"/>
      <c r="EVA15" s="542"/>
      <c r="EVI15" s="756"/>
      <c r="EVK15" s="756"/>
      <c r="EVM15" s="756"/>
      <c r="EVO15" s="756"/>
      <c r="EVP15" s="94"/>
      <c r="EVS15" s="543"/>
      <c r="EVT15" s="542"/>
      <c r="EWB15" s="756"/>
      <c r="EWD15" s="756"/>
      <c r="EWF15" s="756"/>
      <c r="EWH15" s="756"/>
      <c r="EWI15" s="94"/>
      <c r="EWL15" s="543"/>
      <c r="EWM15" s="542"/>
      <c r="EWU15" s="756"/>
      <c r="EWW15" s="756"/>
      <c r="EWY15" s="756"/>
      <c r="EXA15" s="756"/>
      <c r="EXB15" s="94"/>
      <c r="EXE15" s="543"/>
      <c r="EXF15" s="542"/>
      <c r="EXN15" s="756"/>
      <c r="EXP15" s="756"/>
      <c r="EXR15" s="756"/>
      <c r="EXT15" s="756"/>
      <c r="EXU15" s="94"/>
      <c r="EXX15" s="543"/>
      <c r="EXY15" s="542"/>
      <c r="EYG15" s="756"/>
      <c r="EYI15" s="756"/>
      <c r="EYK15" s="756"/>
      <c r="EYM15" s="756"/>
      <c r="EYN15" s="94"/>
      <c r="EYQ15" s="543"/>
      <c r="EYR15" s="542"/>
      <c r="EYZ15" s="756"/>
      <c r="EZB15" s="756"/>
      <c r="EZD15" s="756"/>
      <c r="EZF15" s="756"/>
      <c r="EZG15" s="94"/>
      <c r="EZJ15" s="543"/>
      <c r="EZK15" s="542"/>
      <c r="EZS15" s="756"/>
      <c r="EZU15" s="756"/>
      <c r="EZW15" s="756"/>
      <c r="EZY15" s="756"/>
      <c r="EZZ15" s="94"/>
      <c r="FAC15" s="543"/>
      <c r="FAD15" s="542"/>
      <c r="FAL15" s="756"/>
      <c r="FAN15" s="756"/>
      <c r="FAP15" s="756"/>
      <c r="FAR15" s="756"/>
      <c r="FAS15" s="94"/>
      <c r="FAV15" s="543"/>
      <c r="FAW15" s="542"/>
      <c r="FBE15" s="756"/>
      <c r="FBG15" s="756"/>
      <c r="FBI15" s="756"/>
      <c r="FBK15" s="756"/>
      <c r="FBL15" s="94"/>
      <c r="FBO15" s="543"/>
      <c r="FBP15" s="542"/>
      <c r="FBX15" s="756"/>
      <c r="FBZ15" s="756"/>
      <c r="FCB15" s="756"/>
      <c r="FCD15" s="756"/>
      <c r="FCE15" s="94"/>
      <c r="FCH15" s="543"/>
      <c r="FCI15" s="542"/>
      <c r="FCQ15" s="756"/>
      <c r="FCS15" s="756"/>
      <c r="FCU15" s="756"/>
      <c r="FCW15" s="756"/>
      <c r="FCX15" s="94"/>
      <c r="FDA15" s="543"/>
      <c r="FDB15" s="542"/>
      <c r="FDJ15" s="756"/>
      <c r="FDL15" s="756"/>
      <c r="FDN15" s="756"/>
      <c r="FDP15" s="756"/>
      <c r="FDQ15" s="94"/>
      <c r="FDT15" s="543"/>
      <c r="FDU15" s="542"/>
      <c r="FEC15" s="756"/>
      <c r="FEE15" s="756"/>
      <c r="FEG15" s="756"/>
      <c r="FEI15" s="756"/>
      <c r="FEJ15" s="94"/>
      <c r="FEM15" s="543"/>
      <c r="FEN15" s="542"/>
      <c r="FEV15" s="756"/>
      <c r="FEX15" s="756"/>
      <c r="FEZ15" s="756"/>
      <c r="FFB15" s="756"/>
      <c r="FFC15" s="94"/>
      <c r="FFF15" s="543"/>
      <c r="FFG15" s="542"/>
      <c r="FFO15" s="756"/>
      <c r="FFQ15" s="756"/>
      <c r="FFS15" s="756"/>
      <c r="FFU15" s="756"/>
      <c r="FFV15" s="94"/>
      <c r="FFY15" s="543"/>
      <c r="FFZ15" s="542"/>
      <c r="FGH15" s="756"/>
      <c r="FGJ15" s="756"/>
      <c r="FGL15" s="756"/>
      <c r="FGN15" s="756"/>
      <c r="FGO15" s="94"/>
      <c r="FGR15" s="543"/>
      <c r="FGS15" s="542"/>
      <c r="FHA15" s="756"/>
      <c r="FHC15" s="756"/>
      <c r="FHE15" s="756"/>
      <c r="FHG15" s="756"/>
      <c r="FHH15" s="94"/>
      <c r="FHK15" s="543"/>
      <c r="FHL15" s="542"/>
      <c r="FHT15" s="756"/>
      <c r="FHV15" s="756"/>
      <c r="FHX15" s="756"/>
      <c r="FHZ15" s="756"/>
      <c r="FIA15" s="94"/>
      <c r="FID15" s="543"/>
      <c r="FIE15" s="542"/>
      <c r="FIM15" s="756"/>
      <c r="FIO15" s="756"/>
      <c r="FIQ15" s="756"/>
      <c r="FIS15" s="756"/>
      <c r="FIT15" s="94"/>
      <c r="FIW15" s="543"/>
      <c r="FIX15" s="542"/>
      <c r="FJF15" s="756"/>
      <c r="FJH15" s="756"/>
      <c r="FJJ15" s="756"/>
      <c r="FJL15" s="756"/>
      <c r="FJM15" s="94"/>
      <c r="FJP15" s="543"/>
      <c r="FJQ15" s="542"/>
      <c r="FJY15" s="756"/>
      <c r="FKA15" s="756"/>
      <c r="FKC15" s="756"/>
      <c r="FKE15" s="756"/>
      <c r="FKF15" s="94"/>
      <c r="FKI15" s="543"/>
      <c r="FKJ15" s="542"/>
      <c r="FKR15" s="756"/>
      <c r="FKT15" s="756"/>
      <c r="FKV15" s="756"/>
      <c r="FKX15" s="756"/>
      <c r="FKY15" s="94"/>
      <c r="FLB15" s="543"/>
      <c r="FLC15" s="542"/>
      <c r="FLK15" s="756"/>
      <c r="FLM15" s="756"/>
      <c r="FLO15" s="756"/>
      <c r="FLQ15" s="756"/>
      <c r="FLR15" s="94"/>
      <c r="FLU15" s="543"/>
      <c r="FLV15" s="542"/>
      <c r="FMD15" s="756"/>
      <c r="FMF15" s="756"/>
      <c r="FMH15" s="756"/>
      <c r="FMJ15" s="756"/>
      <c r="FMK15" s="94"/>
      <c r="FMN15" s="543"/>
      <c r="FMO15" s="542"/>
      <c r="FMW15" s="756"/>
      <c r="FMY15" s="756"/>
      <c r="FNA15" s="756"/>
      <c r="FNC15" s="756"/>
      <c r="FND15" s="94"/>
      <c r="FNG15" s="543"/>
      <c r="FNH15" s="542"/>
      <c r="FNP15" s="756"/>
      <c r="FNR15" s="756"/>
      <c r="FNT15" s="756"/>
      <c r="FNV15" s="756"/>
      <c r="FNW15" s="94"/>
      <c r="FNZ15" s="543"/>
      <c r="FOA15" s="542"/>
      <c r="FOI15" s="756"/>
      <c r="FOK15" s="756"/>
      <c r="FOM15" s="756"/>
      <c r="FOO15" s="756"/>
      <c r="FOP15" s="94"/>
      <c r="FOS15" s="543"/>
      <c r="FOT15" s="542"/>
      <c r="FPB15" s="756"/>
      <c r="FPD15" s="756"/>
      <c r="FPF15" s="756"/>
      <c r="FPH15" s="756"/>
      <c r="FPI15" s="94"/>
      <c r="FPL15" s="543"/>
      <c r="FPM15" s="542"/>
      <c r="FPU15" s="756"/>
      <c r="FPW15" s="756"/>
      <c r="FPY15" s="756"/>
      <c r="FQA15" s="756"/>
      <c r="FQB15" s="94"/>
      <c r="FQE15" s="543"/>
      <c r="FQF15" s="542"/>
      <c r="FQN15" s="756"/>
      <c r="FQP15" s="756"/>
      <c r="FQR15" s="756"/>
      <c r="FQT15" s="756"/>
      <c r="FQU15" s="94"/>
      <c r="FQX15" s="543"/>
      <c r="FQY15" s="542"/>
      <c r="FRG15" s="756"/>
      <c r="FRI15" s="756"/>
      <c r="FRK15" s="756"/>
      <c r="FRM15" s="756"/>
      <c r="FRN15" s="94"/>
      <c r="FRQ15" s="543"/>
      <c r="FRR15" s="542"/>
      <c r="FRZ15" s="756"/>
      <c r="FSB15" s="756"/>
      <c r="FSD15" s="756"/>
      <c r="FSF15" s="756"/>
      <c r="FSG15" s="94"/>
      <c r="FSJ15" s="543"/>
      <c r="FSK15" s="542"/>
      <c r="FSS15" s="756"/>
      <c r="FSU15" s="756"/>
      <c r="FSW15" s="756"/>
      <c r="FSY15" s="756"/>
      <c r="FSZ15" s="94"/>
      <c r="FTC15" s="543"/>
      <c r="FTD15" s="542"/>
      <c r="FTL15" s="756"/>
      <c r="FTN15" s="756"/>
      <c r="FTP15" s="756"/>
      <c r="FTR15" s="756"/>
      <c r="FTS15" s="94"/>
      <c r="FTV15" s="543"/>
      <c r="FTW15" s="542"/>
      <c r="FUE15" s="756"/>
      <c r="FUG15" s="756"/>
      <c r="FUI15" s="756"/>
      <c r="FUK15" s="756"/>
      <c r="FUL15" s="94"/>
      <c r="FUO15" s="543"/>
      <c r="FUP15" s="542"/>
      <c r="FUX15" s="756"/>
      <c r="FUZ15" s="756"/>
      <c r="FVB15" s="756"/>
      <c r="FVD15" s="756"/>
      <c r="FVE15" s="94"/>
      <c r="FVH15" s="543"/>
      <c r="FVI15" s="542"/>
      <c r="FVQ15" s="756"/>
      <c r="FVS15" s="756"/>
      <c r="FVU15" s="756"/>
      <c r="FVW15" s="756"/>
      <c r="FVX15" s="94"/>
      <c r="FWA15" s="543"/>
      <c r="FWB15" s="542"/>
      <c r="FWJ15" s="756"/>
      <c r="FWL15" s="756"/>
      <c r="FWN15" s="756"/>
      <c r="FWP15" s="756"/>
      <c r="FWQ15" s="94"/>
      <c r="FWT15" s="543"/>
      <c r="FWU15" s="542"/>
      <c r="FXC15" s="756"/>
      <c r="FXE15" s="756"/>
      <c r="FXG15" s="756"/>
      <c r="FXI15" s="756"/>
      <c r="FXJ15" s="94"/>
      <c r="FXM15" s="543"/>
      <c r="FXN15" s="542"/>
      <c r="FXV15" s="756"/>
      <c r="FXX15" s="756"/>
      <c r="FXZ15" s="756"/>
      <c r="FYB15" s="756"/>
      <c r="FYC15" s="94"/>
      <c r="FYF15" s="543"/>
      <c r="FYG15" s="542"/>
      <c r="FYO15" s="756"/>
      <c r="FYQ15" s="756"/>
      <c r="FYS15" s="756"/>
      <c r="FYU15" s="756"/>
      <c r="FYV15" s="94"/>
      <c r="FYY15" s="543"/>
      <c r="FYZ15" s="542"/>
      <c r="FZH15" s="756"/>
      <c r="FZJ15" s="756"/>
      <c r="FZL15" s="756"/>
      <c r="FZN15" s="756"/>
      <c r="FZO15" s="94"/>
      <c r="FZR15" s="543"/>
      <c r="FZS15" s="542"/>
      <c r="GAA15" s="756"/>
      <c r="GAC15" s="756"/>
      <c r="GAE15" s="756"/>
      <c r="GAG15" s="756"/>
      <c r="GAH15" s="94"/>
      <c r="GAK15" s="543"/>
      <c r="GAL15" s="542"/>
      <c r="GAT15" s="756"/>
      <c r="GAV15" s="756"/>
      <c r="GAX15" s="756"/>
      <c r="GAZ15" s="756"/>
      <c r="GBA15" s="94"/>
      <c r="GBD15" s="543"/>
      <c r="GBE15" s="542"/>
      <c r="GBM15" s="756"/>
      <c r="GBO15" s="756"/>
      <c r="GBQ15" s="756"/>
      <c r="GBS15" s="756"/>
      <c r="GBT15" s="94"/>
      <c r="GBW15" s="543"/>
      <c r="GBX15" s="542"/>
      <c r="GCF15" s="756"/>
      <c r="GCH15" s="756"/>
      <c r="GCJ15" s="756"/>
      <c r="GCL15" s="756"/>
      <c r="GCM15" s="94"/>
      <c r="GCP15" s="543"/>
      <c r="GCQ15" s="542"/>
      <c r="GCY15" s="756"/>
      <c r="GDA15" s="756"/>
      <c r="GDC15" s="756"/>
      <c r="GDE15" s="756"/>
      <c r="GDF15" s="94"/>
      <c r="GDI15" s="543"/>
      <c r="GDJ15" s="542"/>
      <c r="GDR15" s="756"/>
      <c r="GDT15" s="756"/>
      <c r="GDV15" s="756"/>
      <c r="GDX15" s="756"/>
      <c r="GDY15" s="94"/>
      <c r="GEB15" s="543"/>
      <c r="GEC15" s="542"/>
      <c r="GEK15" s="756"/>
      <c r="GEM15" s="756"/>
      <c r="GEO15" s="756"/>
      <c r="GEQ15" s="756"/>
      <c r="GER15" s="94"/>
      <c r="GEU15" s="543"/>
      <c r="GEV15" s="542"/>
      <c r="GFD15" s="756"/>
      <c r="GFF15" s="756"/>
      <c r="GFH15" s="756"/>
      <c r="GFJ15" s="756"/>
      <c r="GFK15" s="94"/>
      <c r="GFN15" s="543"/>
      <c r="GFO15" s="542"/>
      <c r="GFW15" s="756"/>
      <c r="GFY15" s="756"/>
      <c r="GGA15" s="756"/>
      <c r="GGC15" s="756"/>
      <c r="GGD15" s="94"/>
      <c r="GGG15" s="543"/>
      <c r="GGH15" s="542"/>
      <c r="GGP15" s="756"/>
      <c r="GGR15" s="756"/>
      <c r="GGT15" s="756"/>
      <c r="GGV15" s="756"/>
      <c r="GGW15" s="94"/>
      <c r="GGZ15" s="543"/>
      <c r="GHA15" s="542"/>
      <c r="GHI15" s="756"/>
      <c r="GHK15" s="756"/>
      <c r="GHM15" s="756"/>
      <c r="GHO15" s="756"/>
      <c r="GHP15" s="94"/>
      <c r="GHS15" s="543"/>
      <c r="GHT15" s="542"/>
      <c r="GIB15" s="756"/>
      <c r="GID15" s="756"/>
      <c r="GIF15" s="756"/>
      <c r="GIH15" s="756"/>
      <c r="GII15" s="94"/>
      <c r="GIL15" s="543"/>
      <c r="GIM15" s="542"/>
      <c r="GIU15" s="756"/>
      <c r="GIW15" s="756"/>
      <c r="GIY15" s="756"/>
      <c r="GJA15" s="756"/>
      <c r="GJB15" s="94"/>
      <c r="GJE15" s="543"/>
      <c r="GJF15" s="542"/>
      <c r="GJN15" s="756"/>
      <c r="GJP15" s="756"/>
      <c r="GJR15" s="756"/>
      <c r="GJT15" s="756"/>
      <c r="GJU15" s="94"/>
      <c r="GJX15" s="543"/>
      <c r="GJY15" s="542"/>
      <c r="GKG15" s="756"/>
      <c r="GKI15" s="756"/>
      <c r="GKK15" s="756"/>
      <c r="GKM15" s="756"/>
      <c r="GKN15" s="94"/>
      <c r="GKQ15" s="543"/>
      <c r="GKR15" s="542"/>
      <c r="GKZ15" s="756"/>
      <c r="GLB15" s="756"/>
      <c r="GLD15" s="756"/>
      <c r="GLF15" s="756"/>
      <c r="GLG15" s="94"/>
      <c r="GLJ15" s="543"/>
      <c r="GLK15" s="542"/>
      <c r="GLS15" s="756"/>
      <c r="GLU15" s="756"/>
      <c r="GLW15" s="756"/>
      <c r="GLY15" s="756"/>
      <c r="GLZ15" s="94"/>
      <c r="GMC15" s="543"/>
      <c r="GMD15" s="542"/>
      <c r="GML15" s="756"/>
      <c r="GMN15" s="756"/>
      <c r="GMP15" s="756"/>
      <c r="GMR15" s="756"/>
      <c r="GMS15" s="94"/>
      <c r="GMV15" s="543"/>
      <c r="GMW15" s="542"/>
      <c r="GNE15" s="756"/>
      <c r="GNG15" s="756"/>
      <c r="GNI15" s="756"/>
      <c r="GNK15" s="756"/>
      <c r="GNL15" s="94"/>
      <c r="GNO15" s="543"/>
      <c r="GNP15" s="542"/>
      <c r="GNX15" s="756"/>
      <c r="GNZ15" s="756"/>
      <c r="GOB15" s="756"/>
      <c r="GOD15" s="756"/>
      <c r="GOE15" s="94"/>
      <c r="GOH15" s="543"/>
      <c r="GOI15" s="542"/>
      <c r="GOQ15" s="756"/>
      <c r="GOS15" s="756"/>
      <c r="GOU15" s="756"/>
      <c r="GOW15" s="756"/>
      <c r="GOX15" s="94"/>
      <c r="GPA15" s="543"/>
      <c r="GPB15" s="542"/>
      <c r="GPJ15" s="756"/>
      <c r="GPL15" s="756"/>
      <c r="GPN15" s="756"/>
      <c r="GPP15" s="756"/>
      <c r="GPQ15" s="94"/>
      <c r="GPT15" s="543"/>
      <c r="GPU15" s="542"/>
      <c r="GQC15" s="756"/>
      <c r="GQE15" s="756"/>
      <c r="GQG15" s="756"/>
      <c r="GQI15" s="756"/>
      <c r="GQJ15" s="94"/>
      <c r="GQM15" s="543"/>
      <c r="GQN15" s="542"/>
      <c r="GQV15" s="756"/>
      <c r="GQX15" s="756"/>
      <c r="GQZ15" s="756"/>
      <c r="GRB15" s="756"/>
      <c r="GRC15" s="94"/>
      <c r="GRF15" s="543"/>
      <c r="GRG15" s="542"/>
      <c r="GRO15" s="756"/>
      <c r="GRQ15" s="756"/>
      <c r="GRS15" s="756"/>
      <c r="GRU15" s="756"/>
      <c r="GRV15" s="94"/>
      <c r="GRY15" s="543"/>
      <c r="GRZ15" s="542"/>
      <c r="GSH15" s="756"/>
      <c r="GSJ15" s="756"/>
      <c r="GSL15" s="756"/>
      <c r="GSN15" s="756"/>
      <c r="GSO15" s="94"/>
      <c r="GSR15" s="543"/>
      <c r="GSS15" s="542"/>
      <c r="GTA15" s="756"/>
      <c r="GTC15" s="756"/>
      <c r="GTE15" s="756"/>
      <c r="GTG15" s="756"/>
      <c r="GTH15" s="94"/>
      <c r="GTK15" s="543"/>
      <c r="GTL15" s="542"/>
      <c r="GTT15" s="756"/>
      <c r="GTV15" s="756"/>
      <c r="GTX15" s="756"/>
      <c r="GTZ15" s="756"/>
      <c r="GUA15" s="94"/>
      <c r="GUD15" s="543"/>
      <c r="GUE15" s="542"/>
      <c r="GUM15" s="756"/>
      <c r="GUO15" s="756"/>
      <c r="GUQ15" s="756"/>
      <c r="GUS15" s="756"/>
      <c r="GUT15" s="94"/>
      <c r="GUW15" s="543"/>
      <c r="GUX15" s="542"/>
      <c r="GVF15" s="756"/>
      <c r="GVH15" s="756"/>
      <c r="GVJ15" s="756"/>
      <c r="GVL15" s="756"/>
      <c r="GVM15" s="94"/>
      <c r="GVP15" s="543"/>
      <c r="GVQ15" s="542"/>
      <c r="GVY15" s="756"/>
      <c r="GWA15" s="756"/>
      <c r="GWC15" s="756"/>
      <c r="GWE15" s="756"/>
      <c r="GWF15" s="94"/>
      <c r="GWI15" s="543"/>
      <c r="GWJ15" s="542"/>
      <c r="GWR15" s="756"/>
      <c r="GWT15" s="756"/>
      <c r="GWV15" s="756"/>
      <c r="GWX15" s="756"/>
      <c r="GWY15" s="94"/>
      <c r="GXB15" s="543"/>
      <c r="GXC15" s="542"/>
      <c r="GXK15" s="756"/>
      <c r="GXM15" s="756"/>
      <c r="GXO15" s="756"/>
      <c r="GXQ15" s="756"/>
      <c r="GXR15" s="94"/>
      <c r="GXU15" s="543"/>
      <c r="GXV15" s="542"/>
      <c r="GYD15" s="756"/>
      <c r="GYF15" s="756"/>
      <c r="GYH15" s="756"/>
      <c r="GYJ15" s="756"/>
      <c r="GYK15" s="94"/>
      <c r="GYN15" s="543"/>
      <c r="GYO15" s="542"/>
      <c r="GYW15" s="756"/>
      <c r="GYY15" s="756"/>
      <c r="GZA15" s="756"/>
      <c r="GZC15" s="756"/>
      <c r="GZD15" s="94"/>
      <c r="GZG15" s="543"/>
      <c r="GZH15" s="542"/>
      <c r="GZP15" s="756"/>
      <c r="GZR15" s="756"/>
      <c r="GZT15" s="756"/>
      <c r="GZV15" s="756"/>
      <c r="GZW15" s="94"/>
      <c r="GZZ15" s="543"/>
      <c r="HAA15" s="542"/>
      <c r="HAI15" s="756"/>
      <c r="HAK15" s="756"/>
      <c r="HAM15" s="756"/>
      <c r="HAO15" s="756"/>
      <c r="HAP15" s="94"/>
      <c r="HAS15" s="543"/>
      <c r="HAT15" s="542"/>
      <c r="HBB15" s="756"/>
      <c r="HBD15" s="756"/>
      <c r="HBF15" s="756"/>
      <c r="HBH15" s="756"/>
      <c r="HBI15" s="94"/>
      <c r="HBL15" s="543"/>
      <c r="HBM15" s="542"/>
      <c r="HBU15" s="756"/>
      <c r="HBW15" s="756"/>
      <c r="HBY15" s="756"/>
      <c r="HCA15" s="756"/>
      <c r="HCB15" s="94"/>
      <c r="HCE15" s="543"/>
      <c r="HCF15" s="542"/>
      <c r="HCN15" s="756"/>
      <c r="HCP15" s="756"/>
      <c r="HCR15" s="756"/>
      <c r="HCT15" s="756"/>
      <c r="HCU15" s="94"/>
      <c r="HCX15" s="543"/>
      <c r="HCY15" s="542"/>
      <c r="HDG15" s="756"/>
      <c r="HDI15" s="756"/>
      <c r="HDK15" s="756"/>
      <c r="HDM15" s="756"/>
      <c r="HDN15" s="94"/>
      <c r="HDQ15" s="543"/>
      <c r="HDR15" s="542"/>
      <c r="HDZ15" s="756"/>
      <c r="HEB15" s="756"/>
      <c r="HED15" s="756"/>
      <c r="HEF15" s="756"/>
      <c r="HEG15" s="94"/>
      <c r="HEJ15" s="543"/>
      <c r="HEK15" s="542"/>
      <c r="HES15" s="756"/>
      <c r="HEU15" s="756"/>
      <c r="HEW15" s="756"/>
      <c r="HEY15" s="756"/>
      <c r="HEZ15" s="94"/>
      <c r="HFC15" s="543"/>
      <c r="HFD15" s="542"/>
      <c r="HFL15" s="756"/>
      <c r="HFN15" s="756"/>
      <c r="HFP15" s="756"/>
      <c r="HFR15" s="756"/>
      <c r="HFS15" s="94"/>
      <c r="HFV15" s="543"/>
      <c r="HFW15" s="542"/>
      <c r="HGE15" s="756"/>
      <c r="HGG15" s="756"/>
      <c r="HGI15" s="756"/>
      <c r="HGK15" s="756"/>
      <c r="HGL15" s="94"/>
      <c r="HGO15" s="543"/>
      <c r="HGP15" s="542"/>
      <c r="HGX15" s="756"/>
      <c r="HGZ15" s="756"/>
      <c r="HHB15" s="756"/>
      <c r="HHD15" s="756"/>
      <c r="HHE15" s="94"/>
      <c r="HHH15" s="543"/>
      <c r="HHI15" s="542"/>
      <c r="HHQ15" s="756"/>
      <c r="HHS15" s="756"/>
      <c r="HHU15" s="756"/>
      <c r="HHW15" s="756"/>
      <c r="HHX15" s="94"/>
      <c r="HIA15" s="543"/>
      <c r="HIB15" s="542"/>
      <c r="HIJ15" s="756"/>
      <c r="HIL15" s="756"/>
      <c r="HIN15" s="756"/>
      <c r="HIP15" s="756"/>
      <c r="HIQ15" s="94"/>
      <c r="HIT15" s="543"/>
      <c r="HIU15" s="542"/>
      <c r="HJC15" s="756"/>
      <c r="HJE15" s="756"/>
      <c r="HJG15" s="756"/>
      <c r="HJI15" s="756"/>
      <c r="HJJ15" s="94"/>
      <c r="HJM15" s="543"/>
      <c r="HJN15" s="542"/>
      <c r="HJV15" s="756"/>
      <c r="HJX15" s="756"/>
      <c r="HJZ15" s="756"/>
      <c r="HKB15" s="756"/>
      <c r="HKC15" s="94"/>
      <c r="HKF15" s="543"/>
      <c r="HKG15" s="542"/>
      <c r="HKO15" s="756"/>
      <c r="HKQ15" s="756"/>
      <c r="HKS15" s="756"/>
      <c r="HKU15" s="756"/>
      <c r="HKV15" s="94"/>
      <c r="HKY15" s="543"/>
      <c r="HKZ15" s="542"/>
      <c r="HLH15" s="756"/>
      <c r="HLJ15" s="756"/>
      <c r="HLL15" s="756"/>
      <c r="HLN15" s="756"/>
      <c r="HLO15" s="94"/>
      <c r="HLR15" s="543"/>
      <c r="HLS15" s="542"/>
      <c r="HMA15" s="756"/>
      <c r="HMC15" s="756"/>
      <c r="HME15" s="756"/>
      <c r="HMG15" s="756"/>
      <c r="HMH15" s="94"/>
      <c r="HMK15" s="543"/>
      <c r="HML15" s="542"/>
      <c r="HMT15" s="756"/>
      <c r="HMV15" s="756"/>
      <c r="HMX15" s="756"/>
      <c r="HMZ15" s="756"/>
      <c r="HNA15" s="94"/>
      <c r="HND15" s="543"/>
      <c r="HNE15" s="542"/>
      <c r="HNM15" s="756"/>
      <c r="HNO15" s="756"/>
      <c r="HNQ15" s="756"/>
      <c r="HNS15" s="756"/>
      <c r="HNT15" s="94"/>
      <c r="HNW15" s="543"/>
      <c r="HNX15" s="542"/>
      <c r="HOF15" s="756"/>
      <c r="HOH15" s="756"/>
      <c r="HOJ15" s="756"/>
      <c r="HOL15" s="756"/>
      <c r="HOM15" s="94"/>
      <c r="HOP15" s="543"/>
      <c r="HOQ15" s="542"/>
      <c r="HOY15" s="756"/>
      <c r="HPA15" s="756"/>
      <c r="HPC15" s="756"/>
      <c r="HPE15" s="756"/>
      <c r="HPF15" s="94"/>
      <c r="HPI15" s="543"/>
      <c r="HPJ15" s="542"/>
      <c r="HPR15" s="756"/>
      <c r="HPT15" s="756"/>
      <c r="HPV15" s="756"/>
      <c r="HPX15" s="756"/>
      <c r="HPY15" s="94"/>
      <c r="HQB15" s="543"/>
      <c r="HQC15" s="542"/>
      <c r="HQK15" s="756"/>
      <c r="HQM15" s="756"/>
      <c r="HQO15" s="756"/>
      <c r="HQQ15" s="756"/>
      <c r="HQR15" s="94"/>
      <c r="HQU15" s="543"/>
      <c r="HQV15" s="542"/>
      <c r="HRD15" s="756"/>
      <c r="HRF15" s="756"/>
      <c r="HRH15" s="756"/>
      <c r="HRJ15" s="756"/>
      <c r="HRK15" s="94"/>
      <c r="HRN15" s="543"/>
      <c r="HRO15" s="542"/>
      <c r="HRW15" s="756"/>
      <c r="HRY15" s="756"/>
      <c r="HSA15" s="756"/>
      <c r="HSC15" s="756"/>
      <c r="HSD15" s="94"/>
      <c r="HSG15" s="543"/>
      <c r="HSH15" s="542"/>
      <c r="HSP15" s="756"/>
      <c r="HSR15" s="756"/>
      <c r="HST15" s="756"/>
      <c r="HSV15" s="756"/>
      <c r="HSW15" s="94"/>
      <c r="HSZ15" s="543"/>
      <c r="HTA15" s="542"/>
      <c r="HTI15" s="756"/>
      <c r="HTK15" s="756"/>
      <c r="HTM15" s="756"/>
      <c r="HTO15" s="756"/>
      <c r="HTP15" s="94"/>
      <c r="HTS15" s="543"/>
      <c r="HTT15" s="542"/>
      <c r="HUB15" s="756"/>
      <c r="HUD15" s="756"/>
      <c r="HUF15" s="756"/>
      <c r="HUH15" s="756"/>
      <c r="HUI15" s="94"/>
      <c r="HUL15" s="543"/>
      <c r="HUM15" s="542"/>
      <c r="HUU15" s="756"/>
      <c r="HUW15" s="756"/>
      <c r="HUY15" s="756"/>
      <c r="HVA15" s="756"/>
      <c r="HVB15" s="94"/>
      <c r="HVE15" s="543"/>
      <c r="HVF15" s="542"/>
      <c r="HVN15" s="756"/>
      <c r="HVP15" s="756"/>
      <c r="HVR15" s="756"/>
      <c r="HVT15" s="756"/>
      <c r="HVU15" s="94"/>
      <c r="HVX15" s="543"/>
      <c r="HVY15" s="542"/>
      <c r="HWG15" s="756"/>
      <c r="HWI15" s="756"/>
      <c r="HWK15" s="756"/>
      <c r="HWM15" s="756"/>
      <c r="HWN15" s="94"/>
      <c r="HWQ15" s="543"/>
      <c r="HWR15" s="542"/>
      <c r="HWZ15" s="756"/>
      <c r="HXB15" s="756"/>
      <c r="HXD15" s="756"/>
      <c r="HXF15" s="756"/>
      <c r="HXG15" s="94"/>
      <c r="HXJ15" s="543"/>
      <c r="HXK15" s="542"/>
      <c r="HXS15" s="756"/>
      <c r="HXU15" s="756"/>
      <c r="HXW15" s="756"/>
      <c r="HXY15" s="756"/>
      <c r="HXZ15" s="94"/>
      <c r="HYC15" s="543"/>
      <c r="HYD15" s="542"/>
      <c r="HYL15" s="756"/>
      <c r="HYN15" s="756"/>
      <c r="HYP15" s="756"/>
      <c r="HYR15" s="756"/>
      <c r="HYS15" s="94"/>
      <c r="HYV15" s="543"/>
      <c r="HYW15" s="542"/>
      <c r="HZE15" s="756"/>
      <c r="HZG15" s="756"/>
      <c r="HZI15" s="756"/>
      <c r="HZK15" s="756"/>
      <c r="HZL15" s="94"/>
      <c r="HZO15" s="543"/>
      <c r="HZP15" s="542"/>
      <c r="HZX15" s="756"/>
      <c r="HZZ15" s="756"/>
      <c r="IAB15" s="756"/>
      <c r="IAD15" s="756"/>
      <c r="IAE15" s="94"/>
      <c r="IAH15" s="543"/>
      <c r="IAI15" s="542"/>
      <c r="IAQ15" s="756"/>
      <c r="IAS15" s="756"/>
      <c r="IAU15" s="756"/>
      <c r="IAW15" s="756"/>
      <c r="IAX15" s="94"/>
      <c r="IBA15" s="543"/>
      <c r="IBB15" s="542"/>
      <c r="IBJ15" s="756"/>
      <c r="IBL15" s="756"/>
      <c r="IBN15" s="756"/>
      <c r="IBP15" s="756"/>
      <c r="IBQ15" s="94"/>
      <c r="IBT15" s="543"/>
      <c r="IBU15" s="542"/>
      <c r="ICC15" s="756"/>
      <c r="ICE15" s="756"/>
      <c r="ICG15" s="756"/>
      <c r="ICI15" s="756"/>
      <c r="ICJ15" s="94"/>
      <c r="ICM15" s="543"/>
      <c r="ICN15" s="542"/>
      <c r="ICV15" s="756"/>
      <c r="ICX15" s="756"/>
      <c r="ICZ15" s="756"/>
      <c r="IDB15" s="756"/>
      <c r="IDC15" s="94"/>
      <c r="IDF15" s="543"/>
      <c r="IDG15" s="542"/>
      <c r="IDO15" s="756"/>
      <c r="IDQ15" s="756"/>
      <c r="IDS15" s="756"/>
      <c r="IDU15" s="756"/>
      <c r="IDV15" s="94"/>
      <c r="IDY15" s="543"/>
      <c r="IDZ15" s="542"/>
      <c r="IEH15" s="756"/>
      <c r="IEJ15" s="756"/>
      <c r="IEL15" s="756"/>
      <c r="IEN15" s="756"/>
      <c r="IEO15" s="94"/>
      <c r="IER15" s="543"/>
      <c r="IES15" s="542"/>
      <c r="IFA15" s="756"/>
      <c r="IFC15" s="756"/>
      <c r="IFE15" s="756"/>
      <c r="IFG15" s="756"/>
      <c r="IFH15" s="94"/>
      <c r="IFK15" s="543"/>
      <c r="IFL15" s="542"/>
      <c r="IFT15" s="756"/>
      <c r="IFV15" s="756"/>
      <c r="IFX15" s="756"/>
      <c r="IFZ15" s="756"/>
      <c r="IGA15" s="94"/>
      <c r="IGD15" s="543"/>
      <c r="IGE15" s="542"/>
      <c r="IGM15" s="756"/>
      <c r="IGO15" s="756"/>
      <c r="IGQ15" s="756"/>
      <c r="IGS15" s="756"/>
      <c r="IGT15" s="94"/>
      <c r="IGW15" s="543"/>
      <c r="IGX15" s="542"/>
      <c r="IHF15" s="756"/>
      <c r="IHH15" s="756"/>
      <c r="IHJ15" s="756"/>
      <c r="IHL15" s="756"/>
      <c r="IHM15" s="94"/>
      <c r="IHP15" s="543"/>
      <c r="IHQ15" s="542"/>
      <c r="IHY15" s="756"/>
      <c r="IIA15" s="756"/>
      <c r="IIC15" s="756"/>
      <c r="IIE15" s="756"/>
      <c r="IIF15" s="94"/>
      <c r="III15" s="543"/>
      <c r="IIJ15" s="542"/>
      <c r="IIR15" s="756"/>
      <c r="IIT15" s="756"/>
      <c r="IIV15" s="756"/>
      <c r="IIX15" s="756"/>
      <c r="IIY15" s="94"/>
      <c r="IJB15" s="543"/>
      <c r="IJC15" s="542"/>
      <c r="IJK15" s="756"/>
      <c r="IJM15" s="756"/>
      <c r="IJO15" s="756"/>
      <c r="IJQ15" s="756"/>
      <c r="IJR15" s="94"/>
      <c r="IJU15" s="543"/>
      <c r="IJV15" s="542"/>
      <c r="IKD15" s="756"/>
      <c r="IKF15" s="756"/>
      <c r="IKH15" s="756"/>
      <c r="IKJ15" s="756"/>
      <c r="IKK15" s="94"/>
      <c r="IKN15" s="543"/>
      <c r="IKO15" s="542"/>
      <c r="IKW15" s="756"/>
      <c r="IKY15" s="756"/>
      <c r="ILA15" s="756"/>
      <c r="ILC15" s="756"/>
      <c r="ILD15" s="94"/>
      <c r="ILG15" s="543"/>
      <c r="ILH15" s="542"/>
      <c r="ILP15" s="756"/>
      <c r="ILR15" s="756"/>
      <c r="ILT15" s="756"/>
      <c r="ILV15" s="756"/>
      <c r="ILW15" s="94"/>
      <c r="ILZ15" s="543"/>
      <c r="IMA15" s="542"/>
      <c r="IMI15" s="756"/>
      <c r="IMK15" s="756"/>
      <c r="IMM15" s="756"/>
      <c r="IMO15" s="756"/>
      <c r="IMP15" s="94"/>
      <c r="IMS15" s="543"/>
      <c r="IMT15" s="542"/>
      <c r="INB15" s="756"/>
      <c r="IND15" s="756"/>
      <c r="INF15" s="756"/>
      <c r="INH15" s="756"/>
      <c r="INI15" s="94"/>
      <c r="INL15" s="543"/>
      <c r="INM15" s="542"/>
      <c r="INU15" s="756"/>
      <c r="INW15" s="756"/>
      <c r="INY15" s="756"/>
      <c r="IOA15" s="756"/>
      <c r="IOB15" s="94"/>
      <c r="IOE15" s="543"/>
      <c r="IOF15" s="542"/>
      <c r="ION15" s="756"/>
      <c r="IOP15" s="756"/>
      <c r="IOR15" s="756"/>
      <c r="IOT15" s="756"/>
      <c r="IOU15" s="94"/>
      <c r="IOX15" s="543"/>
      <c r="IOY15" s="542"/>
      <c r="IPG15" s="756"/>
      <c r="IPI15" s="756"/>
      <c r="IPK15" s="756"/>
      <c r="IPM15" s="756"/>
      <c r="IPN15" s="94"/>
      <c r="IPQ15" s="543"/>
      <c r="IPR15" s="542"/>
      <c r="IPZ15" s="756"/>
      <c r="IQB15" s="756"/>
      <c r="IQD15" s="756"/>
      <c r="IQF15" s="756"/>
      <c r="IQG15" s="94"/>
      <c r="IQJ15" s="543"/>
      <c r="IQK15" s="542"/>
      <c r="IQS15" s="756"/>
      <c r="IQU15" s="756"/>
      <c r="IQW15" s="756"/>
      <c r="IQY15" s="756"/>
      <c r="IQZ15" s="94"/>
      <c r="IRC15" s="543"/>
      <c r="IRD15" s="542"/>
      <c r="IRL15" s="756"/>
      <c r="IRN15" s="756"/>
      <c r="IRP15" s="756"/>
      <c r="IRR15" s="756"/>
      <c r="IRS15" s="94"/>
      <c r="IRV15" s="543"/>
      <c r="IRW15" s="542"/>
      <c r="ISE15" s="756"/>
      <c r="ISG15" s="756"/>
      <c r="ISI15" s="756"/>
      <c r="ISK15" s="756"/>
      <c r="ISL15" s="94"/>
      <c r="ISO15" s="543"/>
      <c r="ISP15" s="542"/>
      <c r="ISX15" s="756"/>
      <c r="ISZ15" s="756"/>
      <c r="ITB15" s="756"/>
      <c r="ITD15" s="756"/>
      <c r="ITE15" s="94"/>
      <c r="ITH15" s="543"/>
      <c r="ITI15" s="542"/>
      <c r="ITQ15" s="756"/>
      <c r="ITS15" s="756"/>
      <c r="ITU15" s="756"/>
      <c r="ITW15" s="756"/>
      <c r="ITX15" s="94"/>
      <c r="IUA15" s="543"/>
      <c r="IUB15" s="542"/>
      <c r="IUJ15" s="756"/>
      <c r="IUL15" s="756"/>
      <c r="IUN15" s="756"/>
      <c r="IUP15" s="756"/>
      <c r="IUQ15" s="94"/>
      <c r="IUT15" s="543"/>
      <c r="IUU15" s="542"/>
      <c r="IVC15" s="756"/>
      <c r="IVE15" s="756"/>
      <c r="IVG15" s="756"/>
      <c r="IVI15" s="756"/>
      <c r="IVJ15" s="94"/>
      <c r="IVM15" s="543"/>
      <c r="IVN15" s="542"/>
      <c r="IVV15" s="756"/>
      <c r="IVX15" s="756"/>
      <c r="IVZ15" s="756"/>
      <c r="IWB15" s="756"/>
      <c r="IWC15" s="94"/>
      <c r="IWF15" s="543"/>
      <c r="IWG15" s="542"/>
      <c r="IWO15" s="756"/>
      <c r="IWQ15" s="756"/>
      <c r="IWS15" s="756"/>
      <c r="IWU15" s="756"/>
      <c r="IWV15" s="94"/>
      <c r="IWY15" s="543"/>
      <c r="IWZ15" s="542"/>
      <c r="IXH15" s="756"/>
      <c r="IXJ15" s="756"/>
      <c r="IXL15" s="756"/>
      <c r="IXN15" s="756"/>
      <c r="IXO15" s="94"/>
      <c r="IXR15" s="543"/>
      <c r="IXS15" s="542"/>
      <c r="IYA15" s="756"/>
      <c r="IYC15" s="756"/>
      <c r="IYE15" s="756"/>
      <c r="IYG15" s="756"/>
      <c r="IYH15" s="94"/>
      <c r="IYK15" s="543"/>
      <c r="IYL15" s="542"/>
      <c r="IYT15" s="756"/>
      <c r="IYV15" s="756"/>
      <c r="IYX15" s="756"/>
      <c r="IYZ15" s="756"/>
      <c r="IZA15" s="94"/>
      <c r="IZD15" s="543"/>
      <c r="IZE15" s="542"/>
      <c r="IZM15" s="756"/>
      <c r="IZO15" s="756"/>
      <c r="IZQ15" s="756"/>
      <c r="IZS15" s="756"/>
      <c r="IZT15" s="94"/>
      <c r="IZW15" s="543"/>
      <c r="IZX15" s="542"/>
      <c r="JAF15" s="756"/>
      <c r="JAH15" s="756"/>
      <c r="JAJ15" s="756"/>
      <c r="JAL15" s="756"/>
      <c r="JAM15" s="94"/>
      <c r="JAP15" s="543"/>
      <c r="JAQ15" s="542"/>
      <c r="JAY15" s="756"/>
      <c r="JBA15" s="756"/>
      <c r="JBC15" s="756"/>
      <c r="JBE15" s="756"/>
      <c r="JBF15" s="94"/>
      <c r="JBI15" s="543"/>
      <c r="JBJ15" s="542"/>
      <c r="JBR15" s="756"/>
      <c r="JBT15" s="756"/>
      <c r="JBV15" s="756"/>
      <c r="JBX15" s="756"/>
      <c r="JBY15" s="94"/>
      <c r="JCB15" s="543"/>
      <c r="JCC15" s="542"/>
      <c r="JCK15" s="756"/>
      <c r="JCM15" s="756"/>
      <c r="JCO15" s="756"/>
      <c r="JCQ15" s="756"/>
      <c r="JCR15" s="94"/>
      <c r="JCU15" s="543"/>
      <c r="JCV15" s="542"/>
      <c r="JDD15" s="756"/>
      <c r="JDF15" s="756"/>
      <c r="JDH15" s="756"/>
      <c r="JDJ15" s="756"/>
      <c r="JDK15" s="94"/>
      <c r="JDN15" s="543"/>
      <c r="JDO15" s="542"/>
      <c r="JDW15" s="756"/>
      <c r="JDY15" s="756"/>
      <c r="JEA15" s="756"/>
      <c r="JEC15" s="756"/>
      <c r="JED15" s="94"/>
      <c r="JEG15" s="543"/>
      <c r="JEH15" s="542"/>
      <c r="JEP15" s="756"/>
      <c r="JER15" s="756"/>
      <c r="JET15" s="756"/>
      <c r="JEV15" s="756"/>
      <c r="JEW15" s="94"/>
      <c r="JEZ15" s="543"/>
      <c r="JFA15" s="542"/>
      <c r="JFI15" s="756"/>
      <c r="JFK15" s="756"/>
      <c r="JFM15" s="756"/>
      <c r="JFO15" s="756"/>
      <c r="JFP15" s="94"/>
      <c r="JFS15" s="543"/>
      <c r="JFT15" s="542"/>
      <c r="JGB15" s="756"/>
      <c r="JGD15" s="756"/>
      <c r="JGF15" s="756"/>
      <c r="JGH15" s="756"/>
      <c r="JGI15" s="94"/>
      <c r="JGL15" s="543"/>
      <c r="JGM15" s="542"/>
      <c r="JGU15" s="756"/>
      <c r="JGW15" s="756"/>
      <c r="JGY15" s="756"/>
      <c r="JHA15" s="756"/>
      <c r="JHB15" s="94"/>
      <c r="JHE15" s="543"/>
      <c r="JHF15" s="542"/>
      <c r="JHN15" s="756"/>
      <c r="JHP15" s="756"/>
      <c r="JHR15" s="756"/>
      <c r="JHT15" s="756"/>
      <c r="JHU15" s="94"/>
      <c r="JHX15" s="543"/>
      <c r="JHY15" s="542"/>
      <c r="JIG15" s="756"/>
      <c r="JII15" s="756"/>
      <c r="JIK15" s="756"/>
      <c r="JIM15" s="756"/>
      <c r="JIN15" s="94"/>
      <c r="JIQ15" s="543"/>
      <c r="JIR15" s="542"/>
      <c r="JIZ15" s="756"/>
      <c r="JJB15" s="756"/>
      <c r="JJD15" s="756"/>
      <c r="JJF15" s="756"/>
      <c r="JJG15" s="94"/>
      <c r="JJJ15" s="543"/>
      <c r="JJK15" s="542"/>
      <c r="JJS15" s="756"/>
      <c r="JJU15" s="756"/>
      <c r="JJW15" s="756"/>
      <c r="JJY15" s="756"/>
      <c r="JJZ15" s="94"/>
      <c r="JKC15" s="543"/>
      <c r="JKD15" s="542"/>
      <c r="JKL15" s="756"/>
      <c r="JKN15" s="756"/>
      <c r="JKP15" s="756"/>
      <c r="JKR15" s="756"/>
      <c r="JKS15" s="94"/>
      <c r="JKV15" s="543"/>
      <c r="JKW15" s="542"/>
      <c r="JLE15" s="756"/>
      <c r="JLG15" s="756"/>
      <c r="JLI15" s="756"/>
      <c r="JLK15" s="756"/>
      <c r="JLL15" s="94"/>
      <c r="JLO15" s="543"/>
      <c r="JLP15" s="542"/>
      <c r="JLX15" s="756"/>
      <c r="JLZ15" s="756"/>
      <c r="JMB15" s="756"/>
      <c r="JMD15" s="756"/>
      <c r="JME15" s="94"/>
      <c r="JMH15" s="543"/>
      <c r="JMI15" s="542"/>
      <c r="JMQ15" s="756"/>
      <c r="JMS15" s="756"/>
      <c r="JMU15" s="756"/>
      <c r="JMW15" s="756"/>
      <c r="JMX15" s="94"/>
      <c r="JNA15" s="543"/>
      <c r="JNB15" s="542"/>
      <c r="JNJ15" s="756"/>
      <c r="JNL15" s="756"/>
      <c r="JNN15" s="756"/>
      <c r="JNP15" s="756"/>
      <c r="JNQ15" s="94"/>
      <c r="JNT15" s="543"/>
      <c r="JNU15" s="542"/>
      <c r="JOC15" s="756"/>
      <c r="JOE15" s="756"/>
      <c r="JOG15" s="756"/>
      <c r="JOI15" s="756"/>
      <c r="JOJ15" s="94"/>
      <c r="JOM15" s="543"/>
      <c r="JON15" s="542"/>
      <c r="JOV15" s="756"/>
      <c r="JOX15" s="756"/>
      <c r="JOZ15" s="756"/>
      <c r="JPB15" s="756"/>
      <c r="JPC15" s="94"/>
      <c r="JPF15" s="543"/>
      <c r="JPG15" s="542"/>
      <c r="JPO15" s="756"/>
      <c r="JPQ15" s="756"/>
      <c r="JPS15" s="756"/>
      <c r="JPU15" s="756"/>
      <c r="JPV15" s="94"/>
      <c r="JPY15" s="543"/>
      <c r="JPZ15" s="542"/>
      <c r="JQH15" s="756"/>
      <c r="JQJ15" s="756"/>
      <c r="JQL15" s="756"/>
      <c r="JQN15" s="756"/>
      <c r="JQO15" s="94"/>
      <c r="JQR15" s="543"/>
      <c r="JQS15" s="542"/>
      <c r="JRA15" s="756"/>
      <c r="JRC15" s="756"/>
      <c r="JRE15" s="756"/>
      <c r="JRG15" s="756"/>
      <c r="JRH15" s="94"/>
      <c r="JRK15" s="543"/>
      <c r="JRL15" s="542"/>
      <c r="JRT15" s="756"/>
      <c r="JRV15" s="756"/>
      <c r="JRX15" s="756"/>
      <c r="JRZ15" s="756"/>
      <c r="JSA15" s="94"/>
      <c r="JSD15" s="543"/>
      <c r="JSE15" s="542"/>
      <c r="JSM15" s="756"/>
      <c r="JSO15" s="756"/>
      <c r="JSQ15" s="756"/>
      <c r="JSS15" s="756"/>
      <c r="JST15" s="94"/>
      <c r="JSW15" s="543"/>
      <c r="JSX15" s="542"/>
      <c r="JTF15" s="756"/>
      <c r="JTH15" s="756"/>
      <c r="JTJ15" s="756"/>
      <c r="JTL15" s="756"/>
      <c r="JTM15" s="94"/>
      <c r="JTP15" s="543"/>
      <c r="JTQ15" s="542"/>
      <c r="JTY15" s="756"/>
      <c r="JUA15" s="756"/>
      <c r="JUC15" s="756"/>
      <c r="JUE15" s="756"/>
      <c r="JUF15" s="94"/>
      <c r="JUI15" s="543"/>
      <c r="JUJ15" s="542"/>
      <c r="JUR15" s="756"/>
      <c r="JUT15" s="756"/>
      <c r="JUV15" s="756"/>
      <c r="JUX15" s="756"/>
      <c r="JUY15" s="94"/>
      <c r="JVB15" s="543"/>
      <c r="JVC15" s="542"/>
      <c r="JVK15" s="756"/>
      <c r="JVM15" s="756"/>
      <c r="JVO15" s="756"/>
      <c r="JVQ15" s="756"/>
      <c r="JVR15" s="94"/>
      <c r="JVU15" s="543"/>
      <c r="JVV15" s="542"/>
      <c r="JWD15" s="756"/>
      <c r="JWF15" s="756"/>
      <c r="JWH15" s="756"/>
      <c r="JWJ15" s="756"/>
      <c r="JWK15" s="94"/>
      <c r="JWN15" s="543"/>
      <c r="JWO15" s="542"/>
      <c r="JWW15" s="756"/>
      <c r="JWY15" s="756"/>
      <c r="JXA15" s="756"/>
      <c r="JXC15" s="756"/>
      <c r="JXD15" s="94"/>
      <c r="JXG15" s="543"/>
      <c r="JXH15" s="542"/>
      <c r="JXP15" s="756"/>
      <c r="JXR15" s="756"/>
      <c r="JXT15" s="756"/>
      <c r="JXV15" s="756"/>
      <c r="JXW15" s="94"/>
      <c r="JXZ15" s="543"/>
      <c r="JYA15" s="542"/>
      <c r="JYI15" s="756"/>
      <c r="JYK15" s="756"/>
      <c r="JYM15" s="756"/>
      <c r="JYO15" s="756"/>
      <c r="JYP15" s="94"/>
      <c r="JYS15" s="543"/>
      <c r="JYT15" s="542"/>
      <c r="JZB15" s="756"/>
      <c r="JZD15" s="756"/>
      <c r="JZF15" s="756"/>
      <c r="JZH15" s="756"/>
      <c r="JZI15" s="94"/>
      <c r="JZL15" s="543"/>
      <c r="JZM15" s="542"/>
      <c r="JZU15" s="756"/>
      <c r="JZW15" s="756"/>
      <c r="JZY15" s="756"/>
      <c r="KAA15" s="756"/>
      <c r="KAB15" s="94"/>
      <c r="KAE15" s="543"/>
      <c r="KAF15" s="542"/>
      <c r="KAN15" s="756"/>
      <c r="KAP15" s="756"/>
      <c r="KAR15" s="756"/>
      <c r="KAT15" s="756"/>
      <c r="KAU15" s="94"/>
      <c r="KAX15" s="543"/>
      <c r="KAY15" s="542"/>
      <c r="KBG15" s="756"/>
      <c r="KBI15" s="756"/>
      <c r="KBK15" s="756"/>
      <c r="KBM15" s="756"/>
      <c r="KBN15" s="94"/>
      <c r="KBQ15" s="543"/>
      <c r="KBR15" s="542"/>
      <c r="KBZ15" s="756"/>
      <c r="KCB15" s="756"/>
      <c r="KCD15" s="756"/>
      <c r="KCF15" s="756"/>
      <c r="KCG15" s="94"/>
      <c r="KCJ15" s="543"/>
      <c r="KCK15" s="542"/>
      <c r="KCS15" s="756"/>
      <c r="KCU15" s="756"/>
      <c r="KCW15" s="756"/>
      <c r="KCY15" s="756"/>
      <c r="KCZ15" s="94"/>
      <c r="KDC15" s="543"/>
      <c r="KDD15" s="542"/>
      <c r="KDL15" s="756"/>
      <c r="KDN15" s="756"/>
      <c r="KDP15" s="756"/>
      <c r="KDR15" s="756"/>
      <c r="KDS15" s="94"/>
      <c r="KDV15" s="543"/>
      <c r="KDW15" s="542"/>
      <c r="KEE15" s="756"/>
      <c r="KEG15" s="756"/>
      <c r="KEI15" s="756"/>
      <c r="KEK15" s="756"/>
      <c r="KEL15" s="94"/>
      <c r="KEO15" s="543"/>
      <c r="KEP15" s="542"/>
      <c r="KEX15" s="756"/>
      <c r="KEZ15" s="756"/>
      <c r="KFB15" s="756"/>
      <c r="KFD15" s="756"/>
      <c r="KFE15" s="94"/>
      <c r="KFH15" s="543"/>
      <c r="KFI15" s="542"/>
      <c r="KFQ15" s="756"/>
      <c r="KFS15" s="756"/>
      <c r="KFU15" s="756"/>
      <c r="KFW15" s="756"/>
      <c r="KFX15" s="94"/>
      <c r="KGA15" s="543"/>
      <c r="KGB15" s="542"/>
      <c r="KGJ15" s="756"/>
      <c r="KGL15" s="756"/>
      <c r="KGN15" s="756"/>
      <c r="KGP15" s="756"/>
      <c r="KGQ15" s="94"/>
      <c r="KGT15" s="543"/>
      <c r="KGU15" s="542"/>
      <c r="KHC15" s="756"/>
      <c r="KHE15" s="756"/>
      <c r="KHG15" s="756"/>
      <c r="KHI15" s="756"/>
      <c r="KHJ15" s="94"/>
      <c r="KHM15" s="543"/>
      <c r="KHN15" s="542"/>
      <c r="KHV15" s="756"/>
      <c r="KHX15" s="756"/>
      <c r="KHZ15" s="756"/>
      <c r="KIB15" s="756"/>
      <c r="KIC15" s="94"/>
      <c r="KIF15" s="543"/>
      <c r="KIG15" s="542"/>
      <c r="KIO15" s="756"/>
      <c r="KIQ15" s="756"/>
      <c r="KIS15" s="756"/>
      <c r="KIU15" s="756"/>
      <c r="KIV15" s="94"/>
      <c r="KIY15" s="543"/>
      <c r="KIZ15" s="542"/>
      <c r="KJH15" s="756"/>
      <c r="KJJ15" s="756"/>
      <c r="KJL15" s="756"/>
      <c r="KJN15" s="756"/>
      <c r="KJO15" s="94"/>
      <c r="KJR15" s="543"/>
      <c r="KJS15" s="542"/>
      <c r="KKA15" s="756"/>
      <c r="KKC15" s="756"/>
      <c r="KKE15" s="756"/>
      <c r="KKG15" s="756"/>
      <c r="KKH15" s="94"/>
      <c r="KKK15" s="543"/>
      <c r="KKL15" s="542"/>
      <c r="KKT15" s="756"/>
      <c r="KKV15" s="756"/>
      <c r="KKX15" s="756"/>
      <c r="KKZ15" s="756"/>
      <c r="KLA15" s="94"/>
      <c r="KLD15" s="543"/>
      <c r="KLE15" s="542"/>
      <c r="KLM15" s="756"/>
      <c r="KLO15" s="756"/>
      <c r="KLQ15" s="756"/>
      <c r="KLS15" s="756"/>
      <c r="KLT15" s="94"/>
      <c r="KLW15" s="543"/>
      <c r="KLX15" s="542"/>
      <c r="KMF15" s="756"/>
      <c r="KMH15" s="756"/>
      <c r="KMJ15" s="756"/>
      <c r="KML15" s="756"/>
      <c r="KMM15" s="94"/>
      <c r="KMP15" s="543"/>
      <c r="KMQ15" s="542"/>
      <c r="KMY15" s="756"/>
      <c r="KNA15" s="756"/>
      <c r="KNC15" s="756"/>
      <c r="KNE15" s="756"/>
      <c r="KNF15" s="94"/>
      <c r="KNI15" s="543"/>
      <c r="KNJ15" s="542"/>
      <c r="KNR15" s="756"/>
      <c r="KNT15" s="756"/>
      <c r="KNV15" s="756"/>
      <c r="KNX15" s="756"/>
      <c r="KNY15" s="94"/>
      <c r="KOB15" s="543"/>
      <c r="KOC15" s="542"/>
      <c r="KOK15" s="756"/>
      <c r="KOM15" s="756"/>
      <c r="KOO15" s="756"/>
      <c r="KOQ15" s="756"/>
      <c r="KOR15" s="94"/>
      <c r="KOU15" s="543"/>
      <c r="KOV15" s="542"/>
      <c r="KPD15" s="756"/>
      <c r="KPF15" s="756"/>
      <c r="KPH15" s="756"/>
      <c r="KPJ15" s="756"/>
      <c r="KPK15" s="94"/>
      <c r="KPN15" s="543"/>
      <c r="KPO15" s="542"/>
      <c r="KPW15" s="756"/>
      <c r="KPY15" s="756"/>
      <c r="KQA15" s="756"/>
      <c r="KQC15" s="756"/>
      <c r="KQD15" s="94"/>
      <c r="KQG15" s="543"/>
      <c r="KQH15" s="542"/>
      <c r="KQP15" s="756"/>
      <c r="KQR15" s="756"/>
      <c r="KQT15" s="756"/>
      <c r="KQV15" s="756"/>
      <c r="KQW15" s="94"/>
      <c r="KQZ15" s="543"/>
      <c r="KRA15" s="542"/>
      <c r="KRI15" s="756"/>
      <c r="KRK15" s="756"/>
      <c r="KRM15" s="756"/>
      <c r="KRO15" s="756"/>
      <c r="KRP15" s="94"/>
      <c r="KRS15" s="543"/>
      <c r="KRT15" s="542"/>
      <c r="KSB15" s="756"/>
      <c r="KSD15" s="756"/>
      <c r="KSF15" s="756"/>
      <c r="KSH15" s="756"/>
      <c r="KSI15" s="94"/>
      <c r="KSL15" s="543"/>
      <c r="KSM15" s="542"/>
      <c r="KSU15" s="756"/>
      <c r="KSW15" s="756"/>
      <c r="KSY15" s="756"/>
      <c r="KTA15" s="756"/>
      <c r="KTB15" s="94"/>
      <c r="KTE15" s="543"/>
      <c r="KTF15" s="542"/>
      <c r="KTN15" s="756"/>
      <c r="KTP15" s="756"/>
      <c r="KTR15" s="756"/>
      <c r="KTT15" s="756"/>
      <c r="KTU15" s="94"/>
      <c r="KTX15" s="543"/>
      <c r="KTY15" s="542"/>
      <c r="KUG15" s="756"/>
      <c r="KUI15" s="756"/>
      <c r="KUK15" s="756"/>
      <c r="KUM15" s="756"/>
      <c r="KUN15" s="94"/>
      <c r="KUQ15" s="543"/>
      <c r="KUR15" s="542"/>
      <c r="KUZ15" s="756"/>
      <c r="KVB15" s="756"/>
      <c r="KVD15" s="756"/>
      <c r="KVF15" s="756"/>
      <c r="KVG15" s="94"/>
      <c r="KVJ15" s="543"/>
      <c r="KVK15" s="542"/>
      <c r="KVS15" s="756"/>
      <c r="KVU15" s="756"/>
      <c r="KVW15" s="756"/>
      <c r="KVY15" s="756"/>
      <c r="KVZ15" s="94"/>
      <c r="KWC15" s="543"/>
      <c r="KWD15" s="542"/>
      <c r="KWL15" s="756"/>
      <c r="KWN15" s="756"/>
      <c r="KWP15" s="756"/>
      <c r="KWR15" s="756"/>
      <c r="KWS15" s="94"/>
      <c r="KWV15" s="543"/>
      <c r="KWW15" s="542"/>
      <c r="KXE15" s="756"/>
      <c r="KXG15" s="756"/>
      <c r="KXI15" s="756"/>
      <c r="KXK15" s="756"/>
      <c r="KXL15" s="94"/>
      <c r="KXO15" s="543"/>
      <c r="KXP15" s="542"/>
      <c r="KXX15" s="756"/>
      <c r="KXZ15" s="756"/>
      <c r="KYB15" s="756"/>
      <c r="KYD15" s="756"/>
      <c r="KYE15" s="94"/>
      <c r="KYH15" s="543"/>
      <c r="KYI15" s="542"/>
      <c r="KYQ15" s="756"/>
      <c r="KYS15" s="756"/>
      <c r="KYU15" s="756"/>
      <c r="KYW15" s="756"/>
      <c r="KYX15" s="94"/>
      <c r="KZA15" s="543"/>
      <c r="KZB15" s="542"/>
      <c r="KZJ15" s="756"/>
      <c r="KZL15" s="756"/>
      <c r="KZN15" s="756"/>
      <c r="KZP15" s="756"/>
      <c r="KZQ15" s="94"/>
      <c r="KZT15" s="543"/>
      <c r="KZU15" s="542"/>
      <c r="LAC15" s="756"/>
      <c r="LAE15" s="756"/>
      <c r="LAG15" s="756"/>
      <c r="LAI15" s="756"/>
      <c r="LAJ15" s="94"/>
      <c r="LAM15" s="543"/>
      <c r="LAN15" s="542"/>
      <c r="LAV15" s="756"/>
      <c r="LAX15" s="756"/>
      <c r="LAZ15" s="756"/>
      <c r="LBB15" s="756"/>
      <c r="LBC15" s="94"/>
      <c r="LBF15" s="543"/>
      <c r="LBG15" s="542"/>
      <c r="LBO15" s="756"/>
      <c r="LBQ15" s="756"/>
      <c r="LBS15" s="756"/>
      <c r="LBU15" s="756"/>
      <c r="LBV15" s="94"/>
      <c r="LBY15" s="543"/>
      <c r="LBZ15" s="542"/>
      <c r="LCH15" s="756"/>
      <c r="LCJ15" s="756"/>
      <c r="LCL15" s="756"/>
      <c r="LCN15" s="756"/>
      <c r="LCO15" s="94"/>
      <c r="LCR15" s="543"/>
      <c r="LCS15" s="542"/>
      <c r="LDA15" s="756"/>
      <c r="LDC15" s="756"/>
      <c r="LDE15" s="756"/>
      <c r="LDG15" s="756"/>
      <c r="LDH15" s="94"/>
      <c r="LDK15" s="543"/>
      <c r="LDL15" s="542"/>
      <c r="LDT15" s="756"/>
      <c r="LDV15" s="756"/>
      <c r="LDX15" s="756"/>
      <c r="LDZ15" s="756"/>
      <c r="LEA15" s="94"/>
      <c r="LED15" s="543"/>
      <c r="LEE15" s="542"/>
      <c r="LEM15" s="756"/>
      <c r="LEO15" s="756"/>
      <c r="LEQ15" s="756"/>
      <c r="LES15" s="756"/>
      <c r="LET15" s="94"/>
      <c r="LEW15" s="543"/>
      <c r="LEX15" s="542"/>
      <c r="LFF15" s="756"/>
      <c r="LFH15" s="756"/>
      <c r="LFJ15" s="756"/>
      <c r="LFL15" s="756"/>
      <c r="LFM15" s="94"/>
      <c r="LFP15" s="543"/>
      <c r="LFQ15" s="542"/>
      <c r="LFY15" s="756"/>
      <c r="LGA15" s="756"/>
      <c r="LGC15" s="756"/>
      <c r="LGE15" s="756"/>
      <c r="LGF15" s="94"/>
      <c r="LGI15" s="543"/>
      <c r="LGJ15" s="542"/>
      <c r="LGR15" s="756"/>
      <c r="LGT15" s="756"/>
      <c r="LGV15" s="756"/>
      <c r="LGX15" s="756"/>
      <c r="LGY15" s="94"/>
      <c r="LHB15" s="543"/>
      <c r="LHC15" s="542"/>
      <c r="LHK15" s="756"/>
      <c r="LHM15" s="756"/>
      <c r="LHO15" s="756"/>
      <c r="LHQ15" s="756"/>
      <c r="LHR15" s="94"/>
      <c r="LHU15" s="543"/>
      <c r="LHV15" s="542"/>
      <c r="LID15" s="756"/>
      <c r="LIF15" s="756"/>
      <c r="LIH15" s="756"/>
      <c r="LIJ15" s="756"/>
      <c r="LIK15" s="94"/>
      <c r="LIN15" s="543"/>
      <c r="LIO15" s="542"/>
      <c r="LIW15" s="756"/>
      <c r="LIY15" s="756"/>
      <c r="LJA15" s="756"/>
      <c r="LJC15" s="756"/>
      <c r="LJD15" s="94"/>
      <c r="LJG15" s="543"/>
      <c r="LJH15" s="542"/>
      <c r="LJP15" s="756"/>
      <c r="LJR15" s="756"/>
      <c r="LJT15" s="756"/>
      <c r="LJV15" s="756"/>
      <c r="LJW15" s="94"/>
      <c r="LJZ15" s="543"/>
      <c r="LKA15" s="542"/>
      <c r="LKI15" s="756"/>
      <c r="LKK15" s="756"/>
      <c r="LKM15" s="756"/>
      <c r="LKO15" s="756"/>
      <c r="LKP15" s="94"/>
      <c r="LKS15" s="543"/>
      <c r="LKT15" s="542"/>
      <c r="LLB15" s="756"/>
      <c r="LLD15" s="756"/>
      <c r="LLF15" s="756"/>
      <c r="LLH15" s="756"/>
      <c r="LLI15" s="94"/>
      <c r="LLL15" s="543"/>
      <c r="LLM15" s="542"/>
      <c r="LLU15" s="756"/>
      <c r="LLW15" s="756"/>
      <c r="LLY15" s="756"/>
      <c r="LMA15" s="756"/>
      <c r="LMB15" s="94"/>
      <c r="LME15" s="543"/>
      <c r="LMF15" s="542"/>
      <c r="LMN15" s="756"/>
      <c r="LMP15" s="756"/>
      <c r="LMR15" s="756"/>
      <c r="LMT15" s="756"/>
      <c r="LMU15" s="94"/>
      <c r="LMX15" s="543"/>
      <c r="LMY15" s="542"/>
      <c r="LNG15" s="756"/>
      <c r="LNI15" s="756"/>
      <c r="LNK15" s="756"/>
      <c r="LNM15" s="756"/>
      <c r="LNN15" s="94"/>
      <c r="LNQ15" s="543"/>
      <c r="LNR15" s="542"/>
      <c r="LNZ15" s="756"/>
      <c r="LOB15" s="756"/>
      <c r="LOD15" s="756"/>
      <c r="LOF15" s="756"/>
      <c r="LOG15" s="94"/>
      <c r="LOJ15" s="543"/>
      <c r="LOK15" s="542"/>
      <c r="LOS15" s="756"/>
      <c r="LOU15" s="756"/>
      <c r="LOW15" s="756"/>
      <c r="LOY15" s="756"/>
      <c r="LOZ15" s="94"/>
      <c r="LPC15" s="543"/>
      <c r="LPD15" s="542"/>
      <c r="LPL15" s="756"/>
      <c r="LPN15" s="756"/>
      <c r="LPP15" s="756"/>
      <c r="LPR15" s="756"/>
      <c r="LPS15" s="94"/>
      <c r="LPV15" s="543"/>
      <c r="LPW15" s="542"/>
      <c r="LQE15" s="756"/>
      <c r="LQG15" s="756"/>
      <c r="LQI15" s="756"/>
      <c r="LQK15" s="756"/>
      <c r="LQL15" s="94"/>
      <c r="LQO15" s="543"/>
      <c r="LQP15" s="542"/>
      <c r="LQX15" s="756"/>
      <c r="LQZ15" s="756"/>
      <c r="LRB15" s="756"/>
      <c r="LRD15" s="756"/>
      <c r="LRE15" s="94"/>
      <c r="LRH15" s="543"/>
      <c r="LRI15" s="542"/>
      <c r="LRQ15" s="756"/>
      <c r="LRS15" s="756"/>
      <c r="LRU15" s="756"/>
      <c r="LRW15" s="756"/>
      <c r="LRX15" s="94"/>
      <c r="LSA15" s="543"/>
      <c r="LSB15" s="542"/>
      <c r="LSJ15" s="756"/>
      <c r="LSL15" s="756"/>
      <c r="LSN15" s="756"/>
      <c r="LSP15" s="756"/>
      <c r="LSQ15" s="94"/>
      <c r="LST15" s="543"/>
      <c r="LSU15" s="542"/>
      <c r="LTC15" s="756"/>
      <c r="LTE15" s="756"/>
      <c r="LTG15" s="756"/>
      <c r="LTI15" s="756"/>
      <c r="LTJ15" s="94"/>
      <c r="LTM15" s="543"/>
      <c r="LTN15" s="542"/>
      <c r="LTV15" s="756"/>
      <c r="LTX15" s="756"/>
      <c r="LTZ15" s="756"/>
      <c r="LUB15" s="756"/>
      <c r="LUC15" s="94"/>
      <c r="LUF15" s="543"/>
      <c r="LUG15" s="542"/>
      <c r="LUO15" s="756"/>
      <c r="LUQ15" s="756"/>
      <c r="LUS15" s="756"/>
      <c r="LUU15" s="756"/>
      <c r="LUV15" s="94"/>
      <c r="LUY15" s="543"/>
      <c r="LUZ15" s="542"/>
      <c r="LVH15" s="756"/>
      <c r="LVJ15" s="756"/>
      <c r="LVL15" s="756"/>
      <c r="LVN15" s="756"/>
      <c r="LVO15" s="94"/>
      <c r="LVR15" s="543"/>
      <c r="LVS15" s="542"/>
      <c r="LWA15" s="756"/>
      <c r="LWC15" s="756"/>
      <c r="LWE15" s="756"/>
      <c r="LWG15" s="756"/>
      <c r="LWH15" s="94"/>
      <c r="LWK15" s="543"/>
      <c r="LWL15" s="542"/>
      <c r="LWT15" s="756"/>
      <c r="LWV15" s="756"/>
      <c r="LWX15" s="756"/>
      <c r="LWZ15" s="756"/>
      <c r="LXA15" s="94"/>
      <c r="LXD15" s="543"/>
      <c r="LXE15" s="542"/>
      <c r="LXM15" s="756"/>
      <c r="LXO15" s="756"/>
      <c r="LXQ15" s="756"/>
      <c r="LXS15" s="756"/>
      <c r="LXT15" s="94"/>
      <c r="LXW15" s="543"/>
      <c r="LXX15" s="542"/>
      <c r="LYF15" s="756"/>
      <c r="LYH15" s="756"/>
      <c r="LYJ15" s="756"/>
      <c r="LYL15" s="756"/>
      <c r="LYM15" s="94"/>
      <c r="LYP15" s="543"/>
      <c r="LYQ15" s="542"/>
      <c r="LYY15" s="756"/>
      <c r="LZA15" s="756"/>
      <c r="LZC15" s="756"/>
      <c r="LZE15" s="756"/>
      <c r="LZF15" s="94"/>
      <c r="LZI15" s="543"/>
      <c r="LZJ15" s="542"/>
      <c r="LZR15" s="756"/>
      <c r="LZT15" s="756"/>
      <c r="LZV15" s="756"/>
      <c r="LZX15" s="756"/>
      <c r="LZY15" s="94"/>
      <c r="MAB15" s="543"/>
      <c r="MAC15" s="542"/>
      <c r="MAK15" s="756"/>
      <c r="MAM15" s="756"/>
      <c r="MAO15" s="756"/>
      <c r="MAQ15" s="756"/>
      <c r="MAR15" s="94"/>
      <c r="MAU15" s="543"/>
      <c r="MAV15" s="542"/>
      <c r="MBD15" s="756"/>
      <c r="MBF15" s="756"/>
      <c r="MBH15" s="756"/>
      <c r="MBJ15" s="756"/>
      <c r="MBK15" s="94"/>
      <c r="MBN15" s="543"/>
      <c r="MBO15" s="542"/>
      <c r="MBW15" s="756"/>
      <c r="MBY15" s="756"/>
      <c r="MCA15" s="756"/>
      <c r="MCC15" s="756"/>
      <c r="MCD15" s="94"/>
      <c r="MCG15" s="543"/>
      <c r="MCH15" s="542"/>
      <c r="MCP15" s="756"/>
      <c r="MCR15" s="756"/>
      <c r="MCT15" s="756"/>
      <c r="MCV15" s="756"/>
      <c r="MCW15" s="94"/>
      <c r="MCZ15" s="543"/>
      <c r="MDA15" s="542"/>
      <c r="MDI15" s="756"/>
      <c r="MDK15" s="756"/>
      <c r="MDM15" s="756"/>
      <c r="MDO15" s="756"/>
      <c r="MDP15" s="94"/>
      <c r="MDS15" s="543"/>
      <c r="MDT15" s="542"/>
      <c r="MEB15" s="756"/>
      <c r="MED15" s="756"/>
      <c r="MEF15" s="756"/>
      <c r="MEH15" s="756"/>
      <c r="MEI15" s="94"/>
      <c r="MEL15" s="543"/>
      <c r="MEM15" s="542"/>
      <c r="MEU15" s="756"/>
      <c r="MEW15" s="756"/>
      <c r="MEY15" s="756"/>
      <c r="MFA15" s="756"/>
      <c r="MFB15" s="94"/>
      <c r="MFE15" s="543"/>
      <c r="MFF15" s="542"/>
      <c r="MFN15" s="756"/>
      <c r="MFP15" s="756"/>
      <c r="MFR15" s="756"/>
      <c r="MFT15" s="756"/>
      <c r="MFU15" s="94"/>
      <c r="MFX15" s="543"/>
      <c r="MFY15" s="542"/>
      <c r="MGG15" s="756"/>
      <c r="MGI15" s="756"/>
      <c r="MGK15" s="756"/>
      <c r="MGM15" s="756"/>
      <c r="MGN15" s="94"/>
      <c r="MGQ15" s="543"/>
      <c r="MGR15" s="542"/>
      <c r="MGZ15" s="756"/>
      <c r="MHB15" s="756"/>
      <c r="MHD15" s="756"/>
      <c r="MHF15" s="756"/>
      <c r="MHG15" s="94"/>
      <c r="MHJ15" s="543"/>
      <c r="MHK15" s="542"/>
      <c r="MHS15" s="756"/>
      <c r="MHU15" s="756"/>
      <c r="MHW15" s="756"/>
      <c r="MHY15" s="756"/>
      <c r="MHZ15" s="94"/>
      <c r="MIC15" s="543"/>
      <c r="MID15" s="542"/>
      <c r="MIL15" s="756"/>
      <c r="MIN15" s="756"/>
      <c r="MIP15" s="756"/>
      <c r="MIR15" s="756"/>
      <c r="MIS15" s="94"/>
      <c r="MIV15" s="543"/>
      <c r="MIW15" s="542"/>
      <c r="MJE15" s="756"/>
      <c r="MJG15" s="756"/>
      <c r="MJI15" s="756"/>
      <c r="MJK15" s="756"/>
      <c r="MJL15" s="94"/>
      <c r="MJO15" s="543"/>
      <c r="MJP15" s="542"/>
      <c r="MJX15" s="756"/>
      <c r="MJZ15" s="756"/>
      <c r="MKB15" s="756"/>
      <c r="MKD15" s="756"/>
      <c r="MKE15" s="94"/>
      <c r="MKH15" s="543"/>
      <c r="MKI15" s="542"/>
      <c r="MKQ15" s="756"/>
      <c r="MKS15" s="756"/>
      <c r="MKU15" s="756"/>
      <c r="MKW15" s="756"/>
      <c r="MKX15" s="94"/>
      <c r="MLA15" s="543"/>
      <c r="MLB15" s="542"/>
      <c r="MLJ15" s="756"/>
      <c r="MLL15" s="756"/>
      <c r="MLN15" s="756"/>
      <c r="MLP15" s="756"/>
      <c r="MLQ15" s="94"/>
      <c r="MLT15" s="543"/>
      <c r="MLU15" s="542"/>
      <c r="MMC15" s="756"/>
      <c r="MME15" s="756"/>
      <c r="MMG15" s="756"/>
      <c r="MMI15" s="756"/>
      <c r="MMJ15" s="94"/>
      <c r="MMM15" s="543"/>
      <c r="MMN15" s="542"/>
      <c r="MMV15" s="756"/>
      <c r="MMX15" s="756"/>
      <c r="MMZ15" s="756"/>
      <c r="MNB15" s="756"/>
      <c r="MNC15" s="94"/>
      <c r="MNF15" s="543"/>
      <c r="MNG15" s="542"/>
      <c r="MNO15" s="756"/>
      <c r="MNQ15" s="756"/>
      <c r="MNS15" s="756"/>
      <c r="MNU15" s="756"/>
      <c r="MNV15" s="94"/>
      <c r="MNY15" s="543"/>
      <c r="MNZ15" s="542"/>
      <c r="MOH15" s="756"/>
      <c r="MOJ15" s="756"/>
      <c r="MOL15" s="756"/>
      <c r="MON15" s="756"/>
      <c r="MOO15" s="94"/>
      <c r="MOR15" s="543"/>
      <c r="MOS15" s="542"/>
      <c r="MPA15" s="756"/>
      <c r="MPC15" s="756"/>
      <c r="MPE15" s="756"/>
      <c r="MPG15" s="756"/>
      <c r="MPH15" s="94"/>
      <c r="MPK15" s="543"/>
      <c r="MPL15" s="542"/>
      <c r="MPT15" s="756"/>
      <c r="MPV15" s="756"/>
      <c r="MPX15" s="756"/>
      <c r="MPZ15" s="756"/>
      <c r="MQA15" s="94"/>
      <c r="MQD15" s="543"/>
      <c r="MQE15" s="542"/>
      <c r="MQM15" s="756"/>
      <c r="MQO15" s="756"/>
      <c r="MQQ15" s="756"/>
      <c r="MQS15" s="756"/>
      <c r="MQT15" s="94"/>
      <c r="MQW15" s="543"/>
      <c r="MQX15" s="542"/>
      <c r="MRF15" s="756"/>
      <c r="MRH15" s="756"/>
      <c r="MRJ15" s="756"/>
      <c r="MRL15" s="756"/>
      <c r="MRM15" s="94"/>
      <c r="MRP15" s="543"/>
      <c r="MRQ15" s="542"/>
      <c r="MRY15" s="756"/>
      <c r="MSA15" s="756"/>
      <c r="MSC15" s="756"/>
      <c r="MSE15" s="756"/>
      <c r="MSF15" s="94"/>
      <c r="MSI15" s="543"/>
      <c r="MSJ15" s="542"/>
      <c r="MSR15" s="756"/>
      <c r="MST15" s="756"/>
      <c r="MSV15" s="756"/>
      <c r="MSX15" s="756"/>
      <c r="MSY15" s="94"/>
      <c r="MTB15" s="543"/>
      <c r="MTC15" s="542"/>
      <c r="MTK15" s="756"/>
      <c r="MTM15" s="756"/>
      <c r="MTO15" s="756"/>
      <c r="MTQ15" s="756"/>
      <c r="MTR15" s="94"/>
      <c r="MTU15" s="543"/>
      <c r="MTV15" s="542"/>
      <c r="MUD15" s="756"/>
      <c r="MUF15" s="756"/>
      <c r="MUH15" s="756"/>
      <c r="MUJ15" s="756"/>
      <c r="MUK15" s="94"/>
      <c r="MUN15" s="543"/>
      <c r="MUO15" s="542"/>
      <c r="MUW15" s="756"/>
      <c r="MUY15" s="756"/>
      <c r="MVA15" s="756"/>
      <c r="MVC15" s="756"/>
      <c r="MVD15" s="94"/>
      <c r="MVG15" s="543"/>
      <c r="MVH15" s="542"/>
      <c r="MVP15" s="756"/>
      <c r="MVR15" s="756"/>
      <c r="MVT15" s="756"/>
      <c r="MVV15" s="756"/>
      <c r="MVW15" s="94"/>
      <c r="MVZ15" s="543"/>
      <c r="MWA15" s="542"/>
      <c r="MWI15" s="756"/>
      <c r="MWK15" s="756"/>
      <c r="MWM15" s="756"/>
      <c r="MWO15" s="756"/>
      <c r="MWP15" s="94"/>
      <c r="MWS15" s="543"/>
      <c r="MWT15" s="542"/>
      <c r="MXB15" s="756"/>
      <c r="MXD15" s="756"/>
      <c r="MXF15" s="756"/>
      <c r="MXH15" s="756"/>
      <c r="MXI15" s="94"/>
      <c r="MXL15" s="543"/>
      <c r="MXM15" s="542"/>
      <c r="MXU15" s="756"/>
      <c r="MXW15" s="756"/>
      <c r="MXY15" s="756"/>
      <c r="MYA15" s="756"/>
      <c r="MYB15" s="94"/>
      <c r="MYE15" s="543"/>
      <c r="MYF15" s="542"/>
      <c r="MYN15" s="756"/>
      <c r="MYP15" s="756"/>
      <c r="MYR15" s="756"/>
      <c r="MYT15" s="756"/>
      <c r="MYU15" s="94"/>
      <c r="MYX15" s="543"/>
      <c r="MYY15" s="542"/>
      <c r="MZG15" s="756"/>
      <c r="MZI15" s="756"/>
      <c r="MZK15" s="756"/>
      <c r="MZM15" s="756"/>
      <c r="MZN15" s="94"/>
      <c r="MZQ15" s="543"/>
      <c r="MZR15" s="542"/>
      <c r="MZZ15" s="756"/>
      <c r="NAB15" s="756"/>
      <c r="NAD15" s="756"/>
      <c r="NAF15" s="756"/>
      <c r="NAG15" s="94"/>
      <c r="NAJ15" s="543"/>
      <c r="NAK15" s="542"/>
      <c r="NAS15" s="756"/>
      <c r="NAU15" s="756"/>
      <c r="NAW15" s="756"/>
      <c r="NAY15" s="756"/>
      <c r="NAZ15" s="94"/>
      <c r="NBC15" s="543"/>
      <c r="NBD15" s="542"/>
      <c r="NBL15" s="756"/>
      <c r="NBN15" s="756"/>
      <c r="NBP15" s="756"/>
      <c r="NBR15" s="756"/>
      <c r="NBS15" s="94"/>
      <c r="NBV15" s="543"/>
      <c r="NBW15" s="542"/>
      <c r="NCE15" s="756"/>
      <c r="NCG15" s="756"/>
      <c r="NCI15" s="756"/>
      <c r="NCK15" s="756"/>
      <c r="NCL15" s="94"/>
      <c r="NCO15" s="543"/>
      <c r="NCP15" s="542"/>
      <c r="NCX15" s="756"/>
      <c r="NCZ15" s="756"/>
      <c r="NDB15" s="756"/>
      <c r="NDD15" s="756"/>
      <c r="NDE15" s="94"/>
      <c r="NDH15" s="543"/>
      <c r="NDI15" s="542"/>
      <c r="NDQ15" s="756"/>
      <c r="NDS15" s="756"/>
      <c r="NDU15" s="756"/>
      <c r="NDW15" s="756"/>
      <c r="NDX15" s="94"/>
      <c r="NEA15" s="543"/>
      <c r="NEB15" s="542"/>
      <c r="NEJ15" s="756"/>
      <c r="NEL15" s="756"/>
      <c r="NEN15" s="756"/>
      <c r="NEP15" s="756"/>
      <c r="NEQ15" s="94"/>
      <c r="NET15" s="543"/>
      <c r="NEU15" s="542"/>
      <c r="NFC15" s="756"/>
      <c r="NFE15" s="756"/>
      <c r="NFG15" s="756"/>
      <c r="NFI15" s="756"/>
      <c r="NFJ15" s="94"/>
      <c r="NFM15" s="543"/>
      <c r="NFN15" s="542"/>
      <c r="NFV15" s="756"/>
      <c r="NFX15" s="756"/>
      <c r="NFZ15" s="756"/>
      <c r="NGB15" s="756"/>
      <c r="NGC15" s="94"/>
      <c r="NGF15" s="543"/>
      <c r="NGG15" s="542"/>
      <c r="NGO15" s="756"/>
      <c r="NGQ15" s="756"/>
      <c r="NGS15" s="756"/>
      <c r="NGU15" s="756"/>
      <c r="NGV15" s="94"/>
      <c r="NGY15" s="543"/>
      <c r="NGZ15" s="542"/>
      <c r="NHH15" s="756"/>
      <c r="NHJ15" s="756"/>
      <c r="NHL15" s="756"/>
      <c r="NHN15" s="756"/>
      <c r="NHO15" s="94"/>
      <c r="NHR15" s="543"/>
      <c r="NHS15" s="542"/>
      <c r="NIA15" s="756"/>
      <c r="NIC15" s="756"/>
      <c r="NIE15" s="756"/>
      <c r="NIG15" s="756"/>
      <c r="NIH15" s="94"/>
      <c r="NIK15" s="543"/>
      <c r="NIL15" s="542"/>
      <c r="NIT15" s="756"/>
      <c r="NIV15" s="756"/>
      <c r="NIX15" s="756"/>
      <c r="NIZ15" s="756"/>
      <c r="NJA15" s="94"/>
      <c r="NJD15" s="543"/>
      <c r="NJE15" s="542"/>
      <c r="NJM15" s="756"/>
      <c r="NJO15" s="756"/>
      <c r="NJQ15" s="756"/>
      <c r="NJS15" s="756"/>
      <c r="NJT15" s="94"/>
      <c r="NJW15" s="543"/>
      <c r="NJX15" s="542"/>
      <c r="NKF15" s="756"/>
      <c r="NKH15" s="756"/>
      <c r="NKJ15" s="756"/>
      <c r="NKL15" s="756"/>
      <c r="NKM15" s="94"/>
      <c r="NKP15" s="543"/>
      <c r="NKQ15" s="542"/>
      <c r="NKY15" s="756"/>
      <c r="NLA15" s="756"/>
      <c r="NLC15" s="756"/>
      <c r="NLE15" s="756"/>
      <c r="NLF15" s="94"/>
      <c r="NLI15" s="543"/>
      <c r="NLJ15" s="542"/>
      <c r="NLR15" s="756"/>
      <c r="NLT15" s="756"/>
      <c r="NLV15" s="756"/>
      <c r="NLX15" s="756"/>
      <c r="NLY15" s="94"/>
      <c r="NMB15" s="543"/>
      <c r="NMC15" s="542"/>
      <c r="NMK15" s="756"/>
      <c r="NMM15" s="756"/>
      <c r="NMO15" s="756"/>
      <c r="NMQ15" s="756"/>
      <c r="NMR15" s="94"/>
      <c r="NMU15" s="543"/>
      <c r="NMV15" s="542"/>
      <c r="NND15" s="756"/>
      <c r="NNF15" s="756"/>
      <c r="NNH15" s="756"/>
      <c r="NNJ15" s="756"/>
      <c r="NNK15" s="94"/>
      <c r="NNN15" s="543"/>
      <c r="NNO15" s="542"/>
      <c r="NNW15" s="756"/>
      <c r="NNY15" s="756"/>
      <c r="NOA15" s="756"/>
      <c r="NOC15" s="756"/>
      <c r="NOD15" s="94"/>
      <c r="NOG15" s="543"/>
      <c r="NOH15" s="542"/>
      <c r="NOP15" s="756"/>
      <c r="NOR15" s="756"/>
      <c r="NOT15" s="756"/>
      <c r="NOV15" s="756"/>
      <c r="NOW15" s="94"/>
      <c r="NOZ15" s="543"/>
      <c r="NPA15" s="542"/>
      <c r="NPI15" s="756"/>
      <c r="NPK15" s="756"/>
      <c r="NPM15" s="756"/>
      <c r="NPO15" s="756"/>
      <c r="NPP15" s="94"/>
      <c r="NPS15" s="543"/>
      <c r="NPT15" s="542"/>
      <c r="NQB15" s="756"/>
      <c r="NQD15" s="756"/>
      <c r="NQF15" s="756"/>
      <c r="NQH15" s="756"/>
      <c r="NQI15" s="94"/>
      <c r="NQL15" s="543"/>
      <c r="NQM15" s="542"/>
      <c r="NQU15" s="756"/>
      <c r="NQW15" s="756"/>
      <c r="NQY15" s="756"/>
      <c r="NRA15" s="756"/>
      <c r="NRB15" s="94"/>
      <c r="NRE15" s="543"/>
      <c r="NRF15" s="542"/>
      <c r="NRN15" s="756"/>
      <c r="NRP15" s="756"/>
      <c r="NRR15" s="756"/>
      <c r="NRT15" s="756"/>
      <c r="NRU15" s="94"/>
      <c r="NRX15" s="543"/>
      <c r="NRY15" s="542"/>
      <c r="NSG15" s="756"/>
      <c r="NSI15" s="756"/>
      <c r="NSK15" s="756"/>
      <c r="NSM15" s="756"/>
      <c r="NSN15" s="94"/>
      <c r="NSQ15" s="543"/>
      <c r="NSR15" s="542"/>
      <c r="NSZ15" s="756"/>
      <c r="NTB15" s="756"/>
      <c r="NTD15" s="756"/>
      <c r="NTF15" s="756"/>
      <c r="NTG15" s="94"/>
      <c r="NTJ15" s="543"/>
      <c r="NTK15" s="542"/>
      <c r="NTS15" s="756"/>
      <c r="NTU15" s="756"/>
      <c r="NTW15" s="756"/>
      <c r="NTY15" s="756"/>
      <c r="NTZ15" s="94"/>
      <c r="NUC15" s="543"/>
      <c r="NUD15" s="542"/>
      <c r="NUL15" s="756"/>
      <c r="NUN15" s="756"/>
      <c r="NUP15" s="756"/>
      <c r="NUR15" s="756"/>
      <c r="NUS15" s="94"/>
      <c r="NUV15" s="543"/>
      <c r="NUW15" s="542"/>
      <c r="NVE15" s="756"/>
      <c r="NVG15" s="756"/>
      <c r="NVI15" s="756"/>
      <c r="NVK15" s="756"/>
      <c r="NVL15" s="94"/>
      <c r="NVO15" s="543"/>
      <c r="NVP15" s="542"/>
      <c r="NVX15" s="756"/>
      <c r="NVZ15" s="756"/>
      <c r="NWB15" s="756"/>
      <c r="NWD15" s="756"/>
      <c r="NWE15" s="94"/>
      <c r="NWH15" s="543"/>
      <c r="NWI15" s="542"/>
      <c r="NWQ15" s="756"/>
      <c r="NWS15" s="756"/>
      <c r="NWU15" s="756"/>
      <c r="NWW15" s="756"/>
      <c r="NWX15" s="94"/>
      <c r="NXA15" s="543"/>
      <c r="NXB15" s="542"/>
      <c r="NXJ15" s="756"/>
      <c r="NXL15" s="756"/>
      <c r="NXN15" s="756"/>
      <c r="NXP15" s="756"/>
      <c r="NXQ15" s="94"/>
      <c r="NXT15" s="543"/>
      <c r="NXU15" s="542"/>
      <c r="NYC15" s="756"/>
      <c r="NYE15" s="756"/>
      <c r="NYG15" s="756"/>
      <c r="NYI15" s="756"/>
      <c r="NYJ15" s="94"/>
      <c r="NYM15" s="543"/>
      <c r="NYN15" s="542"/>
      <c r="NYV15" s="756"/>
      <c r="NYX15" s="756"/>
      <c r="NYZ15" s="756"/>
      <c r="NZB15" s="756"/>
      <c r="NZC15" s="94"/>
      <c r="NZF15" s="543"/>
      <c r="NZG15" s="542"/>
      <c r="NZO15" s="756"/>
      <c r="NZQ15" s="756"/>
      <c r="NZS15" s="756"/>
      <c r="NZU15" s="756"/>
      <c r="NZV15" s="94"/>
      <c r="NZY15" s="543"/>
      <c r="NZZ15" s="542"/>
      <c r="OAH15" s="756"/>
      <c r="OAJ15" s="756"/>
      <c r="OAL15" s="756"/>
      <c r="OAN15" s="756"/>
      <c r="OAO15" s="94"/>
      <c r="OAR15" s="543"/>
      <c r="OAS15" s="542"/>
      <c r="OBA15" s="756"/>
      <c r="OBC15" s="756"/>
      <c r="OBE15" s="756"/>
      <c r="OBG15" s="756"/>
      <c r="OBH15" s="94"/>
      <c r="OBK15" s="543"/>
      <c r="OBL15" s="542"/>
      <c r="OBT15" s="756"/>
      <c r="OBV15" s="756"/>
      <c r="OBX15" s="756"/>
      <c r="OBZ15" s="756"/>
      <c r="OCA15" s="94"/>
      <c r="OCD15" s="543"/>
      <c r="OCE15" s="542"/>
      <c r="OCM15" s="756"/>
      <c r="OCO15" s="756"/>
      <c r="OCQ15" s="756"/>
      <c r="OCS15" s="756"/>
      <c r="OCT15" s="94"/>
      <c r="OCW15" s="543"/>
      <c r="OCX15" s="542"/>
      <c r="ODF15" s="756"/>
      <c r="ODH15" s="756"/>
      <c r="ODJ15" s="756"/>
      <c r="ODL15" s="756"/>
      <c r="ODM15" s="94"/>
      <c r="ODP15" s="543"/>
      <c r="ODQ15" s="542"/>
      <c r="ODY15" s="756"/>
      <c r="OEA15" s="756"/>
      <c r="OEC15" s="756"/>
      <c r="OEE15" s="756"/>
      <c r="OEF15" s="94"/>
      <c r="OEI15" s="543"/>
      <c r="OEJ15" s="542"/>
      <c r="OER15" s="756"/>
      <c r="OET15" s="756"/>
      <c r="OEV15" s="756"/>
      <c r="OEX15" s="756"/>
      <c r="OEY15" s="94"/>
      <c r="OFB15" s="543"/>
      <c r="OFC15" s="542"/>
      <c r="OFK15" s="756"/>
      <c r="OFM15" s="756"/>
      <c r="OFO15" s="756"/>
      <c r="OFQ15" s="756"/>
      <c r="OFR15" s="94"/>
      <c r="OFU15" s="543"/>
      <c r="OFV15" s="542"/>
      <c r="OGD15" s="756"/>
      <c r="OGF15" s="756"/>
      <c r="OGH15" s="756"/>
      <c r="OGJ15" s="756"/>
      <c r="OGK15" s="94"/>
      <c r="OGN15" s="543"/>
      <c r="OGO15" s="542"/>
      <c r="OGW15" s="756"/>
      <c r="OGY15" s="756"/>
      <c r="OHA15" s="756"/>
      <c r="OHC15" s="756"/>
      <c r="OHD15" s="94"/>
      <c r="OHG15" s="543"/>
      <c r="OHH15" s="542"/>
      <c r="OHP15" s="756"/>
      <c r="OHR15" s="756"/>
      <c r="OHT15" s="756"/>
      <c r="OHV15" s="756"/>
      <c r="OHW15" s="94"/>
      <c r="OHZ15" s="543"/>
      <c r="OIA15" s="542"/>
      <c r="OII15" s="756"/>
      <c r="OIK15" s="756"/>
      <c r="OIM15" s="756"/>
      <c r="OIO15" s="756"/>
      <c r="OIP15" s="94"/>
      <c r="OIS15" s="543"/>
      <c r="OIT15" s="542"/>
      <c r="OJB15" s="756"/>
      <c r="OJD15" s="756"/>
      <c r="OJF15" s="756"/>
      <c r="OJH15" s="756"/>
      <c r="OJI15" s="94"/>
      <c r="OJL15" s="543"/>
      <c r="OJM15" s="542"/>
      <c r="OJU15" s="756"/>
      <c r="OJW15" s="756"/>
      <c r="OJY15" s="756"/>
      <c r="OKA15" s="756"/>
      <c r="OKB15" s="94"/>
      <c r="OKE15" s="543"/>
      <c r="OKF15" s="542"/>
      <c r="OKN15" s="756"/>
      <c r="OKP15" s="756"/>
      <c r="OKR15" s="756"/>
      <c r="OKT15" s="756"/>
      <c r="OKU15" s="94"/>
      <c r="OKX15" s="543"/>
      <c r="OKY15" s="542"/>
      <c r="OLG15" s="756"/>
      <c r="OLI15" s="756"/>
      <c r="OLK15" s="756"/>
      <c r="OLM15" s="756"/>
      <c r="OLN15" s="94"/>
      <c r="OLQ15" s="543"/>
      <c r="OLR15" s="542"/>
      <c r="OLZ15" s="756"/>
      <c r="OMB15" s="756"/>
      <c r="OMD15" s="756"/>
      <c r="OMF15" s="756"/>
      <c r="OMG15" s="94"/>
      <c r="OMJ15" s="543"/>
      <c r="OMK15" s="542"/>
      <c r="OMS15" s="756"/>
      <c r="OMU15" s="756"/>
      <c r="OMW15" s="756"/>
      <c r="OMY15" s="756"/>
      <c r="OMZ15" s="94"/>
      <c r="ONC15" s="543"/>
      <c r="OND15" s="542"/>
      <c r="ONL15" s="756"/>
      <c r="ONN15" s="756"/>
      <c r="ONP15" s="756"/>
      <c r="ONR15" s="756"/>
      <c r="ONS15" s="94"/>
      <c r="ONV15" s="543"/>
      <c r="ONW15" s="542"/>
      <c r="OOE15" s="756"/>
      <c r="OOG15" s="756"/>
      <c r="OOI15" s="756"/>
      <c r="OOK15" s="756"/>
      <c r="OOL15" s="94"/>
      <c r="OOO15" s="543"/>
      <c r="OOP15" s="542"/>
      <c r="OOX15" s="756"/>
      <c r="OOZ15" s="756"/>
      <c r="OPB15" s="756"/>
      <c r="OPD15" s="756"/>
      <c r="OPE15" s="94"/>
      <c r="OPH15" s="543"/>
      <c r="OPI15" s="542"/>
      <c r="OPQ15" s="756"/>
      <c r="OPS15" s="756"/>
      <c r="OPU15" s="756"/>
      <c r="OPW15" s="756"/>
      <c r="OPX15" s="94"/>
      <c r="OQA15" s="543"/>
      <c r="OQB15" s="542"/>
      <c r="OQJ15" s="756"/>
      <c r="OQL15" s="756"/>
      <c r="OQN15" s="756"/>
      <c r="OQP15" s="756"/>
      <c r="OQQ15" s="94"/>
      <c r="OQT15" s="543"/>
      <c r="OQU15" s="542"/>
      <c r="ORC15" s="756"/>
      <c r="ORE15" s="756"/>
      <c r="ORG15" s="756"/>
      <c r="ORI15" s="756"/>
      <c r="ORJ15" s="94"/>
      <c r="ORM15" s="543"/>
      <c r="ORN15" s="542"/>
      <c r="ORV15" s="756"/>
      <c r="ORX15" s="756"/>
      <c r="ORZ15" s="756"/>
      <c r="OSB15" s="756"/>
      <c r="OSC15" s="94"/>
      <c r="OSF15" s="543"/>
      <c r="OSG15" s="542"/>
      <c r="OSO15" s="756"/>
      <c r="OSQ15" s="756"/>
      <c r="OSS15" s="756"/>
      <c r="OSU15" s="756"/>
      <c r="OSV15" s="94"/>
      <c r="OSY15" s="543"/>
      <c r="OSZ15" s="542"/>
      <c r="OTH15" s="756"/>
      <c r="OTJ15" s="756"/>
      <c r="OTL15" s="756"/>
      <c r="OTN15" s="756"/>
      <c r="OTO15" s="94"/>
      <c r="OTR15" s="543"/>
      <c r="OTS15" s="542"/>
      <c r="OUA15" s="756"/>
      <c r="OUC15" s="756"/>
      <c r="OUE15" s="756"/>
      <c r="OUG15" s="756"/>
      <c r="OUH15" s="94"/>
      <c r="OUK15" s="543"/>
      <c r="OUL15" s="542"/>
      <c r="OUT15" s="756"/>
      <c r="OUV15" s="756"/>
      <c r="OUX15" s="756"/>
      <c r="OUZ15" s="756"/>
      <c r="OVA15" s="94"/>
      <c r="OVD15" s="543"/>
      <c r="OVE15" s="542"/>
      <c r="OVM15" s="756"/>
      <c r="OVO15" s="756"/>
      <c r="OVQ15" s="756"/>
      <c r="OVS15" s="756"/>
      <c r="OVT15" s="94"/>
      <c r="OVW15" s="543"/>
      <c r="OVX15" s="542"/>
      <c r="OWF15" s="756"/>
      <c r="OWH15" s="756"/>
      <c r="OWJ15" s="756"/>
      <c r="OWL15" s="756"/>
      <c r="OWM15" s="94"/>
      <c r="OWP15" s="543"/>
      <c r="OWQ15" s="542"/>
      <c r="OWY15" s="756"/>
      <c r="OXA15" s="756"/>
      <c r="OXC15" s="756"/>
      <c r="OXE15" s="756"/>
      <c r="OXF15" s="94"/>
      <c r="OXI15" s="543"/>
      <c r="OXJ15" s="542"/>
      <c r="OXR15" s="756"/>
      <c r="OXT15" s="756"/>
      <c r="OXV15" s="756"/>
      <c r="OXX15" s="756"/>
      <c r="OXY15" s="94"/>
      <c r="OYB15" s="543"/>
      <c r="OYC15" s="542"/>
      <c r="OYK15" s="756"/>
      <c r="OYM15" s="756"/>
      <c r="OYO15" s="756"/>
      <c r="OYQ15" s="756"/>
      <c r="OYR15" s="94"/>
      <c r="OYU15" s="543"/>
      <c r="OYV15" s="542"/>
      <c r="OZD15" s="756"/>
      <c r="OZF15" s="756"/>
      <c r="OZH15" s="756"/>
      <c r="OZJ15" s="756"/>
      <c r="OZK15" s="94"/>
      <c r="OZN15" s="543"/>
      <c r="OZO15" s="542"/>
      <c r="OZW15" s="756"/>
      <c r="OZY15" s="756"/>
      <c r="PAA15" s="756"/>
      <c r="PAC15" s="756"/>
      <c r="PAD15" s="94"/>
      <c r="PAG15" s="543"/>
      <c r="PAH15" s="542"/>
      <c r="PAP15" s="756"/>
      <c r="PAR15" s="756"/>
      <c r="PAT15" s="756"/>
      <c r="PAV15" s="756"/>
      <c r="PAW15" s="94"/>
      <c r="PAZ15" s="543"/>
      <c r="PBA15" s="542"/>
      <c r="PBI15" s="756"/>
      <c r="PBK15" s="756"/>
      <c r="PBM15" s="756"/>
      <c r="PBO15" s="756"/>
      <c r="PBP15" s="94"/>
      <c r="PBS15" s="543"/>
      <c r="PBT15" s="542"/>
      <c r="PCB15" s="756"/>
      <c r="PCD15" s="756"/>
      <c r="PCF15" s="756"/>
      <c r="PCH15" s="756"/>
      <c r="PCI15" s="94"/>
      <c r="PCL15" s="543"/>
      <c r="PCM15" s="542"/>
      <c r="PCU15" s="756"/>
      <c r="PCW15" s="756"/>
      <c r="PCY15" s="756"/>
      <c r="PDA15" s="756"/>
      <c r="PDB15" s="94"/>
      <c r="PDE15" s="543"/>
      <c r="PDF15" s="542"/>
      <c r="PDN15" s="756"/>
      <c r="PDP15" s="756"/>
      <c r="PDR15" s="756"/>
      <c r="PDT15" s="756"/>
      <c r="PDU15" s="94"/>
      <c r="PDX15" s="543"/>
      <c r="PDY15" s="542"/>
      <c r="PEG15" s="756"/>
      <c r="PEI15" s="756"/>
      <c r="PEK15" s="756"/>
      <c r="PEM15" s="756"/>
      <c r="PEN15" s="94"/>
      <c r="PEQ15" s="543"/>
      <c r="PER15" s="542"/>
      <c r="PEZ15" s="756"/>
      <c r="PFB15" s="756"/>
      <c r="PFD15" s="756"/>
      <c r="PFF15" s="756"/>
      <c r="PFG15" s="94"/>
      <c r="PFJ15" s="543"/>
      <c r="PFK15" s="542"/>
      <c r="PFS15" s="756"/>
      <c r="PFU15" s="756"/>
      <c r="PFW15" s="756"/>
      <c r="PFY15" s="756"/>
      <c r="PFZ15" s="94"/>
      <c r="PGC15" s="543"/>
      <c r="PGD15" s="542"/>
      <c r="PGL15" s="756"/>
      <c r="PGN15" s="756"/>
      <c r="PGP15" s="756"/>
      <c r="PGR15" s="756"/>
      <c r="PGS15" s="94"/>
      <c r="PGV15" s="543"/>
      <c r="PGW15" s="542"/>
      <c r="PHE15" s="756"/>
      <c r="PHG15" s="756"/>
      <c r="PHI15" s="756"/>
      <c r="PHK15" s="756"/>
      <c r="PHL15" s="94"/>
      <c r="PHO15" s="543"/>
      <c r="PHP15" s="542"/>
      <c r="PHX15" s="756"/>
      <c r="PHZ15" s="756"/>
      <c r="PIB15" s="756"/>
      <c r="PID15" s="756"/>
      <c r="PIE15" s="94"/>
      <c r="PIH15" s="543"/>
      <c r="PII15" s="542"/>
      <c r="PIQ15" s="756"/>
      <c r="PIS15" s="756"/>
      <c r="PIU15" s="756"/>
      <c r="PIW15" s="756"/>
      <c r="PIX15" s="94"/>
      <c r="PJA15" s="543"/>
      <c r="PJB15" s="542"/>
      <c r="PJJ15" s="756"/>
      <c r="PJL15" s="756"/>
      <c r="PJN15" s="756"/>
      <c r="PJP15" s="756"/>
      <c r="PJQ15" s="94"/>
      <c r="PJT15" s="543"/>
      <c r="PJU15" s="542"/>
      <c r="PKC15" s="756"/>
      <c r="PKE15" s="756"/>
      <c r="PKG15" s="756"/>
      <c r="PKI15" s="756"/>
      <c r="PKJ15" s="94"/>
      <c r="PKM15" s="543"/>
      <c r="PKN15" s="542"/>
      <c r="PKV15" s="756"/>
      <c r="PKX15" s="756"/>
      <c r="PKZ15" s="756"/>
      <c r="PLB15" s="756"/>
      <c r="PLC15" s="94"/>
      <c r="PLF15" s="543"/>
      <c r="PLG15" s="542"/>
      <c r="PLO15" s="756"/>
      <c r="PLQ15" s="756"/>
      <c r="PLS15" s="756"/>
      <c r="PLU15" s="756"/>
      <c r="PLV15" s="94"/>
      <c r="PLY15" s="543"/>
      <c r="PLZ15" s="542"/>
      <c r="PMH15" s="756"/>
      <c r="PMJ15" s="756"/>
      <c r="PML15" s="756"/>
      <c r="PMN15" s="756"/>
      <c r="PMO15" s="94"/>
      <c r="PMR15" s="543"/>
      <c r="PMS15" s="542"/>
      <c r="PNA15" s="756"/>
      <c r="PNC15" s="756"/>
      <c r="PNE15" s="756"/>
      <c r="PNG15" s="756"/>
      <c r="PNH15" s="94"/>
      <c r="PNK15" s="543"/>
      <c r="PNL15" s="542"/>
      <c r="PNT15" s="756"/>
      <c r="PNV15" s="756"/>
      <c r="PNX15" s="756"/>
      <c r="PNZ15" s="756"/>
      <c r="POA15" s="94"/>
      <c r="POD15" s="543"/>
      <c r="POE15" s="542"/>
      <c r="POM15" s="756"/>
      <c r="POO15" s="756"/>
      <c r="POQ15" s="756"/>
      <c r="POS15" s="756"/>
      <c r="POT15" s="94"/>
      <c r="POW15" s="543"/>
      <c r="POX15" s="542"/>
      <c r="PPF15" s="756"/>
      <c r="PPH15" s="756"/>
      <c r="PPJ15" s="756"/>
      <c r="PPL15" s="756"/>
      <c r="PPM15" s="94"/>
      <c r="PPP15" s="543"/>
      <c r="PPQ15" s="542"/>
      <c r="PPY15" s="756"/>
      <c r="PQA15" s="756"/>
      <c r="PQC15" s="756"/>
      <c r="PQE15" s="756"/>
      <c r="PQF15" s="94"/>
      <c r="PQI15" s="543"/>
      <c r="PQJ15" s="542"/>
      <c r="PQR15" s="756"/>
      <c r="PQT15" s="756"/>
      <c r="PQV15" s="756"/>
      <c r="PQX15" s="756"/>
      <c r="PQY15" s="94"/>
      <c r="PRB15" s="543"/>
      <c r="PRC15" s="542"/>
      <c r="PRK15" s="756"/>
      <c r="PRM15" s="756"/>
      <c r="PRO15" s="756"/>
      <c r="PRQ15" s="756"/>
      <c r="PRR15" s="94"/>
      <c r="PRU15" s="543"/>
      <c r="PRV15" s="542"/>
      <c r="PSD15" s="756"/>
      <c r="PSF15" s="756"/>
      <c r="PSH15" s="756"/>
      <c r="PSJ15" s="756"/>
      <c r="PSK15" s="94"/>
      <c r="PSN15" s="543"/>
      <c r="PSO15" s="542"/>
      <c r="PSW15" s="756"/>
      <c r="PSY15" s="756"/>
      <c r="PTA15" s="756"/>
      <c r="PTC15" s="756"/>
      <c r="PTD15" s="94"/>
      <c r="PTG15" s="543"/>
      <c r="PTH15" s="542"/>
      <c r="PTP15" s="756"/>
      <c r="PTR15" s="756"/>
      <c r="PTT15" s="756"/>
      <c r="PTV15" s="756"/>
      <c r="PTW15" s="94"/>
      <c r="PTZ15" s="543"/>
      <c r="PUA15" s="542"/>
      <c r="PUI15" s="756"/>
      <c r="PUK15" s="756"/>
      <c r="PUM15" s="756"/>
      <c r="PUO15" s="756"/>
      <c r="PUP15" s="94"/>
      <c r="PUS15" s="543"/>
      <c r="PUT15" s="542"/>
      <c r="PVB15" s="756"/>
      <c r="PVD15" s="756"/>
      <c r="PVF15" s="756"/>
      <c r="PVH15" s="756"/>
      <c r="PVI15" s="94"/>
      <c r="PVL15" s="543"/>
      <c r="PVM15" s="542"/>
      <c r="PVU15" s="756"/>
      <c r="PVW15" s="756"/>
      <c r="PVY15" s="756"/>
      <c r="PWA15" s="756"/>
      <c r="PWB15" s="94"/>
      <c r="PWE15" s="543"/>
      <c r="PWF15" s="542"/>
      <c r="PWN15" s="756"/>
      <c r="PWP15" s="756"/>
      <c r="PWR15" s="756"/>
      <c r="PWT15" s="756"/>
      <c r="PWU15" s="94"/>
      <c r="PWX15" s="543"/>
      <c r="PWY15" s="542"/>
      <c r="PXG15" s="756"/>
      <c r="PXI15" s="756"/>
      <c r="PXK15" s="756"/>
      <c r="PXM15" s="756"/>
      <c r="PXN15" s="94"/>
      <c r="PXQ15" s="543"/>
      <c r="PXR15" s="542"/>
      <c r="PXZ15" s="756"/>
      <c r="PYB15" s="756"/>
      <c r="PYD15" s="756"/>
      <c r="PYF15" s="756"/>
      <c r="PYG15" s="94"/>
      <c r="PYJ15" s="543"/>
      <c r="PYK15" s="542"/>
      <c r="PYS15" s="756"/>
      <c r="PYU15" s="756"/>
      <c r="PYW15" s="756"/>
      <c r="PYY15" s="756"/>
      <c r="PYZ15" s="94"/>
      <c r="PZC15" s="543"/>
      <c r="PZD15" s="542"/>
      <c r="PZL15" s="756"/>
      <c r="PZN15" s="756"/>
      <c r="PZP15" s="756"/>
      <c r="PZR15" s="756"/>
      <c r="PZS15" s="94"/>
      <c r="PZV15" s="543"/>
      <c r="PZW15" s="542"/>
      <c r="QAE15" s="756"/>
      <c r="QAG15" s="756"/>
      <c r="QAI15" s="756"/>
      <c r="QAK15" s="756"/>
      <c r="QAL15" s="94"/>
      <c r="QAO15" s="543"/>
      <c r="QAP15" s="542"/>
      <c r="QAX15" s="756"/>
      <c r="QAZ15" s="756"/>
      <c r="QBB15" s="756"/>
      <c r="QBD15" s="756"/>
      <c r="QBE15" s="94"/>
      <c r="QBH15" s="543"/>
      <c r="QBI15" s="542"/>
      <c r="QBQ15" s="756"/>
      <c r="QBS15" s="756"/>
      <c r="QBU15" s="756"/>
      <c r="QBW15" s="756"/>
      <c r="QBX15" s="94"/>
      <c r="QCA15" s="543"/>
      <c r="QCB15" s="542"/>
      <c r="QCJ15" s="756"/>
      <c r="QCL15" s="756"/>
      <c r="QCN15" s="756"/>
      <c r="QCP15" s="756"/>
      <c r="QCQ15" s="94"/>
      <c r="QCT15" s="543"/>
      <c r="QCU15" s="542"/>
      <c r="QDC15" s="756"/>
      <c r="QDE15" s="756"/>
      <c r="QDG15" s="756"/>
      <c r="QDI15" s="756"/>
      <c r="QDJ15" s="94"/>
      <c r="QDM15" s="543"/>
      <c r="QDN15" s="542"/>
      <c r="QDV15" s="756"/>
      <c r="QDX15" s="756"/>
      <c r="QDZ15" s="756"/>
      <c r="QEB15" s="756"/>
      <c r="QEC15" s="94"/>
      <c r="QEF15" s="543"/>
      <c r="QEG15" s="542"/>
      <c r="QEO15" s="756"/>
      <c r="QEQ15" s="756"/>
      <c r="QES15" s="756"/>
      <c r="QEU15" s="756"/>
      <c r="QEV15" s="94"/>
      <c r="QEY15" s="543"/>
      <c r="QEZ15" s="542"/>
      <c r="QFH15" s="756"/>
      <c r="QFJ15" s="756"/>
      <c r="QFL15" s="756"/>
      <c r="QFN15" s="756"/>
      <c r="QFO15" s="94"/>
      <c r="QFR15" s="543"/>
      <c r="QFS15" s="542"/>
      <c r="QGA15" s="756"/>
      <c r="QGC15" s="756"/>
      <c r="QGE15" s="756"/>
      <c r="QGG15" s="756"/>
      <c r="QGH15" s="94"/>
      <c r="QGK15" s="543"/>
      <c r="QGL15" s="542"/>
      <c r="QGT15" s="756"/>
      <c r="QGV15" s="756"/>
      <c r="QGX15" s="756"/>
      <c r="QGZ15" s="756"/>
      <c r="QHA15" s="94"/>
      <c r="QHD15" s="543"/>
      <c r="QHE15" s="542"/>
      <c r="QHM15" s="756"/>
      <c r="QHO15" s="756"/>
      <c r="QHQ15" s="756"/>
      <c r="QHS15" s="756"/>
      <c r="QHT15" s="94"/>
      <c r="QHW15" s="543"/>
      <c r="QHX15" s="542"/>
      <c r="QIF15" s="756"/>
      <c r="QIH15" s="756"/>
      <c r="QIJ15" s="756"/>
      <c r="QIL15" s="756"/>
      <c r="QIM15" s="94"/>
      <c r="QIP15" s="543"/>
      <c r="QIQ15" s="542"/>
      <c r="QIY15" s="756"/>
      <c r="QJA15" s="756"/>
      <c r="QJC15" s="756"/>
      <c r="QJE15" s="756"/>
      <c r="QJF15" s="94"/>
      <c r="QJI15" s="543"/>
      <c r="QJJ15" s="542"/>
      <c r="QJR15" s="756"/>
      <c r="QJT15" s="756"/>
      <c r="QJV15" s="756"/>
      <c r="QJX15" s="756"/>
      <c r="QJY15" s="94"/>
      <c r="QKB15" s="543"/>
      <c r="QKC15" s="542"/>
      <c r="QKK15" s="756"/>
      <c r="QKM15" s="756"/>
      <c r="QKO15" s="756"/>
      <c r="QKQ15" s="756"/>
      <c r="QKR15" s="94"/>
      <c r="QKU15" s="543"/>
      <c r="QKV15" s="542"/>
      <c r="QLD15" s="756"/>
      <c r="QLF15" s="756"/>
      <c r="QLH15" s="756"/>
      <c r="QLJ15" s="756"/>
      <c r="QLK15" s="94"/>
      <c r="QLN15" s="543"/>
      <c r="QLO15" s="542"/>
      <c r="QLW15" s="756"/>
      <c r="QLY15" s="756"/>
      <c r="QMA15" s="756"/>
      <c r="QMC15" s="756"/>
      <c r="QMD15" s="94"/>
      <c r="QMG15" s="543"/>
      <c r="QMH15" s="542"/>
      <c r="QMP15" s="756"/>
      <c r="QMR15" s="756"/>
      <c r="QMT15" s="756"/>
      <c r="QMV15" s="756"/>
      <c r="QMW15" s="94"/>
      <c r="QMZ15" s="543"/>
      <c r="QNA15" s="542"/>
      <c r="QNI15" s="756"/>
      <c r="QNK15" s="756"/>
      <c r="QNM15" s="756"/>
      <c r="QNO15" s="756"/>
      <c r="QNP15" s="94"/>
      <c r="QNS15" s="543"/>
      <c r="QNT15" s="542"/>
      <c r="QOB15" s="756"/>
      <c r="QOD15" s="756"/>
      <c r="QOF15" s="756"/>
      <c r="QOH15" s="756"/>
      <c r="QOI15" s="94"/>
      <c r="QOL15" s="543"/>
      <c r="QOM15" s="542"/>
      <c r="QOU15" s="756"/>
      <c r="QOW15" s="756"/>
      <c r="QOY15" s="756"/>
      <c r="QPA15" s="756"/>
      <c r="QPB15" s="94"/>
      <c r="QPE15" s="543"/>
      <c r="QPF15" s="542"/>
      <c r="QPN15" s="756"/>
      <c r="QPP15" s="756"/>
      <c r="QPR15" s="756"/>
      <c r="QPT15" s="756"/>
      <c r="QPU15" s="94"/>
      <c r="QPX15" s="543"/>
      <c r="QPY15" s="542"/>
      <c r="QQG15" s="756"/>
      <c r="QQI15" s="756"/>
      <c r="QQK15" s="756"/>
      <c r="QQM15" s="756"/>
      <c r="QQN15" s="94"/>
      <c r="QQQ15" s="543"/>
      <c r="QQR15" s="542"/>
      <c r="QQZ15" s="756"/>
      <c r="QRB15" s="756"/>
      <c r="QRD15" s="756"/>
      <c r="QRF15" s="756"/>
      <c r="QRG15" s="94"/>
      <c r="QRJ15" s="543"/>
      <c r="QRK15" s="542"/>
      <c r="QRS15" s="756"/>
      <c r="QRU15" s="756"/>
      <c r="QRW15" s="756"/>
      <c r="QRY15" s="756"/>
      <c r="QRZ15" s="94"/>
      <c r="QSC15" s="543"/>
      <c r="QSD15" s="542"/>
      <c r="QSL15" s="756"/>
      <c r="QSN15" s="756"/>
      <c r="QSP15" s="756"/>
      <c r="QSR15" s="756"/>
      <c r="QSS15" s="94"/>
      <c r="QSV15" s="543"/>
      <c r="QSW15" s="542"/>
      <c r="QTE15" s="756"/>
      <c r="QTG15" s="756"/>
      <c r="QTI15" s="756"/>
      <c r="QTK15" s="756"/>
      <c r="QTL15" s="94"/>
      <c r="QTO15" s="543"/>
      <c r="QTP15" s="542"/>
      <c r="QTX15" s="756"/>
      <c r="QTZ15" s="756"/>
      <c r="QUB15" s="756"/>
      <c r="QUD15" s="756"/>
      <c r="QUE15" s="94"/>
      <c r="QUH15" s="543"/>
      <c r="QUI15" s="542"/>
      <c r="QUQ15" s="756"/>
      <c r="QUS15" s="756"/>
      <c r="QUU15" s="756"/>
      <c r="QUW15" s="756"/>
      <c r="QUX15" s="94"/>
      <c r="QVA15" s="543"/>
      <c r="QVB15" s="542"/>
      <c r="QVJ15" s="756"/>
      <c r="QVL15" s="756"/>
      <c r="QVN15" s="756"/>
      <c r="QVP15" s="756"/>
      <c r="QVQ15" s="94"/>
      <c r="QVT15" s="543"/>
      <c r="QVU15" s="542"/>
      <c r="QWC15" s="756"/>
      <c r="QWE15" s="756"/>
      <c r="QWG15" s="756"/>
      <c r="QWI15" s="756"/>
      <c r="QWJ15" s="94"/>
      <c r="QWM15" s="543"/>
      <c r="QWN15" s="542"/>
      <c r="QWV15" s="756"/>
      <c r="QWX15" s="756"/>
      <c r="QWZ15" s="756"/>
      <c r="QXB15" s="756"/>
      <c r="QXC15" s="94"/>
      <c r="QXF15" s="543"/>
      <c r="QXG15" s="542"/>
      <c r="QXO15" s="756"/>
      <c r="QXQ15" s="756"/>
      <c r="QXS15" s="756"/>
      <c r="QXU15" s="756"/>
      <c r="QXV15" s="94"/>
      <c r="QXY15" s="543"/>
      <c r="QXZ15" s="542"/>
      <c r="QYH15" s="756"/>
      <c r="QYJ15" s="756"/>
      <c r="QYL15" s="756"/>
      <c r="QYN15" s="756"/>
      <c r="QYO15" s="94"/>
      <c r="QYR15" s="543"/>
      <c r="QYS15" s="542"/>
      <c r="QZA15" s="756"/>
      <c r="QZC15" s="756"/>
      <c r="QZE15" s="756"/>
      <c r="QZG15" s="756"/>
      <c r="QZH15" s="94"/>
      <c r="QZK15" s="543"/>
      <c r="QZL15" s="542"/>
      <c r="QZT15" s="756"/>
      <c r="QZV15" s="756"/>
      <c r="QZX15" s="756"/>
      <c r="QZZ15" s="756"/>
      <c r="RAA15" s="94"/>
      <c r="RAD15" s="543"/>
      <c r="RAE15" s="542"/>
      <c r="RAM15" s="756"/>
      <c r="RAO15" s="756"/>
      <c r="RAQ15" s="756"/>
      <c r="RAS15" s="756"/>
      <c r="RAT15" s="94"/>
      <c r="RAW15" s="543"/>
      <c r="RAX15" s="542"/>
      <c r="RBF15" s="756"/>
      <c r="RBH15" s="756"/>
      <c r="RBJ15" s="756"/>
      <c r="RBL15" s="756"/>
      <c r="RBM15" s="94"/>
      <c r="RBP15" s="543"/>
      <c r="RBQ15" s="542"/>
      <c r="RBY15" s="756"/>
      <c r="RCA15" s="756"/>
      <c r="RCC15" s="756"/>
      <c r="RCE15" s="756"/>
      <c r="RCF15" s="94"/>
      <c r="RCI15" s="543"/>
      <c r="RCJ15" s="542"/>
      <c r="RCR15" s="756"/>
      <c r="RCT15" s="756"/>
      <c r="RCV15" s="756"/>
      <c r="RCX15" s="756"/>
      <c r="RCY15" s="94"/>
      <c r="RDB15" s="543"/>
      <c r="RDC15" s="542"/>
      <c r="RDK15" s="756"/>
      <c r="RDM15" s="756"/>
      <c r="RDO15" s="756"/>
      <c r="RDQ15" s="756"/>
      <c r="RDR15" s="94"/>
      <c r="RDU15" s="543"/>
      <c r="RDV15" s="542"/>
      <c r="RED15" s="756"/>
      <c r="REF15" s="756"/>
      <c r="REH15" s="756"/>
      <c r="REJ15" s="756"/>
      <c r="REK15" s="94"/>
      <c r="REN15" s="543"/>
      <c r="REO15" s="542"/>
      <c r="REW15" s="756"/>
      <c r="REY15" s="756"/>
      <c r="RFA15" s="756"/>
      <c r="RFC15" s="756"/>
      <c r="RFD15" s="94"/>
      <c r="RFG15" s="543"/>
      <c r="RFH15" s="542"/>
      <c r="RFP15" s="756"/>
      <c r="RFR15" s="756"/>
      <c r="RFT15" s="756"/>
      <c r="RFV15" s="756"/>
      <c r="RFW15" s="94"/>
      <c r="RFZ15" s="543"/>
      <c r="RGA15" s="542"/>
      <c r="RGI15" s="756"/>
      <c r="RGK15" s="756"/>
      <c r="RGM15" s="756"/>
      <c r="RGO15" s="756"/>
      <c r="RGP15" s="94"/>
      <c r="RGS15" s="543"/>
      <c r="RGT15" s="542"/>
      <c r="RHB15" s="756"/>
      <c r="RHD15" s="756"/>
      <c r="RHF15" s="756"/>
      <c r="RHH15" s="756"/>
      <c r="RHI15" s="94"/>
      <c r="RHL15" s="543"/>
      <c r="RHM15" s="542"/>
      <c r="RHU15" s="756"/>
      <c r="RHW15" s="756"/>
      <c r="RHY15" s="756"/>
      <c r="RIA15" s="756"/>
      <c r="RIB15" s="94"/>
      <c r="RIE15" s="543"/>
      <c r="RIF15" s="542"/>
      <c r="RIN15" s="756"/>
      <c r="RIP15" s="756"/>
      <c r="RIR15" s="756"/>
      <c r="RIT15" s="756"/>
      <c r="RIU15" s="94"/>
      <c r="RIX15" s="543"/>
      <c r="RIY15" s="542"/>
      <c r="RJG15" s="756"/>
      <c r="RJI15" s="756"/>
      <c r="RJK15" s="756"/>
      <c r="RJM15" s="756"/>
      <c r="RJN15" s="94"/>
      <c r="RJQ15" s="543"/>
      <c r="RJR15" s="542"/>
      <c r="RJZ15" s="756"/>
      <c r="RKB15" s="756"/>
      <c r="RKD15" s="756"/>
      <c r="RKF15" s="756"/>
      <c r="RKG15" s="94"/>
      <c r="RKJ15" s="543"/>
      <c r="RKK15" s="542"/>
      <c r="RKS15" s="756"/>
      <c r="RKU15" s="756"/>
      <c r="RKW15" s="756"/>
      <c r="RKY15" s="756"/>
      <c r="RKZ15" s="94"/>
      <c r="RLC15" s="543"/>
      <c r="RLD15" s="542"/>
      <c r="RLL15" s="756"/>
      <c r="RLN15" s="756"/>
      <c r="RLP15" s="756"/>
      <c r="RLR15" s="756"/>
      <c r="RLS15" s="94"/>
      <c r="RLV15" s="543"/>
      <c r="RLW15" s="542"/>
      <c r="RME15" s="756"/>
      <c r="RMG15" s="756"/>
      <c r="RMI15" s="756"/>
      <c r="RMK15" s="756"/>
      <c r="RML15" s="94"/>
      <c r="RMO15" s="543"/>
      <c r="RMP15" s="542"/>
      <c r="RMX15" s="756"/>
      <c r="RMZ15" s="756"/>
      <c r="RNB15" s="756"/>
      <c r="RND15" s="756"/>
      <c r="RNE15" s="94"/>
      <c r="RNH15" s="543"/>
      <c r="RNI15" s="542"/>
      <c r="RNQ15" s="756"/>
      <c r="RNS15" s="756"/>
      <c r="RNU15" s="756"/>
      <c r="RNW15" s="756"/>
      <c r="RNX15" s="94"/>
      <c r="ROA15" s="543"/>
      <c r="ROB15" s="542"/>
      <c r="ROJ15" s="756"/>
      <c r="ROL15" s="756"/>
      <c r="RON15" s="756"/>
      <c r="ROP15" s="756"/>
      <c r="ROQ15" s="94"/>
      <c r="ROT15" s="543"/>
      <c r="ROU15" s="542"/>
      <c r="RPC15" s="756"/>
      <c r="RPE15" s="756"/>
      <c r="RPG15" s="756"/>
      <c r="RPI15" s="756"/>
      <c r="RPJ15" s="94"/>
      <c r="RPM15" s="543"/>
      <c r="RPN15" s="542"/>
      <c r="RPV15" s="756"/>
      <c r="RPX15" s="756"/>
      <c r="RPZ15" s="756"/>
      <c r="RQB15" s="756"/>
      <c r="RQC15" s="94"/>
      <c r="RQF15" s="543"/>
      <c r="RQG15" s="542"/>
      <c r="RQO15" s="756"/>
      <c r="RQQ15" s="756"/>
      <c r="RQS15" s="756"/>
      <c r="RQU15" s="756"/>
      <c r="RQV15" s="94"/>
      <c r="RQY15" s="543"/>
      <c r="RQZ15" s="542"/>
      <c r="RRH15" s="756"/>
      <c r="RRJ15" s="756"/>
      <c r="RRL15" s="756"/>
      <c r="RRN15" s="756"/>
      <c r="RRO15" s="94"/>
      <c r="RRR15" s="543"/>
      <c r="RRS15" s="542"/>
      <c r="RSA15" s="756"/>
      <c r="RSC15" s="756"/>
      <c r="RSE15" s="756"/>
      <c r="RSG15" s="756"/>
      <c r="RSH15" s="94"/>
      <c r="RSK15" s="543"/>
      <c r="RSL15" s="542"/>
      <c r="RST15" s="756"/>
      <c r="RSV15" s="756"/>
      <c r="RSX15" s="756"/>
      <c r="RSZ15" s="756"/>
      <c r="RTA15" s="94"/>
      <c r="RTD15" s="543"/>
      <c r="RTE15" s="542"/>
      <c r="RTM15" s="756"/>
      <c r="RTO15" s="756"/>
      <c r="RTQ15" s="756"/>
      <c r="RTS15" s="756"/>
      <c r="RTT15" s="94"/>
      <c r="RTW15" s="543"/>
      <c r="RTX15" s="542"/>
      <c r="RUF15" s="756"/>
      <c r="RUH15" s="756"/>
      <c r="RUJ15" s="756"/>
      <c r="RUL15" s="756"/>
      <c r="RUM15" s="94"/>
      <c r="RUP15" s="543"/>
      <c r="RUQ15" s="542"/>
      <c r="RUY15" s="756"/>
      <c r="RVA15" s="756"/>
      <c r="RVC15" s="756"/>
      <c r="RVE15" s="756"/>
      <c r="RVF15" s="94"/>
      <c r="RVI15" s="543"/>
      <c r="RVJ15" s="542"/>
      <c r="RVR15" s="756"/>
      <c r="RVT15" s="756"/>
      <c r="RVV15" s="756"/>
      <c r="RVX15" s="756"/>
      <c r="RVY15" s="94"/>
      <c r="RWB15" s="543"/>
      <c r="RWC15" s="542"/>
      <c r="RWK15" s="756"/>
      <c r="RWM15" s="756"/>
      <c r="RWO15" s="756"/>
      <c r="RWQ15" s="756"/>
      <c r="RWR15" s="94"/>
      <c r="RWU15" s="543"/>
      <c r="RWV15" s="542"/>
      <c r="RXD15" s="756"/>
      <c r="RXF15" s="756"/>
      <c r="RXH15" s="756"/>
      <c r="RXJ15" s="756"/>
      <c r="RXK15" s="94"/>
      <c r="RXN15" s="543"/>
      <c r="RXO15" s="542"/>
      <c r="RXW15" s="756"/>
      <c r="RXY15" s="756"/>
      <c r="RYA15" s="756"/>
      <c r="RYC15" s="756"/>
      <c r="RYD15" s="94"/>
      <c r="RYG15" s="543"/>
      <c r="RYH15" s="542"/>
      <c r="RYP15" s="756"/>
      <c r="RYR15" s="756"/>
      <c r="RYT15" s="756"/>
      <c r="RYV15" s="756"/>
      <c r="RYW15" s="94"/>
      <c r="RYZ15" s="543"/>
      <c r="RZA15" s="542"/>
      <c r="RZI15" s="756"/>
      <c r="RZK15" s="756"/>
      <c r="RZM15" s="756"/>
      <c r="RZO15" s="756"/>
      <c r="RZP15" s="94"/>
      <c r="RZS15" s="543"/>
      <c r="RZT15" s="542"/>
      <c r="SAB15" s="756"/>
      <c r="SAD15" s="756"/>
      <c r="SAF15" s="756"/>
      <c r="SAH15" s="756"/>
      <c r="SAI15" s="94"/>
      <c r="SAL15" s="543"/>
      <c r="SAM15" s="542"/>
      <c r="SAU15" s="756"/>
      <c r="SAW15" s="756"/>
      <c r="SAY15" s="756"/>
      <c r="SBA15" s="756"/>
      <c r="SBB15" s="94"/>
      <c r="SBE15" s="543"/>
      <c r="SBF15" s="542"/>
      <c r="SBN15" s="756"/>
      <c r="SBP15" s="756"/>
      <c r="SBR15" s="756"/>
      <c r="SBT15" s="756"/>
      <c r="SBU15" s="94"/>
      <c r="SBX15" s="543"/>
      <c r="SBY15" s="542"/>
      <c r="SCG15" s="756"/>
      <c r="SCI15" s="756"/>
      <c r="SCK15" s="756"/>
      <c r="SCM15" s="756"/>
      <c r="SCN15" s="94"/>
      <c r="SCQ15" s="543"/>
      <c r="SCR15" s="542"/>
      <c r="SCZ15" s="756"/>
      <c r="SDB15" s="756"/>
      <c r="SDD15" s="756"/>
      <c r="SDF15" s="756"/>
      <c r="SDG15" s="94"/>
      <c r="SDJ15" s="543"/>
      <c r="SDK15" s="542"/>
      <c r="SDS15" s="756"/>
      <c r="SDU15" s="756"/>
      <c r="SDW15" s="756"/>
      <c r="SDY15" s="756"/>
      <c r="SDZ15" s="94"/>
      <c r="SEC15" s="543"/>
      <c r="SED15" s="542"/>
      <c r="SEL15" s="756"/>
      <c r="SEN15" s="756"/>
      <c r="SEP15" s="756"/>
      <c r="SER15" s="756"/>
      <c r="SES15" s="94"/>
      <c r="SEV15" s="543"/>
      <c r="SEW15" s="542"/>
      <c r="SFE15" s="756"/>
      <c r="SFG15" s="756"/>
      <c r="SFI15" s="756"/>
      <c r="SFK15" s="756"/>
      <c r="SFL15" s="94"/>
      <c r="SFO15" s="543"/>
      <c r="SFP15" s="542"/>
      <c r="SFX15" s="756"/>
      <c r="SFZ15" s="756"/>
      <c r="SGB15" s="756"/>
      <c r="SGD15" s="756"/>
      <c r="SGE15" s="94"/>
      <c r="SGH15" s="543"/>
      <c r="SGI15" s="542"/>
      <c r="SGQ15" s="756"/>
      <c r="SGS15" s="756"/>
      <c r="SGU15" s="756"/>
      <c r="SGW15" s="756"/>
      <c r="SGX15" s="94"/>
      <c r="SHA15" s="543"/>
      <c r="SHB15" s="542"/>
      <c r="SHJ15" s="756"/>
      <c r="SHL15" s="756"/>
      <c r="SHN15" s="756"/>
      <c r="SHP15" s="756"/>
      <c r="SHQ15" s="94"/>
      <c r="SHT15" s="543"/>
      <c r="SHU15" s="542"/>
      <c r="SIC15" s="756"/>
      <c r="SIE15" s="756"/>
      <c r="SIG15" s="756"/>
      <c r="SII15" s="756"/>
      <c r="SIJ15" s="94"/>
      <c r="SIM15" s="543"/>
      <c r="SIN15" s="542"/>
      <c r="SIV15" s="756"/>
      <c r="SIX15" s="756"/>
      <c r="SIZ15" s="756"/>
      <c r="SJB15" s="756"/>
      <c r="SJC15" s="94"/>
      <c r="SJF15" s="543"/>
      <c r="SJG15" s="542"/>
      <c r="SJO15" s="756"/>
      <c r="SJQ15" s="756"/>
      <c r="SJS15" s="756"/>
      <c r="SJU15" s="756"/>
      <c r="SJV15" s="94"/>
      <c r="SJY15" s="543"/>
      <c r="SJZ15" s="542"/>
      <c r="SKH15" s="756"/>
      <c r="SKJ15" s="756"/>
      <c r="SKL15" s="756"/>
      <c r="SKN15" s="756"/>
      <c r="SKO15" s="94"/>
      <c r="SKR15" s="543"/>
      <c r="SKS15" s="542"/>
      <c r="SLA15" s="756"/>
      <c r="SLC15" s="756"/>
      <c r="SLE15" s="756"/>
      <c r="SLG15" s="756"/>
      <c r="SLH15" s="94"/>
      <c r="SLK15" s="543"/>
      <c r="SLL15" s="542"/>
      <c r="SLT15" s="756"/>
      <c r="SLV15" s="756"/>
      <c r="SLX15" s="756"/>
      <c r="SLZ15" s="756"/>
      <c r="SMA15" s="94"/>
      <c r="SMD15" s="543"/>
      <c r="SME15" s="542"/>
      <c r="SMM15" s="756"/>
      <c r="SMO15" s="756"/>
      <c r="SMQ15" s="756"/>
      <c r="SMS15" s="756"/>
      <c r="SMT15" s="94"/>
      <c r="SMW15" s="543"/>
      <c r="SMX15" s="542"/>
      <c r="SNF15" s="756"/>
      <c r="SNH15" s="756"/>
      <c r="SNJ15" s="756"/>
      <c r="SNL15" s="756"/>
      <c r="SNM15" s="94"/>
      <c r="SNP15" s="543"/>
      <c r="SNQ15" s="542"/>
      <c r="SNY15" s="756"/>
      <c r="SOA15" s="756"/>
      <c r="SOC15" s="756"/>
      <c r="SOE15" s="756"/>
      <c r="SOF15" s="94"/>
      <c r="SOI15" s="543"/>
      <c r="SOJ15" s="542"/>
      <c r="SOR15" s="756"/>
      <c r="SOT15" s="756"/>
      <c r="SOV15" s="756"/>
      <c r="SOX15" s="756"/>
      <c r="SOY15" s="94"/>
      <c r="SPB15" s="543"/>
      <c r="SPC15" s="542"/>
      <c r="SPK15" s="756"/>
      <c r="SPM15" s="756"/>
      <c r="SPO15" s="756"/>
      <c r="SPQ15" s="756"/>
      <c r="SPR15" s="94"/>
      <c r="SPU15" s="543"/>
      <c r="SPV15" s="542"/>
      <c r="SQD15" s="756"/>
      <c r="SQF15" s="756"/>
      <c r="SQH15" s="756"/>
      <c r="SQJ15" s="756"/>
      <c r="SQK15" s="94"/>
      <c r="SQN15" s="543"/>
      <c r="SQO15" s="542"/>
      <c r="SQW15" s="756"/>
      <c r="SQY15" s="756"/>
      <c r="SRA15" s="756"/>
      <c r="SRC15" s="756"/>
      <c r="SRD15" s="94"/>
      <c r="SRG15" s="543"/>
      <c r="SRH15" s="542"/>
      <c r="SRP15" s="756"/>
      <c r="SRR15" s="756"/>
      <c r="SRT15" s="756"/>
      <c r="SRV15" s="756"/>
      <c r="SRW15" s="94"/>
      <c r="SRZ15" s="543"/>
      <c r="SSA15" s="542"/>
      <c r="SSI15" s="756"/>
      <c r="SSK15" s="756"/>
      <c r="SSM15" s="756"/>
      <c r="SSO15" s="756"/>
      <c r="SSP15" s="94"/>
      <c r="SSS15" s="543"/>
      <c r="SST15" s="542"/>
      <c r="STB15" s="756"/>
      <c r="STD15" s="756"/>
      <c r="STF15" s="756"/>
      <c r="STH15" s="756"/>
      <c r="STI15" s="94"/>
      <c r="STL15" s="543"/>
      <c r="STM15" s="542"/>
      <c r="STU15" s="756"/>
      <c r="STW15" s="756"/>
      <c r="STY15" s="756"/>
      <c r="SUA15" s="756"/>
      <c r="SUB15" s="94"/>
      <c r="SUE15" s="543"/>
      <c r="SUF15" s="542"/>
      <c r="SUN15" s="756"/>
      <c r="SUP15" s="756"/>
      <c r="SUR15" s="756"/>
      <c r="SUT15" s="756"/>
      <c r="SUU15" s="94"/>
      <c r="SUX15" s="543"/>
      <c r="SUY15" s="542"/>
      <c r="SVG15" s="756"/>
      <c r="SVI15" s="756"/>
      <c r="SVK15" s="756"/>
      <c r="SVM15" s="756"/>
      <c r="SVN15" s="94"/>
      <c r="SVQ15" s="543"/>
      <c r="SVR15" s="542"/>
      <c r="SVZ15" s="756"/>
      <c r="SWB15" s="756"/>
      <c r="SWD15" s="756"/>
      <c r="SWF15" s="756"/>
      <c r="SWG15" s="94"/>
      <c r="SWJ15" s="543"/>
      <c r="SWK15" s="542"/>
      <c r="SWS15" s="756"/>
      <c r="SWU15" s="756"/>
      <c r="SWW15" s="756"/>
      <c r="SWY15" s="756"/>
      <c r="SWZ15" s="94"/>
      <c r="SXC15" s="543"/>
      <c r="SXD15" s="542"/>
      <c r="SXL15" s="756"/>
      <c r="SXN15" s="756"/>
      <c r="SXP15" s="756"/>
      <c r="SXR15" s="756"/>
      <c r="SXS15" s="94"/>
      <c r="SXV15" s="543"/>
      <c r="SXW15" s="542"/>
      <c r="SYE15" s="756"/>
      <c r="SYG15" s="756"/>
      <c r="SYI15" s="756"/>
      <c r="SYK15" s="756"/>
      <c r="SYL15" s="94"/>
      <c r="SYO15" s="543"/>
      <c r="SYP15" s="542"/>
      <c r="SYX15" s="756"/>
      <c r="SYZ15" s="756"/>
      <c r="SZB15" s="756"/>
      <c r="SZD15" s="756"/>
      <c r="SZE15" s="94"/>
      <c r="SZH15" s="543"/>
      <c r="SZI15" s="542"/>
      <c r="SZQ15" s="756"/>
      <c r="SZS15" s="756"/>
      <c r="SZU15" s="756"/>
      <c r="SZW15" s="756"/>
      <c r="SZX15" s="94"/>
      <c r="TAA15" s="543"/>
      <c r="TAB15" s="542"/>
      <c r="TAJ15" s="756"/>
      <c r="TAL15" s="756"/>
      <c r="TAN15" s="756"/>
      <c r="TAP15" s="756"/>
      <c r="TAQ15" s="94"/>
      <c r="TAT15" s="543"/>
      <c r="TAU15" s="542"/>
      <c r="TBC15" s="756"/>
      <c r="TBE15" s="756"/>
      <c r="TBG15" s="756"/>
      <c r="TBI15" s="756"/>
      <c r="TBJ15" s="94"/>
      <c r="TBM15" s="543"/>
      <c r="TBN15" s="542"/>
      <c r="TBV15" s="756"/>
      <c r="TBX15" s="756"/>
      <c r="TBZ15" s="756"/>
      <c r="TCB15" s="756"/>
      <c r="TCC15" s="94"/>
      <c r="TCF15" s="543"/>
      <c r="TCG15" s="542"/>
      <c r="TCO15" s="756"/>
      <c r="TCQ15" s="756"/>
      <c r="TCS15" s="756"/>
      <c r="TCU15" s="756"/>
      <c r="TCV15" s="94"/>
      <c r="TCY15" s="543"/>
      <c r="TCZ15" s="542"/>
      <c r="TDH15" s="756"/>
      <c r="TDJ15" s="756"/>
      <c r="TDL15" s="756"/>
      <c r="TDN15" s="756"/>
      <c r="TDO15" s="94"/>
      <c r="TDR15" s="543"/>
      <c r="TDS15" s="542"/>
      <c r="TEA15" s="756"/>
      <c r="TEC15" s="756"/>
      <c r="TEE15" s="756"/>
      <c r="TEG15" s="756"/>
      <c r="TEH15" s="94"/>
      <c r="TEK15" s="543"/>
      <c r="TEL15" s="542"/>
      <c r="TET15" s="756"/>
      <c r="TEV15" s="756"/>
      <c r="TEX15" s="756"/>
      <c r="TEZ15" s="756"/>
      <c r="TFA15" s="94"/>
      <c r="TFD15" s="543"/>
      <c r="TFE15" s="542"/>
      <c r="TFM15" s="756"/>
      <c r="TFO15" s="756"/>
      <c r="TFQ15" s="756"/>
      <c r="TFS15" s="756"/>
      <c r="TFT15" s="94"/>
      <c r="TFW15" s="543"/>
      <c r="TFX15" s="542"/>
      <c r="TGF15" s="756"/>
      <c r="TGH15" s="756"/>
      <c r="TGJ15" s="756"/>
      <c r="TGL15" s="756"/>
      <c r="TGM15" s="94"/>
      <c r="TGP15" s="543"/>
      <c r="TGQ15" s="542"/>
      <c r="TGY15" s="756"/>
      <c r="THA15" s="756"/>
      <c r="THC15" s="756"/>
      <c r="THE15" s="756"/>
      <c r="THF15" s="94"/>
      <c r="THI15" s="543"/>
      <c r="THJ15" s="542"/>
      <c r="THR15" s="756"/>
      <c r="THT15" s="756"/>
      <c r="THV15" s="756"/>
      <c r="THX15" s="756"/>
      <c r="THY15" s="94"/>
      <c r="TIB15" s="543"/>
      <c r="TIC15" s="542"/>
      <c r="TIK15" s="756"/>
      <c r="TIM15" s="756"/>
      <c r="TIO15" s="756"/>
      <c r="TIQ15" s="756"/>
      <c r="TIR15" s="94"/>
      <c r="TIU15" s="543"/>
      <c r="TIV15" s="542"/>
      <c r="TJD15" s="756"/>
      <c r="TJF15" s="756"/>
      <c r="TJH15" s="756"/>
      <c r="TJJ15" s="756"/>
      <c r="TJK15" s="94"/>
      <c r="TJN15" s="543"/>
      <c r="TJO15" s="542"/>
      <c r="TJW15" s="756"/>
      <c r="TJY15" s="756"/>
      <c r="TKA15" s="756"/>
      <c r="TKC15" s="756"/>
      <c r="TKD15" s="94"/>
      <c r="TKG15" s="543"/>
      <c r="TKH15" s="542"/>
      <c r="TKP15" s="756"/>
      <c r="TKR15" s="756"/>
      <c r="TKT15" s="756"/>
      <c r="TKV15" s="756"/>
      <c r="TKW15" s="94"/>
      <c r="TKZ15" s="543"/>
      <c r="TLA15" s="542"/>
      <c r="TLI15" s="756"/>
      <c r="TLK15" s="756"/>
      <c r="TLM15" s="756"/>
      <c r="TLO15" s="756"/>
      <c r="TLP15" s="94"/>
      <c r="TLS15" s="543"/>
      <c r="TLT15" s="542"/>
      <c r="TMB15" s="756"/>
      <c r="TMD15" s="756"/>
      <c r="TMF15" s="756"/>
      <c r="TMH15" s="756"/>
      <c r="TMI15" s="94"/>
      <c r="TML15" s="543"/>
      <c r="TMM15" s="542"/>
      <c r="TMU15" s="756"/>
      <c r="TMW15" s="756"/>
      <c r="TMY15" s="756"/>
      <c r="TNA15" s="756"/>
      <c r="TNB15" s="94"/>
      <c r="TNE15" s="543"/>
      <c r="TNF15" s="542"/>
      <c r="TNN15" s="756"/>
      <c r="TNP15" s="756"/>
      <c r="TNR15" s="756"/>
      <c r="TNT15" s="756"/>
      <c r="TNU15" s="94"/>
      <c r="TNX15" s="543"/>
      <c r="TNY15" s="542"/>
      <c r="TOG15" s="756"/>
      <c r="TOI15" s="756"/>
      <c r="TOK15" s="756"/>
      <c r="TOM15" s="756"/>
      <c r="TON15" s="94"/>
      <c r="TOQ15" s="543"/>
      <c r="TOR15" s="542"/>
      <c r="TOZ15" s="756"/>
      <c r="TPB15" s="756"/>
      <c r="TPD15" s="756"/>
      <c r="TPF15" s="756"/>
      <c r="TPG15" s="94"/>
      <c r="TPJ15" s="543"/>
      <c r="TPK15" s="542"/>
      <c r="TPS15" s="756"/>
      <c r="TPU15" s="756"/>
      <c r="TPW15" s="756"/>
      <c r="TPY15" s="756"/>
      <c r="TPZ15" s="94"/>
      <c r="TQC15" s="543"/>
      <c r="TQD15" s="542"/>
      <c r="TQL15" s="756"/>
      <c r="TQN15" s="756"/>
      <c r="TQP15" s="756"/>
      <c r="TQR15" s="756"/>
      <c r="TQS15" s="94"/>
      <c r="TQV15" s="543"/>
      <c r="TQW15" s="542"/>
      <c r="TRE15" s="756"/>
      <c r="TRG15" s="756"/>
      <c r="TRI15" s="756"/>
      <c r="TRK15" s="756"/>
      <c r="TRL15" s="94"/>
      <c r="TRO15" s="543"/>
      <c r="TRP15" s="542"/>
      <c r="TRX15" s="756"/>
      <c r="TRZ15" s="756"/>
      <c r="TSB15" s="756"/>
      <c r="TSD15" s="756"/>
      <c r="TSE15" s="94"/>
      <c r="TSH15" s="543"/>
      <c r="TSI15" s="542"/>
      <c r="TSQ15" s="756"/>
      <c r="TSS15" s="756"/>
      <c r="TSU15" s="756"/>
      <c r="TSW15" s="756"/>
      <c r="TSX15" s="94"/>
      <c r="TTA15" s="543"/>
      <c r="TTB15" s="542"/>
      <c r="TTJ15" s="756"/>
      <c r="TTL15" s="756"/>
      <c r="TTN15" s="756"/>
      <c r="TTP15" s="756"/>
      <c r="TTQ15" s="94"/>
      <c r="TTT15" s="543"/>
      <c r="TTU15" s="542"/>
      <c r="TUC15" s="756"/>
      <c r="TUE15" s="756"/>
      <c r="TUG15" s="756"/>
      <c r="TUI15" s="756"/>
      <c r="TUJ15" s="94"/>
      <c r="TUM15" s="543"/>
      <c r="TUN15" s="542"/>
      <c r="TUV15" s="756"/>
      <c r="TUX15" s="756"/>
      <c r="TUZ15" s="756"/>
      <c r="TVB15" s="756"/>
      <c r="TVC15" s="94"/>
      <c r="TVF15" s="543"/>
      <c r="TVG15" s="542"/>
      <c r="TVO15" s="756"/>
      <c r="TVQ15" s="756"/>
      <c r="TVS15" s="756"/>
      <c r="TVU15" s="756"/>
      <c r="TVV15" s="94"/>
      <c r="TVY15" s="543"/>
      <c r="TVZ15" s="542"/>
      <c r="TWH15" s="756"/>
      <c r="TWJ15" s="756"/>
      <c r="TWL15" s="756"/>
      <c r="TWN15" s="756"/>
      <c r="TWO15" s="94"/>
      <c r="TWR15" s="543"/>
      <c r="TWS15" s="542"/>
      <c r="TXA15" s="756"/>
      <c r="TXC15" s="756"/>
      <c r="TXE15" s="756"/>
      <c r="TXG15" s="756"/>
      <c r="TXH15" s="94"/>
      <c r="TXK15" s="543"/>
      <c r="TXL15" s="542"/>
      <c r="TXT15" s="756"/>
      <c r="TXV15" s="756"/>
      <c r="TXX15" s="756"/>
      <c r="TXZ15" s="756"/>
      <c r="TYA15" s="94"/>
      <c r="TYD15" s="543"/>
      <c r="TYE15" s="542"/>
      <c r="TYM15" s="756"/>
      <c r="TYO15" s="756"/>
      <c r="TYQ15" s="756"/>
      <c r="TYS15" s="756"/>
      <c r="TYT15" s="94"/>
      <c r="TYW15" s="543"/>
      <c r="TYX15" s="542"/>
      <c r="TZF15" s="756"/>
      <c r="TZH15" s="756"/>
      <c r="TZJ15" s="756"/>
      <c r="TZL15" s="756"/>
      <c r="TZM15" s="94"/>
      <c r="TZP15" s="543"/>
      <c r="TZQ15" s="542"/>
      <c r="TZY15" s="756"/>
      <c r="UAA15" s="756"/>
      <c r="UAC15" s="756"/>
      <c r="UAE15" s="756"/>
      <c r="UAF15" s="94"/>
      <c r="UAI15" s="543"/>
      <c r="UAJ15" s="542"/>
      <c r="UAR15" s="756"/>
      <c r="UAT15" s="756"/>
      <c r="UAV15" s="756"/>
      <c r="UAX15" s="756"/>
      <c r="UAY15" s="94"/>
      <c r="UBB15" s="543"/>
      <c r="UBC15" s="542"/>
      <c r="UBK15" s="756"/>
      <c r="UBM15" s="756"/>
      <c r="UBO15" s="756"/>
      <c r="UBQ15" s="756"/>
      <c r="UBR15" s="94"/>
      <c r="UBU15" s="543"/>
      <c r="UBV15" s="542"/>
      <c r="UCD15" s="756"/>
      <c r="UCF15" s="756"/>
      <c r="UCH15" s="756"/>
      <c r="UCJ15" s="756"/>
      <c r="UCK15" s="94"/>
      <c r="UCN15" s="543"/>
      <c r="UCO15" s="542"/>
      <c r="UCW15" s="756"/>
      <c r="UCY15" s="756"/>
      <c r="UDA15" s="756"/>
      <c r="UDC15" s="756"/>
      <c r="UDD15" s="94"/>
      <c r="UDG15" s="543"/>
      <c r="UDH15" s="542"/>
      <c r="UDP15" s="756"/>
      <c r="UDR15" s="756"/>
      <c r="UDT15" s="756"/>
      <c r="UDV15" s="756"/>
      <c r="UDW15" s="94"/>
      <c r="UDZ15" s="543"/>
      <c r="UEA15" s="542"/>
      <c r="UEI15" s="756"/>
      <c r="UEK15" s="756"/>
      <c r="UEM15" s="756"/>
      <c r="UEO15" s="756"/>
      <c r="UEP15" s="94"/>
      <c r="UES15" s="543"/>
      <c r="UET15" s="542"/>
      <c r="UFB15" s="756"/>
      <c r="UFD15" s="756"/>
      <c r="UFF15" s="756"/>
      <c r="UFH15" s="756"/>
      <c r="UFI15" s="94"/>
      <c r="UFL15" s="543"/>
      <c r="UFM15" s="542"/>
      <c r="UFU15" s="756"/>
      <c r="UFW15" s="756"/>
      <c r="UFY15" s="756"/>
      <c r="UGA15" s="756"/>
      <c r="UGB15" s="94"/>
      <c r="UGE15" s="543"/>
      <c r="UGF15" s="542"/>
      <c r="UGN15" s="756"/>
      <c r="UGP15" s="756"/>
      <c r="UGR15" s="756"/>
      <c r="UGT15" s="756"/>
      <c r="UGU15" s="94"/>
      <c r="UGX15" s="543"/>
      <c r="UGY15" s="542"/>
      <c r="UHG15" s="756"/>
      <c r="UHI15" s="756"/>
      <c r="UHK15" s="756"/>
      <c r="UHM15" s="756"/>
      <c r="UHN15" s="94"/>
      <c r="UHQ15" s="543"/>
      <c r="UHR15" s="542"/>
      <c r="UHZ15" s="756"/>
      <c r="UIB15" s="756"/>
      <c r="UID15" s="756"/>
      <c r="UIF15" s="756"/>
      <c r="UIG15" s="94"/>
      <c r="UIJ15" s="543"/>
      <c r="UIK15" s="542"/>
      <c r="UIS15" s="756"/>
      <c r="UIU15" s="756"/>
      <c r="UIW15" s="756"/>
      <c r="UIY15" s="756"/>
      <c r="UIZ15" s="94"/>
      <c r="UJC15" s="543"/>
      <c r="UJD15" s="542"/>
      <c r="UJL15" s="756"/>
      <c r="UJN15" s="756"/>
      <c r="UJP15" s="756"/>
      <c r="UJR15" s="756"/>
      <c r="UJS15" s="94"/>
      <c r="UJV15" s="543"/>
      <c r="UJW15" s="542"/>
      <c r="UKE15" s="756"/>
      <c r="UKG15" s="756"/>
      <c r="UKI15" s="756"/>
      <c r="UKK15" s="756"/>
      <c r="UKL15" s="94"/>
      <c r="UKO15" s="543"/>
      <c r="UKP15" s="542"/>
      <c r="UKX15" s="756"/>
      <c r="UKZ15" s="756"/>
      <c r="ULB15" s="756"/>
      <c r="ULD15" s="756"/>
      <c r="ULE15" s="94"/>
      <c r="ULH15" s="543"/>
      <c r="ULI15" s="542"/>
      <c r="ULQ15" s="756"/>
      <c r="ULS15" s="756"/>
      <c r="ULU15" s="756"/>
      <c r="ULW15" s="756"/>
      <c r="ULX15" s="94"/>
      <c r="UMA15" s="543"/>
      <c r="UMB15" s="542"/>
      <c r="UMJ15" s="756"/>
      <c r="UML15" s="756"/>
      <c r="UMN15" s="756"/>
      <c r="UMP15" s="756"/>
      <c r="UMQ15" s="94"/>
      <c r="UMT15" s="543"/>
      <c r="UMU15" s="542"/>
      <c r="UNC15" s="756"/>
      <c r="UNE15" s="756"/>
      <c r="UNG15" s="756"/>
      <c r="UNI15" s="756"/>
      <c r="UNJ15" s="94"/>
      <c r="UNM15" s="543"/>
      <c r="UNN15" s="542"/>
      <c r="UNV15" s="756"/>
      <c r="UNX15" s="756"/>
      <c r="UNZ15" s="756"/>
      <c r="UOB15" s="756"/>
      <c r="UOC15" s="94"/>
      <c r="UOF15" s="543"/>
      <c r="UOG15" s="542"/>
      <c r="UOO15" s="756"/>
      <c r="UOQ15" s="756"/>
      <c r="UOS15" s="756"/>
      <c r="UOU15" s="756"/>
      <c r="UOV15" s="94"/>
      <c r="UOY15" s="543"/>
      <c r="UOZ15" s="542"/>
      <c r="UPH15" s="756"/>
      <c r="UPJ15" s="756"/>
      <c r="UPL15" s="756"/>
      <c r="UPN15" s="756"/>
      <c r="UPO15" s="94"/>
      <c r="UPR15" s="543"/>
      <c r="UPS15" s="542"/>
      <c r="UQA15" s="756"/>
      <c r="UQC15" s="756"/>
      <c r="UQE15" s="756"/>
      <c r="UQG15" s="756"/>
      <c r="UQH15" s="94"/>
      <c r="UQK15" s="543"/>
      <c r="UQL15" s="542"/>
      <c r="UQT15" s="756"/>
      <c r="UQV15" s="756"/>
      <c r="UQX15" s="756"/>
      <c r="UQZ15" s="756"/>
      <c r="URA15" s="94"/>
      <c r="URD15" s="543"/>
      <c r="URE15" s="542"/>
      <c r="URM15" s="756"/>
      <c r="URO15" s="756"/>
      <c r="URQ15" s="756"/>
      <c r="URS15" s="756"/>
      <c r="URT15" s="94"/>
      <c r="URW15" s="543"/>
      <c r="URX15" s="542"/>
      <c r="USF15" s="756"/>
      <c r="USH15" s="756"/>
      <c r="USJ15" s="756"/>
      <c r="USL15" s="756"/>
      <c r="USM15" s="94"/>
      <c r="USP15" s="543"/>
      <c r="USQ15" s="542"/>
      <c r="USY15" s="756"/>
      <c r="UTA15" s="756"/>
      <c r="UTC15" s="756"/>
      <c r="UTE15" s="756"/>
      <c r="UTF15" s="94"/>
      <c r="UTI15" s="543"/>
      <c r="UTJ15" s="542"/>
      <c r="UTR15" s="756"/>
      <c r="UTT15" s="756"/>
      <c r="UTV15" s="756"/>
      <c r="UTX15" s="756"/>
      <c r="UTY15" s="94"/>
      <c r="UUB15" s="543"/>
      <c r="UUC15" s="542"/>
      <c r="UUK15" s="756"/>
      <c r="UUM15" s="756"/>
      <c r="UUO15" s="756"/>
      <c r="UUQ15" s="756"/>
      <c r="UUR15" s="94"/>
      <c r="UUU15" s="543"/>
      <c r="UUV15" s="542"/>
      <c r="UVD15" s="756"/>
      <c r="UVF15" s="756"/>
      <c r="UVH15" s="756"/>
      <c r="UVJ15" s="756"/>
      <c r="UVK15" s="94"/>
      <c r="UVN15" s="543"/>
      <c r="UVO15" s="542"/>
      <c r="UVW15" s="756"/>
      <c r="UVY15" s="756"/>
      <c r="UWA15" s="756"/>
      <c r="UWC15" s="756"/>
      <c r="UWD15" s="94"/>
      <c r="UWG15" s="543"/>
      <c r="UWH15" s="542"/>
      <c r="UWP15" s="756"/>
      <c r="UWR15" s="756"/>
      <c r="UWT15" s="756"/>
      <c r="UWV15" s="756"/>
      <c r="UWW15" s="94"/>
      <c r="UWZ15" s="543"/>
      <c r="UXA15" s="542"/>
      <c r="UXI15" s="756"/>
      <c r="UXK15" s="756"/>
      <c r="UXM15" s="756"/>
      <c r="UXO15" s="756"/>
      <c r="UXP15" s="94"/>
      <c r="UXS15" s="543"/>
      <c r="UXT15" s="542"/>
      <c r="UYB15" s="756"/>
      <c r="UYD15" s="756"/>
      <c r="UYF15" s="756"/>
      <c r="UYH15" s="756"/>
      <c r="UYI15" s="94"/>
      <c r="UYL15" s="543"/>
      <c r="UYM15" s="542"/>
      <c r="UYU15" s="756"/>
      <c r="UYW15" s="756"/>
      <c r="UYY15" s="756"/>
      <c r="UZA15" s="756"/>
      <c r="UZB15" s="94"/>
      <c r="UZE15" s="543"/>
      <c r="UZF15" s="542"/>
      <c r="UZN15" s="756"/>
      <c r="UZP15" s="756"/>
      <c r="UZR15" s="756"/>
      <c r="UZT15" s="756"/>
      <c r="UZU15" s="94"/>
      <c r="UZX15" s="543"/>
      <c r="UZY15" s="542"/>
      <c r="VAG15" s="756"/>
      <c r="VAI15" s="756"/>
      <c r="VAK15" s="756"/>
      <c r="VAM15" s="756"/>
      <c r="VAN15" s="94"/>
      <c r="VAQ15" s="543"/>
      <c r="VAR15" s="542"/>
      <c r="VAZ15" s="756"/>
      <c r="VBB15" s="756"/>
      <c r="VBD15" s="756"/>
      <c r="VBF15" s="756"/>
      <c r="VBG15" s="94"/>
      <c r="VBJ15" s="543"/>
      <c r="VBK15" s="542"/>
      <c r="VBS15" s="756"/>
      <c r="VBU15" s="756"/>
      <c r="VBW15" s="756"/>
      <c r="VBY15" s="756"/>
      <c r="VBZ15" s="94"/>
      <c r="VCC15" s="543"/>
      <c r="VCD15" s="542"/>
      <c r="VCL15" s="756"/>
      <c r="VCN15" s="756"/>
      <c r="VCP15" s="756"/>
      <c r="VCR15" s="756"/>
      <c r="VCS15" s="94"/>
      <c r="VCV15" s="543"/>
      <c r="VCW15" s="542"/>
      <c r="VDE15" s="756"/>
      <c r="VDG15" s="756"/>
      <c r="VDI15" s="756"/>
      <c r="VDK15" s="756"/>
      <c r="VDL15" s="94"/>
      <c r="VDO15" s="543"/>
      <c r="VDP15" s="542"/>
      <c r="VDX15" s="756"/>
      <c r="VDZ15" s="756"/>
      <c r="VEB15" s="756"/>
      <c r="VED15" s="756"/>
      <c r="VEE15" s="94"/>
      <c r="VEH15" s="543"/>
      <c r="VEI15" s="542"/>
      <c r="VEQ15" s="756"/>
      <c r="VES15" s="756"/>
      <c r="VEU15" s="756"/>
      <c r="VEW15" s="756"/>
      <c r="VEX15" s="94"/>
      <c r="VFA15" s="543"/>
      <c r="VFB15" s="542"/>
      <c r="VFJ15" s="756"/>
      <c r="VFL15" s="756"/>
      <c r="VFN15" s="756"/>
      <c r="VFP15" s="756"/>
      <c r="VFQ15" s="94"/>
      <c r="VFT15" s="543"/>
      <c r="VFU15" s="542"/>
      <c r="VGC15" s="756"/>
      <c r="VGE15" s="756"/>
      <c r="VGG15" s="756"/>
      <c r="VGI15" s="756"/>
      <c r="VGJ15" s="94"/>
      <c r="VGM15" s="543"/>
      <c r="VGN15" s="542"/>
      <c r="VGV15" s="756"/>
      <c r="VGX15" s="756"/>
      <c r="VGZ15" s="756"/>
      <c r="VHB15" s="756"/>
      <c r="VHC15" s="94"/>
      <c r="VHF15" s="543"/>
      <c r="VHG15" s="542"/>
      <c r="VHO15" s="756"/>
      <c r="VHQ15" s="756"/>
      <c r="VHS15" s="756"/>
      <c r="VHU15" s="756"/>
      <c r="VHV15" s="94"/>
      <c r="VHY15" s="543"/>
      <c r="VHZ15" s="542"/>
      <c r="VIH15" s="756"/>
      <c r="VIJ15" s="756"/>
      <c r="VIL15" s="756"/>
      <c r="VIN15" s="756"/>
      <c r="VIO15" s="94"/>
      <c r="VIR15" s="543"/>
      <c r="VIS15" s="542"/>
      <c r="VJA15" s="756"/>
      <c r="VJC15" s="756"/>
      <c r="VJE15" s="756"/>
      <c r="VJG15" s="756"/>
      <c r="VJH15" s="94"/>
      <c r="VJK15" s="543"/>
      <c r="VJL15" s="542"/>
      <c r="VJT15" s="756"/>
      <c r="VJV15" s="756"/>
      <c r="VJX15" s="756"/>
      <c r="VJZ15" s="756"/>
      <c r="VKA15" s="94"/>
      <c r="VKD15" s="543"/>
      <c r="VKE15" s="542"/>
      <c r="VKM15" s="756"/>
      <c r="VKO15" s="756"/>
      <c r="VKQ15" s="756"/>
      <c r="VKS15" s="756"/>
      <c r="VKT15" s="94"/>
      <c r="VKW15" s="543"/>
      <c r="VKX15" s="542"/>
      <c r="VLF15" s="756"/>
      <c r="VLH15" s="756"/>
      <c r="VLJ15" s="756"/>
      <c r="VLL15" s="756"/>
      <c r="VLM15" s="94"/>
      <c r="VLP15" s="543"/>
      <c r="VLQ15" s="542"/>
      <c r="VLY15" s="756"/>
      <c r="VMA15" s="756"/>
      <c r="VMC15" s="756"/>
      <c r="VME15" s="756"/>
      <c r="VMF15" s="94"/>
      <c r="VMI15" s="543"/>
      <c r="VMJ15" s="542"/>
      <c r="VMR15" s="756"/>
      <c r="VMT15" s="756"/>
      <c r="VMV15" s="756"/>
      <c r="VMX15" s="756"/>
      <c r="VMY15" s="94"/>
      <c r="VNB15" s="543"/>
      <c r="VNC15" s="542"/>
      <c r="VNK15" s="756"/>
      <c r="VNM15" s="756"/>
      <c r="VNO15" s="756"/>
      <c r="VNQ15" s="756"/>
      <c r="VNR15" s="94"/>
      <c r="VNU15" s="543"/>
      <c r="VNV15" s="542"/>
      <c r="VOD15" s="756"/>
      <c r="VOF15" s="756"/>
      <c r="VOH15" s="756"/>
      <c r="VOJ15" s="756"/>
      <c r="VOK15" s="94"/>
      <c r="VON15" s="543"/>
      <c r="VOO15" s="542"/>
      <c r="VOW15" s="756"/>
      <c r="VOY15" s="756"/>
      <c r="VPA15" s="756"/>
      <c r="VPC15" s="756"/>
      <c r="VPD15" s="94"/>
      <c r="VPG15" s="543"/>
      <c r="VPH15" s="542"/>
      <c r="VPP15" s="756"/>
      <c r="VPR15" s="756"/>
      <c r="VPT15" s="756"/>
      <c r="VPV15" s="756"/>
      <c r="VPW15" s="94"/>
      <c r="VPZ15" s="543"/>
      <c r="VQA15" s="542"/>
      <c r="VQI15" s="756"/>
      <c r="VQK15" s="756"/>
      <c r="VQM15" s="756"/>
      <c r="VQO15" s="756"/>
      <c r="VQP15" s="94"/>
      <c r="VQS15" s="543"/>
      <c r="VQT15" s="542"/>
      <c r="VRB15" s="756"/>
      <c r="VRD15" s="756"/>
      <c r="VRF15" s="756"/>
      <c r="VRH15" s="756"/>
      <c r="VRI15" s="94"/>
      <c r="VRL15" s="543"/>
      <c r="VRM15" s="542"/>
      <c r="VRU15" s="756"/>
      <c r="VRW15" s="756"/>
      <c r="VRY15" s="756"/>
      <c r="VSA15" s="756"/>
      <c r="VSB15" s="94"/>
      <c r="VSE15" s="543"/>
      <c r="VSF15" s="542"/>
      <c r="VSN15" s="756"/>
      <c r="VSP15" s="756"/>
      <c r="VSR15" s="756"/>
      <c r="VST15" s="756"/>
      <c r="VSU15" s="94"/>
      <c r="VSX15" s="543"/>
      <c r="VSY15" s="542"/>
      <c r="VTG15" s="756"/>
      <c r="VTI15" s="756"/>
      <c r="VTK15" s="756"/>
      <c r="VTM15" s="756"/>
      <c r="VTN15" s="94"/>
      <c r="VTQ15" s="543"/>
      <c r="VTR15" s="542"/>
      <c r="VTZ15" s="756"/>
      <c r="VUB15" s="756"/>
      <c r="VUD15" s="756"/>
      <c r="VUF15" s="756"/>
      <c r="VUG15" s="94"/>
      <c r="VUJ15" s="543"/>
      <c r="VUK15" s="542"/>
      <c r="VUS15" s="756"/>
      <c r="VUU15" s="756"/>
      <c r="VUW15" s="756"/>
      <c r="VUY15" s="756"/>
      <c r="VUZ15" s="94"/>
      <c r="VVC15" s="543"/>
      <c r="VVD15" s="542"/>
      <c r="VVL15" s="756"/>
      <c r="VVN15" s="756"/>
      <c r="VVP15" s="756"/>
      <c r="VVR15" s="756"/>
      <c r="VVS15" s="94"/>
      <c r="VVV15" s="543"/>
      <c r="VVW15" s="542"/>
      <c r="VWE15" s="756"/>
      <c r="VWG15" s="756"/>
      <c r="VWI15" s="756"/>
      <c r="VWK15" s="756"/>
      <c r="VWL15" s="94"/>
      <c r="VWO15" s="543"/>
      <c r="VWP15" s="542"/>
      <c r="VWX15" s="756"/>
      <c r="VWZ15" s="756"/>
      <c r="VXB15" s="756"/>
      <c r="VXD15" s="756"/>
      <c r="VXE15" s="94"/>
      <c r="VXH15" s="543"/>
      <c r="VXI15" s="542"/>
      <c r="VXQ15" s="756"/>
      <c r="VXS15" s="756"/>
      <c r="VXU15" s="756"/>
      <c r="VXW15" s="756"/>
      <c r="VXX15" s="94"/>
      <c r="VYA15" s="543"/>
      <c r="VYB15" s="542"/>
      <c r="VYJ15" s="756"/>
      <c r="VYL15" s="756"/>
      <c r="VYN15" s="756"/>
      <c r="VYP15" s="756"/>
      <c r="VYQ15" s="94"/>
      <c r="VYT15" s="543"/>
      <c r="VYU15" s="542"/>
      <c r="VZC15" s="756"/>
      <c r="VZE15" s="756"/>
      <c r="VZG15" s="756"/>
      <c r="VZI15" s="756"/>
      <c r="VZJ15" s="94"/>
      <c r="VZM15" s="543"/>
      <c r="VZN15" s="542"/>
      <c r="VZV15" s="756"/>
      <c r="VZX15" s="756"/>
      <c r="VZZ15" s="756"/>
      <c r="WAB15" s="756"/>
      <c r="WAC15" s="94"/>
      <c r="WAF15" s="543"/>
      <c r="WAG15" s="542"/>
      <c r="WAO15" s="756"/>
      <c r="WAQ15" s="756"/>
      <c r="WAS15" s="756"/>
      <c r="WAU15" s="756"/>
      <c r="WAV15" s="94"/>
      <c r="WAY15" s="543"/>
      <c r="WAZ15" s="542"/>
      <c r="WBH15" s="756"/>
      <c r="WBJ15" s="756"/>
      <c r="WBL15" s="756"/>
      <c r="WBN15" s="756"/>
      <c r="WBO15" s="94"/>
      <c r="WBR15" s="543"/>
      <c r="WBS15" s="542"/>
      <c r="WCA15" s="756"/>
      <c r="WCC15" s="756"/>
      <c r="WCE15" s="756"/>
      <c r="WCG15" s="756"/>
      <c r="WCH15" s="94"/>
      <c r="WCK15" s="543"/>
      <c r="WCL15" s="542"/>
      <c r="WCT15" s="756"/>
      <c r="WCV15" s="756"/>
      <c r="WCX15" s="756"/>
      <c r="WCZ15" s="756"/>
      <c r="WDA15" s="94"/>
      <c r="WDD15" s="543"/>
      <c r="WDE15" s="542"/>
      <c r="WDM15" s="756"/>
      <c r="WDO15" s="756"/>
      <c r="WDQ15" s="756"/>
      <c r="WDS15" s="756"/>
      <c r="WDT15" s="94"/>
      <c r="WDW15" s="543"/>
      <c r="WDX15" s="542"/>
      <c r="WEF15" s="756"/>
      <c r="WEH15" s="756"/>
      <c r="WEJ15" s="756"/>
      <c r="WEL15" s="756"/>
      <c r="WEM15" s="94"/>
      <c r="WEP15" s="543"/>
      <c r="WEQ15" s="542"/>
      <c r="WEY15" s="756"/>
      <c r="WFA15" s="756"/>
      <c r="WFC15" s="756"/>
      <c r="WFE15" s="756"/>
      <c r="WFF15" s="94"/>
      <c r="WFI15" s="543"/>
      <c r="WFJ15" s="542"/>
      <c r="WFR15" s="756"/>
      <c r="WFT15" s="756"/>
      <c r="WFV15" s="756"/>
      <c r="WFX15" s="756"/>
      <c r="WFY15" s="94"/>
      <c r="WGB15" s="543"/>
      <c r="WGC15" s="542"/>
      <c r="WGK15" s="756"/>
      <c r="WGM15" s="756"/>
      <c r="WGO15" s="756"/>
      <c r="WGQ15" s="756"/>
      <c r="WGR15" s="94"/>
      <c r="WGU15" s="543"/>
      <c r="WGV15" s="542"/>
      <c r="WHD15" s="756"/>
      <c r="WHF15" s="756"/>
      <c r="WHH15" s="756"/>
      <c r="WHJ15" s="756"/>
      <c r="WHK15" s="94"/>
      <c r="WHN15" s="543"/>
      <c r="WHO15" s="542"/>
      <c r="WHW15" s="756"/>
      <c r="WHY15" s="756"/>
      <c r="WIA15" s="756"/>
      <c r="WIC15" s="756"/>
      <c r="WID15" s="94"/>
      <c r="WIG15" s="543"/>
      <c r="WIH15" s="542"/>
      <c r="WIP15" s="756"/>
      <c r="WIR15" s="756"/>
      <c r="WIT15" s="756"/>
      <c r="WIV15" s="756"/>
      <c r="WIW15" s="94"/>
      <c r="WIZ15" s="543"/>
      <c r="WJA15" s="542"/>
      <c r="WJI15" s="756"/>
      <c r="WJK15" s="756"/>
      <c r="WJM15" s="756"/>
      <c r="WJO15" s="756"/>
      <c r="WJP15" s="94"/>
      <c r="WJS15" s="543"/>
      <c r="WJT15" s="542"/>
      <c r="WKB15" s="756"/>
      <c r="WKD15" s="756"/>
      <c r="WKF15" s="756"/>
      <c r="WKH15" s="756"/>
      <c r="WKI15" s="94"/>
      <c r="WKL15" s="543"/>
      <c r="WKM15" s="542"/>
      <c r="WKU15" s="756"/>
      <c r="WKW15" s="756"/>
      <c r="WKY15" s="756"/>
      <c r="WLA15" s="756"/>
      <c r="WLB15" s="94"/>
      <c r="WLE15" s="543"/>
      <c r="WLF15" s="542"/>
      <c r="WLN15" s="756"/>
      <c r="WLP15" s="756"/>
      <c r="WLR15" s="756"/>
      <c r="WLT15" s="756"/>
      <c r="WLU15" s="94"/>
      <c r="WLX15" s="543"/>
      <c r="WLY15" s="542"/>
      <c r="WMG15" s="756"/>
      <c r="WMI15" s="756"/>
      <c r="WMK15" s="756"/>
      <c r="WMM15" s="756"/>
      <c r="WMN15" s="94"/>
      <c r="WMQ15" s="543"/>
      <c r="WMR15" s="542"/>
      <c r="WMZ15" s="756"/>
      <c r="WNB15" s="756"/>
      <c r="WND15" s="756"/>
      <c r="WNF15" s="756"/>
      <c r="WNG15" s="94"/>
      <c r="WNJ15" s="543"/>
      <c r="WNK15" s="542"/>
      <c r="WNS15" s="756"/>
      <c r="WNU15" s="756"/>
      <c r="WNW15" s="756"/>
      <c r="WNY15" s="756"/>
      <c r="WNZ15" s="94"/>
      <c r="WOC15" s="543"/>
      <c r="WOD15" s="542"/>
      <c r="WOL15" s="756"/>
      <c r="WON15" s="756"/>
      <c r="WOP15" s="756"/>
      <c r="WOR15" s="756"/>
      <c r="WOS15" s="94"/>
      <c r="WOV15" s="543"/>
      <c r="WOW15" s="542"/>
      <c r="WPE15" s="756"/>
      <c r="WPG15" s="756"/>
      <c r="WPI15" s="756"/>
      <c r="WPK15" s="756"/>
      <c r="WPL15" s="94"/>
      <c r="WPO15" s="543"/>
      <c r="WPP15" s="542"/>
      <c r="WPX15" s="756"/>
      <c r="WPZ15" s="756"/>
      <c r="WQB15" s="756"/>
      <c r="WQD15" s="756"/>
      <c r="WQE15" s="94"/>
      <c r="WQH15" s="543"/>
      <c r="WQI15" s="542"/>
      <c r="WQQ15" s="756"/>
      <c r="WQS15" s="756"/>
      <c r="WQU15" s="756"/>
      <c r="WQW15" s="756"/>
      <c r="WQX15" s="94"/>
      <c r="WRA15" s="543"/>
      <c r="WRB15" s="542"/>
      <c r="WRJ15" s="756"/>
      <c r="WRL15" s="756"/>
      <c r="WRN15" s="756"/>
      <c r="WRP15" s="756"/>
      <c r="WRQ15" s="94"/>
      <c r="WRT15" s="543"/>
      <c r="WRU15" s="542"/>
      <c r="WSC15" s="756"/>
      <c r="WSE15" s="756"/>
      <c r="WSG15" s="756"/>
      <c r="WSI15" s="756"/>
      <c r="WSJ15" s="94"/>
      <c r="WSM15" s="543"/>
      <c r="WSN15" s="542"/>
      <c r="WSV15" s="756"/>
      <c r="WSX15" s="756"/>
      <c r="WSZ15" s="756"/>
      <c r="WTB15" s="756"/>
      <c r="WTC15" s="94"/>
      <c r="WTF15" s="543"/>
      <c r="WTG15" s="542"/>
      <c r="WTO15" s="756"/>
      <c r="WTQ15" s="756"/>
      <c r="WTS15" s="756"/>
      <c r="WTU15" s="756"/>
      <c r="WTV15" s="94"/>
      <c r="WTY15" s="543"/>
      <c r="WTZ15" s="542"/>
      <c r="WUH15" s="756"/>
      <c r="WUJ15" s="756"/>
      <c r="WUL15" s="756"/>
      <c r="WUN15" s="756"/>
      <c r="WUO15" s="94"/>
      <c r="WUR15" s="543"/>
      <c r="WUS15" s="542"/>
      <c r="WVA15" s="756"/>
      <c r="WVC15" s="756"/>
      <c r="WVE15" s="756"/>
      <c r="WVG15" s="756"/>
      <c r="WVH15" s="94"/>
      <c r="WVK15" s="543"/>
      <c r="WVL15" s="542"/>
      <c r="WVT15" s="756"/>
      <c r="WVV15" s="756"/>
      <c r="WVX15" s="756"/>
      <c r="WVZ15" s="756"/>
      <c r="WWA15" s="94"/>
      <c r="WWD15" s="543"/>
      <c r="WWE15" s="542"/>
      <c r="WWM15" s="756"/>
      <c r="WWO15" s="756"/>
      <c r="WWQ15" s="756"/>
      <c r="WWS15" s="756"/>
      <c r="WWT15" s="94"/>
      <c r="WWW15" s="543"/>
      <c r="WWX15" s="542"/>
      <c r="WXF15" s="756"/>
      <c r="WXH15" s="756"/>
      <c r="WXJ15" s="756"/>
      <c r="WXL15" s="756"/>
      <c r="WXM15" s="94"/>
      <c r="WXP15" s="543"/>
      <c r="WXQ15" s="542"/>
      <c r="WXY15" s="756"/>
      <c r="WYA15" s="756"/>
      <c r="WYC15" s="756"/>
      <c r="WYE15" s="756"/>
      <c r="WYF15" s="94"/>
      <c r="WYI15" s="543"/>
      <c r="WYJ15" s="542"/>
      <c r="WYR15" s="756"/>
      <c r="WYT15" s="756"/>
      <c r="WYV15" s="756"/>
      <c r="WYX15" s="756"/>
      <c r="WYY15" s="94"/>
      <c r="WZB15" s="543"/>
      <c r="WZC15" s="542"/>
      <c r="WZK15" s="756"/>
      <c r="WZM15" s="756"/>
      <c r="WZO15" s="756"/>
      <c r="WZQ15" s="756"/>
      <c r="WZR15" s="94"/>
      <c r="WZU15" s="543"/>
      <c r="WZV15" s="542"/>
      <c r="XAD15" s="756"/>
      <c r="XAF15" s="756"/>
      <c r="XAH15" s="756"/>
      <c r="XAJ15" s="756"/>
      <c r="XAK15" s="94"/>
      <c r="XAN15" s="543"/>
      <c r="XAO15" s="542"/>
      <c r="XAW15" s="756"/>
      <c r="XAY15" s="756"/>
      <c r="XBA15" s="756"/>
      <c r="XBC15" s="756"/>
      <c r="XBD15" s="94"/>
      <c r="XBG15" s="543"/>
      <c r="XBH15" s="542"/>
      <c r="XBP15" s="756"/>
      <c r="XBR15" s="756"/>
      <c r="XBT15" s="756"/>
      <c r="XBV15" s="756"/>
      <c r="XBW15" s="94"/>
      <c r="XBZ15" s="543"/>
      <c r="XCA15" s="542"/>
      <c r="XCI15" s="756"/>
      <c r="XCK15" s="756"/>
      <c r="XCM15" s="756"/>
      <c r="XCO15" s="756"/>
      <c r="XCP15" s="94"/>
      <c r="XCS15" s="543"/>
      <c r="XCT15" s="542"/>
      <c r="XDB15" s="756"/>
      <c r="XDD15" s="756"/>
      <c r="XDF15" s="756"/>
      <c r="XDH15" s="756"/>
      <c r="XDI15" s="94"/>
      <c r="XDL15" s="543"/>
      <c r="XDM15" s="542"/>
      <c r="XDU15" s="756"/>
      <c r="XDW15" s="756"/>
      <c r="XDY15" s="756"/>
      <c r="XEA15" s="756"/>
      <c r="XEB15" s="94"/>
      <c r="XEE15" s="543"/>
      <c r="XEF15" s="542"/>
      <c r="XEN15" s="756"/>
      <c r="XEP15" s="756"/>
      <c r="XER15" s="756"/>
      <c r="XET15" s="756"/>
      <c r="XEU15" s="94"/>
      <c r="XEX15" s="543"/>
      <c r="XEY15" s="542"/>
    </row>
    <row r="16" spans="1:1023 1026:3072 3074:4096 4098:5120 5122:6138 6146:7164 7172:8190 8198:9216 9224:10238 10241:11264 11267:12287 12289:13311 13313:14335 14337:15353 15361:16379" s="83" customFormat="1" ht="20.3" customHeight="1" x14ac:dyDescent="0.3">
      <c r="B16" s="543" t="s">
        <v>4826</v>
      </c>
      <c r="C16" s="94" t="s">
        <v>4773</v>
      </c>
      <c r="K16" s="756"/>
      <c r="M16" s="756"/>
      <c r="O16" s="756"/>
      <c r="P16" s="94" t="s">
        <v>4782</v>
      </c>
      <c r="S16" s="543"/>
      <c r="T16" s="542"/>
      <c r="AB16" s="756"/>
      <c r="AD16" s="756"/>
      <c r="AF16" s="756"/>
      <c r="AH16" s="756"/>
      <c r="AI16" s="94"/>
      <c r="AL16" s="543"/>
      <c r="AM16" s="542"/>
      <c r="AU16" s="756"/>
      <c r="AW16" s="756"/>
      <c r="AY16" s="756"/>
      <c r="BA16" s="756"/>
      <c r="BB16" s="94"/>
      <c r="BE16" s="543"/>
      <c r="BF16" s="542"/>
      <c r="BN16" s="756"/>
      <c r="BP16" s="756"/>
      <c r="BR16" s="756"/>
      <c r="BT16" s="756"/>
      <c r="BU16" s="94"/>
      <c r="BX16" s="543"/>
      <c r="BY16" s="542"/>
      <c r="CG16" s="756"/>
      <c r="CI16" s="756"/>
      <c r="CK16" s="756"/>
      <c r="CM16" s="756"/>
      <c r="CN16" s="94"/>
      <c r="CQ16" s="543"/>
      <c r="CR16" s="542"/>
      <c r="CZ16" s="756"/>
      <c r="DB16" s="756"/>
      <c r="DD16" s="756"/>
      <c r="DF16" s="756"/>
      <c r="DG16" s="94"/>
      <c r="DJ16" s="543"/>
      <c r="DK16" s="542"/>
      <c r="DS16" s="756"/>
      <c r="DU16" s="756"/>
      <c r="DW16" s="756"/>
      <c r="DY16" s="756"/>
      <c r="DZ16" s="94"/>
      <c r="EC16" s="543"/>
      <c r="ED16" s="542"/>
      <c r="EL16" s="756"/>
      <c r="EN16" s="756"/>
      <c r="EP16" s="756"/>
      <c r="ER16" s="756"/>
      <c r="ES16" s="94"/>
      <c r="EV16" s="543"/>
      <c r="EW16" s="542"/>
      <c r="FE16" s="756"/>
      <c r="FG16" s="756"/>
      <c r="FI16" s="756"/>
      <c r="FK16" s="756"/>
      <c r="FL16" s="94"/>
      <c r="FO16" s="543"/>
      <c r="FP16" s="542"/>
      <c r="FX16" s="756"/>
      <c r="FZ16" s="756"/>
      <c r="GB16" s="756"/>
      <c r="GD16" s="756"/>
      <c r="GE16" s="94"/>
      <c r="GH16" s="543"/>
      <c r="GI16" s="542"/>
      <c r="GQ16" s="756"/>
      <c r="GS16" s="756"/>
      <c r="GU16" s="756"/>
      <c r="GW16" s="756"/>
      <c r="GX16" s="94"/>
      <c r="HA16" s="543"/>
      <c r="HB16" s="542"/>
      <c r="HJ16" s="756"/>
      <c r="HL16" s="756"/>
      <c r="HN16" s="756"/>
      <c r="HP16" s="756"/>
      <c r="HQ16" s="94"/>
      <c r="HT16" s="543"/>
      <c r="HU16" s="542"/>
      <c r="IC16" s="756"/>
      <c r="IE16" s="756"/>
      <c r="IG16" s="756"/>
      <c r="II16" s="756"/>
      <c r="IJ16" s="94"/>
      <c r="IM16" s="543"/>
      <c r="IN16" s="542"/>
      <c r="IV16" s="756"/>
      <c r="IX16" s="756"/>
      <c r="IZ16" s="756"/>
      <c r="JB16" s="756"/>
      <c r="JC16" s="94"/>
      <c r="JF16" s="543"/>
      <c r="JG16" s="542"/>
      <c r="JO16" s="756"/>
      <c r="JQ16" s="756"/>
      <c r="JS16" s="756"/>
      <c r="JU16" s="756"/>
      <c r="JV16" s="94"/>
      <c r="JY16" s="543"/>
      <c r="JZ16" s="542"/>
      <c r="KH16" s="756"/>
      <c r="KJ16" s="756"/>
      <c r="KL16" s="756"/>
      <c r="KN16" s="756"/>
      <c r="KO16" s="94"/>
      <c r="KR16" s="543"/>
      <c r="KS16" s="542"/>
      <c r="LA16" s="756"/>
      <c r="LC16" s="756"/>
      <c r="LE16" s="756"/>
      <c r="LG16" s="756"/>
      <c r="LH16" s="94"/>
      <c r="LK16" s="543"/>
      <c r="LL16" s="542"/>
      <c r="LT16" s="756"/>
      <c r="LV16" s="756"/>
      <c r="LX16" s="756"/>
      <c r="LZ16" s="756"/>
      <c r="MA16" s="94"/>
      <c r="MD16" s="543"/>
      <c r="ME16" s="542"/>
      <c r="MM16" s="756"/>
      <c r="MO16" s="756"/>
      <c r="MQ16" s="756"/>
      <c r="MS16" s="756"/>
      <c r="MT16" s="94"/>
      <c r="MW16" s="543"/>
      <c r="MX16" s="542"/>
      <c r="NF16" s="756"/>
      <c r="NH16" s="756"/>
      <c r="NJ16" s="756"/>
      <c r="NL16" s="756"/>
      <c r="NM16" s="94"/>
      <c r="NP16" s="543"/>
      <c r="NQ16" s="542"/>
      <c r="NY16" s="756"/>
      <c r="OA16" s="756"/>
      <c r="OC16" s="756"/>
      <c r="OE16" s="756"/>
      <c r="OF16" s="94"/>
      <c r="OI16" s="543"/>
      <c r="OJ16" s="542"/>
      <c r="OR16" s="756"/>
      <c r="OT16" s="756"/>
      <c r="OV16" s="756"/>
      <c r="OX16" s="756"/>
      <c r="OY16" s="94"/>
      <c r="PB16" s="543"/>
      <c r="PC16" s="542"/>
      <c r="PK16" s="756"/>
      <c r="PM16" s="756"/>
      <c r="PO16" s="756"/>
      <c r="PQ16" s="756"/>
      <c r="PR16" s="94"/>
      <c r="PU16" s="543"/>
      <c r="PV16" s="542"/>
      <c r="QD16" s="756"/>
      <c r="QF16" s="756"/>
      <c r="QH16" s="756"/>
      <c r="QJ16" s="756"/>
      <c r="QK16" s="94"/>
      <c r="QN16" s="543"/>
      <c r="QO16" s="542"/>
      <c r="QW16" s="756"/>
      <c r="QY16" s="756"/>
      <c r="RA16" s="756"/>
      <c r="RC16" s="756"/>
      <c r="RD16" s="94"/>
      <c r="RG16" s="543"/>
      <c r="RH16" s="542"/>
      <c r="RP16" s="756"/>
      <c r="RR16" s="756"/>
      <c r="RT16" s="756"/>
      <c r="RV16" s="756"/>
      <c r="RW16" s="94"/>
      <c r="RZ16" s="543"/>
      <c r="SA16" s="542"/>
      <c r="SI16" s="756"/>
      <c r="SK16" s="756"/>
      <c r="SM16" s="756"/>
      <c r="SO16" s="756"/>
      <c r="SP16" s="94"/>
      <c r="SS16" s="543"/>
      <c r="ST16" s="542"/>
      <c r="TB16" s="756"/>
      <c r="TD16" s="756"/>
      <c r="TF16" s="756"/>
      <c r="TH16" s="756"/>
      <c r="TI16" s="94"/>
      <c r="TL16" s="543"/>
      <c r="TM16" s="542"/>
      <c r="TU16" s="756"/>
      <c r="TW16" s="756"/>
      <c r="TY16" s="756"/>
      <c r="UA16" s="756"/>
      <c r="UB16" s="94"/>
      <c r="UE16" s="543"/>
      <c r="UF16" s="542"/>
      <c r="UN16" s="756"/>
      <c r="UP16" s="756"/>
      <c r="UR16" s="756"/>
      <c r="UT16" s="756"/>
      <c r="UU16" s="94"/>
      <c r="UX16" s="543"/>
      <c r="UY16" s="542"/>
      <c r="VG16" s="756"/>
      <c r="VI16" s="756"/>
      <c r="VK16" s="756"/>
      <c r="VM16" s="756"/>
      <c r="VN16" s="94"/>
      <c r="VQ16" s="543"/>
      <c r="VR16" s="542"/>
      <c r="VZ16" s="756"/>
      <c r="WB16" s="756"/>
      <c r="WD16" s="756"/>
      <c r="WF16" s="756"/>
      <c r="WG16" s="94"/>
      <c r="WJ16" s="543"/>
      <c r="WK16" s="542"/>
      <c r="WS16" s="756"/>
      <c r="WU16" s="756"/>
      <c r="WW16" s="756"/>
      <c r="WY16" s="756"/>
      <c r="WZ16" s="94"/>
      <c r="XC16" s="543"/>
      <c r="XD16" s="542"/>
      <c r="XL16" s="756"/>
      <c r="XN16" s="756"/>
      <c r="XP16" s="756"/>
      <c r="XR16" s="756"/>
      <c r="XS16" s="94"/>
      <c r="XV16" s="543"/>
      <c r="XW16" s="542"/>
      <c r="YE16" s="756"/>
      <c r="YG16" s="756"/>
      <c r="YI16" s="756"/>
      <c r="YK16" s="756"/>
      <c r="YL16" s="94"/>
      <c r="YO16" s="543"/>
      <c r="YP16" s="542"/>
      <c r="YX16" s="756"/>
      <c r="YZ16" s="756"/>
      <c r="ZB16" s="756"/>
      <c r="ZD16" s="756"/>
      <c r="ZE16" s="94"/>
      <c r="ZH16" s="543"/>
      <c r="ZI16" s="542"/>
      <c r="ZQ16" s="756"/>
      <c r="ZS16" s="756"/>
      <c r="ZU16" s="756"/>
      <c r="ZW16" s="756"/>
      <c r="ZX16" s="94"/>
      <c r="AAA16" s="543"/>
      <c r="AAB16" s="542"/>
      <c r="AAJ16" s="756"/>
      <c r="AAL16" s="756"/>
      <c r="AAN16" s="756"/>
      <c r="AAP16" s="756"/>
      <c r="AAQ16" s="94"/>
      <c r="AAT16" s="543"/>
      <c r="AAU16" s="542"/>
      <c r="ABC16" s="756"/>
      <c r="ABE16" s="756"/>
      <c r="ABG16" s="756"/>
      <c r="ABI16" s="756"/>
      <c r="ABJ16" s="94"/>
      <c r="ABM16" s="543"/>
      <c r="ABN16" s="542"/>
      <c r="ABV16" s="756"/>
      <c r="ABX16" s="756"/>
      <c r="ABZ16" s="756"/>
      <c r="ACB16" s="756"/>
      <c r="ACC16" s="94"/>
      <c r="ACF16" s="543"/>
      <c r="ACG16" s="542"/>
      <c r="ACO16" s="756"/>
      <c r="ACQ16" s="756"/>
      <c r="ACS16" s="756"/>
      <c r="ACU16" s="756"/>
      <c r="ACV16" s="94"/>
      <c r="ACY16" s="543"/>
      <c r="ACZ16" s="542"/>
      <c r="ADH16" s="756"/>
      <c r="ADJ16" s="756"/>
      <c r="ADL16" s="756"/>
      <c r="ADN16" s="756"/>
      <c r="ADO16" s="94"/>
      <c r="ADR16" s="543"/>
      <c r="ADS16" s="542"/>
      <c r="AEA16" s="756"/>
      <c r="AEC16" s="756"/>
      <c r="AEE16" s="756"/>
      <c r="AEG16" s="756"/>
      <c r="AEH16" s="94"/>
      <c r="AEK16" s="543"/>
      <c r="AEL16" s="542"/>
      <c r="AET16" s="756"/>
      <c r="AEV16" s="756"/>
      <c r="AEX16" s="756"/>
      <c r="AEZ16" s="756"/>
      <c r="AFA16" s="94"/>
      <c r="AFD16" s="543"/>
      <c r="AFE16" s="542"/>
      <c r="AFM16" s="756"/>
      <c r="AFO16" s="756"/>
      <c r="AFQ16" s="756"/>
      <c r="AFS16" s="756"/>
      <c r="AFT16" s="94"/>
      <c r="AFW16" s="543"/>
      <c r="AFX16" s="542"/>
      <c r="AGF16" s="756"/>
      <c r="AGH16" s="756"/>
      <c r="AGJ16" s="756"/>
      <c r="AGL16" s="756"/>
      <c r="AGM16" s="94"/>
      <c r="AGP16" s="543"/>
      <c r="AGQ16" s="542"/>
      <c r="AGY16" s="756"/>
      <c r="AHA16" s="756"/>
      <c r="AHC16" s="756"/>
      <c r="AHE16" s="756"/>
      <c r="AHF16" s="94"/>
      <c r="AHI16" s="543"/>
      <c r="AHJ16" s="542"/>
      <c r="AHR16" s="756"/>
      <c r="AHT16" s="756"/>
      <c r="AHV16" s="756"/>
      <c r="AHX16" s="756"/>
      <c r="AHY16" s="94"/>
      <c r="AIB16" s="543"/>
      <c r="AIC16" s="542"/>
      <c r="AIK16" s="756"/>
      <c r="AIM16" s="756"/>
      <c r="AIO16" s="756"/>
      <c r="AIQ16" s="756"/>
      <c r="AIR16" s="94"/>
      <c r="AIU16" s="543"/>
      <c r="AIV16" s="542"/>
      <c r="AJD16" s="756"/>
      <c r="AJF16" s="756"/>
      <c r="AJH16" s="756"/>
      <c r="AJJ16" s="756"/>
      <c r="AJK16" s="94"/>
      <c r="AJN16" s="543"/>
      <c r="AJO16" s="542"/>
      <c r="AJW16" s="756"/>
      <c r="AJY16" s="756"/>
      <c r="AKA16" s="756"/>
      <c r="AKC16" s="756"/>
      <c r="AKD16" s="94"/>
      <c r="AKG16" s="543"/>
      <c r="AKH16" s="542"/>
      <c r="AKP16" s="756"/>
      <c r="AKR16" s="756"/>
      <c r="AKT16" s="756"/>
      <c r="AKV16" s="756"/>
      <c r="AKW16" s="94"/>
      <c r="AKZ16" s="543"/>
      <c r="ALA16" s="542"/>
      <c r="ALI16" s="756"/>
      <c r="ALK16" s="756"/>
      <c r="ALM16" s="756"/>
      <c r="ALO16" s="756"/>
      <c r="ALP16" s="94"/>
      <c r="ALS16" s="543"/>
      <c r="ALT16" s="542"/>
      <c r="AMB16" s="756"/>
      <c r="AMD16" s="756"/>
      <c r="AMF16" s="756"/>
      <c r="AMH16" s="756"/>
      <c r="AMI16" s="94"/>
      <c r="AML16" s="543"/>
      <c r="AMM16" s="542"/>
      <c r="AMU16" s="756"/>
      <c r="AMW16" s="756"/>
      <c r="AMY16" s="756"/>
      <c r="ANA16" s="756"/>
      <c r="ANB16" s="94"/>
      <c r="ANE16" s="543"/>
      <c r="ANF16" s="542"/>
      <c r="ANN16" s="756"/>
      <c r="ANP16" s="756"/>
      <c r="ANR16" s="756"/>
      <c r="ANT16" s="756"/>
      <c r="ANU16" s="94"/>
      <c r="ANX16" s="543"/>
      <c r="ANY16" s="542"/>
      <c r="AOG16" s="756"/>
      <c r="AOI16" s="756"/>
      <c r="AOK16" s="756"/>
      <c r="AOM16" s="756"/>
      <c r="AON16" s="94"/>
      <c r="AOQ16" s="543"/>
      <c r="AOR16" s="542"/>
      <c r="AOZ16" s="756"/>
      <c r="APB16" s="756"/>
      <c r="APD16" s="756"/>
      <c r="APF16" s="756"/>
      <c r="APG16" s="94"/>
      <c r="APJ16" s="543"/>
      <c r="APK16" s="542"/>
      <c r="APS16" s="756"/>
      <c r="APU16" s="756"/>
      <c r="APW16" s="756"/>
      <c r="APY16" s="756"/>
      <c r="APZ16" s="94"/>
      <c r="AQC16" s="543"/>
      <c r="AQD16" s="542"/>
      <c r="AQL16" s="756"/>
      <c r="AQN16" s="756"/>
      <c r="AQP16" s="756"/>
      <c r="AQR16" s="756"/>
      <c r="AQS16" s="94"/>
      <c r="AQV16" s="543"/>
      <c r="AQW16" s="542"/>
      <c r="ARE16" s="756"/>
      <c r="ARG16" s="756"/>
      <c r="ARI16" s="756"/>
      <c r="ARK16" s="756"/>
      <c r="ARL16" s="94"/>
      <c r="ARO16" s="543"/>
      <c r="ARP16" s="542"/>
      <c r="ARX16" s="756"/>
      <c r="ARZ16" s="756"/>
      <c r="ASB16" s="756"/>
      <c r="ASD16" s="756"/>
      <c r="ASE16" s="94"/>
      <c r="ASH16" s="543"/>
      <c r="ASI16" s="542"/>
      <c r="ASQ16" s="756"/>
      <c r="ASS16" s="756"/>
      <c r="ASU16" s="756"/>
      <c r="ASW16" s="756"/>
      <c r="ASX16" s="94"/>
      <c r="ATA16" s="543"/>
      <c r="ATB16" s="542"/>
      <c r="ATJ16" s="756"/>
      <c r="ATL16" s="756"/>
      <c r="ATN16" s="756"/>
      <c r="ATP16" s="756"/>
      <c r="ATQ16" s="94"/>
      <c r="ATT16" s="543"/>
      <c r="ATU16" s="542"/>
      <c r="AUC16" s="756"/>
      <c r="AUE16" s="756"/>
      <c r="AUG16" s="756"/>
      <c r="AUI16" s="756"/>
      <c r="AUJ16" s="94"/>
      <c r="AUM16" s="543"/>
      <c r="AUN16" s="542"/>
      <c r="AUV16" s="756"/>
      <c r="AUX16" s="756"/>
      <c r="AUZ16" s="756"/>
      <c r="AVB16" s="756"/>
      <c r="AVC16" s="94"/>
      <c r="AVF16" s="543"/>
      <c r="AVG16" s="542"/>
      <c r="AVO16" s="756"/>
      <c r="AVQ16" s="756"/>
      <c r="AVS16" s="756"/>
      <c r="AVU16" s="756"/>
      <c r="AVV16" s="94"/>
      <c r="AVY16" s="543"/>
      <c r="AVZ16" s="542"/>
      <c r="AWH16" s="756"/>
      <c r="AWJ16" s="756"/>
      <c r="AWL16" s="756"/>
      <c r="AWN16" s="756"/>
      <c r="AWO16" s="94"/>
      <c r="AWR16" s="543"/>
      <c r="AWS16" s="542"/>
      <c r="AXA16" s="756"/>
      <c r="AXC16" s="756"/>
      <c r="AXE16" s="756"/>
      <c r="AXG16" s="756"/>
      <c r="AXH16" s="94"/>
      <c r="AXK16" s="543"/>
      <c r="AXL16" s="542"/>
      <c r="AXT16" s="756"/>
      <c r="AXV16" s="756"/>
      <c r="AXX16" s="756"/>
      <c r="AXZ16" s="756"/>
      <c r="AYA16" s="94"/>
      <c r="AYD16" s="543"/>
      <c r="AYE16" s="542"/>
      <c r="AYM16" s="756"/>
      <c r="AYO16" s="756"/>
      <c r="AYQ16" s="756"/>
      <c r="AYS16" s="756"/>
      <c r="AYT16" s="94"/>
      <c r="AYW16" s="543"/>
      <c r="AYX16" s="542"/>
      <c r="AZF16" s="756"/>
      <c r="AZH16" s="756"/>
      <c r="AZJ16" s="756"/>
      <c r="AZL16" s="756"/>
      <c r="AZM16" s="94"/>
      <c r="AZP16" s="543"/>
      <c r="AZQ16" s="542"/>
      <c r="AZY16" s="756"/>
      <c r="BAA16" s="756"/>
      <c r="BAC16" s="756"/>
      <c r="BAE16" s="756"/>
      <c r="BAF16" s="94"/>
      <c r="BAI16" s="543"/>
      <c r="BAJ16" s="542"/>
      <c r="BAR16" s="756"/>
      <c r="BAT16" s="756"/>
      <c r="BAV16" s="756"/>
      <c r="BAX16" s="756"/>
      <c r="BAY16" s="94"/>
      <c r="BBB16" s="543"/>
      <c r="BBC16" s="542"/>
      <c r="BBK16" s="756"/>
      <c r="BBM16" s="756"/>
      <c r="BBO16" s="756"/>
      <c r="BBQ16" s="756"/>
      <c r="BBR16" s="94"/>
      <c r="BBU16" s="543"/>
      <c r="BBV16" s="542"/>
      <c r="BCD16" s="756"/>
      <c r="BCF16" s="756"/>
      <c r="BCH16" s="756"/>
      <c r="BCJ16" s="756"/>
      <c r="BCK16" s="94"/>
      <c r="BCN16" s="543"/>
      <c r="BCO16" s="542"/>
      <c r="BCW16" s="756"/>
      <c r="BCY16" s="756"/>
      <c r="BDA16" s="756"/>
      <c r="BDC16" s="756"/>
      <c r="BDD16" s="94"/>
      <c r="BDG16" s="543"/>
      <c r="BDH16" s="542"/>
      <c r="BDP16" s="756"/>
      <c r="BDR16" s="756"/>
      <c r="BDT16" s="756"/>
      <c r="BDV16" s="756"/>
      <c r="BDW16" s="94"/>
      <c r="BDZ16" s="543"/>
      <c r="BEA16" s="542"/>
      <c r="BEI16" s="756"/>
      <c r="BEK16" s="756"/>
      <c r="BEM16" s="756"/>
      <c r="BEO16" s="756"/>
      <c r="BEP16" s="94"/>
      <c r="BES16" s="543"/>
      <c r="BET16" s="542"/>
      <c r="BFB16" s="756"/>
      <c r="BFD16" s="756"/>
      <c r="BFF16" s="756"/>
      <c r="BFH16" s="756"/>
      <c r="BFI16" s="94"/>
      <c r="BFL16" s="543"/>
      <c r="BFM16" s="542"/>
      <c r="BFU16" s="756"/>
      <c r="BFW16" s="756"/>
      <c r="BFY16" s="756"/>
      <c r="BGA16" s="756"/>
      <c r="BGB16" s="94"/>
      <c r="BGE16" s="543"/>
      <c r="BGF16" s="542"/>
      <c r="BGN16" s="756"/>
      <c r="BGP16" s="756"/>
      <c r="BGR16" s="756"/>
      <c r="BGT16" s="756"/>
      <c r="BGU16" s="94"/>
      <c r="BGX16" s="543"/>
      <c r="BGY16" s="542"/>
      <c r="BHG16" s="756"/>
      <c r="BHI16" s="756"/>
      <c r="BHK16" s="756"/>
      <c r="BHM16" s="756"/>
      <c r="BHN16" s="94"/>
      <c r="BHQ16" s="543"/>
      <c r="BHR16" s="542"/>
      <c r="BHZ16" s="756"/>
      <c r="BIB16" s="756"/>
      <c r="BID16" s="756"/>
      <c r="BIF16" s="756"/>
      <c r="BIG16" s="94"/>
      <c r="BIJ16" s="543"/>
      <c r="BIK16" s="542"/>
      <c r="BIS16" s="756"/>
      <c r="BIU16" s="756"/>
      <c r="BIW16" s="756"/>
      <c r="BIY16" s="756"/>
      <c r="BIZ16" s="94"/>
      <c r="BJC16" s="543"/>
      <c r="BJD16" s="542"/>
      <c r="BJL16" s="756"/>
      <c r="BJN16" s="756"/>
      <c r="BJP16" s="756"/>
      <c r="BJR16" s="756"/>
      <c r="BJS16" s="94"/>
      <c r="BJV16" s="543"/>
      <c r="BJW16" s="542"/>
      <c r="BKE16" s="756"/>
      <c r="BKG16" s="756"/>
      <c r="BKI16" s="756"/>
      <c r="BKK16" s="756"/>
      <c r="BKL16" s="94"/>
      <c r="BKO16" s="543"/>
      <c r="BKP16" s="542"/>
      <c r="BKX16" s="756"/>
      <c r="BKZ16" s="756"/>
      <c r="BLB16" s="756"/>
      <c r="BLD16" s="756"/>
      <c r="BLE16" s="94"/>
      <c r="BLH16" s="543"/>
      <c r="BLI16" s="542"/>
      <c r="BLQ16" s="756"/>
      <c r="BLS16" s="756"/>
      <c r="BLU16" s="756"/>
      <c r="BLW16" s="756"/>
      <c r="BLX16" s="94"/>
      <c r="BMA16" s="543"/>
      <c r="BMB16" s="542"/>
      <c r="BMJ16" s="756"/>
      <c r="BML16" s="756"/>
      <c r="BMN16" s="756"/>
      <c r="BMP16" s="756"/>
      <c r="BMQ16" s="94"/>
      <c r="BMT16" s="543"/>
      <c r="BMU16" s="542"/>
      <c r="BNC16" s="756"/>
      <c r="BNE16" s="756"/>
      <c r="BNG16" s="756"/>
      <c r="BNI16" s="756"/>
      <c r="BNJ16" s="94"/>
      <c r="BNM16" s="543"/>
      <c r="BNN16" s="542"/>
      <c r="BNV16" s="756"/>
      <c r="BNX16" s="756"/>
      <c r="BNZ16" s="756"/>
      <c r="BOB16" s="756"/>
      <c r="BOC16" s="94"/>
      <c r="BOF16" s="543"/>
      <c r="BOG16" s="542"/>
      <c r="BOO16" s="756"/>
      <c r="BOQ16" s="756"/>
      <c r="BOS16" s="756"/>
      <c r="BOU16" s="756"/>
      <c r="BOV16" s="94"/>
      <c r="BOY16" s="543"/>
      <c r="BOZ16" s="542"/>
      <c r="BPH16" s="756"/>
      <c r="BPJ16" s="756"/>
      <c r="BPL16" s="756"/>
      <c r="BPN16" s="756"/>
      <c r="BPO16" s="94"/>
      <c r="BPR16" s="543"/>
      <c r="BPS16" s="542"/>
      <c r="BQA16" s="756"/>
      <c r="BQC16" s="756"/>
      <c r="BQE16" s="756"/>
      <c r="BQG16" s="756"/>
      <c r="BQH16" s="94"/>
      <c r="BQK16" s="543"/>
      <c r="BQL16" s="542"/>
      <c r="BQT16" s="756"/>
      <c r="BQV16" s="756"/>
      <c r="BQX16" s="756"/>
      <c r="BQZ16" s="756"/>
      <c r="BRA16" s="94"/>
      <c r="BRD16" s="543"/>
      <c r="BRE16" s="542"/>
      <c r="BRM16" s="756"/>
      <c r="BRO16" s="756"/>
      <c r="BRQ16" s="756"/>
      <c r="BRS16" s="756"/>
      <c r="BRT16" s="94"/>
      <c r="BRW16" s="543"/>
      <c r="BRX16" s="542"/>
      <c r="BSF16" s="756"/>
      <c r="BSH16" s="756"/>
      <c r="BSJ16" s="756"/>
      <c r="BSL16" s="756"/>
      <c r="BSM16" s="94"/>
      <c r="BSP16" s="543"/>
      <c r="BSQ16" s="542"/>
      <c r="BSY16" s="756"/>
      <c r="BTA16" s="756"/>
      <c r="BTC16" s="756"/>
      <c r="BTE16" s="756"/>
      <c r="BTF16" s="94"/>
      <c r="BTI16" s="543"/>
      <c r="BTJ16" s="542"/>
      <c r="BTR16" s="756"/>
      <c r="BTT16" s="756"/>
      <c r="BTV16" s="756"/>
      <c r="BTX16" s="756"/>
      <c r="BTY16" s="94"/>
      <c r="BUB16" s="543"/>
      <c r="BUC16" s="542"/>
      <c r="BUK16" s="756"/>
      <c r="BUM16" s="756"/>
      <c r="BUO16" s="756"/>
      <c r="BUQ16" s="756"/>
      <c r="BUR16" s="94"/>
      <c r="BUU16" s="543"/>
      <c r="BUV16" s="542"/>
      <c r="BVD16" s="756"/>
      <c r="BVF16" s="756"/>
      <c r="BVH16" s="756"/>
      <c r="BVJ16" s="756"/>
      <c r="BVK16" s="94"/>
      <c r="BVN16" s="543"/>
      <c r="BVO16" s="542"/>
      <c r="BVW16" s="756"/>
      <c r="BVY16" s="756"/>
      <c r="BWA16" s="756"/>
      <c r="BWC16" s="756"/>
      <c r="BWD16" s="94"/>
      <c r="BWG16" s="543"/>
      <c r="BWH16" s="542"/>
      <c r="BWP16" s="756"/>
      <c r="BWR16" s="756"/>
      <c r="BWT16" s="756"/>
      <c r="BWV16" s="756"/>
      <c r="BWW16" s="94"/>
      <c r="BWZ16" s="543"/>
      <c r="BXA16" s="542"/>
      <c r="BXI16" s="756"/>
      <c r="BXK16" s="756"/>
      <c r="BXM16" s="756"/>
      <c r="BXO16" s="756"/>
      <c r="BXP16" s="94"/>
      <c r="BXS16" s="543"/>
      <c r="BXT16" s="542"/>
      <c r="BYB16" s="756"/>
      <c r="BYD16" s="756"/>
      <c r="BYF16" s="756"/>
      <c r="BYH16" s="756"/>
      <c r="BYI16" s="94"/>
      <c r="BYL16" s="543"/>
      <c r="BYM16" s="542"/>
      <c r="BYU16" s="756"/>
      <c r="BYW16" s="756"/>
      <c r="BYY16" s="756"/>
      <c r="BZA16" s="756"/>
      <c r="BZB16" s="94"/>
      <c r="BZE16" s="543"/>
      <c r="BZF16" s="542"/>
      <c r="BZN16" s="756"/>
      <c r="BZP16" s="756"/>
      <c r="BZR16" s="756"/>
      <c r="BZT16" s="756"/>
      <c r="BZU16" s="94"/>
      <c r="BZX16" s="543"/>
      <c r="BZY16" s="542"/>
      <c r="CAG16" s="756"/>
      <c r="CAI16" s="756"/>
      <c r="CAK16" s="756"/>
      <c r="CAM16" s="756"/>
      <c r="CAN16" s="94"/>
      <c r="CAQ16" s="543"/>
      <c r="CAR16" s="542"/>
      <c r="CAZ16" s="756"/>
      <c r="CBB16" s="756"/>
      <c r="CBD16" s="756"/>
      <c r="CBF16" s="756"/>
      <c r="CBG16" s="94"/>
      <c r="CBJ16" s="543"/>
      <c r="CBK16" s="542"/>
      <c r="CBS16" s="756"/>
      <c r="CBU16" s="756"/>
      <c r="CBW16" s="756"/>
      <c r="CBY16" s="756"/>
      <c r="CBZ16" s="94"/>
      <c r="CCC16" s="543"/>
      <c r="CCD16" s="542"/>
      <c r="CCL16" s="756"/>
      <c r="CCN16" s="756"/>
      <c r="CCP16" s="756"/>
      <c r="CCR16" s="756"/>
      <c r="CCS16" s="94"/>
      <c r="CCV16" s="543"/>
      <c r="CCW16" s="542"/>
      <c r="CDE16" s="756"/>
      <c r="CDG16" s="756"/>
      <c r="CDI16" s="756"/>
      <c r="CDK16" s="756"/>
      <c r="CDL16" s="94"/>
      <c r="CDO16" s="543"/>
      <c r="CDP16" s="542"/>
      <c r="CDX16" s="756"/>
      <c r="CDZ16" s="756"/>
      <c r="CEB16" s="756"/>
      <c r="CED16" s="756"/>
      <c r="CEE16" s="94"/>
      <c r="CEH16" s="543"/>
      <c r="CEI16" s="542"/>
      <c r="CEQ16" s="756"/>
      <c r="CES16" s="756"/>
      <c r="CEU16" s="756"/>
      <c r="CEW16" s="756"/>
      <c r="CEX16" s="94"/>
      <c r="CFA16" s="543"/>
      <c r="CFB16" s="542"/>
      <c r="CFJ16" s="756"/>
      <c r="CFL16" s="756"/>
      <c r="CFN16" s="756"/>
      <c r="CFP16" s="756"/>
      <c r="CFQ16" s="94"/>
      <c r="CFT16" s="543"/>
      <c r="CFU16" s="542"/>
      <c r="CGC16" s="756"/>
      <c r="CGE16" s="756"/>
      <c r="CGG16" s="756"/>
      <c r="CGI16" s="756"/>
      <c r="CGJ16" s="94"/>
      <c r="CGM16" s="543"/>
      <c r="CGN16" s="542"/>
      <c r="CGV16" s="756"/>
      <c r="CGX16" s="756"/>
      <c r="CGZ16" s="756"/>
      <c r="CHB16" s="756"/>
      <c r="CHC16" s="94"/>
      <c r="CHF16" s="543"/>
      <c r="CHG16" s="542"/>
      <c r="CHO16" s="756"/>
      <c r="CHQ16" s="756"/>
      <c r="CHS16" s="756"/>
      <c r="CHU16" s="756"/>
      <c r="CHV16" s="94"/>
      <c r="CHY16" s="543"/>
      <c r="CHZ16" s="542"/>
      <c r="CIH16" s="756"/>
      <c r="CIJ16" s="756"/>
      <c r="CIL16" s="756"/>
      <c r="CIN16" s="756"/>
      <c r="CIO16" s="94"/>
      <c r="CIR16" s="543"/>
      <c r="CIS16" s="542"/>
      <c r="CJA16" s="756"/>
      <c r="CJC16" s="756"/>
      <c r="CJE16" s="756"/>
      <c r="CJG16" s="756"/>
      <c r="CJH16" s="94"/>
      <c r="CJK16" s="543"/>
      <c r="CJL16" s="542"/>
      <c r="CJT16" s="756"/>
      <c r="CJV16" s="756"/>
      <c r="CJX16" s="756"/>
      <c r="CJZ16" s="756"/>
      <c r="CKA16" s="94"/>
      <c r="CKD16" s="543"/>
      <c r="CKE16" s="542"/>
      <c r="CKM16" s="756"/>
      <c r="CKO16" s="756"/>
      <c r="CKQ16" s="756"/>
      <c r="CKS16" s="756"/>
      <c r="CKT16" s="94"/>
      <c r="CKW16" s="543"/>
      <c r="CKX16" s="542"/>
      <c r="CLF16" s="756"/>
      <c r="CLH16" s="756"/>
      <c r="CLJ16" s="756"/>
      <c r="CLL16" s="756"/>
      <c r="CLM16" s="94"/>
      <c r="CLP16" s="543"/>
      <c r="CLQ16" s="542"/>
      <c r="CLY16" s="756"/>
      <c r="CMA16" s="756"/>
      <c r="CMC16" s="756"/>
      <c r="CME16" s="756"/>
      <c r="CMF16" s="94"/>
      <c r="CMI16" s="543"/>
      <c r="CMJ16" s="542"/>
      <c r="CMR16" s="756"/>
      <c r="CMT16" s="756"/>
      <c r="CMV16" s="756"/>
      <c r="CMX16" s="756"/>
      <c r="CMY16" s="94"/>
      <c r="CNB16" s="543"/>
      <c r="CNC16" s="542"/>
      <c r="CNK16" s="756"/>
      <c r="CNM16" s="756"/>
      <c r="CNO16" s="756"/>
      <c r="CNQ16" s="756"/>
      <c r="CNR16" s="94"/>
      <c r="CNU16" s="543"/>
      <c r="CNV16" s="542"/>
      <c r="COD16" s="756"/>
      <c r="COF16" s="756"/>
      <c r="COH16" s="756"/>
      <c r="COJ16" s="756"/>
      <c r="COK16" s="94"/>
      <c r="CON16" s="543"/>
      <c r="COO16" s="542"/>
      <c r="COW16" s="756"/>
      <c r="COY16" s="756"/>
      <c r="CPA16" s="756"/>
      <c r="CPC16" s="756"/>
      <c r="CPD16" s="94"/>
      <c r="CPG16" s="543"/>
      <c r="CPH16" s="542"/>
      <c r="CPP16" s="756"/>
      <c r="CPR16" s="756"/>
      <c r="CPT16" s="756"/>
      <c r="CPV16" s="756"/>
      <c r="CPW16" s="94"/>
      <c r="CPZ16" s="543"/>
      <c r="CQA16" s="542"/>
      <c r="CQI16" s="756"/>
      <c r="CQK16" s="756"/>
      <c r="CQM16" s="756"/>
      <c r="CQO16" s="756"/>
      <c r="CQP16" s="94"/>
      <c r="CQS16" s="543"/>
      <c r="CQT16" s="542"/>
      <c r="CRB16" s="756"/>
      <c r="CRD16" s="756"/>
      <c r="CRF16" s="756"/>
      <c r="CRH16" s="756"/>
      <c r="CRI16" s="94"/>
      <c r="CRL16" s="543"/>
      <c r="CRM16" s="542"/>
      <c r="CRU16" s="756"/>
      <c r="CRW16" s="756"/>
      <c r="CRY16" s="756"/>
      <c r="CSA16" s="756"/>
      <c r="CSB16" s="94"/>
      <c r="CSE16" s="543"/>
      <c r="CSF16" s="542"/>
      <c r="CSN16" s="756"/>
      <c r="CSP16" s="756"/>
      <c r="CSR16" s="756"/>
      <c r="CST16" s="756"/>
      <c r="CSU16" s="94"/>
      <c r="CSX16" s="543"/>
      <c r="CSY16" s="542"/>
      <c r="CTG16" s="756"/>
      <c r="CTI16" s="756"/>
      <c r="CTK16" s="756"/>
      <c r="CTM16" s="756"/>
      <c r="CTN16" s="94"/>
      <c r="CTQ16" s="543"/>
      <c r="CTR16" s="542"/>
      <c r="CTZ16" s="756"/>
      <c r="CUB16" s="756"/>
      <c r="CUD16" s="756"/>
      <c r="CUF16" s="756"/>
      <c r="CUG16" s="94"/>
      <c r="CUJ16" s="543"/>
      <c r="CUK16" s="542"/>
      <c r="CUS16" s="756"/>
      <c r="CUU16" s="756"/>
      <c r="CUW16" s="756"/>
      <c r="CUY16" s="756"/>
      <c r="CUZ16" s="94"/>
      <c r="CVC16" s="543"/>
      <c r="CVD16" s="542"/>
      <c r="CVL16" s="756"/>
      <c r="CVN16" s="756"/>
      <c r="CVP16" s="756"/>
      <c r="CVR16" s="756"/>
      <c r="CVS16" s="94"/>
      <c r="CVV16" s="543"/>
      <c r="CVW16" s="542"/>
      <c r="CWE16" s="756"/>
      <c r="CWG16" s="756"/>
      <c r="CWI16" s="756"/>
      <c r="CWK16" s="756"/>
      <c r="CWL16" s="94"/>
      <c r="CWO16" s="543"/>
      <c r="CWP16" s="542"/>
      <c r="CWX16" s="756"/>
      <c r="CWZ16" s="756"/>
      <c r="CXB16" s="756"/>
      <c r="CXD16" s="756"/>
      <c r="CXE16" s="94"/>
      <c r="CXH16" s="543"/>
      <c r="CXI16" s="542"/>
      <c r="CXQ16" s="756"/>
      <c r="CXS16" s="756"/>
      <c r="CXU16" s="756"/>
      <c r="CXW16" s="756"/>
      <c r="CXX16" s="94"/>
      <c r="CYA16" s="543"/>
      <c r="CYB16" s="542"/>
      <c r="CYJ16" s="756"/>
      <c r="CYL16" s="756"/>
      <c r="CYN16" s="756"/>
      <c r="CYP16" s="756"/>
      <c r="CYQ16" s="94"/>
      <c r="CYT16" s="543"/>
      <c r="CYU16" s="542"/>
      <c r="CZC16" s="756"/>
      <c r="CZE16" s="756"/>
      <c r="CZG16" s="756"/>
      <c r="CZI16" s="756"/>
      <c r="CZJ16" s="94"/>
      <c r="CZM16" s="543"/>
      <c r="CZN16" s="542"/>
      <c r="CZV16" s="756"/>
      <c r="CZX16" s="756"/>
      <c r="CZZ16" s="756"/>
      <c r="DAB16" s="756"/>
      <c r="DAC16" s="94"/>
      <c r="DAF16" s="543"/>
      <c r="DAG16" s="542"/>
      <c r="DAO16" s="756"/>
      <c r="DAQ16" s="756"/>
      <c r="DAS16" s="756"/>
      <c r="DAU16" s="756"/>
      <c r="DAV16" s="94"/>
      <c r="DAY16" s="543"/>
      <c r="DAZ16" s="542"/>
      <c r="DBH16" s="756"/>
      <c r="DBJ16" s="756"/>
      <c r="DBL16" s="756"/>
      <c r="DBN16" s="756"/>
      <c r="DBO16" s="94"/>
      <c r="DBR16" s="543"/>
      <c r="DBS16" s="542"/>
      <c r="DCA16" s="756"/>
      <c r="DCC16" s="756"/>
      <c r="DCE16" s="756"/>
      <c r="DCG16" s="756"/>
      <c r="DCH16" s="94"/>
      <c r="DCK16" s="543"/>
      <c r="DCL16" s="542"/>
      <c r="DCT16" s="756"/>
      <c r="DCV16" s="756"/>
      <c r="DCX16" s="756"/>
      <c r="DCZ16" s="756"/>
      <c r="DDA16" s="94"/>
      <c r="DDD16" s="543"/>
      <c r="DDE16" s="542"/>
      <c r="DDM16" s="756"/>
      <c r="DDO16" s="756"/>
      <c r="DDQ16" s="756"/>
      <c r="DDS16" s="756"/>
      <c r="DDT16" s="94"/>
      <c r="DDW16" s="543"/>
      <c r="DDX16" s="542"/>
      <c r="DEF16" s="756"/>
      <c r="DEH16" s="756"/>
      <c r="DEJ16" s="756"/>
      <c r="DEL16" s="756"/>
      <c r="DEM16" s="94"/>
      <c r="DEP16" s="543"/>
      <c r="DEQ16" s="542"/>
      <c r="DEY16" s="756"/>
      <c r="DFA16" s="756"/>
      <c r="DFC16" s="756"/>
      <c r="DFE16" s="756"/>
      <c r="DFF16" s="94"/>
      <c r="DFI16" s="543"/>
      <c r="DFJ16" s="542"/>
      <c r="DFR16" s="756"/>
      <c r="DFT16" s="756"/>
      <c r="DFV16" s="756"/>
      <c r="DFX16" s="756"/>
      <c r="DFY16" s="94"/>
      <c r="DGB16" s="543"/>
      <c r="DGC16" s="542"/>
      <c r="DGK16" s="756"/>
      <c r="DGM16" s="756"/>
      <c r="DGO16" s="756"/>
      <c r="DGQ16" s="756"/>
      <c r="DGR16" s="94"/>
      <c r="DGU16" s="543"/>
      <c r="DGV16" s="542"/>
      <c r="DHD16" s="756"/>
      <c r="DHF16" s="756"/>
      <c r="DHH16" s="756"/>
      <c r="DHJ16" s="756"/>
      <c r="DHK16" s="94"/>
      <c r="DHN16" s="543"/>
      <c r="DHO16" s="542"/>
      <c r="DHW16" s="756"/>
      <c r="DHY16" s="756"/>
      <c r="DIA16" s="756"/>
      <c r="DIC16" s="756"/>
      <c r="DID16" s="94"/>
      <c r="DIG16" s="543"/>
      <c r="DIH16" s="542"/>
      <c r="DIP16" s="756"/>
      <c r="DIR16" s="756"/>
      <c r="DIT16" s="756"/>
      <c r="DIV16" s="756"/>
      <c r="DIW16" s="94"/>
      <c r="DIZ16" s="543"/>
      <c r="DJA16" s="542"/>
      <c r="DJI16" s="756"/>
      <c r="DJK16" s="756"/>
      <c r="DJM16" s="756"/>
      <c r="DJO16" s="756"/>
      <c r="DJP16" s="94"/>
      <c r="DJS16" s="543"/>
      <c r="DJT16" s="542"/>
      <c r="DKB16" s="756"/>
      <c r="DKD16" s="756"/>
      <c r="DKF16" s="756"/>
      <c r="DKH16" s="756"/>
      <c r="DKI16" s="94"/>
      <c r="DKL16" s="543"/>
      <c r="DKM16" s="542"/>
      <c r="DKU16" s="756"/>
      <c r="DKW16" s="756"/>
      <c r="DKY16" s="756"/>
      <c r="DLA16" s="756"/>
      <c r="DLB16" s="94"/>
      <c r="DLE16" s="543"/>
      <c r="DLF16" s="542"/>
      <c r="DLN16" s="756"/>
      <c r="DLP16" s="756"/>
      <c r="DLR16" s="756"/>
      <c r="DLT16" s="756"/>
      <c r="DLU16" s="94"/>
      <c r="DLX16" s="543"/>
      <c r="DLY16" s="542"/>
      <c r="DMG16" s="756"/>
      <c r="DMI16" s="756"/>
      <c r="DMK16" s="756"/>
      <c r="DMM16" s="756"/>
      <c r="DMN16" s="94"/>
      <c r="DMQ16" s="543"/>
      <c r="DMR16" s="542"/>
      <c r="DMZ16" s="756"/>
      <c r="DNB16" s="756"/>
      <c r="DND16" s="756"/>
      <c r="DNF16" s="756"/>
      <c r="DNG16" s="94"/>
      <c r="DNJ16" s="543"/>
      <c r="DNK16" s="542"/>
      <c r="DNS16" s="756"/>
      <c r="DNU16" s="756"/>
      <c r="DNW16" s="756"/>
      <c r="DNY16" s="756"/>
      <c r="DNZ16" s="94"/>
      <c r="DOC16" s="543"/>
      <c r="DOD16" s="542"/>
      <c r="DOL16" s="756"/>
      <c r="DON16" s="756"/>
      <c r="DOP16" s="756"/>
      <c r="DOR16" s="756"/>
      <c r="DOS16" s="94"/>
      <c r="DOV16" s="543"/>
      <c r="DOW16" s="542"/>
      <c r="DPE16" s="756"/>
      <c r="DPG16" s="756"/>
      <c r="DPI16" s="756"/>
      <c r="DPK16" s="756"/>
      <c r="DPL16" s="94"/>
      <c r="DPO16" s="543"/>
      <c r="DPP16" s="542"/>
      <c r="DPX16" s="756"/>
      <c r="DPZ16" s="756"/>
      <c r="DQB16" s="756"/>
      <c r="DQD16" s="756"/>
      <c r="DQE16" s="94"/>
      <c r="DQH16" s="543"/>
      <c r="DQI16" s="542"/>
      <c r="DQQ16" s="756"/>
      <c r="DQS16" s="756"/>
      <c r="DQU16" s="756"/>
      <c r="DQW16" s="756"/>
      <c r="DQX16" s="94"/>
      <c r="DRA16" s="543"/>
      <c r="DRB16" s="542"/>
      <c r="DRJ16" s="756"/>
      <c r="DRL16" s="756"/>
      <c r="DRN16" s="756"/>
      <c r="DRP16" s="756"/>
      <c r="DRQ16" s="94"/>
      <c r="DRT16" s="543"/>
      <c r="DRU16" s="542"/>
      <c r="DSC16" s="756"/>
      <c r="DSE16" s="756"/>
      <c r="DSG16" s="756"/>
      <c r="DSI16" s="756"/>
      <c r="DSJ16" s="94"/>
      <c r="DSM16" s="543"/>
      <c r="DSN16" s="542"/>
      <c r="DSV16" s="756"/>
      <c r="DSX16" s="756"/>
      <c r="DSZ16" s="756"/>
      <c r="DTB16" s="756"/>
      <c r="DTC16" s="94"/>
      <c r="DTF16" s="543"/>
      <c r="DTG16" s="542"/>
      <c r="DTO16" s="756"/>
      <c r="DTQ16" s="756"/>
      <c r="DTS16" s="756"/>
      <c r="DTU16" s="756"/>
      <c r="DTV16" s="94"/>
      <c r="DTY16" s="543"/>
      <c r="DTZ16" s="542"/>
      <c r="DUH16" s="756"/>
      <c r="DUJ16" s="756"/>
      <c r="DUL16" s="756"/>
      <c r="DUN16" s="756"/>
      <c r="DUO16" s="94"/>
      <c r="DUR16" s="543"/>
      <c r="DUS16" s="542"/>
      <c r="DVA16" s="756"/>
      <c r="DVC16" s="756"/>
      <c r="DVE16" s="756"/>
      <c r="DVG16" s="756"/>
      <c r="DVH16" s="94"/>
      <c r="DVK16" s="543"/>
      <c r="DVL16" s="542"/>
      <c r="DVT16" s="756"/>
      <c r="DVV16" s="756"/>
      <c r="DVX16" s="756"/>
      <c r="DVZ16" s="756"/>
      <c r="DWA16" s="94"/>
      <c r="DWD16" s="543"/>
      <c r="DWE16" s="542"/>
      <c r="DWM16" s="756"/>
      <c r="DWO16" s="756"/>
      <c r="DWQ16" s="756"/>
      <c r="DWS16" s="756"/>
      <c r="DWT16" s="94"/>
      <c r="DWW16" s="543"/>
      <c r="DWX16" s="542"/>
      <c r="DXF16" s="756"/>
      <c r="DXH16" s="756"/>
      <c r="DXJ16" s="756"/>
      <c r="DXL16" s="756"/>
      <c r="DXM16" s="94"/>
      <c r="DXP16" s="543"/>
      <c r="DXQ16" s="542"/>
      <c r="DXY16" s="756"/>
      <c r="DYA16" s="756"/>
      <c r="DYC16" s="756"/>
      <c r="DYE16" s="756"/>
      <c r="DYF16" s="94"/>
      <c r="DYI16" s="543"/>
      <c r="DYJ16" s="542"/>
      <c r="DYR16" s="756"/>
      <c r="DYT16" s="756"/>
      <c r="DYV16" s="756"/>
      <c r="DYX16" s="756"/>
      <c r="DYY16" s="94"/>
      <c r="DZB16" s="543"/>
      <c r="DZC16" s="542"/>
      <c r="DZK16" s="756"/>
      <c r="DZM16" s="756"/>
      <c r="DZO16" s="756"/>
      <c r="DZQ16" s="756"/>
      <c r="DZR16" s="94"/>
      <c r="DZU16" s="543"/>
      <c r="DZV16" s="542"/>
      <c r="EAD16" s="756"/>
      <c r="EAF16" s="756"/>
      <c r="EAH16" s="756"/>
      <c r="EAJ16" s="756"/>
      <c r="EAK16" s="94"/>
      <c r="EAN16" s="543"/>
      <c r="EAO16" s="542"/>
      <c r="EAW16" s="756"/>
      <c r="EAY16" s="756"/>
      <c r="EBA16" s="756"/>
      <c r="EBC16" s="756"/>
      <c r="EBD16" s="94"/>
      <c r="EBG16" s="543"/>
      <c r="EBH16" s="542"/>
      <c r="EBP16" s="756"/>
      <c r="EBR16" s="756"/>
      <c r="EBT16" s="756"/>
      <c r="EBV16" s="756"/>
      <c r="EBW16" s="94"/>
      <c r="EBZ16" s="543"/>
      <c r="ECA16" s="542"/>
      <c r="ECI16" s="756"/>
      <c r="ECK16" s="756"/>
      <c r="ECM16" s="756"/>
      <c r="ECO16" s="756"/>
      <c r="ECP16" s="94"/>
      <c r="ECS16" s="543"/>
      <c r="ECT16" s="542"/>
      <c r="EDB16" s="756"/>
      <c r="EDD16" s="756"/>
      <c r="EDF16" s="756"/>
      <c r="EDH16" s="756"/>
      <c r="EDI16" s="94"/>
      <c r="EDL16" s="543"/>
      <c r="EDM16" s="542"/>
      <c r="EDU16" s="756"/>
      <c r="EDW16" s="756"/>
      <c r="EDY16" s="756"/>
      <c r="EEA16" s="756"/>
      <c r="EEB16" s="94"/>
      <c r="EEE16" s="543"/>
      <c r="EEF16" s="542"/>
      <c r="EEN16" s="756"/>
      <c r="EEP16" s="756"/>
      <c r="EER16" s="756"/>
      <c r="EET16" s="756"/>
      <c r="EEU16" s="94"/>
      <c r="EEX16" s="543"/>
      <c r="EEY16" s="542"/>
      <c r="EFG16" s="756"/>
      <c r="EFI16" s="756"/>
      <c r="EFK16" s="756"/>
      <c r="EFM16" s="756"/>
      <c r="EFN16" s="94"/>
      <c r="EFQ16" s="543"/>
      <c r="EFR16" s="542"/>
      <c r="EFZ16" s="756"/>
      <c r="EGB16" s="756"/>
      <c r="EGD16" s="756"/>
      <c r="EGF16" s="756"/>
      <c r="EGG16" s="94"/>
      <c r="EGJ16" s="543"/>
      <c r="EGK16" s="542"/>
      <c r="EGS16" s="756"/>
      <c r="EGU16" s="756"/>
      <c r="EGW16" s="756"/>
      <c r="EGY16" s="756"/>
      <c r="EGZ16" s="94"/>
      <c r="EHC16" s="543"/>
      <c r="EHD16" s="542"/>
      <c r="EHL16" s="756"/>
      <c r="EHN16" s="756"/>
      <c r="EHP16" s="756"/>
      <c r="EHR16" s="756"/>
      <c r="EHS16" s="94"/>
      <c r="EHV16" s="543"/>
      <c r="EHW16" s="542"/>
      <c r="EIE16" s="756"/>
      <c r="EIG16" s="756"/>
      <c r="EII16" s="756"/>
      <c r="EIK16" s="756"/>
      <c r="EIL16" s="94"/>
      <c r="EIO16" s="543"/>
      <c r="EIP16" s="542"/>
      <c r="EIX16" s="756"/>
      <c r="EIZ16" s="756"/>
      <c r="EJB16" s="756"/>
      <c r="EJD16" s="756"/>
      <c r="EJE16" s="94"/>
      <c r="EJH16" s="543"/>
      <c r="EJI16" s="542"/>
      <c r="EJQ16" s="756"/>
      <c r="EJS16" s="756"/>
      <c r="EJU16" s="756"/>
      <c r="EJW16" s="756"/>
      <c r="EJX16" s="94"/>
      <c r="EKA16" s="543"/>
      <c r="EKB16" s="542"/>
      <c r="EKJ16" s="756"/>
      <c r="EKL16" s="756"/>
      <c r="EKN16" s="756"/>
      <c r="EKP16" s="756"/>
      <c r="EKQ16" s="94"/>
      <c r="EKT16" s="543"/>
      <c r="EKU16" s="542"/>
      <c r="ELC16" s="756"/>
      <c r="ELE16" s="756"/>
      <c r="ELG16" s="756"/>
      <c r="ELI16" s="756"/>
      <c r="ELJ16" s="94"/>
      <c r="ELM16" s="543"/>
      <c r="ELN16" s="542"/>
      <c r="ELV16" s="756"/>
      <c r="ELX16" s="756"/>
      <c r="ELZ16" s="756"/>
      <c r="EMB16" s="756"/>
      <c r="EMC16" s="94"/>
      <c r="EMF16" s="543"/>
      <c r="EMG16" s="542"/>
      <c r="EMO16" s="756"/>
      <c r="EMQ16" s="756"/>
      <c r="EMS16" s="756"/>
      <c r="EMU16" s="756"/>
      <c r="EMV16" s="94"/>
      <c r="EMY16" s="543"/>
      <c r="EMZ16" s="542"/>
      <c r="ENH16" s="756"/>
      <c r="ENJ16" s="756"/>
      <c r="ENL16" s="756"/>
      <c r="ENN16" s="756"/>
      <c r="ENO16" s="94"/>
      <c r="ENR16" s="543"/>
      <c r="ENS16" s="542"/>
      <c r="EOA16" s="756"/>
      <c r="EOC16" s="756"/>
      <c r="EOE16" s="756"/>
      <c r="EOG16" s="756"/>
      <c r="EOH16" s="94"/>
      <c r="EOK16" s="543"/>
      <c r="EOL16" s="542"/>
      <c r="EOT16" s="756"/>
      <c r="EOV16" s="756"/>
      <c r="EOX16" s="756"/>
      <c r="EOZ16" s="756"/>
      <c r="EPA16" s="94"/>
      <c r="EPD16" s="543"/>
      <c r="EPE16" s="542"/>
      <c r="EPM16" s="756"/>
      <c r="EPO16" s="756"/>
      <c r="EPQ16" s="756"/>
      <c r="EPS16" s="756"/>
      <c r="EPT16" s="94"/>
      <c r="EPW16" s="543"/>
      <c r="EPX16" s="542"/>
      <c r="EQF16" s="756"/>
      <c r="EQH16" s="756"/>
      <c r="EQJ16" s="756"/>
      <c r="EQL16" s="756"/>
      <c r="EQM16" s="94"/>
      <c r="EQP16" s="543"/>
      <c r="EQQ16" s="542"/>
      <c r="EQY16" s="756"/>
      <c r="ERA16" s="756"/>
      <c r="ERC16" s="756"/>
      <c r="ERE16" s="756"/>
      <c r="ERF16" s="94"/>
      <c r="ERI16" s="543"/>
      <c r="ERJ16" s="542"/>
      <c r="ERR16" s="756"/>
      <c r="ERT16" s="756"/>
      <c r="ERV16" s="756"/>
      <c r="ERX16" s="756"/>
      <c r="ERY16" s="94"/>
      <c r="ESB16" s="543"/>
      <c r="ESC16" s="542"/>
      <c r="ESK16" s="756"/>
      <c r="ESM16" s="756"/>
      <c r="ESO16" s="756"/>
      <c r="ESQ16" s="756"/>
      <c r="ESR16" s="94"/>
      <c r="ESU16" s="543"/>
      <c r="ESV16" s="542"/>
      <c r="ETD16" s="756"/>
      <c r="ETF16" s="756"/>
      <c r="ETH16" s="756"/>
      <c r="ETJ16" s="756"/>
      <c r="ETK16" s="94"/>
      <c r="ETN16" s="543"/>
      <c r="ETO16" s="542"/>
      <c r="ETW16" s="756"/>
      <c r="ETY16" s="756"/>
      <c r="EUA16" s="756"/>
      <c r="EUC16" s="756"/>
      <c r="EUD16" s="94"/>
      <c r="EUG16" s="543"/>
      <c r="EUH16" s="542"/>
      <c r="EUP16" s="756"/>
      <c r="EUR16" s="756"/>
      <c r="EUT16" s="756"/>
      <c r="EUV16" s="756"/>
      <c r="EUW16" s="94"/>
      <c r="EUZ16" s="543"/>
      <c r="EVA16" s="542"/>
      <c r="EVI16" s="756"/>
      <c r="EVK16" s="756"/>
      <c r="EVM16" s="756"/>
      <c r="EVO16" s="756"/>
      <c r="EVP16" s="94"/>
      <c r="EVS16" s="543"/>
      <c r="EVT16" s="542"/>
      <c r="EWB16" s="756"/>
      <c r="EWD16" s="756"/>
      <c r="EWF16" s="756"/>
      <c r="EWH16" s="756"/>
      <c r="EWI16" s="94"/>
      <c r="EWL16" s="543"/>
      <c r="EWM16" s="542"/>
      <c r="EWU16" s="756"/>
      <c r="EWW16" s="756"/>
      <c r="EWY16" s="756"/>
      <c r="EXA16" s="756"/>
      <c r="EXB16" s="94"/>
      <c r="EXE16" s="543"/>
      <c r="EXF16" s="542"/>
      <c r="EXN16" s="756"/>
      <c r="EXP16" s="756"/>
      <c r="EXR16" s="756"/>
      <c r="EXT16" s="756"/>
      <c r="EXU16" s="94"/>
      <c r="EXX16" s="543"/>
      <c r="EXY16" s="542"/>
      <c r="EYG16" s="756"/>
      <c r="EYI16" s="756"/>
      <c r="EYK16" s="756"/>
      <c r="EYM16" s="756"/>
      <c r="EYN16" s="94"/>
      <c r="EYQ16" s="543"/>
      <c r="EYR16" s="542"/>
      <c r="EYZ16" s="756"/>
      <c r="EZB16" s="756"/>
      <c r="EZD16" s="756"/>
      <c r="EZF16" s="756"/>
      <c r="EZG16" s="94"/>
      <c r="EZJ16" s="543"/>
      <c r="EZK16" s="542"/>
      <c r="EZS16" s="756"/>
      <c r="EZU16" s="756"/>
      <c r="EZW16" s="756"/>
      <c r="EZY16" s="756"/>
      <c r="EZZ16" s="94"/>
      <c r="FAC16" s="543"/>
      <c r="FAD16" s="542"/>
      <c r="FAL16" s="756"/>
      <c r="FAN16" s="756"/>
      <c r="FAP16" s="756"/>
      <c r="FAR16" s="756"/>
      <c r="FAS16" s="94"/>
      <c r="FAV16" s="543"/>
      <c r="FAW16" s="542"/>
      <c r="FBE16" s="756"/>
      <c r="FBG16" s="756"/>
      <c r="FBI16" s="756"/>
      <c r="FBK16" s="756"/>
      <c r="FBL16" s="94"/>
      <c r="FBO16" s="543"/>
      <c r="FBP16" s="542"/>
      <c r="FBX16" s="756"/>
      <c r="FBZ16" s="756"/>
      <c r="FCB16" s="756"/>
      <c r="FCD16" s="756"/>
      <c r="FCE16" s="94"/>
      <c r="FCH16" s="543"/>
      <c r="FCI16" s="542"/>
      <c r="FCQ16" s="756"/>
      <c r="FCS16" s="756"/>
      <c r="FCU16" s="756"/>
      <c r="FCW16" s="756"/>
      <c r="FCX16" s="94"/>
      <c r="FDA16" s="543"/>
      <c r="FDB16" s="542"/>
      <c r="FDJ16" s="756"/>
      <c r="FDL16" s="756"/>
      <c r="FDN16" s="756"/>
      <c r="FDP16" s="756"/>
      <c r="FDQ16" s="94"/>
      <c r="FDT16" s="543"/>
      <c r="FDU16" s="542"/>
      <c r="FEC16" s="756"/>
      <c r="FEE16" s="756"/>
      <c r="FEG16" s="756"/>
      <c r="FEI16" s="756"/>
      <c r="FEJ16" s="94"/>
      <c r="FEM16" s="543"/>
      <c r="FEN16" s="542"/>
      <c r="FEV16" s="756"/>
      <c r="FEX16" s="756"/>
      <c r="FEZ16" s="756"/>
      <c r="FFB16" s="756"/>
      <c r="FFC16" s="94"/>
      <c r="FFF16" s="543"/>
      <c r="FFG16" s="542"/>
      <c r="FFO16" s="756"/>
      <c r="FFQ16" s="756"/>
      <c r="FFS16" s="756"/>
      <c r="FFU16" s="756"/>
      <c r="FFV16" s="94"/>
      <c r="FFY16" s="543"/>
      <c r="FFZ16" s="542"/>
      <c r="FGH16" s="756"/>
      <c r="FGJ16" s="756"/>
      <c r="FGL16" s="756"/>
      <c r="FGN16" s="756"/>
      <c r="FGO16" s="94"/>
      <c r="FGR16" s="543"/>
      <c r="FGS16" s="542"/>
      <c r="FHA16" s="756"/>
      <c r="FHC16" s="756"/>
      <c r="FHE16" s="756"/>
      <c r="FHG16" s="756"/>
      <c r="FHH16" s="94"/>
      <c r="FHK16" s="543"/>
      <c r="FHL16" s="542"/>
      <c r="FHT16" s="756"/>
      <c r="FHV16" s="756"/>
      <c r="FHX16" s="756"/>
      <c r="FHZ16" s="756"/>
      <c r="FIA16" s="94"/>
      <c r="FID16" s="543"/>
      <c r="FIE16" s="542"/>
      <c r="FIM16" s="756"/>
      <c r="FIO16" s="756"/>
      <c r="FIQ16" s="756"/>
      <c r="FIS16" s="756"/>
      <c r="FIT16" s="94"/>
      <c r="FIW16" s="543"/>
      <c r="FIX16" s="542"/>
      <c r="FJF16" s="756"/>
      <c r="FJH16" s="756"/>
      <c r="FJJ16" s="756"/>
      <c r="FJL16" s="756"/>
      <c r="FJM16" s="94"/>
      <c r="FJP16" s="543"/>
      <c r="FJQ16" s="542"/>
      <c r="FJY16" s="756"/>
      <c r="FKA16" s="756"/>
      <c r="FKC16" s="756"/>
      <c r="FKE16" s="756"/>
      <c r="FKF16" s="94"/>
      <c r="FKI16" s="543"/>
      <c r="FKJ16" s="542"/>
      <c r="FKR16" s="756"/>
      <c r="FKT16" s="756"/>
      <c r="FKV16" s="756"/>
      <c r="FKX16" s="756"/>
      <c r="FKY16" s="94"/>
      <c r="FLB16" s="543"/>
      <c r="FLC16" s="542"/>
      <c r="FLK16" s="756"/>
      <c r="FLM16" s="756"/>
      <c r="FLO16" s="756"/>
      <c r="FLQ16" s="756"/>
      <c r="FLR16" s="94"/>
      <c r="FLU16" s="543"/>
      <c r="FLV16" s="542"/>
      <c r="FMD16" s="756"/>
      <c r="FMF16" s="756"/>
      <c r="FMH16" s="756"/>
      <c r="FMJ16" s="756"/>
      <c r="FMK16" s="94"/>
      <c r="FMN16" s="543"/>
      <c r="FMO16" s="542"/>
      <c r="FMW16" s="756"/>
      <c r="FMY16" s="756"/>
      <c r="FNA16" s="756"/>
      <c r="FNC16" s="756"/>
      <c r="FND16" s="94"/>
      <c r="FNG16" s="543"/>
      <c r="FNH16" s="542"/>
      <c r="FNP16" s="756"/>
      <c r="FNR16" s="756"/>
      <c r="FNT16" s="756"/>
      <c r="FNV16" s="756"/>
      <c r="FNW16" s="94"/>
      <c r="FNZ16" s="543"/>
      <c r="FOA16" s="542"/>
      <c r="FOI16" s="756"/>
      <c r="FOK16" s="756"/>
      <c r="FOM16" s="756"/>
      <c r="FOO16" s="756"/>
      <c r="FOP16" s="94"/>
      <c r="FOS16" s="543"/>
      <c r="FOT16" s="542"/>
      <c r="FPB16" s="756"/>
      <c r="FPD16" s="756"/>
      <c r="FPF16" s="756"/>
      <c r="FPH16" s="756"/>
      <c r="FPI16" s="94"/>
      <c r="FPL16" s="543"/>
      <c r="FPM16" s="542"/>
      <c r="FPU16" s="756"/>
      <c r="FPW16" s="756"/>
      <c r="FPY16" s="756"/>
      <c r="FQA16" s="756"/>
      <c r="FQB16" s="94"/>
      <c r="FQE16" s="543"/>
      <c r="FQF16" s="542"/>
      <c r="FQN16" s="756"/>
      <c r="FQP16" s="756"/>
      <c r="FQR16" s="756"/>
      <c r="FQT16" s="756"/>
      <c r="FQU16" s="94"/>
      <c r="FQX16" s="543"/>
      <c r="FQY16" s="542"/>
      <c r="FRG16" s="756"/>
      <c r="FRI16" s="756"/>
      <c r="FRK16" s="756"/>
      <c r="FRM16" s="756"/>
      <c r="FRN16" s="94"/>
      <c r="FRQ16" s="543"/>
      <c r="FRR16" s="542"/>
      <c r="FRZ16" s="756"/>
      <c r="FSB16" s="756"/>
      <c r="FSD16" s="756"/>
      <c r="FSF16" s="756"/>
      <c r="FSG16" s="94"/>
      <c r="FSJ16" s="543"/>
      <c r="FSK16" s="542"/>
      <c r="FSS16" s="756"/>
      <c r="FSU16" s="756"/>
      <c r="FSW16" s="756"/>
      <c r="FSY16" s="756"/>
      <c r="FSZ16" s="94"/>
      <c r="FTC16" s="543"/>
      <c r="FTD16" s="542"/>
      <c r="FTL16" s="756"/>
      <c r="FTN16" s="756"/>
      <c r="FTP16" s="756"/>
      <c r="FTR16" s="756"/>
      <c r="FTS16" s="94"/>
      <c r="FTV16" s="543"/>
      <c r="FTW16" s="542"/>
      <c r="FUE16" s="756"/>
      <c r="FUG16" s="756"/>
      <c r="FUI16" s="756"/>
      <c r="FUK16" s="756"/>
      <c r="FUL16" s="94"/>
      <c r="FUO16" s="543"/>
      <c r="FUP16" s="542"/>
      <c r="FUX16" s="756"/>
      <c r="FUZ16" s="756"/>
      <c r="FVB16" s="756"/>
      <c r="FVD16" s="756"/>
      <c r="FVE16" s="94"/>
      <c r="FVH16" s="543"/>
      <c r="FVI16" s="542"/>
      <c r="FVQ16" s="756"/>
      <c r="FVS16" s="756"/>
      <c r="FVU16" s="756"/>
      <c r="FVW16" s="756"/>
      <c r="FVX16" s="94"/>
      <c r="FWA16" s="543"/>
      <c r="FWB16" s="542"/>
      <c r="FWJ16" s="756"/>
      <c r="FWL16" s="756"/>
      <c r="FWN16" s="756"/>
      <c r="FWP16" s="756"/>
      <c r="FWQ16" s="94"/>
      <c r="FWT16" s="543"/>
      <c r="FWU16" s="542"/>
      <c r="FXC16" s="756"/>
      <c r="FXE16" s="756"/>
      <c r="FXG16" s="756"/>
      <c r="FXI16" s="756"/>
      <c r="FXJ16" s="94"/>
      <c r="FXM16" s="543"/>
      <c r="FXN16" s="542"/>
      <c r="FXV16" s="756"/>
      <c r="FXX16" s="756"/>
      <c r="FXZ16" s="756"/>
      <c r="FYB16" s="756"/>
      <c r="FYC16" s="94"/>
      <c r="FYF16" s="543"/>
      <c r="FYG16" s="542"/>
      <c r="FYO16" s="756"/>
      <c r="FYQ16" s="756"/>
      <c r="FYS16" s="756"/>
      <c r="FYU16" s="756"/>
      <c r="FYV16" s="94"/>
      <c r="FYY16" s="543"/>
      <c r="FYZ16" s="542"/>
      <c r="FZH16" s="756"/>
      <c r="FZJ16" s="756"/>
      <c r="FZL16" s="756"/>
      <c r="FZN16" s="756"/>
      <c r="FZO16" s="94"/>
      <c r="FZR16" s="543"/>
      <c r="FZS16" s="542"/>
      <c r="GAA16" s="756"/>
      <c r="GAC16" s="756"/>
      <c r="GAE16" s="756"/>
      <c r="GAG16" s="756"/>
      <c r="GAH16" s="94"/>
      <c r="GAK16" s="543"/>
      <c r="GAL16" s="542"/>
      <c r="GAT16" s="756"/>
      <c r="GAV16" s="756"/>
      <c r="GAX16" s="756"/>
      <c r="GAZ16" s="756"/>
      <c r="GBA16" s="94"/>
      <c r="GBD16" s="543"/>
      <c r="GBE16" s="542"/>
      <c r="GBM16" s="756"/>
      <c r="GBO16" s="756"/>
      <c r="GBQ16" s="756"/>
      <c r="GBS16" s="756"/>
      <c r="GBT16" s="94"/>
      <c r="GBW16" s="543"/>
      <c r="GBX16" s="542"/>
      <c r="GCF16" s="756"/>
      <c r="GCH16" s="756"/>
      <c r="GCJ16" s="756"/>
      <c r="GCL16" s="756"/>
      <c r="GCM16" s="94"/>
      <c r="GCP16" s="543"/>
      <c r="GCQ16" s="542"/>
      <c r="GCY16" s="756"/>
      <c r="GDA16" s="756"/>
      <c r="GDC16" s="756"/>
      <c r="GDE16" s="756"/>
      <c r="GDF16" s="94"/>
      <c r="GDI16" s="543"/>
      <c r="GDJ16" s="542"/>
      <c r="GDR16" s="756"/>
      <c r="GDT16" s="756"/>
      <c r="GDV16" s="756"/>
      <c r="GDX16" s="756"/>
      <c r="GDY16" s="94"/>
      <c r="GEB16" s="543"/>
      <c r="GEC16" s="542"/>
      <c r="GEK16" s="756"/>
      <c r="GEM16" s="756"/>
      <c r="GEO16" s="756"/>
      <c r="GEQ16" s="756"/>
      <c r="GER16" s="94"/>
      <c r="GEU16" s="543"/>
      <c r="GEV16" s="542"/>
      <c r="GFD16" s="756"/>
      <c r="GFF16" s="756"/>
      <c r="GFH16" s="756"/>
      <c r="GFJ16" s="756"/>
      <c r="GFK16" s="94"/>
      <c r="GFN16" s="543"/>
      <c r="GFO16" s="542"/>
      <c r="GFW16" s="756"/>
      <c r="GFY16" s="756"/>
      <c r="GGA16" s="756"/>
      <c r="GGC16" s="756"/>
      <c r="GGD16" s="94"/>
      <c r="GGG16" s="543"/>
      <c r="GGH16" s="542"/>
      <c r="GGP16" s="756"/>
      <c r="GGR16" s="756"/>
      <c r="GGT16" s="756"/>
      <c r="GGV16" s="756"/>
      <c r="GGW16" s="94"/>
      <c r="GGZ16" s="543"/>
      <c r="GHA16" s="542"/>
      <c r="GHI16" s="756"/>
      <c r="GHK16" s="756"/>
      <c r="GHM16" s="756"/>
      <c r="GHO16" s="756"/>
      <c r="GHP16" s="94"/>
      <c r="GHS16" s="543"/>
      <c r="GHT16" s="542"/>
      <c r="GIB16" s="756"/>
      <c r="GID16" s="756"/>
      <c r="GIF16" s="756"/>
      <c r="GIH16" s="756"/>
      <c r="GII16" s="94"/>
      <c r="GIL16" s="543"/>
      <c r="GIM16" s="542"/>
      <c r="GIU16" s="756"/>
      <c r="GIW16" s="756"/>
      <c r="GIY16" s="756"/>
      <c r="GJA16" s="756"/>
      <c r="GJB16" s="94"/>
      <c r="GJE16" s="543"/>
      <c r="GJF16" s="542"/>
      <c r="GJN16" s="756"/>
      <c r="GJP16" s="756"/>
      <c r="GJR16" s="756"/>
      <c r="GJT16" s="756"/>
      <c r="GJU16" s="94"/>
      <c r="GJX16" s="543"/>
      <c r="GJY16" s="542"/>
      <c r="GKG16" s="756"/>
      <c r="GKI16" s="756"/>
      <c r="GKK16" s="756"/>
      <c r="GKM16" s="756"/>
      <c r="GKN16" s="94"/>
      <c r="GKQ16" s="543"/>
      <c r="GKR16" s="542"/>
      <c r="GKZ16" s="756"/>
      <c r="GLB16" s="756"/>
      <c r="GLD16" s="756"/>
      <c r="GLF16" s="756"/>
      <c r="GLG16" s="94"/>
      <c r="GLJ16" s="543"/>
      <c r="GLK16" s="542"/>
      <c r="GLS16" s="756"/>
      <c r="GLU16" s="756"/>
      <c r="GLW16" s="756"/>
      <c r="GLY16" s="756"/>
      <c r="GLZ16" s="94"/>
      <c r="GMC16" s="543"/>
      <c r="GMD16" s="542"/>
      <c r="GML16" s="756"/>
      <c r="GMN16" s="756"/>
      <c r="GMP16" s="756"/>
      <c r="GMR16" s="756"/>
      <c r="GMS16" s="94"/>
      <c r="GMV16" s="543"/>
      <c r="GMW16" s="542"/>
      <c r="GNE16" s="756"/>
      <c r="GNG16" s="756"/>
      <c r="GNI16" s="756"/>
      <c r="GNK16" s="756"/>
      <c r="GNL16" s="94"/>
      <c r="GNO16" s="543"/>
      <c r="GNP16" s="542"/>
      <c r="GNX16" s="756"/>
      <c r="GNZ16" s="756"/>
      <c r="GOB16" s="756"/>
      <c r="GOD16" s="756"/>
      <c r="GOE16" s="94"/>
      <c r="GOH16" s="543"/>
      <c r="GOI16" s="542"/>
      <c r="GOQ16" s="756"/>
      <c r="GOS16" s="756"/>
      <c r="GOU16" s="756"/>
      <c r="GOW16" s="756"/>
      <c r="GOX16" s="94"/>
      <c r="GPA16" s="543"/>
      <c r="GPB16" s="542"/>
      <c r="GPJ16" s="756"/>
      <c r="GPL16" s="756"/>
      <c r="GPN16" s="756"/>
      <c r="GPP16" s="756"/>
      <c r="GPQ16" s="94"/>
      <c r="GPT16" s="543"/>
      <c r="GPU16" s="542"/>
      <c r="GQC16" s="756"/>
      <c r="GQE16" s="756"/>
      <c r="GQG16" s="756"/>
      <c r="GQI16" s="756"/>
      <c r="GQJ16" s="94"/>
      <c r="GQM16" s="543"/>
      <c r="GQN16" s="542"/>
      <c r="GQV16" s="756"/>
      <c r="GQX16" s="756"/>
      <c r="GQZ16" s="756"/>
      <c r="GRB16" s="756"/>
      <c r="GRC16" s="94"/>
      <c r="GRF16" s="543"/>
      <c r="GRG16" s="542"/>
      <c r="GRO16" s="756"/>
      <c r="GRQ16" s="756"/>
      <c r="GRS16" s="756"/>
      <c r="GRU16" s="756"/>
      <c r="GRV16" s="94"/>
      <c r="GRY16" s="543"/>
      <c r="GRZ16" s="542"/>
      <c r="GSH16" s="756"/>
      <c r="GSJ16" s="756"/>
      <c r="GSL16" s="756"/>
      <c r="GSN16" s="756"/>
      <c r="GSO16" s="94"/>
      <c r="GSR16" s="543"/>
      <c r="GSS16" s="542"/>
      <c r="GTA16" s="756"/>
      <c r="GTC16" s="756"/>
      <c r="GTE16" s="756"/>
      <c r="GTG16" s="756"/>
      <c r="GTH16" s="94"/>
      <c r="GTK16" s="543"/>
      <c r="GTL16" s="542"/>
      <c r="GTT16" s="756"/>
      <c r="GTV16" s="756"/>
      <c r="GTX16" s="756"/>
      <c r="GTZ16" s="756"/>
      <c r="GUA16" s="94"/>
      <c r="GUD16" s="543"/>
      <c r="GUE16" s="542"/>
      <c r="GUM16" s="756"/>
      <c r="GUO16" s="756"/>
      <c r="GUQ16" s="756"/>
      <c r="GUS16" s="756"/>
      <c r="GUT16" s="94"/>
      <c r="GUW16" s="543"/>
      <c r="GUX16" s="542"/>
      <c r="GVF16" s="756"/>
      <c r="GVH16" s="756"/>
      <c r="GVJ16" s="756"/>
      <c r="GVL16" s="756"/>
      <c r="GVM16" s="94"/>
      <c r="GVP16" s="543"/>
      <c r="GVQ16" s="542"/>
      <c r="GVY16" s="756"/>
      <c r="GWA16" s="756"/>
      <c r="GWC16" s="756"/>
      <c r="GWE16" s="756"/>
      <c r="GWF16" s="94"/>
      <c r="GWI16" s="543"/>
      <c r="GWJ16" s="542"/>
      <c r="GWR16" s="756"/>
      <c r="GWT16" s="756"/>
      <c r="GWV16" s="756"/>
      <c r="GWX16" s="756"/>
      <c r="GWY16" s="94"/>
      <c r="GXB16" s="543"/>
      <c r="GXC16" s="542"/>
      <c r="GXK16" s="756"/>
      <c r="GXM16" s="756"/>
      <c r="GXO16" s="756"/>
      <c r="GXQ16" s="756"/>
      <c r="GXR16" s="94"/>
      <c r="GXU16" s="543"/>
      <c r="GXV16" s="542"/>
      <c r="GYD16" s="756"/>
      <c r="GYF16" s="756"/>
      <c r="GYH16" s="756"/>
      <c r="GYJ16" s="756"/>
      <c r="GYK16" s="94"/>
      <c r="GYN16" s="543"/>
      <c r="GYO16" s="542"/>
      <c r="GYW16" s="756"/>
      <c r="GYY16" s="756"/>
      <c r="GZA16" s="756"/>
      <c r="GZC16" s="756"/>
      <c r="GZD16" s="94"/>
      <c r="GZG16" s="543"/>
      <c r="GZH16" s="542"/>
      <c r="GZP16" s="756"/>
      <c r="GZR16" s="756"/>
      <c r="GZT16" s="756"/>
      <c r="GZV16" s="756"/>
      <c r="GZW16" s="94"/>
      <c r="GZZ16" s="543"/>
      <c r="HAA16" s="542"/>
      <c r="HAI16" s="756"/>
      <c r="HAK16" s="756"/>
      <c r="HAM16" s="756"/>
      <c r="HAO16" s="756"/>
      <c r="HAP16" s="94"/>
      <c r="HAS16" s="543"/>
      <c r="HAT16" s="542"/>
      <c r="HBB16" s="756"/>
      <c r="HBD16" s="756"/>
      <c r="HBF16" s="756"/>
      <c r="HBH16" s="756"/>
      <c r="HBI16" s="94"/>
      <c r="HBL16" s="543"/>
      <c r="HBM16" s="542"/>
      <c r="HBU16" s="756"/>
      <c r="HBW16" s="756"/>
      <c r="HBY16" s="756"/>
      <c r="HCA16" s="756"/>
      <c r="HCB16" s="94"/>
      <c r="HCE16" s="543"/>
      <c r="HCF16" s="542"/>
      <c r="HCN16" s="756"/>
      <c r="HCP16" s="756"/>
      <c r="HCR16" s="756"/>
      <c r="HCT16" s="756"/>
      <c r="HCU16" s="94"/>
      <c r="HCX16" s="543"/>
      <c r="HCY16" s="542"/>
      <c r="HDG16" s="756"/>
      <c r="HDI16" s="756"/>
      <c r="HDK16" s="756"/>
      <c r="HDM16" s="756"/>
      <c r="HDN16" s="94"/>
      <c r="HDQ16" s="543"/>
      <c r="HDR16" s="542"/>
      <c r="HDZ16" s="756"/>
      <c r="HEB16" s="756"/>
      <c r="HED16" s="756"/>
      <c r="HEF16" s="756"/>
      <c r="HEG16" s="94"/>
      <c r="HEJ16" s="543"/>
      <c r="HEK16" s="542"/>
      <c r="HES16" s="756"/>
      <c r="HEU16" s="756"/>
      <c r="HEW16" s="756"/>
      <c r="HEY16" s="756"/>
      <c r="HEZ16" s="94"/>
      <c r="HFC16" s="543"/>
      <c r="HFD16" s="542"/>
      <c r="HFL16" s="756"/>
      <c r="HFN16" s="756"/>
      <c r="HFP16" s="756"/>
      <c r="HFR16" s="756"/>
      <c r="HFS16" s="94"/>
      <c r="HFV16" s="543"/>
      <c r="HFW16" s="542"/>
      <c r="HGE16" s="756"/>
      <c r="HGG16" s="756"/>
      <c r="HGI16" s="756"/>
      <c r="HGK16" s="756"/>
      <c r="HGL16" s="94"/>
      <c r="HGO16" s="543"/>
      <c r="HGP16" s="542"/>
      <c r="HGX16" s="756"/>
      <c r="HGZ16" s="756"/>
      <c r="HHB16" s="756"/>
      <c r="HHD16" s="756"/>
      <c r="HHE16" s="94"/>
      <c r="HHH16" s="543"/>
      <c r="HHI16" s="542"/>
      <c r="HHQ16" s="756"/>
      <c r="HHS16" s="756"/>
      <c r="HHU16" s="756"/>
      <c r="HHW16" s="756"/>
      <c r="HHX16" s="94"/>
      <c r="HIA16" s="543"/>
      <c r="HIB16" s="542"/>
      <c r="HIJ16" s="756"/>
      <c r="HIL16" s="756"/>
      <c r="HIN16" s="756"/>
      <c r="HIP16" s="756"/>
      <c r="HIQ16" s="94"/>
      <c r="HIT16" s="543"/>
      <c r="HIU16" s="542"/>
      <c r="HJC16" s="756"/>
      <c r="HJE16" s="756"/>
      <c r="HJG16" s="756"/>
      <c r="HJI16" s="756"/>
      <c r="HJJ16" s="94"/>
      <c r="HJM16" s="543"/>
      <c r="HJN16" s="542"/>
      <c r="HJV16" s="756"/>
      <c r="HJX16" s="756"/>
      <c r="HJZ16" s="756"/>
      <c r="HKB16" s="756"/>
      <c r="HKC16" s="94"/>
      <c r="HKF16" s="543"/>
      <c r="HKG16" s="542"/>
      <c r="HKO16" s="756"/>
      <c r="HKQ16" s="756"/>
      <c r="HKS16" s="756"/>
      <c r="HKU16" s="756"/>
      <c r="HKV16" s="94"/>
      <c r="HKY16" s="543"/>
      <c r="HKZ16" s="542"/>
      <c r="HLH16" s="756"/>
      <c r="HLJ16" s="756"/>
      <c r="HLL16" s="756"/>
      <c r="HLN16" s="756"/>
      <c r="HLO16" s="94"/>
      <c r="HLR16" s="543"/>
      <c r="HLS16" s="542"/>
      <c r="HMA16" s="756"/>
      <c r="HMC16" s="756"/>
      <c r="HME16" s="756"/>
      <c r="HMG16" s="756"/>
      <c r="HMH16" s="94"/>
      <c r="HMK16" s="543"/>
      <c r="HML16" s="542"/>
      <c r="HMT16" s="756"/>
      <c r="HMV16" s="756"/>
      <c r="HMX16" s="756"/>
      <c r="HMZ16" s="756"/>
      <c r="HNA16" s="94"/>
      <c r="HND16" s="543"/>
      <c r="HNE16" s="542"/>
      <c r="HNM16" s="756"/>
      <c r="HNO16" s="756"/>
      <c r="HNQ16" s="756"/>
      <c r="HNS16" s="756"/>
      <c r="HNT16" s="94"/>
      <c r="HNW16" s="543"/>
      <c r="HNX16" s="542"/>
      <c r="HOF16" s="756"/>
      <c r="HOH16" s="756"/>
      <c r="HOJ16" s="756"/>
      <c r="HOL16" s="756"/>
      <c r="HOM16" s="94"/>
      <c r="HOP16" s="543"/>
      <c r="HOQ16" s="542"/>
      <c r="HOY16" s="756"/>
      <c r="HPA16" s="756"/>
      <c r="HPC16" s="756"/>
      <c r="HPE16" s="756"/>
      <c r="HPF16" s="94"/>
      <c r="HPI16" s="543"/>
      <c r="HPJ16" s="542"/>
      <c r="HPR16" s="756"/>
      <c r="HPT16" s="756"/>
      <c r="HPV16" s="756"/>
      <c r="HPX16" s="756"/>
      <c r="HPY16" s="94"/>
      <c r="HQB16" s="543"/>
      <c r="HQC16" s="542"/>
      <c r="HQK16" s="756"/>
      <c r="HQM16" s="756"/>
      <c r="HQO16" s="756"/>
      <c r="HQQ16" s="756"/>
      <c r="HQR16" s="94"/>
      <c r="HQU16" s="543"/>
      <c r="HQV16" s="542"/>
      <c r="HRD16" s="756"/>
      <c r="HRF16" s="756"/>
      <c r="HRH16" s="756"/>
      <c r="HRJ16" s="756"/>
      <c r="HRK16" s="94"/>
      <c r="HRN16" s="543"/>
      <c r="HRO16" s="542"/>
      <c r="HRW16" s="756"/>
      <c r="HRY16" s="756"/>
      <c r="HSA16" s="756"/>
      <c r="HSC16" s="756"/>
      <c r="HSD16" s="94"/>
      <c r="HSG16" s="543"/>
      <c r="HSH16" s="542"/>
      <c r="HSP16" s="756"/>
      <c r="HSR16" s="756"/>
      <c r="HST16" s="756"/>
      <c r="HSV16" s="756"/>
      <c r="HSW16" s="94"/>
      <c r="HSZ16" s="543"/>
      <c r="HTA16" s="542"/>
      <c r="HTI16" s="756"/>
      <c r="HTK16" s="756"/>
      <c r="HTM16" s="756"/>
      <c r="HTO16" s="756"/>
      <c r="HTP16" s="94"/>
      <c r="HTS16" s="543"/>
      <c r="HTT16" s="542"/>
      <c r="HUB16" s="756"/>
      <c r="HUD16" s="756"/>
      <c r="HUF16" s="756"/>
      <c r="HUH16" s="756"/>
      <c r="HUI16" s="94"/>
      <c r="HUL16" s="543"/>
      <c r="HUM16" s="542"/>
      <c r="HUU16" s="756"/>
      <c r="HUW16" s="756"/>
      <c r="HUY16" s="756"/>
      <c r="HVA16" s="756"/>
      <c r="HVB16" s="94"/>
      <c r="HVE16" s="543"/>
      <c r="HVF16" s="542"/>
      <c r="HVN16" s="756"/>
      <c r="HVP16" s="756"/>
      <c r="HVR16" s="756"/>
      <c r="HVT16" s="756"/>
      <c r="HVU16" s="94"/>
      <c r="HVX16" s="543"/>
      <c r="HVY16" s="542"/>
      <c r="HWG16" s="756"/>
      <c r="HWI16" s="756"/>
      <c r="HWK16" s="756"/>
      <c r="HWM16" s="756"/>
      <c r="HWN16" s="94"/>
      <c r="HWQ16" s="543"/>
      <c r="HWR16" s="542"/>
      <c r="HWZ16" s="756"/>
      <c r="HXB16" s="756"/>
      <c r="HXD16" s="756"/>
      <c r="HXF16" s="756"/>
      <c r="HXG16" s="94"/>
      <c r="HXJ16" s="543"/>
      <c r="HXK16" s="542"/>
      <c r="HXS16" s="756"/>
      <c r="HXU16" s="756"/>
      <c r="HXW16" s="756"/>
      <c r="HXY16" s="756"/>
      <c r="HXZ16" s="94"/>
      <c r="HYC16" s="543"/>
      <c r="HYD16" s="542"/>
      <c r="HYL16" s="756"/>
      <c r="HYN16" s="756"/>
      <c r="HYP16" s="756"/>
      <c r="HYR16" s="756"/>
      <c r="HYS16" s="94"/>
      <c r="HYV16" s="543"/>
      <c r="HYW16" s="542"/>
      <c r="HZE16" s="756"/>
      <c r="HZG16" s="756"/>
      <c r="HZI16" s="756"/>
      <c r="HZK16" s="756"/>
      <c r="HZL16" s="94"/>
      <c r="HZO16" s="543"/>
      <c r="HZP16" s="542"/>
      <c r="HZX16" s="756"/>
      <c r="HZZ16" s="756"/>
      <c r="IAB16" s="756"/>
      <c r="IAD16" s="756"/>
      <c r="IAE16" s="94"/>
      <c r="IAH16" s="543"/>
      <c r="IAI16" s="542"/>
      <c r="IAQ16" s="756"/>
      <c r="IAS16" s="756"/>
      <c r="IAU16" s="756"/>
      <c r="IAW16" s="756"/>
      <c r="IAX16" s="94"/>
      <c r="IBA16" s="543"/>
      <c r="IBB16" s="542"/>
      <c r="IBJ16" s="756"/>
      <c r="IBL16" s="756"/>
      <c r="IBN16" s="756"/>
      <c r="IBP16" s="756"/>
      <c r="IBQ16" s="94"/>
      <c r="IBT16" s="543"/>
      <c r="IBU16" s="542"/>
      <c r="ICC16" s="756"/>
      <c r="ICE16" s="756"/>
      <c r="ICG16" s="756"/>
      <c r="ICI16" s="756"/>
      <c r="ICJ16" s="94"/>
      <c r="ICM16" s="543"/>
      <c r="ICN16" s="542"/>
      <c r="ICV16" s="756"/>
      <c r="ICX16" s="756"/>
      <c r="ICZ16" s="756"/>
      <c r="IDB16" s="756"/>
      <c r="IDC16" s="94"/>
      <c r="IDF16" s="543"/>
      <c r="IDG16" s="542"/>
      <c r="IDO16" s="756"/>
      <c r="IDQ16" s="756"/>
      <c r="IDS16" s="756"/>
      <c r="IDU16" s="756"/>
      <c r="IDV16" s="94"/>
      <c r="IDY16" s="543"/>
      <c r="IDZ16" s="542"/>
      <c r="IEH16" s="756"/>
      <c r="IEJ16" s="756"/>
      <c r="IEL16" s="756"/>
      <c r="IEN16" s="756"/>
      <c r="IEO16" s="94"/>
      <c r="IER16" s="543"/>
      <c r="IES16" s="542"/>
      <c r="IFA16" s="756"/>
      <c r="IFC16" s="756"/>
      <c r="IFE16" s="756"/>
      <c r="IFG16" s="756"/>
      <c r="IFH16" s="94"/>
      <c r="IFK16" s="543"/>
      <c r="IFL16" s="542"/>
      <c r="IFT16" s="756"/>
      <c r="IFV16" s="756"/>
      <c r="IFX16" s="756"/>
      <c r="IFZ16" s="756"/>
      <c r="IGA16" s="94"/>
      <c r="IGD16" s="543"/>
      <c r="IGE16" s="542"/>
      <c r="IGM16" s="756"/>
      <c r="IGO16" s="756"/>
      <c r="IGQ16" s="756"/>
      <c r="IGS16" s="756"/>
      <c r="IGT16" s="94"/>
      <c r="IGW16" s="543"/>
      <c r="IGX16" s="542"/>
      <c r="IHF16" s="756"/>
      <c r="IHH16" s="756"/>
      <c r="IHJ16" s="756"/>
      <c r="IHL16" s="756"/>
      <c r="IHM16" s="94"/>
      <c r="IHP16" s="543"/>
      <c r="IHQ16" s="542"/>
      <c r="IHY16" s="756"/>
      <c r="IIA16" s="756"/>
      <c r="IIC16" s="756"/>
      <c r="IIE16" s="756"/>
      <c r="IIF16" s="94"/>
      <c r="III16" s="543"/>
      <c r="IIJ16" s="542"/>
      <c r="IIR16" s="756"/>
      <c r="IIT16" s="756"/>
      <c r="IIV16" s="756"/>
      <c r="IIX16" s="756"/>
      <c r="IIY16" s="94"/>
      <c r="IJB16" s="543"/>
      <c r="IJC16" s="542"/>
      <c r="IJK16" s="756"/>
      <c r="IJM16" s="756"/>
      <c r="IJO16" s="756"/>
      <c r="IJQ16" s="756"/>
      <c r="IJR16" s="94"/>
      <c r="IJU16" s="543"/>
      <c r="IJV16" s="542"/>
      <c r="IKD16" s="756"/>
      <c r="IKF16" s="756"/>
      <c r="IKH16" s="756"/>
      <c r="IKJ16" s="756"/>
      <c r="IKK16" s="94"/>
      <c r="IKN16" s="543"/>
      <c r="IKO16" s="542"/>
      <c r="IKW16" s="756"/>
      <c r="IKY16" s="756"/>
      <c r="ILA16" s="756"/>
      <c r="ILC16" s="756"/>
      <c r="ILD16" s="94"/>
      <c r="ILG16" s="543"/>
      <c r="ILH16" s="542"/>
      <c r="ILP16" s="756"/>
      <c r="ILR16" s="756"/>
      <c r="ILT16" s="756"/>
      <c r="ILV16" s="756"/>
      <c r="ILW16" s="94"/>
      <c r="ILZ16" s="543"/>
      <c r="IMA16" s="542"/>
      <c r="IMI16" s="756"/>
      <c r="IMK16" s="756"/>
      <c r="IMM16" s="756"/>
      <c r="IMO16" s="756"/>
      <c r="IMP16" s="94"/>
      <c r="IMS16" s="543"/>
      <c r="IMT16" s="542"/>
      <c r="INB16" s="756"/>
      <c r="IND16" s="756"/>
      <c r="INF16" s="756"/>
      <c r="INH16" s="756"/>
      <c r="INI16" s="94"/>
      <c r="INL16" s="543"/>
      <c r="INM16" s="542"/>
      <c r="INU16" s="756"/>
      <c r="INW16" s="756"/>
      <c r="INY16" s="756"/>
      <c r="IOA16" s="756"/>
      <c r="IOB16" s="94"/>
      <c r="IOE16" s="543"/>
      <c r="IOF16" s="542"/>
      <c r="ION16" s="756"/>
      <c r="IOP16" s="756"/>
      <c r="IOR16" s="756"/>
      <c r="IOT16" s="756"/>
      <c r="IOU16" s="94"/>
      <c r="IOX16" s="543"/>
      <c r="IOY16" s="542"/>
      <c r="IPG16" s="756"/>
      <c r="IPI16" s="756"/>
      <c r="IPK16" s="756"/>
      <c r="IPM16" s="756"/>
      <c r="IPN16" s="94"/>
      <c r="IPQ16" s="543"/>
      <c r="IPR16" s="542"/>
      <c r="IPZ16" s="756"/>
      <c r="IQB16" s="756"/>
      <c r="IQD16" s="756"/>
      <c r="IQF16" s="756"/>
      <c r="IQG16" s="94"/>
      <c r="IQJ16" s="543"/>
      <c r="IQK16" s="542"/>
      <c r="IQS16" s="756"/>
      <c r="IQU16" s="756"/>
      <c r="IQW16" s="756"/>
      <c r="IQY16" s="756"/>
      <c r="IQZ16" s="94"/>
      <c r="IRC16" s="543"/>
      <c r="IRD16" s="542"/>
      <c r="IRL16" s="756"/>
      <c r="IRN16" s="756"/>
      <c r="IRP16" s="756"/>
      <c r="IRR16" s="756"/>
      <c r="IRS16" s="94"/>
      <c r="IRV16" s="543"/>
      <c r="IRW16" s="542"/>
      <c r="ISE16" s="756"/>
      <c r="ISG16" s="756"/>
      <c r="ISI16" s="756"/>
      <c r="ISK16" s="756"/>
      <c r="ISL16" s="94"/>
      <c r="ISO16" s="543"/>
      <c r="ISP16" s="542"/>
      <c r="ISX16" s="756"/>
      <c r="ISZ16" s="756"/>
      <c r="ITB16" s="756"/>
      <c r="ITD16" s="756"/>
      <c r="ITE16" s="94"/>
      <c r="ITH16" s="543"/>
      <c r="ITI16" s="542"/>
      <c r="ITQ16" s="756"/>
      <c r="ITS16" s="756"/>
      <c r="ITU16" s="756"/>
      <c r="ITW16" s="756"/>
      <c r="ITX16" s="94"/>
      <c r="IUA16" s="543"/>
      <c r="IUB16" s="542"/>
      <c r="IUJ16" s="756"/>
      <c r="IUL16" s="756"/>
      <c r="IUN16" s="756"/>
      <c r="IUP16" s="756"/>
      <c r="IUQ16" s="94"/>
      <c r="IUT16" s="543"/>
      <c r="IUU16" s="542"/>
      <c r="IVC16" s="756"/>
      <c r="IVE16" s="756"/>
      <c r="IVG16" s="756"/>
      <c r="IVI16" s="756"/>
      <c r="IVJ16" s="94"/>
      <c r="IVM16" s="543"/>
      <c r="IVN16" s="542"/>
      <c r="IVV16" s="756"/>
      <c r="IVX16" s="756"/>
      <c r="IVZ16" s="756"/>
      <c r="IWB16" s="756"/>
      <c r="IWC16" s="94"/>
      <c r="IWF16" s="543"/>
      <c r="IWG16" s="542"/>
      <c r="IWO16" s="756"/>
      <c r="IWQ16" s="756"/>
      <c r="IWS16" s="756"/>
      <c r="IWU16" s="756"/>
      <c r="IWV16" s="94"/>
      <c r="IWY16" s="543"/>
      <c r="IWZ16" s="542"/>
      <c r="IXH16" s="756"/>
      <c r="IXJ16" s="756"/>
      <c r="IXL16" s="756"/>
      <c r="IXN16" s="756"/>
      <c r="IXO16" s="94"/>
      <c r="IXR16" s="543"/>
      <c r="IXS16" s="542"/>
      <c r="IYA16" s="756"/>
      <c r="IYC16" s="756"/>
      <c r="IYE16" s="756"/>
      <c r="IYG16" s="756"/>
      <c r="IYH16" s="94"/>
      <c r="IYK16" s="543"/>
      <c r="IYL16" s="542"/>
      <c r="IYT16" s="756"/>
      <c r="IYV16" s="756"/>
      <c r="IYX16" s="756"/>
      <c r="IYZ16" s="756"/>
      <c r="IZA16" s="94"/>
      <c r="IZD16" s="543"/>
      <c r="IZE16" s="542"/>
      <c r="IZM16" s="756"/>
      <c r="IZO16" s="756"/>
      <c r="IZQ16" s="756"/>
      <c r="IZS16" s="756"/>
      <c r="IZT16" s="94"/>
      <c r="IZW16" s="543"/>
      <c r="IZX16" s="542"/>
      <c r="JAF16" s="756"/>
      <c r="JAH16" s="756"/>
      <c r="JAJ16" s="756"/>
      <c r="JAL16" s="756"/>
      <c r="JAM16" s="94"/>
      <c r="JAP16" s="543"/>
      <c r="JAQ16" s="542"/>
      <c r="JAY16" s="756"/>
      <c r="JBA16" s="756"/>
      <c r="JBC16" s="756"/>
      <c r="JBE16" s="756"/>
      <c r="JBF16" s="94"/>
      <c r="JBI16" s="543"/>
      <c r="JBJ16" s="542"/>
      <c r="JBR16" s="756"/>
      <c r="JBT16" s="756"/>
      <c r="JBV16" s="756"/>
      <c r="JBX16" s="756"/>
      <c r="JBY16" s="94"/>
      <c r="JCB16" s="543"/>
      <c r="JCC16" s="542"/>
      <c r="JCK16" s="756"/>
      <c r="JCM16" s="756"/>
      <c r="JCO16" s="756"/>
      <c r="JCQ16" s="756"/>
      <c r="JCR16" s="94"/>
      <c r="JCU16" s="543"/>
      <c r="JCV16" s="542"/>
      <c r="JDD16" s="756"/>
      <c r="JDF16" s="756"/>
      <c r="JDH16" s="756"/>
      <c r="JDJ16" s="756"/>
      <c r="JDK16" s="94"/>
      <c r="JDN16" s="543"/>
      <c r="JDO16" s="542"/>
      <c r="JDW16" s="756"/>
      <c r="JDY16" s="756"/>
      <c r="JEA16" s="756"/>
      <c r="JEC16" s="756"/>
      <c r="JED16" s="94"/>
      <c r="JEG16" s="543"/>
      <c r="JEH16" s="542"/>
      <c r="JEP16" s="756"/>
      <c r="JER16" s="756"/>
      <c r="JET16" s="756"/>
      <c r="JEV16" s="756"/>
      <c r="JEW16" s="94"/>
      <c r="JEZ16" s="543"/>
      <c r="JFA16" s="542"/>
      <c r="JFI16" s="756"/>
      <c r="JFK16" s="756"/>
      <c r="JFM16" s="756"/>
      <c r="JFO16" s="756"/>
      <c r="JFP16" s="94"/>
      <c r="JFS16" s="543"/>
      <c r="JFT16" s="542"/>
      <c r="JGB16" s="756"/>
      <c r="JGD16" s="756"/>
      <c r="JGF16" s="756"/>
      <c r="JGH16" s="756"/>
      <c r="JGI16" s="94"/>
      <c r="JGL16" s="543"/>
      <c r="JGM16" s="542"/>
      <c r="JGU16" s="756"/>
      <c r="JGW16" s="756"/>
      <c r="JGY16" s="756"/>
      <c r="JHA16" s="756"/>
      <c r="JHB16" s="94"/>
      <c r="JHE16" s="543"/>
      <c r="JHF16" s="542"/>
      <c r="JHN16" s="756"/>
      <c r="JHP16" s="756"/>
      <c r="JHR16" s="756"/>
      <c r="JHT16" s="756"/>
      <c r="JHU16" s="94"/>
      <c r="JHX16" s="543"/>
      <c r="JHY16" s="542"/>
      <c r="JIG16" s="756"/>
      <c r="JII16" s="756"/>
      <c r="JIK16" s="756"/>
      <c r="JIM16" s="756"/>
      <c r="JIN16" s="94"/>
      <c r="JIQ16" s="543"/>
      <c r="JIR16" s="542"/>
      <c r="JIZ16" s="756"/>
      <c r="JJB16" s="756"/>
      <c r="JJD16" s="756"/>
      <c r="JJF16" s="756"/>
      <c r="JJG16" s="94"/>
      <c r="JJJ16" s="543"/>
      <c r="JJK16" s="542"/>
      <c r="JJS16" s="756"/>
      <c r="JJU16" s="756"/>
      <c r="JJW16" s="756"/>
      <c r="JJY16" s="756"/>
      <c r="JJZ16" s="94"/>
      <c r="JKC16" s="543"/>
      <c r="JKD16" s="542"/>
      <c r="JKL16" s="756"/>
      <c r="JKN16" s="756"/>
      <c r="JKP16" s="756"/>
      <c r="JKR16" s="756"/>
      <c r="JKS16" s="94"/>
      <c r="JKV16" s="543"/>
      <c r="JKW16" s="542"/>
      <c r="JLE16" s="756"/>
      <c r="JLG16" s="756"/>
      <c r="JLI16" s="756"/>
      <c r="JLK16" s="756"/>
      <c r="JLL16" s="94"/>
      <c r="JLO16" s="543"/>
      <c r="JLP16" s="542"/>
      <c r="JLX16" s="756"/>
      <c r="JLZ16" s="756"/>
      <c r="JMB16" s="756"/>
      <c r="JMD16" s="756"/>
      <c r="JME16" s="94"/>
      <c r="JMH16" s="543"/>
      <c r="JMI16" s="542"/>
      <c r="JMQ16" s="756"/>
      <c r="JMS16" s="756"/>
      <c r="JMU16" s="756"/>
      <c r="JMW16" s="756"/>
      <c r="JMX16" s="94"/>
      <c r="JNA16" s="543"/>
      <c r="JNB16" s="542"/>
      <c r="JNJ16" s="756"/>
      <c r="JNL16" s="756"/>
      <c r="JNN16" s="756"/>
      <c r="JNP16" s="756"/>
      <c r="JNQ16" s="94"/>
      <c r="JNT16" s="543"/>
      <c r="JNU16" s="542"/>
      <c r="JOC16" s="756"/>
      <c r="JOE16" s="756"/>
      <c r="JOG16" s="756"/>
      <c r="JOI16" s="756"/>
      <c r="JOJ16" s="94"/>
      <c r="JOM16" s="543"/>
      <c r="JON16" s="542"/>
      <c r="JOV16" s="756"/>
      <c r="JOX16" s="756"/>
      <c r="JOZ16" s="756"/>
      <c r="JPB16" s="756"/>
      <c r="JPC16" s="94"/>
      <c r="JPF16" s="543"/>
      <c r="JPG16" s="542"/>
      <c r="JPO16" s="756"/>
      <c r="JPQ16" s="756"/>
      <c r="JPS16" s="756"/>
      <c r="JPU16" s="756"/>
      <c r="JPV16" s="94"/>
      <c r="JPY16" s="543"/>
      <c r="JPZ16" s="542"/>
      <c r="JQH16" s="756"/>
      <c r="JQJ16" s="756"/>
      <c r="JQL16" s="756"/>
      <c r="JQN16" s="756"/>
      <c r="JQO16" s="94"/>
      <c r="JQR16" s="543"/>
      <c r="JQS16" s="542"/>
      <c r="JRA16" s="756"/>
      <c r="JRC16" s="756"/>
      <c r="JRE16" s="756"/>
      <c r="JRG16" s="756"/>
      <c r="JRH16" s="94"/>
      <c r="JRK16" s="543"/>
      <c r="JRL16" s="542"/>
      <c r="JRT16" s="756"/>
      <c r="JRV16" s="756"/>
      <c r="JRX16" s="756"/>
      <c r="JRZ16" s="756"/>
      <c r="JSA16" s="94"/>
      <c r="JSD16" s="543"/>
      <c r="JSE16" s="542"/>
      <c r="JSM16" s="756"/>
      <c r="JSO16" s="756"/>
      <c r="JSQ16" s="756"/>
      <c r="JSS16" s="756"/>
      <c r="JST16" s="94"/>
      <c r="JSW16" s="543"/>
      <c r="JSX16" s="542"/>
      <c r="JTF16" s="756"/>
      <c r="JTH16" s="756"/>
      <c r="JTJ16" s="756"/>
      <c r="JTL16" s="756"/>
      <c r="JTM16" s="94"/>
      <c r="JTP16" s="543"/>
      <c r="JTQ16" s="542"/>
      <c r="JTY16" s="756"/>
      <c r="JUA16" s="756"/>
      <c r="JUC16" s="756"/>
      <c r="JUE16" s="756"/>
      <c r="JUF16" s="94"/>
      <c r="JUI16" s="543"/>
      <c r="JUJ16" s="542"/>
      <c r="JUR16" s="756"/>
      <c r="JUT16" s="756"/>
      <c r="JUV16" s="756"/>
      <c r="JUX16" s="756"/>
      <c r="JUY16" s="94"/>
      <c r="JVB16" s="543"/>
      <c r="JVC16" s="542"/>
      <c r="JVK16" s="756"/>
      <c r="JVM16" s="756"/>
      <c r="JVO16" s="756"/>
      <c r="JVQ16" s="756"/>
      <c r="JVR16" s="94"/>
      <c r="JVU16" s="543"/>
      <c r="JVV16" s="542"/>
      <c r="JWD16" s="756"/>
      <c r="JWF16" s="756"/>
      <c r="JWH16" s="756"/>
      <c r="JWJ16" s="756"/>
      <c r="JWK16" s="94"/>
      <c r="JWN16" s="543"/>
      <c r="JWO16" s="542"/>
      <c r="JWW16" s="756"/>
      <c r="JWY16" s="756"/>
      <c r="JXA16" s="756"/>
      <c r="JXC16" s="756"/>
      <c r="JXD16" s="94"/>
      <c r="JXG16" s="543"/>
      <c r="JXH16" s="542"/>
      <c r="JXP16" s="756"/>
      <c r="JXR16" s="756"/>
      <c r="JXT16" s="756"/>
      <c r="JXV16" s="756"/>
      <c r="JXW16" s="94"/>
      <c r="JXZ16" s="543"/>
      <c r="JYA16" s="542"/>
      <c r="JYI16" s="756"/>
      <c r="JYK16" s="756"/>
      <c r="JYM16" s="756"/>
      <c r="JYO16" s="756"/>
      <c r="JYP16" s="94"/>
      <c r="JYS16" s="543"/>
      <c r="JYT16" s="542"/>
      <c r="JZB16" s="756"/>
      <c r="JZD16" s="756"/>
      <c r="JZF16" s="756"/>
      <c r="JZH16" s="756"/>
      <c r="JZI16" s="94"/>
      <c r="JZL16" s="543"/>
      <c r="JZM16" s="542"/>
      <c r="JZU16" s="756"/>
      <c r="JZW16" s="756"/>
      <c r="JZY16" s="756"/>
      <c r="KAA16" s="756"/>
      <c r="KAB16" s="94"/>
      <c r="KAE16" s="543"/>
      <c r="KAF16" s="542"/>
      <c r="KAN16" s="756"/>
      <c r="KAP16" s="756"/>
      <c r="KAR16" s="756"/>
      <c r="KAT16" s="756"/>
      <c r="KAU16" s="94"/>
      <c r="KAX16" s="543"/>
      <c r="KAY16" s="542"/>
      <c r="KBG16" s="756"/>
      <c r="KBI16" s="756"/>
      <c r="KBK16" s="756"/>
      <c r="KBM16" s="756"/>
      <c r="KBN16" s="94"/>
      <c r="KBQ16" s="543"/>
      <c r="KBR16" s="542"/>
      <c r="KBZ16" s="756"/>
      <c r="KCB16" s="756"/>
      <c r="KCD16" s="756"/>
      <c r="KCF16" s="756"/>
      <c r="KCG16" s="94"/>
      <c r="KCJ16" s="543"/>
      <c r="KCK16" s="542"/>
      <c r="KCS16" s="756"/>
      <c r="KCU16" s="756"/>
      <c r="KCW16" s="756"/>
      <c r="KCY16" s="756"/>
      <c r="KCZ16" s="94"/>
      <c r="KDC16" s="543"/>
      <c r="KDD16" s="542"/>
      <c r="KDL16" s="756"/>
      <c r="KDN16" s="756"/>
      <c r="KDP16" s="756"/>
      <c r="KDR16" s="756"/>
      <c r="KDS16" s="94"/>
      <c r="KDV16" s="543"/>
      <c r="KDW16" s="542"/>
      <c r="KEE16" s="756"/>
      <c r="KEG16" s="756"/>
      <c r="KEI16" s="756"/>
      <c r="KEK16" s="756"/>
      <c r="KEL16" s="94"/>
      <c r="KEO16" s="543"/>
      <c r="KEP16" s="542"/>
      <c r="KEX16" s="756"/>
      <c r="KEZ16" s="756"/>
      <c r="KFB16" s="756"/>
      <c r="KFD16" s="756"/>
      <c r="KFE16" s="94"/>
      <c r="KFH16" s="543"/>
      <c r="KFI16" s="542"/>
      <c r="KFQ16" s="756"/>
      <c r="KFS16" s="756"/>
      <c r="KFU16" s="756"/>
      <c r="KFW16" s="756"/>
      <c r="KFX16" s="94"/>
      <c r="KGA16" s="543"/>
      <c r="KGB16" s="542"/>
      <c r="KGJ16" s="756"/>
      <c r="KGL16" s="756"/>
      <c r="KGN16" s="756"/>
      <c r="KGP16" s="756"/>
      <c r="KGQ16" s="94"/>
      <c r="KGT16" s="543"/>
      <c r="KGU16" s="542"/>
      <c r="KHC16" s="756"/>
      <c r="KHE16" s="756"/>
      <c r="KHG16" s="756"/>
      <c r="KHI16" s="756"/>
      <c r="KHJ16" s="94"/>
      <c r="KHM16" s="543"/>
      <c r="KHN16" s="542"/>
      <c r="KHV16" s="756"/>
      <c r="KHX16" s="756"/>
      <c r="KHZ16" s="756"/>
      <c r="KIB16" s="756"/>
      <c r="KIC16" s="94"/>
      <c r="KIF16" s="543"/>
      <c r="KIG16" s="542"/>
      <c r="KIO16" s="756"/>
      <c r="KIQ16" s="756"/>
      <c r="KIS16" s="756"/>
      <c r="KIU16" s="756"/>
      <c r="KIV16" s="94"/>
      <c r="KIY16" s="543"/>
      <c r="KIZ16" s="542"/>
      <c r="KJH16" s="756"/>
      <c r="KJJ16" s="756"/>
      <c r="KJL16" s="756"/>
      <c r="KJN16" s="756"/>
      <c r="KJO16" s="94"/>
      <c r="KJR16" s="543"/>
      <c r="KJS16" s="542"/>
      <c r="KKA16" s="756"/>
      <c r="KKC16" s="756"/>
      <c r="KKE16" s="756"/>
      <c r="KKG16" s="756"/>
      <c r="KKH16" s="94"/>
      <c r="KKK16" s="543"/>
      <c r="KKL16" s="542"/>
      <c r="KKT16" s="756"/>
      <c r="KKV16" s="756"/>
      <c r="KKX16" s="756"/>
      <c r="KKZ16" s="756"/>
      <c r="KLA16" s="94"/>
      <c r="KLD16" s="543"/>
      <c r="KLE16" s="542"/>
      <c r="KLM16" s="756"/>
      <c r="KLO16" s="756"/>
      <c r="KLQ16" s="756"/>
      <c r="KLS16" s="756"/>
      <c r="KLT16" s="94"/>
      <c r="KLW16" s="543"/>
      <c r="KLX16" s="542"/>
      <c r="KMF16" s="756"/>
      <c r="KMH16" s="756"/>
      <c r="KMJ16" s="756"/>
      <c r="KML16" s="756"/>
      <c r="KMM16" s="94"/>
      <c r="KMP16" s="543"/>
      <c r="KMQ16" s="542"/>
      <c r="KMY16" s="756"/>
      <c r="KNA16" s="756"/>
      <c r="KNC16" s="756"/>
      <c r="KNE16" s="756"/>
      <c r="KNF16" s="94"/>
      <c r="KNI16" s="543"/>
      <c r="KNJ16" s="542"/>
      <c r="KNR16" s="756"/>
      <c r="KNT16" s="756"/>
      <c r="KNV16" s="756"/>
      <c r="KNX16" s="756"/>
      <c r="KNY16" s="94"/>
      <c r="KOB16" s="543"/>
      <c r="KOC16" s="542"/>
      <c r="KOK16" s="756"/>
      <c r="KOM16" s="756"/>
      <c r="KOO16" s="756"/>
      <c r="KOQ16" s="756"/>
      <c r="KOR16" s="94"/>
      <c r="KOU16" s="543"/>
      <c r="KOV16" s="542"/>
      <c r="KPD16" s="756"/>
      <c r="KPF16" s="756"/>
      <c r="KPH16" s="756"/>
      <c r="KPJ16" s="756"/>
      <c r="KPK16" s="94"/>
      <c r="KPN16" s="543"/>
      <c r="KPO16" s="542"/>
      <c r="KPW16" s="756"/>
      <c r="KPY16" s="756"/>
      <c r="KQA16" s="756"/>
      <c r="KQC16" s="756"/>
      <c r="KQD16" s="94"/>
      <c r="KQG16" s="543"/>
      <c r="KQH16" s="542"/>
      <c r="KQP16" s="756"/>
      <c r="KQR16" s="756"/>
      <c r="KQT16" s="756"/>
      <c r="KQV16" s="756"/>
      <c r="KQW16" s="94"/>
      <c r="KQZ16" s="543"/>
      <c r="KRA16" s="542"/>
      <c r="KRI16" s="756"/>
      <c r="KRK16" s="756"/>
      <c r="KRM16" s="756"/>
      <c r="KRO16" s="756"/>
      <c r="KRP16" s="94"/>
      <c r="KRS16" s="543"/>
      <c r="KRT16" s="542"/>
      <c r="KSB16" s="756"/>
      <c r="KSD16" s="756"/>
      <c r="KSF16" s="756"/>
      <c r="KSH16" s="756"/>
      <c r="KSI16" s="94"/>
      <c r="KSL16" s="543"/>
      <c r="KSM16" s="542"/>
      <c r="KSU16" s="756"/>
      <c r="KSW16" s="756"/>
      <c r="KSY16" s="756"/>
      <c r="KTA16" s="756"/>
      <c r="KTB16" s="94"/>
      <c r="KTE16" s="543"/>
      <c r="KTF16" s="542"/>
      <c r="KTN16" s="756"/>
      <c r="KTP16" s="756"/>
      <c r="KTR16" s="756"/>
      <c r="KTT16" s="756"/>
      <c r="KTU16" s="94"/>
      <c r="KTX16" s="543"/>
      <c r="KTY16" s="542"/>
      <c r="KUG16" s="756"/>
      <c r="KUI16" s="756"/>
      <c r="KUK16" s="756"/>
      <c r="KUM16" s="756"/>
      <c r="KUN16" s="94"/>
      <c r="KUQ16" s="543"/>
      <c r="KUR16" s="542"/>
      <c r="KUZ16" s="756"/>
      <c r="KVB16" s="756"/>
      <c r="KVD16" s="756"/>
      <c r="KVF16" s="756"/>
      <c r="KVG16" s="94"/>
      <c r="KVJ16" s="543"/>
      <c r="KVK16" s="542"/>
      <c r="KVS16" s="756"/>
      <c r="KVU16" s="756"/>
      <c r="KVW16" s="756"/>
      <c r="KVY16" s="756"/>
      <c r="KVZ16" s="94"/>
      <c r="KWC16" s="543"/>
      <c r="KWD16" s="542"/>
      <c r="KWL16" s="756"/>
      <c r="KWN16" s="756"/>
      <c r="KWP16" s="756"/>
      <c r="KWR16" s="756"/>
      <c r="KWS16" s="94"/>
      <c r="KWV16" s="543"/>
      <c r="KWW16" s="542"/>
      <c r="KXE16" s="756"/>
      <c r="KXG16" s="756"/>
      <c r="KXI16" s="756"/>
      <c r="KXK16" s="756"/>
      <c r="KXL16" s="94"/>
      <c r="KXO16" s="543"/>
      <c r="KXP16" s="542"/>
      <c r="KXX16" s="756"/>
      <c r="KXZ16" s="756"/>
      <c r="KYB16" s="756"/>
      <c r="KYD16" s="756"/>
      <c r="KYE16" s="94"/>
      <c r="KYH16" s="543"/>
      <c r="KYI16" s="542"/>
      <c r="KYQ16" s="756"/>
      <c r="KYS16" s="756"/>
      <c r="KYU16" s="756"/>
      <c r="KYW16" s="756"/>
      <c r="KYX16" s="94"/>
      <c r="KZA16" s="543"/>
      <c r="KZB16" s="542"/>
      <c r="KZJ16" s="756"/>
      <c r="KZL16" s="756"/>
      <c r="KZN16" s="756"/>
      <c r="KZP16" s="756"/>
      <c r="KZQ16" s="94"/>
      <c r="KZT16" s="543"/>
      <c r="KZU16" s="542"/>
      <c r="LAC16" s="756"/>
      <c r="LAE16" s="756"/>
      <c r="LAG16" s="756"/>
      <c r="LAI16" s="756"/>
      <c r="LAJ16" s="94"/>
      <c r="LAM16" s="543"/>
      <c r="LAN16" s="542"/>
      <c r="LAV16" s="756"/>
      <c r="LAX16" s="756"/>
      <c r="LAZ16" s="756"/>
      <c r="LBB16" s="756"/>
      <c r="LBC16" s="94"/>
      <c r="LBF16" s="543"/>
      <c r="LBG16" s="542"/>
      <c r="LBO16" s="756"/>
      <c r="LBQ16" s="756"/>
      <c r="LBS16" s="756"/>
      <c r="LBU16" s="756"/>
      <c r="LBV16" s="94"/>
      <c r="LBY16" s="543"/>
      <c r="LBZ16" s="542"/>
      <c r="LCH16" s="756"/>
      <c r="LCJ16" s="756"/>
      <c r="LCL16" s="756"/>
      <c r="LCN16" s="756"/>
      <c r="LCO16" s="94"/>
      <c r="LCR16" s="543"/>
      <c r="LCS16" s="542"/>
      <c r="LDA16" s="756"/>
      <c r="LDC16" s="756"/>
      <c r="LDE16" s="756"/>
      <c r="LDG16" s="756"/>
      <c r="LDH16" s="94"/>
      <c r="LDK16" s="543"/>
      <c r="LDL16" s="542"/>
      <c r="LDT16" s="756"/>
      <c r="LDV16" s="756"/>
      <c r="LDX16" s="756"/>
      <c r="LDZ16" s="756"/>
      <c r="LEA16" s="94"/>
      <c r="LED16" s="543"/>
      <c r="LEE16" s="542"/>
      <c r="LEM16" s="756"/>
      <c r="LEO16" s="756"/>
      <c r="LEQ16" s="756"/>
      <c r="LES16" s="756"/>
      <c r="LET16" s="94"/>
      <c r="LEW16" s="543"/>
      <c r="LEX16" s="542"/>
      <c r="LFF16" s="756"/>
      <c r="LFH16" s="756"/>
      <c r="LFJ16" s="756"/>
      <c r="LFL16" s="756"/>
      <c r="LFM16" s="94"/>
      <c r="LFP16" s="543"/>
      <c r="LFQ16" s="542"/>
      <c r="LFY16" s="756"/>
      <c r="LGA16" s="756"/>
      <c r="LGC16" s="756"/>
      <c r="LGE16" s="756"/>
      <c r="LGF16" s="94"/>
      <c r="LGI16" s="543"/>
      <c r="LGJ16" s="542"/>
      <c r="LGR16" s="756"/>
      <c r="LGT16" s="756"/>
      <c r="LGV16" s="756"/>
      <c r="LGX16" s="756"/>
      <c r="LGY16" s="94"/>
      <c r="LHB16" s="543"/>
      <c r="LHC16" s="542"/>
      <c r="LHK16" s="756"/>
      <c r="LHM16" s="756"/>
      <c r="LHO16" s="756"/>
      <c r="LHQ16" s="756"/>
      <c r="LHR16" s="94"/>
      <c r="LHU16" s="543"/>
      <c r="LHV16" s="542"/>
      <c r="LID16" s="756"/>
      <c r="LIF16" s="756"/>
      <c r="LIH16" s="756"/>
      <c r="LIJ16" s="756"/>
      <c r="LIK16" s="94"/>
      <c r="LIN16" s="543"/>
      <c r="LIO16" s="542"/>
      <c r="LIW16" s="756"/>
      <c r="LIY16" s="756"/>
      <c r="LJA16" s="756"/>
      <c r="LJC16" s="756"/>
      <c r="LJD16" s="94"/>
      <c r="LJG16" s="543"/>
      <c r="LJH16" s="542"/>
      <c r="LJP16" s="756"/>
      <c r="LJR16" s="756"/>
      <c r="LJT16" s="756"/>
      <c r="LJV16" s="756"/>
      <c r="LJW16" s="94"/>
      <c r="LJZ16" s="543"/>
      <c r="LKA16" s="542"/>
      <c r="LKI16" s="756"/>
      <c r="LKK16" s="756"/>
      <c r="LKM16" s="756"/>
      <c r="LKO16" s="756"/>
      <c r="LKP16" s="94"/>
      <c r="LKS16" s="543"/>
      <c r="LKT16" s="542"/>
      <c r="LLB16" s="756"/>
      <c r="LLD16" s="756"/>
      <c r="LLF16" s="756"/>
      <c r="LLH16" s="756"/>
      <c r="LLI16" s="94"/>
      <c r="LLL16" s="543"/>
      <c r="LLM16" s="542"/>
      <c r="LLU16" s="756"/>
      <c r="LLW16" s="756"/>
      <c r="LLY16" s="756"/>
      <c r="LMA16" s="756"/>
      <c r="LMB16" s="94"/>
      <c r="LME16" s="543"/>
      <c r="LMF16" s="542"/>
      <c r="LMN16" s="756"/>
      <c r="LMP16" s="756"/>
      <c r="LMR16" s="756"/>
      <c r="LMT16" s="756"/>
      <c r="LMU16" s="94"/>
      <c r="LMX16" s="543"/>
      <c r="LMY16" s="542"/>
      <c r="LNG16" s="756"/>
      <c r="LNI16" s="756"/>
      <c r="LNK16" s="756"/>
      <c r="LNM16" s="756"/>
      <c r="LNN16" s="94"/>
      <c r="LNQ16" s="543"/>
      <c r="LNR16" s="542"/>
      <c r="LNZ16" s="756"/>
      <c r="LOB16" s="756"/>
      <c r="LOD16" s="756"/>
      <c r="LOF16" s="756"/>
      <c r="LOG16" s="94"/>
      <c r="LOJ16" s="543"/>
      <c r="LOK16" s="542"/>
      <c r="LOS16" s="756"/>
      <c r="LOU16" s="756"/>
      <c r="LOW16" s="756"/>
      <c r="LOY16" s="756"/>
      <c r="LOZ16" s="94"/>
      <c r="LPC16" s="543"/>
      <c r="LPD16" s="542"/>
      <c r="LPL16" s="756"/>
      <c r="LPN16" s="756"/>
      <c r="LPP16" s="756"/>
      <c r="LPR16" s="756"/>
      <c r="LPS16" s="94"/>
      <c r="LPV16" s="543"/>
      <c r="LPW16" s="542"/>
      <c r="LQE16" s="756"/>
      <c r="LQG16" s="756"/>
      <c r="LQI16" s="756"/>
      <c r="LQK16" s="756"/>
      <c r="LQL16" s="94"/>
      <c r="LQO16" s="543"/>
      <c r="LQP16" s="542"/>
      <c r="LQX16" s="756"/>
      <c r="LQZ16" s="756"/>
      <c r="LRB16" s="756"/>
      <c r="LRD16" s="756"/>
      <c r="LRE16" s="94"/>
      <c r="LRH16" s="543"/>
      <c r="LRI16" s="542"/>
      <c r="LRQ16" s="756"/>
      <c r="LRS16" s="756"/>
      <c r="LRU16" s="756"/>
      <c r="LRW16" s="756"/>
      <c r="LRX16" s="94"/>
      <c r="LSA16" s="543"/>
      <c r="LSB16" s="542"/>
      <c r="LSJ16" s="756"/>
      <c r="LSL16" s="756"/>
      <c r="LSN16" s="756"/>
      <c r="LSP16" s="756"/>
      <c r="LSQ16" s="94"/>
      <c r="LST16" s="543"/>
      <c r="LSU16" s="542"/>
      <c r="LTC16" s="756"/>
      <c r="LTE16" s="756"/>
      <c r="LTG16" s="756"/>
      <c r="LTI16" s="756"/>
      <c r="LTJ16" s="94"/>
      <c r="LTM16" s="543"/>
      <c r="LTN16" s="542"/>
      <c r="LTV16" s="756"/>
      <c r="LTX16" s="756"/>
      <c r="LTZ16" s="756"/>
      <c r="LUB16" s="756"/>
      <c r="LUC16" s="94"/>
      <c r="LUF16" s="543"/>
      <c r="LUG16" s="542"/>
      <c r="LUO16" s="756"/>
      <c r="LUQ16" s="756"/>
      <c r="LUS16" s="756"/>
      <c r="LUU16" s="756"/>
      <c r="LUV16" s="94"/>
      <c r="LUY16" s="543"/>
      <c r="LUZ16" s="542"/>
      <c r="LVH16" s="756"/>
      <c r="LVJ16" s="756"/>
      <c r="LVL16" s="756"/>
      <c r="LVN16" s="756"/>
      <c r="LVO16" s="94"/>
      <c r="LVR16" s="543"/>
      <c r="LVS16" s="542"/>
      <c r="LWA16" s="756"/>
      <c r="LWC16" s="756"/>
      <c r="LWE16" s="756"/>
      <c r="LWG16" s="756"/>
      <c r="LWH16" s="94"/>
      <c r="LWK16" s="543"/>
      <c r="LWL16" s="542"/>
      <c r="LWT16" s="756"/>
      <c r="LWV16" s="756"/>
      <c r="LWX16" s="756"/>
      <c r="LWZ16" s="756"/>
      <c r="LXA16" s="94"/>
      <c r="LXD16" s="543"/>
      <c r="LXE16" s="542"/>
      <c r="LXM16" s="756"/>
      <c r="LXO16" s="756"/>
      <c r="LXQ16" s="756"/>
      <c r="LXS16" s="756"/>
      <c r="LXT16" s="94"/>
      <c r="LXW16" s="543"/>
      <c r="LXX16" s="542"/>
      <c r="LYF16" s="756"/>
      <c r="LYH16" s="756"/>
      <c r="LYJ16" s="756"/>
      <c r="LYL16" s="756"/>
      <c r="LYM16" s="94"/>
      <c r="LYP16" s="543"/>
      <c r="LYQ16" s="542"/>
      <c r="LYY16" s="756"/>
      <c r="LZA16" s="756"/>
      <c r="LZC16" s="756"/>
      <c r="LZE16" s="756"/>
      <c r="LZF16" s="94"/>
      <c r="LZI16" s="543"/>
      <c r="LZJ16" s="542"/>
      <c r="LZR16" s="756"/>
      <c r="LZT16" s="756"/>
      <c r="LZV16" s="756"/>
      <c r="LZX16" s="756"/>
      <c r="LZY16" s="94"/>
      <c r="MAB16" s="543"/>
      <c r="MAC16" s="542"/>
      <c r="MAK16" s="756"/>
      <c r="MAM16" s="756"/>
      <c r="MAO16" s="756"/>
      <c r="MAQ16" s="756"/>
      <c r="MAR16" s="94"/>
      <c r="MAU16" s="543"/>
      <c r="MAV16" s="542"/>
      <c r="MBD16" s="756"/>
      <c r="MBF16" s="756"/>
      <c r="MBH16" s="756"/>
      <c r="MBJ16" s="756"/>
      <c r="MBK16" s="94"/>
      <c r="MBN16" s="543"/>
      <c r="MBO16" s="542"/>
      <c r="MBW16" s="756"/>
      <c r="MBY16" s="756"/>
      <c r="MCA16" s="756"/>
      <c r="MCC16" s="756"/>
      <c r="MCD16" s="94"/>
      <c r="MCG16" s="543"/>
      <c r="MCH16" s="542"/>
      <c r="MCP16" s="756"/>
      <c r="MCR16" s="756"/>
      <c r="MCT16" s="756"/>
      <c r="MCV16" s="756"/>
      <c r="MCW16" s="94"/>
      <c r="MCZ16" s="543"/>
      <c r="MDA16" s="542"/>
      <c r="MDI16" s="756"/>
      <c r="MDK16" s="756"/>
      <c r="MDM16" s="756"/>
      <c r="MDO16" s="756"/>
      <c r="MDP16" s="94"/>
      <c r="MDS16" s="543"/>
      <c r="MDT16" s="542"/>
      <c r="MEB16" s="756"/>
      <c r="MED16" s="756"/>
      <c r="MEF16" s="756"/>
      <c r="MEH16" s="756"/>
      <c r="MEI16" s="94"/>
      <c r="MEL16" s="543"/>
      <c r="MEM16" s="542"/>
      <c r="MEU16" s="756"/>
      <c r="MEW16" s="756"/>
      <c r="MEY16" s="756"/>
      <c r="MFA16" s="756"/>
      <c r="MFB16" s="94"/>
      <c r="MFE16" s="543"/>
      <c r="MFF16" s="542"/>
      <c r="MFN16" s="756"/>
      <c r="MFP16" s="756"/>
      <c r="MFR16" s="756"/>
      <c r="MFT16" s="756"/>
      <c r="MFU16" s="94"/>
      <c r="MFX16" s="543"/>
      <c r="MFY16" s="542"/>
      <c r="MGG16" s="756"/>
      <c r="MGI16" s="756"/>
      <c r="MGK16" s="756"/>
      <c r="MGM16" s="756"/>
      <c r="MGN16" s="94"/>
      <c r="MGQ16" s="543"/>
      <c r="MGR16" s="542"/>
      <c r="MGZ16" s="756"/>
      <c r="MHB16" s="756"/>
      <c r="MHD16" s="756"/>
      <c r="MHF16" s="756"/>
      <c r="MHG16" s="94"/>
      <c r="MHJ16" s="543"/>
      <c r="MHK16" s="542"/>
      <c r="MHS16" s="756"/>
      <c r="MHU16" s="756"/>
      <c r="MHW16" s="756"/>
      <c r="MHY16" s="756"/>
      <c r="MHZ16" s="94"/>
      <c r="MIC16" s="543"/>
      <c r="MID16" s="542"/>
      <c r="MIL16" s="756"/>
      <c r="MIN16" s="756"/>
      <c r="MIP16" s="756"/>
      <c r="MIR16" s="756"/>
      <c r="MIS16" s="94"/>
      <c r="MIV16" s="543"/>
      <c r="MIW16" s="542"/>
      <c r="MJE16" s="756"/>
      <c r="MJG16" s="756"/>
      <c r="MJI16" s="756"/>
      <c r="MJK16" s="756"/>
      <c r="MJL16" s="94"/>
      <c r="MJO16" s="543"/>
      <c r="MJP16" s="542"/>
      <c r="MJX16" s="756"/>
      <c r="MJZ16" s="756"/>
      <c r="MKB16" s="756"/>
      <c r="MKD16" s="756"/>
      <c r="MKE16" s="94"/>
      <c r="MKH16" s="543"/>
      <c r="MKI16" s="542"/>
      <c r="MKQ16" s="756"/>
      <c r="MKS16" s="756"/>
      <c r="MKU16" s="756"/>
      <c r="MKW16" s="756"/>
      <c r="MKX16" s="94"/>
      <c r="MLA16" s="543"/>
      <c r="MLB16" s="542"/>
      <c r="MLJ16" s="756"/>
      <c r="MLL16" s="756"/>
      <c r="MLN16" s="756"/>
      <c r="MLP16" s="756"/>
      <c r="MLQ16" s="94"/>
      <c r="MLT16" s="543"/>
      <c r="MLU16" s="542"/>
      <c r="MMC16" s="756"/>
      <c r="MME16" s="756"/>
      <c r="MMG16" s="756"/>
      <c r="MMI16" s="756"/>
      <c r="MMJ16" s="94"/>
      <c r="MMM16" s="543"/>
      <c r="MMN16" s="542"/>
      <c r="MMV16" s="756"/>
      <c r="MMX16" s="756"/>
      <c r="MMZ16" s="756"/>
      <c r="MNB16" s="756"/>
      <c r="MNC16" s="94"/>
      <c r="MNF16" s="543"/>
      <c r="MNG16" s="542"/>
      <c r="MNO16" s="756"/>
      <c r="MNQ16" s="756"/>
      <c r="MNS16" s="756"/>
      <c r="MNU16" s="756"/>
      <c r="MNV16" s="94"/>
      <c r="MNY16" s="543"/>
      <c r="MNZ16" s="542"/>
      <c r="MOH16" s="756"/>
      <c r="MOJ16" s="756"/>
      <c r="MOL16" s="756"/>
      <c r="MON16" s="756"/>
      <c r="MOO16" s="94"/>
      <c r="MOR16" s="543"/>
      <c r="MOS16" s="542"/>
      <c r="MPA16" s="756"/>
      <c r="MPC16" s="756"/>
      <c r="MPE16" s="756"/>
      <c r="MPG16" s="756"/>
      <c r="MPH16" s="94"/>
      <c r="MPK16" s="543"/>
      <c r="MPL16" s="542"/>
      <c r="MPT16" s="756"/>
      <c r="MPV16" s="756"/>
      <c r="MPX16" s="756"/>
      <c r="MPZ16" s="756"/>
      <c r="MQA16" s="94"/>
      <c r="MQD16" s="543"/>
      <c r="MQE16" s="542"/>
      <c r="MQM16" s="756"/>
      <c r="MQO16" s="756"/>
      <c r="MQQ16" s="756"/>
      <c r="MQS16" s="756"/>
      <c r="MQT16" s="94"/>
      <c r="MQW16" s="543"/>
      <c r="MQX16" s="542"/>
      <c r="MRF16" s="756"/>
      <c r="MRH16" s="756"/>
      <c r="MRJ16" s="756"/>
      <c r="MRL16" s="756"/>
      <c r="MRM16" s="94"/>
      <c r="MRP16" s="543"/>
      <c r="MRQ16" s="542"/>
      <c r="MRY16" s="756"/>
      <c r="MSA16" s="756"/>
      <c r="MSC16" s="756"/>
      <c r="MSE16" s="756"/>
      <c r="MSF16" s="94"/>
      <c r="MSI16" s="543"/>
      <c r="MSJ16" s="542"/>
      <c r="MSR16" s="756"/>
      <c r="MST16" s="756"/>
      <c r="MSV16" s="756"/>
      <c r="MSX16" s="756"/>
      <c r="MSY16" s="94"/>
      <c r="MTB16" s="543"/>
      <c r="MTC16" s="542"/>
      <c r="MTK16" s="756"/>
      <c r="MTM16" s="756"/>
      <c r="MTO16" s="756"/>
      <c r="MTQ16" s="756"/>
      <c r="MTR16" s="94"/>
      <c r="MTU16" s="543"/>
      <c r="MTV16" s="542"/>
      <c r="MUD16" s="756"/>
      <c r="MUF16" s="756"/>
      <c r="MUH16" s="756"/>
      <c r="MUJ16" s="756"/>
      <c r="MUK16" s="94"/>
      <c r="MUN16" s="543"/>
      <c r="MUO16" s="542"/>
      <c r="MUW16" s="756"/>
      <c r="MUY16" s="756"/>
      <c r="MVA16" s="756"/>
      <c r="MVC16" s="756"/>
      <c r="MVD16" s="94"/>
      <c r="MVG16" s="543"/>
      <c r="MVH16" s="542"/>
      <c r="MVP16" s="756"/>
      <c r="MVR16" s="756"/>
      <c r="MVT16" s="756"/>
      <c r="MVV16" s="756"/>
      <c r="MVW16" s="94"/>
      <c r="MVZ16" s="543"/>
      <c r="MWA16" s="542"/>
      <c r="MWI16" s="756"/>
      <c r="MWK16" s="756"/>
      <c r="MWM16" s="756"/>
      <c r="MWO16" s="756"/>
      <c r="MWP16" s="94"/>
      <c r="MWS16" s="543"/>
      <c r="MWT16" s="542"/>
      <c r="MXB16" s="756"/>
      <c r="MXD16" s="756"/>
      <c r="MXF16" s="756"/>
      <c r="MXH16" s="756"/>
      <c r="MXI16" s="94"/>
      <c r="MXL16" s="543"/>
      <c r="MXM16" s="542"/>
      <c r="MXU16" s="756"/>
      <c r="MXW16" s="756"/>
      <c r="MXY16" s="756"/>
      <c r="MYA16" s="756"/>
      <c r="MYB16" s="94"/>
      <c r="MYE16" s="543"/>
      <c r="MYF16" s="542"/>
      <c r="MYN16" s="756"/>
      <c r="MYP16" s="756"/>
      <c r="MYR16" s="756"/>
      <c r="MYT16" s="756"/>
      <c r="MYU16" s="94"/>
      <c r="MYX16" s="543"/>
      <c r="MYY16" s="542"/>
      <c r="MZG16" s="756"/>
      <c r="MZI16" s="756"/>
      <c r="MZK16" s="756"/>
      <c r="MZM16" s="756"/>
      <c r="MZN16" s="94"/>
      <c r="MZQ16" s="543"/>
      <c r="MZR16" s="542"/>
      <c r="MZZ16" s="756"/>
      <c r="NAB16" s="756"/>
      <c r="NAD16" s="756"/>
      <c r="NAF16" s="756"/>
      <c r="NAG16" s="94"/>
      <c r="NAJ16" s="543"/>
      <c r="NAK16" s="542"/>
      <c r="NAS16" s="756"/>
      <c r="NAU16" s="756"/>
      <c r="NAW16" s="756"/>
      <c r="NAY16" s="756"/>
      <c r="NAZ16" s="94"/>
      <c r="NBC16" s="543"/>
      <c r="NBD16" s="542"/>
      <c r="NBL16" s="756"/>
      <c r="NBN16" s="756"/>
      <c r="NBP16" s="756"/>
      <c r="NBR16" s="756"/>
      <c r="NBS16" s="94"/>
      <c r="NBV16" s="543"/>
      <c r="NBW16" s="542"/>
      <c r="NCE16" s="756"/>
      <c r="NCG16" s="756"/>
      <c r="NCI16" s="756"/>
      <c r="NCK16" s="756"/>
      <c r="NCL16" s="94"/>
      <c r="NCO16" s="543"/>
      <c r="NCP16" s="542"/>
      <c r="NCX16" s="756"/>
      <c r="NCZ16" s="756"/>
      <c r="NDB16" s="756"/>
      <c r="NDD16" s="756"/>
      <c r="NDE16" s="94"/>
      <c r="NDH16" s="543"/>
      <c r="NDI16" s="542"/>
      <c r="NDQ16" s="756"/>
      <c r="NDS16" s="756"/>
      <c r="NDU16" s="756"/>
      <c r="NDW16" s="756"/>
      <c r="NDX16" s="94"/>
      <c r="NEA16" s="543"/>
      <c r="NEB16" s="542"/>
      <c r="NEJ16" s="756"/>
      <c r="NEL16" s="756"/>
      <c r="NEN16" s="756"/>
      <c r="NEP16" s="756"/>
      <c r="NEQ16" s="94"/>
      <c r="NET16" s="543"/>
      <c r="NEU16" s="542"/>
      <c r="NFC16" s="756"/>
      <c r="NFE16" s="756"/>
      <c r="NFG16" s="756"/>
      <c r="NFI16" s="756"/>
      <c r="NFJ16" s="94"/>
      <c r="NFM16" s="543"/>
      <c r="NFN16" s="542"/>
      <c r="NFV16" s="756"/>
      <c r="NFX16" s="756"/>
      <c r="NFZ16" s="756"/>
      <c r="NGB16" s="756"/>
      <c r="NGC16" s="94"/>
      <c r="NGF16" s="543"/>
      <c r="NGG16" s="542"/>
      <c r="NGO16" s="756"/>
      <c r="NGQ16" s="756"/>
      <c r="NGS16" s="756"/>
      <c r="NGU16" s="756"/>
      <c r="NGV16" s="94"/>
      <c r="NGY16" s="543"/>
      <c r="NGZ16" s="542"/>
      <c r="NHH16" s="756"/>
      <c r="NHJ16" s="756"/>
      <c r="NHL16" s="756"/>
      <c r="NHN16" s="756"/>
      <c r="NHO16" s="94"/>
      <c r="NHR16" s="543"/>
      <c r="NHS16" s="542"/>
      <c r="NIA16" s="756"/>
      <c r="NIC16" s="756"/>
      <c r="NIE16" s="756"/>
      <c r="NIG16" s="756"/>
      <c r="NIH16" s="94"/>
      <c r="NIK16" s="543"/>
      <c r="NIL16" s="542"/>
      <c r="NIT16" s="756"/>
      <c r="NIV16" s="756"/>
      <c r="NIX16" s="756"/>
      <c r="NIZ16" s="756"/>
      <c r="NJA16" s="94"/>
      <c r="NJD16" s="543"/>
      <c r="NJE16" s="542"/>
      <c r="NJM16" s="756"/>
      <c r="NJO16" s="756"/>
      <c r="NJQ16" s="756"/>
      <c r="NJS16" s="756"/>
      <c r="NJT16" s="94"/>
      <c r="NJW16" s="543"/>
      <c r="NJX16" s="542"/>
      <c r="NKF16" s="756"/>
      <c r="NKH16" s="756"/>
      <c r="NKJ16" s="756"/>
      <c r="NKL16" s="756"/>
      <c r="NKM16" s="94"/>
      <c r="NKP16" s="543"/>
      <c r="NKQ16" s="542"/>
      <c r="NKY16" s="756"/>
      <c r="NLA16" s="756"/>
      <c r="NLC16" s="756"/>
      <c r="NLE16" s="756"/>
      <c r="NLF16" s="94"/>
      <c r="NLI16" s="543"/>
      <c r="NLJ16" s="542"/>
      <c r="NLR16" s="756"/>
      <c r="NLT16" s="756"/>
      <c r="NLV16" s="756"/>
      <c r="NLX16" s="756"/>
      <c r="NLY16" s="94"/>
      <c r="NMB16" s="543"/>
      <c r="NMC16" s="542"/>
      <c r="NMK16" s="756"/>
      <c r="NMM16" s="756"/>
      <c r="NMO16" s="756"/>
      <c r="NMQ16" s="756"/>
      <c r="NMR16" s="94"/>
      <c r="NMU16" s="543"/>
      <c r="NMV16" s="542"/>
      <c r="NND16" s="756"/>
      <c r="NNF16" s="756"/>
      <c r="NNH16" s="756"/>
      <c r="NNJ16" s="756"/>
      <c r="NNK16" s="94"/>
      <c r="NNN16" s="543"/>
      <c r="NNO16" s="542"/>
      <c r="NNW16" s="756"/>
      <c r="NNY16" s="756"/>
      <c r="NOA16" s="756"/>
      <c r="NOC16" s="756"/>
      <c r="NOD16" s="94"/>
      <c r="NOG16" s="543"/>
      <c r="NOH16" s="542"/>
      <c r="NOP16" s="756"/>
      <c r="NOR16" s="756"/>
      <c r="NOT16" s="756"/>
      <c r="NOV16" s="756"/>
      <c r="NOW16" s="94"/>
      <c r="NOZ16" s="543"/>
      <c r="NPA16" s="542"/>
      <c r="NPI16" s="756"/>
      <c r="NPK16" s="756"/>
      <c r="NPM16" s="756"/>
      <c r="NPO16" s="756"/>
      <c r="NPP16" s="94"/>
      <c r="NPS16" s="543"/>
      <c r="NPT16" s="542"/>
      <c r="NQB16" s="756"/>
      <c r="NQD16" s="756"/>
      <c r="NQF16" s="756"/>
      <c r="NQH16" s="756"/>
      <c r="NQI16" s="94"/>
      <c r="NQL16" s="543"/>
      <c r="NQM16" s="542"/>
      <c r="NQU16" s="756"/>
      <c r="NQW16" s="756"/>
      <c r="NQY16" s="756"/>
      <c r="NRA16" s="756"/>
      <c r="NRB16" s="94"/>
      <c r="NRE16" s="543"/>
      <c r="NRF16" s="542"/>
      <c r="NRN16" s="756"/>
      <c r="NRP16" s="756"/>
      <c r="NRR16" s="756"/>
      <c r="NRT16" s="756"/>
      <c r="NRU16" s="94"/>
      <c r="NRX16" s="543"/>
      <c r="NRY16" s="542"/>
      <c r="NSG16" s="756"/>
      <c r="NSI16" s="756"/>
      <c r="NSK16" s="756"/>
      <c r="NSM16" s="756"/>
      <c r="NSN16" s="94"/>
      <c r="NSQ16" s="543"/>
      <c r="NSR16" s="542"/>
      <c r="NSZ16" s="756"/>
      <c r="NTB16" s="756"/>
      <c r="NTD16" s="756"/>
      <c r="NTF16" s="756"/>
      <c r="NTG16" s="94"/>
      <c r="NTJ16" s="543"/>
      <c r="NTK16" s="542"/>
      <c r="NTS16" s="756"/>
      <c r="NTU16" s="756"/>
      <c r="NTW16" s="756"/>
      <c r="NTY16" s="756"/>
      <c r="NTZ16" s="94"/>
      <c r="NUC16" s="543"/>
      <c r="NUD16" s="542"/>
      <c r="NUL16" s="756"/>
      <c r="NUN16" s="756"/>
      <c r="NUP16" s="756"/>
      <c r="NUR16" s="756"/>
      <c r="NUS16" s="94"/>
      <c r="NUV16" s="543"/>
      <c r="NUW16" s="542"/>
      <c r="NVE16" s="756"/>
      <c r="NVG16" s="756"/>
      <c r="NVI16" s="756"/>
      <c r="NVK16" s="756"/>
      <c r="NVL16" s="94"/>
      <c r="NVO16" s="543"/>
      <c r="NVP16" s="542"/>
      <c r="NVX16" s="756"/>
      <c r="NVZ16" s="756"/>
      <c r="NWB16" s="756"/>
      <c r="NWD16" s="756"/>
      <c r="NWE16" s="94"/>
      <c r="NWH16" s="543"/>
      <c r="NWI16" s="542"/>
      <c r="NWQ16" s="756"/>
      <c r="NWS16" s="756"/>
      <c r="NWU16" s="756"/>
      <c r="NWW16" s="756"/>
      <c r="NWX16" s="94"/>
      <c r="NXA16" s="543"/>
      <c r="NXB16" s="542"/>
      <c r="NXJ16" s="756"/>
      <c r="NXL16" s="756"/>
      <c r="NXN16" s="756"/>
      <c r="NXP16" s="756"/>
      <c r="NXQ16" s="94"/>
      <c r="NXT16" s="543"/>
      <c r="NXU16" s="542"/>
      <c r="NYC16" s="756"/>
      <c r="NYE16" s="756"/>
      <c r="NYG16" s="756"/>
      <c r="NYI16" s="756"/>
      <c r="NYJ16" s="94"/>
      <c r="NYM16" s="543"/>
      <c r="NYN16" s="542"/>
      <c r="NYV16" s="756"/>
      <c r="NYX16" s="756"/>
      <c r="NYZ16" s="756"/>
      <c r="NZB16" s="756"/>
      <c r="NZC16" s="94"/>
      <c r="NZF16" s="543"/>
      <c r="NZG16" s="542"/>
      <c r="NZO16" s="756"/>
      <c r="NZQ16" s="756"/>
      <c r="NZS16" s="756"/>
      <c r="NZU16" s="756"/>
      <c r="NZV16" s="94"/>
      <c r="NZY16" s="543"/>
      <c r="NZZ16" s="542"/>
      <c r="OAH16" s="756"/>
      <c r="OAJ16" s="756"/>
      <c r="OAL16" s="756"/>
      <c r="OAN16" s="756"/>
      <c r="OAO16" s="94"/>
      <c r="OAR16" s="543"/>
      <c r="OAS16" s="542"/>
      <c r="OBA16" s="756"/>
      <c r="OBC16" s="756"/>
      <c r="OBE16" s="756"/>
      <c r="OBG16" s="756"/>
      <c r="OBH16" s="94"/>
      <c r="OBK16" s="543"/>
      <c r="OBL16" s="542"/>
      <c r="OBT16" s="756"/>
      <c r="OBV16" s="756"/>
      <c r="OBX16" s="756"/>
      <c r="OBZ16" s="756"/>
      <c r="OCA16" s="94"/>
      <c r="OCD16" s="543"/>
      <c r="OCE16" s="542"/>
      <c r="OCM16" s="756"/>
      <c r="OCO16" s="756"/>
      <c r="OCQ16" s="756"/>
      <c r="OCS16" s="756"/>
      <c r="OCT16" s="94"/>
      <c r="OCW16" s="543"/>
      <c r="OCX16" s="542"/>
      <c r="ODF16" s="756"/>
      <c r="ODH16" s="756"/>
      <c r="ODJ16" s="756"/>
      <c r="ODL16" s="756"/>
      <c r="ODM16" s="94"/>
      <c r="ODP16" s="543"/>
      <c r="ODQ16" s="542"/>
      <c r="ODY16" s="756"/>
      <c r="OEA16" s="756"/>
      <c r="OEC16" s="756"/>
      <c r="OEE16" s="756"/>
      <c r="OEF16" s="94"/>
      <c r="OEI16" s="543"/>
      <c r="OEJ16" s="542"/>
      <c r="OER16" s="756"/>
      <c r="OET16" s="756"/>
      <c r="OEV16" s="756"/>
      <c r="OEX16" s="756"/>
      <c r="OEY16" s="94"/>
      <c r="OFB16" s="543"/>
      <c r="OFC16" s="542"/>
      <c r="OFK16" s="756"/>
      <c r="OFM16" s="756"/>
      <c r="OFO16" s="756"/>
      <c r="OFQ16" s="756"/>
      <c r="OFR16" s="94"/>
      <c r="OFU16" s="543"/>
      <c r="OFV16" s="542"/>
      <c r="OGD16" s="756"/>
      <c r="OGF16" s="756"/>
      <c r="OGH16" s="756"/>
      <c r="OGJ16" s="756"/>
      <c r="OGK16" s="94"/>
      <c r="OGN16" s="543"/>
      <c r="OGO16" s="542"/>
      <c r="OGW16" s="756"/>
      <c r="OGY16" s="756"/>
      <c r="OHA16" s="756"/>
      <c r="OHC16" s="756"/>
      <c r="OHD16" s="94"/>
      <c r="OHG16" s="543"/>
      <c r="OHH16" s="542"/>
      <c r="OHP16" s="756"/>
      <c r="OHR16" s="756"/>
      <c r="OHT16" s="756"/>
      <c r="OHV16" s="756"/>
      <c r="OHW16" s="94"/>
      <c r="OHZ16" s="543"/>
      <c r="OIA16" s="542"/>
      <c r="OII16" s="756"/>
      <c r="OIK16" s="756"/>
      <c r="OIM16" s="756"/>
      <c r="OIO16" s="756"/>
      <c r="OIP16" s="94"/>
      <c r="OIS16" s="543"/>
      <c r="OIT16" s="542"/>
      <c r="OJB16" s="756"/>
      <c r="OJD16" s="756"/>
      <c r="OJF16" s="756"/>
      <c r="OJH16" s="756"/>
      <c r="OJI16" s="94"/>
      <c r="OJL16" s="543"/>
      <c r="OJM16" s="542"/>
      <c r="OJU16" s="756"/>
      <c r="OJW16" s="756"/>
      <c r="OJY16" s="756"/>
      <c r="OKA16" s="756"/>
      <c r="OKB16" s="94"/>
      <c r="OKE16" s="543"/>
      <c r="OKF16" s="542"/>
      <c r="OKN16" s="756"/>
      <c r="OKP16" s="756"/>
      <c r="OKR16" s="756"/>
      <c r="OKT16" s="756"/>
      <c r="OKU16" s="94"/>
      <c r="OKX16" s="543"/>
      <c r="OKY16" s="542"/>
      <c r="OLG16" s="756"/>
      <c r="OLI16" s="756"/>
      <c r="OLK16" s="756"/>
      <c r="OLM16" s="756"/>
      <c r="OLN16" s="94"/>
      <c r="OLQ16" s="543"/>
      <c r="OLR16" s="542"/>
      <c r="OLZ16" s="756"/>
      <c r="OMB16" s="756"/>
      <c r="OMD16" s="756"/>
      <c r="OMF16" s="756"/>
      <c r="OMG16" s="94"/>
      <c r="OMJ16" s="543"/>
      <c r="OMK16" s="542"/>
      <c r="OMS16" s="756"/>
      <c r="OMU16" s="756"/>
      <c r="OMW16" s="756"/>
      <c r="OMY16" s="756"/>
      <c r="OMZ16" s="94"/>
      <c r="ONC16" s="543"/>
      <c r="OND16" s="542"/>
      <c r="ONL16" s="756"/>
      <c r="ONN16" s="756"/>
      <c r="ONP16" s="756"/>
      <c r="ONR16" s="756"/>
      <c r="ONS16" s="94"/>
      <c r="ONV16" s="543"/>
      <c r="ONW16" s="542"/>
      <c r="OOE16" s="756"/>
      <c r="OOG16" s="756"/>
      <c r="OOI16" s="756"/>
      <c r="OOK16" s="756"/>
      <c r="OOL16" s="94"/>
      <c r="OOO16" s="543"/>
      <c r="OOP16" s="542"/>
      <c r="OOX16" s="756"/>
      <c r="OOZ16" s="756"/>
      <c r="OPB16" s="756"/>
      <c r="OPD16" s="756"/>
      <c r="OPE16" s="94"/>
      <c r="OPH16" s="543"/>
      <c r="OPI16" s="542"/>
      <c r="OPQ16" s="756"/>
      <c r="OPS16" s="756"/>
      <c r="OPU16" s="756"/>
      <c r="OPW16" s="756"/>
      <c r="OPX16" s="94"/>
      <c r="OQA16" s="543"/>
      <c r="OQB16" s="542"/>
      <c r="OQJ16" s="756"/>
      <c r="OQL16" s="756"/>
      <c r="OQN16" s="756"/>
      <c r="OQP16" s="756"/>
      <c r="OQQ16" s="94"/>
      <c r="OQT16" s="543"/>
      <c r="OQU16" s="542"/>
      <c r="ORC16" s="756"/>
      <c r="ORE16" s="756"/>
      <c r="ORG16" s="756"/>
      <c r="ORI16" s="756"/>
      <c r="ORJ16" s="94"/>
      <c r="ORM16" s="543"/>
      <c r="ORN16" s="542"/>
      <c r="ORV16" s="756"/>
      <c r="ORX16" s="756"/>
      <c r="ORZ16" s="756"/>
      <c r="OSB16" s="756"/>
      <c r="OSC16" s="94"/>
      <c r="OSF16" s="543"/>
      <c r="OSG16" s="542"/>
      <c r="OSO16" s="756"/>
      <c r="OSQ16" s="756"/>
      <c r="OSS16" s="756"/>
      <c r="OSU16" s="756"/>
      <c r="OSV16" s="94"/>
      <c r="OSY16" s="543"/>
      <c r="OSZ16" s="542"/>
      <c r="OTH16" s="756"/>
      <c r="OTJ16" s="756"/>
      <c r="OTL16" s="756"/>
      <c r="OTN16" s="756"/>
      <c r="OTO16" s="94"/>
      <c r="OTR16" s="543"/>
      <c r="OTS16" s="542"/>
      <c r="OUA16" s="756"/>
      <c r="OUC16" s="756"/>
      <c r="OUE16" s="756"/>
      <c r="OUG16" s="756"/>
      <c r="OUH16" s="94"/>
      <c r="OUK16" s="543"/>
      <c r="OUL16" s="542"/>
      <c r="OUT16" s="756"/>
      <c r="OUV16" s="756"/>
      <c r="OUX16" s="756"/>
      <c r="OUZ16" s="756"/>
      <c r="OVA16" s="94"/>
      <c r="OVD16" s="543"/>
      <c r="OVE16" s="542"/>
      <c r="OVM16" s="756"/>
      <c r="OVO16" s="756"/>
      <c r="OVQ16" s="756"/>
      <c r="OVS16" s="756"/>
      <c r="OVT16" s="94"/>
      <c r="OVW16" s="543"/>
      <c r="OVX16" s="542"/>
      <c r="OWF16" s="756"/>
      <c r="OWH16" s="756"/>
      <c r="OWJ16" s="756"/>
      <c r="OWL16" s="756"/>
      <c r="OWM16" s="94"/>
      <c r="OWP16" s="543"/>
      <c r="OWQ16" s="542"/>
      <c r="OWY16" s="756"/>
      <c r="OXA16" s="756"/>
      <c r="OXC16" s="756"/>
      <c r="OXE16" s="756"/>
      <c r="OXF16" s="94"/>
      <c r="OXI16" s="543"/>
      <c r="OXJ16" s="542"/>
      <c r="OXR16" s="756"/>
      <c r="OXT16" s="756"/>
      <c r="OXV16" s="756"/>
      <c r="OXX16" s="756"/>
      <c r="OXY16" s="94"/>
      <c r="OYB16" s="543"/>
      <c r="OYC16" s="542"/>
      <c r="OYK16" s="756"/>
      <c r="OYM16" s="756"/>
      <c r="OYO16" s="756"/>
      <c r="OYQ16" s="756"/>
      <c r="OYR16" s="94"/>
      <c r="OYU16" s="543"/>
      <c r="OYV16" s="542"/>
      <c r="OZD16" s="756"/>
      <c r="OZF16" s="756"/>
      <c r="OZH16" s="756"/>
      <c r="OZJ16" s="756"/>
      <c r="OZK16" s="94"/>
      <c r="OZN16" s="543"/>
      <c r="OZO16" s="542"/>
      <c r="OZW16" s="756"/>
      <c r="OZY16" s="756"/>
      <c r="PAA16" s="756"/>
      <c r="PAC16" s="756"/>
      <c r="PAD16" s="94"/>
      <c r="PAG16" s="543"/>
      <c r="PAH16" s="542"/>
      <c r="PAP16" s="756"/>
      <c r="PAR16" s="756"/>
      <c r="PAT16" s="756"/>
      <c r="PAV16" s="756"/>
      <c r="PAW16" s="94"/>
      <c r="PAZ16" s="543"/>
      <c r="PBA16" s="542"/>
      <c r="PBI16" s="756"/>
      <c r="PBK16" s="756"/>
      <c r="PBM16" s="756"/>
      <c r="PBO16" s="756"/>
      <c r="PBP16" s="94"/>
      <c r="PBS16" s="543"/>
      <c r="PBT16" s="542"/>
      <c r="PCB16" s="756"/>
      <c r="PCD16" s="756"/>
      <c r="PCF16" s="756"/>
      <c r="PCH16" s="756"/>
      <c r="PCI16" s="94"/>
      <c r="PCL16" s="543"/>
      <c r="PCM16" s="542"/>
      <c r="PCU16" s="756"/>
      <c r="PCW16" s="756"/>
      <c r="PCY16" s="756"/>
      <c r="PDA16" s="756"/>
      <c r="PDB16" s="94"/>
      <c r="PDE16" s="543"/>
      <c r="PDF16" s="542"/>
      <c r="PDN16" s="756"/>
      <c r="PDP16" s="756"/>
      <c r="PDR16" s="756"/>
      <c r="PDT16" s="756"/>
      <c r="PDU16" s="94"/>
      <c r="PDX16" s="543"/>
      <c r="PDY16" s="542"/>
      <c r="PEG16" s="756"/>
      <c r="PEI16" s="756"/>
      <c r="PEK16" s="756"/>
      <c r="PEM16" s="756"/>
      <c r="PEN16" s="94"/>
      <c r="PEQ16" s="543"/>
      <c r="PER16" s="542"/>
      <c r="PEZ16" s="756"/>
      <c r="PFB16" s="756"/>
      <c r="PFD16" s="756"/>
      <c r="PFF16" s="756"/>
      <c r="PFG16" s="94"/>
      <c r="PFJ16" s="543"/>
      <c r="PFK16" s="542"/>
      <c r="PFS16" s="756"/>
      <c r="PFU16" s="756"/>
      <c r="PFW16" s="756"/>
      <c r="PFY16" s="756"/>
      <c r="PFZ16" s="94"/>
      <c r="PGC16" s="543"/>
      <c r="PGD16" s="542"/>
      <c r="PGL16" s="756"/>
      <c r="PGN16" s="756"/>
      <c r="PGP16" s="756"/>
      <c r="PGR16" s="756"/>
      <c r="PGS16" s="94"/>
      <c r="PGV16" s="543"/>
      <c r="PGW16" s="542"/>
      <c r="PHE16" s="756"/>
      <c r="PHG16" s="756"/>
      <c r="PHI16" s="756"/>
      <c r="PHK16" s="756"/>
      <c r="PHL16" s="94"/>
      <c r="PHO16" s="543"/>
      <c r="PHP16" s="542"/>
      <c r="PHX16" s="756"/>
      <c r="PHZ16" s="756"/>
      <c r="PIB16" s="756"/>
      <c r="PID16" s="756"/>
      <c r="PIE16" s="94"/>
      <c r="PIH16" s="543"/>
      <c r="PII16" s="542"/>
      <c r="PIQ16" s="756"/>
      <c r="PIS16" s="756"/>
      <c r="PIU16" s="756"/>
      <c r="PIW16" s="756"/>
      <c r="PIX16" s="94"/>
      <c r="PJA16" s="543"/>
      <c r="PJB16" s="542"/>
      <c r="PJJ16" s="756"/>
      <c r="PJL16" s="756"/>
      <c r="PJN16" s="756"/>
      <c r="PJP16" s="756"/>
      <c r="PJQ16" s="94"/>
      <c r="PJT16" s="543"/>
      <c r="PJU16" s="542"/>
      <c r="PKC16" s="756"/>
      <c r="PKE16" s="756"/>
      <c r="PKG16" s="756"/>
      <c r="PKI16" s="756"/>
      <c r="PKJ16" s="94"/>
      <c r="PKM16" s="543"/>
      <c r="PKN16" s="542"/>
      <c r="PKV16" s="756"/>
      <c r="PKX16" s="756"/>
      <c r="PKZ16" s="756"/>
      <c r="PLB16" s="756"/>
      <c r="PLC16" s="94"/>
      <c r="PLF16" s="543"/>
      <c r="PLG16" s="542"/>
      <c r="PLO16" s="756"/>
      <c r="PLQ16" s="756"/>
      <c r="PLS16" s="756"/>
      <c r="PLU16" s="756"/>
      <c r="PLV16" s="94"/>
      <c r="PLY16" s="543"/>
      <c r="PLZ16" s="542"/>
      <c r="PMH16" s="756"/>
      <c r="PMJ16" s="756"/>
      <c r="PML16" s="756"/>
      <c r="PMN16" s="756"/>
      <c r="PMO16" s="94"/>
      <c r="PMR16" s="543"/>
      <c r="PMS16" s="542"/>
      <c r="PNA16" s="756"/>
      <c r="PNC16" s="756"/>
      <c r="PNE16" s="756"/>
      <c r="PNG16" s="756"/>
      <c r="PNH16" s="94"/>
      <c r="PNK16" s="543"/>
      <c r="PNL16" s="542"/>
      <c r="PNT16" s="756"/>
      <c r="PNV16" s="756"/>
      <c r="PNX16" s="756"/>
      <c r="PNZ16" s="756"/>
      <c r="POA16" s="94"/>
      <c r="POD16" s="543"/>
      <c r="POE16" s="542"/>
      <c r="POM16" s="756"/>
      <c r="POO16" s="756"/>
      <c r="POQ16" s="756"/>
      <c r="POS16" s="756"/>
      <c r="POT16" s="94"/>
      <c r="POW16" s="543"/>
      <c r="POX16" s="542"/>
      <c r="PPF16" s="756"/>
      <c r="PPH16" s="756"/>
      <c r="PPJ16" s="756"/>
      <c r="PPL16" s="756"/>
      <c r="PPM16" s="94"/>
      <c r="PPP16" s="543"/>
      <c r="PPQ16" s="542"/>
      <c r="PPY16" s="756"/>
      <c r="PQA16" s="756"/>
      <c r="PQC16" s="756"/>
      <c r="PQE16" s="756"/>
      <c r="PQF16" s="94"/>
      <c r="PQI16" s="543"/>
      <c r="PQJ16" s="542"/>
      <c r="PQR16" s="756"/>
      <c r="PQT16" s="756"/>
      <c r="PQV16" s="756"/>
      <c r="PQX16" s="756"/>
      <c r="PQY16" s="94"/>
      <c r="PRB16" s="543"/>
      <c r="PRC16" s="542"/>
      <c r="PRK16" s="756"/>
      <c r="PRM16" s="756"/>
      <c r="PRO16" s="756"/>
      <c r="PRQ16" s="756"/>
      <c r="PRR16" s="94"/>
      <c r="PRU16" s="543"/>
      <c r="PRV16" s="542"/>
      <c r="PSD16" s="756"/>
      <c r="PSF16" s="756"/>
      <c r="PSH16" s="756"/>
      <c r="PSJ16" s="756"/>
      <c r="PSK16" s="94"/>
      <c r="PSN16" s="543"/>
      <c r="PSO16" s="542"/>
      <c r="PSW16" s="756"/>
      <c r="PSY16" s="756"/>
      <c r="PTA16" s="756"/>
      <c r="PTC16" s="756"/>
      <c r="PTD16" s="94"/>
      <c r="PTG16" s="543"/>
      <c r="PTH16" s="542"/>
      <c r="PTP16" s="756"/>
      <c r="PTR16" s="756"/>
      <c r="PTT16" s="756"/>
      <c r="PTV16" s="756"/>
      <c r="PTW16" s="94"/>
      <c r="PTZ16" s="543"/>
      <c r="PUA16" s="542"/>
      <c r="PUI16" s="756"/>
      <c r="PUK16" s="756"/>
      <c r="PUM16" s="756"/>
      <c r="PUO16" s="756"/>
      <c r="PUP16" s="94"/>
      <c r="PUS16" s="543"/>
      <c r="PUT16" s="542"/>
      <c r="PVB16" s="756"/>
      <c r="PVD16" s="756"/>
      <c r="PVF16" s="756"/>
      <c r="PVH16" s="756"/>
      <c r="PVI16" s="94"/>
      <c r="PVL16" s="543"/>
      <c r="PVM16" s="542"/>
      <c r="PVU16" s="756"/>
      <c r="PVW16" s="756"/>
      <c r="PVY16" s="756"/>
      <c r="PWA16" s="756"/>
      <c r="PWB16" s="94"/>
      <c r="PWE16" s="543"/>
      <c r="PWF16" s="542"/>
      <c r="PWN16" s="756"/>
      <c r="PWP16" s="756"/>
      <c r="PWR16" s="756"/>
      <c r="PWT16" s="756"/>
      <c r="PWU16" s="94"/>
      <c r="PWX16" s="543"/>
      <c r="PWY16" s="542"/>
      <c r="PXG16" s="756"/>
      <c r="PXI16" s="756"/>
      <c r="PXK16" s="756"/>
      <c r="PXM16" s="756"/>
      <c r="PXN16" s="94"/>
      <c r="PXQ16" s="543"/>
      <c r="PXR16" s="542"/>
      <c r="PXZ16" s="756"/>
      <c r="PYB16" s="756"/>
      <c r="PYD16" s="756"/>
      <c r="PYF16" s="756"/>
      <c r="PYG16" s="94"/>
      <c r="PYJ16" s="543"/>
      <c r="PYK16" s="542"/>
      <c r="PYS16" s="756"/>
      <c r="PYU16" s="756"/>
      <c r="PYW16" s="756"/>
      <c r="PYY16" s="756"/>
      <c r="PYZ16" s="94"/>
      <c r="PZC16" s="543"/>
      <c r="PZD16" s="542"/>
      <c r="PZL16" s="756"/>
      <c r="PZN16" s="756"/>
      <c r="PZP16" s="756"/>
      <c r="PZR16" s="756"/>
      <c r="PZS16" s="94"/>
      <c r="PZV16" s="543"/>
      <c r="PZW16" s="542"/>
      <c r="QAE16" s="756"/>
      <c r="QAG16" s="756"/>
      <c r="QAI16" s="756"/>
      <c r="QAK16" s="756"/>
      <c r="QAL16" s="94"/>
      <c r="QAO16" s="543"/>
      <c r="QAP16" s="542"/>
      <c r="QAX16" s="756"/>
      <c r="QAZ16" s="756"/>
      <c r="QBB16" s="756"/>
      <c r="QBD16" s="756"/>
      <c r="QBE16" s="94"/>
      <c r="QBH16" s="543"/>
      <c r="QBI16" s="542"/>
      <c r="QBQ16" s="756"/>
      <c r="QBS16" s="756"/>
      <c r="QBU16" s="756"/>
      <c r="QBW16" s="756"/>
      <c r="QBX16" s="94"/>
      <c r="QCA16" s="543"/>
      <c r="QCB16" s="542"/>
      <c r="QCJ16" s="756"/>
      <c r="QCL16" s="756"/>
      <c r="QCN16" s="756"/>
      <c r="QCP16" s="756"/>
      <c r="QCQ16" s="94"/>
      <c r="QCT16" s="543"/>
      <c r="QCU16" s="542"/>
      <c r="QDC16" s="756"/>
      <c r="QDE16" s="756"/>
      <c r="QDG16" s="756"/>
      <c r="QDI16" s="756"/>
      <c r="QDJ16" s="94"/>
      <c r="QDM16" s="543"/>
      <c r="QDN16" s="542"/>
      <c r="QDV16" s="756"/>
      <c r="QDX16" s="756"/>
      <c r="QDZ16" s="756"/>
      <c r="QEB16" s="756"/>
      <c r="QEC16" s="94"/>
      <c r="QEF16" s="543"/>
      <c r="QEG16" s="542"/>
      <c r="QEO16" s="756"/>
      <c r="QEQ16" s="756"/>
      <c r="QES16" s="756"/>
      <c r="QEU16" s="756"/>
      <c r="QEV16" s="94"/>
      <c r="QEY16" s="543"/>
      <c r="QEZ16" s="542"/>
      <c r="QFH16" s="756"/>
      <c r="QFJ16" s="756"/>
      <c r="QFL16" s="756"/>
      <c r="QFN16" s="756"/>
      <c r="QFO16" s="94"/>
      <c r="QFR16" s="543"/>
      <c r="QFS16" s="542"/>
      <c r="QGA16" s="756"/>
      <c r="QGC16" s="756"/>
      <c r="QGE16" s="756"/>
      <c r="QGG16" s="756"/>
      <c r="QGH16" s="94"/>
      <c r="QGK16" s="543"/>
      <c r="QGL16" s="542"/>
      <c r="QGT16" s="756"/>
      <c r="QGV16" s="756"/>
      <c r="QGX16" s="756"/>
      <c r="QGZ16" s="756"/>
      <c r="QHA16" s="94"/>
      <c r="QHD16" s="543"/>
      <c r="QHE16" s="542"/>
      <c r="QHM16" s="756"/>
      <c r="QHO16" s="756"/>
      <c r="QHQ16" s="756"/>
      <c r="QHS16" s="756"/>
      <c r="QHT16" s="94"/>
      <c r="QHW16" s="543"/>
      <c r="QHX16" s="542"/>
      <c r="QIF16" s="756"/>
      <c r="QIH16" s="756"/>
      <c r="QIJ16" s="756"/>
      <c r="QIL16" s="756"/>
      <c r="QIM16" s="94"/>
      <c r="QIP16" s="543"/>
      <c r="QIQ16" s="542"/>
      <c r="QIY16" s="756"/>
      <c r="QJA16" s="756"/>
      <c r="QJC16" s="756"/>
      <c r="QJE16" s="756"/>
      <c r="QJF16" s="94"/>
      <c r="QJI16" s="543"/>
      <c r="QJJ16" s="542"/>
      <c r="QJR16" s="756"/>
      <c r="QJT16" s="756"/>
      <c r="QJV16" s="756"/>
      <c r="QJX16" s="756"/>
      <c r="QJY16" s="94"/>
      <c r="QKB16" s="543"/>
      <c r="QKC16" s="542"/>
      <c r="QKK16" s="756"/>
      <c r="QKM16" s="756"/>
      <c r="QKO16" s="756"/>
      <c r="QKQ16" s="756"/>
      <c r="QKR16" s="94"/>
      <c r="QKU16" s="543"/>
      <c r="QKV16" s="542"/>
      <c r="QLD16" s="756"/>
      <c r="QLF16" s="756"/>
      <c r="QLH16" s="756"/>
      <c r="QLJ16" s="756"/>
      <c r="QLK16" s="94"/>
      <c r="QLN16" s="543"/>
      <c r="QLO16" s="542"/>
      <c r="QLW16" s="756"/>
      <c r="QLY16" s="756"/>
      <c r="QMA16" s="756"/>
      <c r="QMC16" s="756"/>
      <c r="QMD16" s="94"/>
      <c r="QMG16" s="543"/>
      <c r="QMH16" s="542"/>
      <c r="QMP16" s="756"/>
      <c r="QMR16" s="756"/>
      <c r="QMT16" s="756"/>
      <c r="QMV16" s="756"/>
      <c r="QMW16" s="94"/>
      <c r="QMZ16" s="543"/>
      <c r="QNA16" s="542"/>
      <c r="QNI16" s="756"/>
      <c r="QNK16" s="756"/>
      <c r="QNM16" s="756"/>
      <c r="QNO16" s="756"/>
      <c r="QNP16" s="94"/>
      <c r="QNS16" s="543"/>
      <c r="QNT16" s="542"/>
      <c r="QOB16" s="756"/>
      <c r="QOD16" s="756"/>
      <c r="QOF16" s="756"/>
      <c r="QOH16" s="756"/>
      <c r="QOI16" s="94"/>
      <c r="QOL16" s="543"/>
      <c r="QOM16" s="542"/>
      <c r="QOU16" s="756"/>
      <c r="QOW16" s="756"/>
      <c r="QOY16" s="756"/>
      <c r="QPA16" s="756"/>
      <c r="QPB16" s="94"/>
      <c r="QPE16" s="543"/>
      <c r="QPF16" s="542"/>
      <c r="QPN16" s="756"/>
      <c r="QPP16" s="756"/>
      <c r="QPR16" s="756"/>
      <c r="QPT16" s="756"/>
      <c r="QPU16" s="94"/>
      <c r="QPX16" s="543"/>
      <c r="QPY16" s="542"/>
      <c r="QQG16" s="756"/>
      <c r="QQI16" s="756"/>
      <c r="QQK16" s="756"/>
      <c r="QQM16" s="756"/>
      <c r="QQN16" s="94"/>
      <c r="QQQ16" s="543"/>
      <c r="QQR16" s="542"/>
      <c r="QQZ16" s="756"/>
      <c r="QRB16" s="756"/>
      <c r="QRD16" s="756"/>
      <c r="QRF16" s="756"/>
      <c r="QRG16" s="94"/>
      <c r="QRJ16" s="543"/>
      <c r="QRK16" s="542"/>
      <c r="QRS16" s="756"/>
      <c r="QRU16" s="756"/>
      <c r="QRW16" s="756"/>
      <c r="QRY16" s="756"/>
      <c r="QRZ16" s="94"/>
      <c r="QSC16" s="543"/>
      <c r="QSD16" s="542"/>
      <c r="QSL16" s="756"/>
      <c r="QSN16" s="756"/>
      <c r="QSP16" s="756"/>
      <c r="QSR16" s="756"/>
      <c r="QSS16" s="94"/>
      <c r="QSV16" s="543"/>
      <c r="QSW16" s="542"/>
      <c r="QTE16" s="756"/>
      <c r="QTG16" s="756"/>
      <c r="QTI16" s="756"/>
      <c r="QTK16" s="756"/>
      <c r="QTL16" s="94"/>
      <c r="QTO16" s="543"/>
      <c r="QTP16" s="542"/>
      <c r="QTX16" s="756"/>
      <c r="QTZ16" s="756"/>
      <c r="QUB16" s="756"/>
      <c r="QUD16" s="756"/>
      <c r="QUE16" s="94"/>
      <c r="QUH16" s="543"/>
      <c r="QUI16" s="542"/>
      <c r="QUQ16" s="756"/>
      <c r="QUS16" s="756"/>
      <c r="QUU16" s="756"/>
      <c r="QUW16" s="756"/>
      <c r="QUX16" s="94"/>
      <c r="QVA16" s="543"/>
      <c r="QVB16" s="542"/>
      <c r="QVJ16" s="756"/>
      <c r="QVL16" s="756"/>
      <c r="QVN16" s="756"/>
      <c r="QVP16" s="756"/>
      <c r="QVQ16" s="94"/>
      <c r="QVT16" s="543"/>
      <c r="QVU16" s="542"/>
      <c r="QWC16" s="756"/>
      <c r="QWE16" s="756"/>
      <c r="QWG16" s="756"/>
      <c r="QWI16" s="756"/>
      <c r="QWJ16" s="94"/>
      <c r="QWM16" s="543"/>
      <c r="QWN16" s="542"/>
      <c r="QWV16" s="756"/>
      <c r="QWX16" s="756"/>
      <c r="QWZ16" s="756"/>
      <c r="QXB16" s="756"/>
      <c r="QXC16" s="94"/>
      <c r="QXF16" s="543"/>
      <c r="QXG16" s="542"/>
      <c r="QXO16" s="756"/>
      <c r="QXQ16" s="756"/>
      <c r="QXS16" s="756"/>
      <c r="QXU16" s="756"/>
      <c r="QXV16" s="94"/>
      <c r="QXY16" s="543"/>
      <c r="QXZ16" s="542"/>
      <c r="QYH16" s="756"/>
      <c r="QYJ16" s="756"/>
      <c r="QYL16" s="756"/>
      <c r="QYN16" s="756"/>
      <c r="QYO16" s="94"/>
      <c r="QYR16" s="543"/>
      <c r="QYS16" s="542"/>
      <c r="QZA16" s="756"/>
      <c r="QZC16" s="756"/>
      <c r="QZE16" s="756"/>
      <c r="QZG16" s="756"/>
      <c r="QZH16" s="94"/>
      <c r="QZK16" s="543"/>
      <c r="QZL16" s="542"/>
      <c r="QZT16" s="756"/>
      <c r="QZV16" s="756"/>
      <c r="QZX16" s="756"/>
      <c r="QZZ16" s="756"/>
      <c r="RAA16" s="94"/>
      <c r="RAD16" s="543"/>
      <c r="RAE16" s="542"/>
      <c r="RAM16" s="756"/>
      <c r="RAO16" s="756"/>
      <c r="RAQ16" s="756"/>
      <c r="RAS16" s="756"/>
      <c r="RAT16" s="94"/>
      <c r="RAW16" s="543"/>
      <c r="RAX16" s="542"/>
      <c r="RBF16" s="756"/>
      <c r="RBH16" s="756"/>
      <c r="RBJ16" s="756"/>
      <c r="RBL16" s="756"/>
      <c r="RBM16" s="94"/>
      <c r="RBP16" s="543"/>
      <c r="RBQ16" s="542"/>
      <c r="RBY16" s="756"/>
      <c r="RCA16" s="756"/>
      <c r="RCC16" s="756"/>
      <c r="RCE16" s="756"/>
      <c r="RCF16" s="94"/>
      <c r="RCI16" s="543"/>
      <c r="RCJ16" s="542"/>
      <c r="RCR16" s="756"/>
      <c r="RCT16" s="756"/>
      <c r="RCV16" s="756"/>
      <c r="RCX16" s="756"/>
      <c r="RCY16" s="94"/>
      <c r="RDB16" s="543"/>
      <c r="RDC16" s="542"/>
      <c r="RDK16" s="756"/>
      <c r="RDM16" s="756"/>
      <c r="RDO16" s="756"/>
      <c r="RDQ16" s="756"/>
      <c r="RDR16" s="94"/>
      <c r="RDU16" s="543"/>
      <c r="RDV16" s="542"/>
      <c r="RED16" s="756"/>
      <c r="REF16" s="756"/>
      <c r="REH16" s="756"/>
      <c r="REJ16" s="756"/>
      <c r="REK16" s="94"/>
      <c r="REN16" s="543"/>
      <c r="REO16" s="542"/>
      <c r="REW16" s="756"/>
      <c r="REY16" s="756"/>
      <c r="RFA16" s="756"/>
      <c r="RFC16" s="756"/>
      <c r="RFD16" s="94"/>
      <c r="RFG16" s="543"/>
      <c r="RFH16" s="542"/>
      <c r="RFP16" s="756"/>
      <c r="RFR16" s="756"/>
      <c r="RFT16" s="756"/>
      <c r="RFV16" s="756"/>
      <c r="RFW16" s="94"/>
      <c r="RFZ16" s="543"/>
      <c r="RGA16" s="542"/>
      <c r="RGI16" s="756"/>
      <c r="RGK16" s="756"/>
      <c r="RGM16" s="756"/>
      <c r="RGO16" s="756"/>
      <c r="RGP16" s="94"/>
      <c r="RGS16" s="543"/>
      <c r="RGT16" s="542"/>
      <c r="RHB16" s="756"/>
      <c r="RHD16" s="756"/>
      <c r="RHF16" s="756"/>
      <c r="RHH16" s="756"/>
      <c r="RHI16" s="94"/>
      <c r="RHL16" s="543"/>
      <c r="RHM16" s="542"/>
      <c r="RHU16" s="756"/>
      <c r="RHW16" s="756"/>
      <c r="RHY16" s="756"/>
      <c r="RIA16" s="756"/>
      <c r="RIB16" s="94"/>
      <c r="RIE16" s="543"/>
      <c r="RIF16" s="542"/>
      <c r="RIN16" s="756"/>
      <c r="RIP16" s="756"/>
      <c r="RIR16" s="756"/>
      <c r="RIT16" s="756"/>
      <c r="RIU16" s="94"/>
      <c r="RIX16" s="543"/>
      <c r="RIY16" s="542"/>
      <c r="RJG16" s="756"/>
      <c r="RJI16" s="756"/>
      <c r="RJK16" s="756"/>
      <c r="RJM16" s="756"/>
      <c r="RJN16" s="94"/>
      <c r="RJQ16" s="543"/>
      <c r="RJR16" s="542"/>
      <c r="RJZ16" s="756"/>
      <c r="RKB16" s="756"/>
      <c r="RKD16" s="756"/>
      <c r="RKF16" s="756"/>
      <c r="RKG16" s="94"/>
      <c r="RKJ16" s="543"/>
      <c r="RKK16" s="542"/>
      <c r="RKS16" s="756"/>
      <c r="RKU16" s="756"/>
      <c r="RKW16" s="756"/>
      <c r="RKY16" s="756"/>
      <c r="RKZ16" s="94"/>
      <c r="RLC16" s="543"/>
      <c r="RLD16" s="542"/>
      <c r="RLL16" s="756"/>
      <c r="RLN16" s="756"/>
      <c r="RLP16" s="756"/>
      <c r="RLR16" s="756"/>
      <c r="RLS16" s="94"/>
      <c r="RLV16" s="543"/>
      <c r="RLW16" s="542"/>
      <c r="RME16" s="756"/>
      <c r="RMG16" s="756"/>
      <c r="RMI16" s="756"/>
      <c r="RMK16" s="756"/>
      <c r="RML16" s="94"/>
      <c r="RMO16" s="543"/>
      <c r="RMP16" s="542"/>
      <c r="RMX16" s="756"/>
      <c r="RMZ16" s="756"/>
      <c r="RNB16" s="756"/>
      <c r="RND16" s="756"/>
      <c r="RNE16" s="94"/>
      <c r="RNH16" s="543"/>
      <c r="RNI16" s="542"/>
      <c r="RNQ16" s="756"/>
      <c r="RNS16" s="756"/>
      <c r="RNU16" s="756"/>
      <c r="RNW16" s="756"/>
      <c r="RNX16" s="94"/>
      <c r="ROA16" s="543"/>
      <c r="ROB16" s="542"/>
      <c r="ROJ16" s="756"/>
      <c r="ROL16" s="756"/>
      <c r="RON16" s="756"/>
      <c r="ROP16" s="756"/>
      <c r="ROQ16" s="94"/>
      <c r="ROT16" s="543"/>
      <c r="ROU16" s="542"/>
      <c r="RPC16" s="756"/>
      <c r="RPE16" s="756"/>
      <c r="RPG16" s="756"/>
      <c r="RPI16" s="756"/>
      <c r="RPJ16" s="94"/>
      <c r="RPM16" s="543"/>
      <c r="RPN16" s="542"/>
      <c r="RPV16" s="756"/>
      <c r="RPX16" s="756"/>
      <c r="RPZ16" s="756"/>
      <c r="RQB16" s="756"/>
      <c r="RQC16" s="94"/>
      <c r="RQF16" s="543"/>
      <c r="RQG16" s="542"/>
      <c r="RQO16" s="756"/>
      <c r="RQQ16" s="756"/>
      <c r="RQS16" s="756"/>
      <c r="RQU16" s="756"/>
      <c r="RQV16" s="94"/>
      <c r="RQY16" s="543"/>
      <c r="RQZ16" s="542"/>
      <c r="RRH16" s="756"/>
      <c r="RRJ16" s="756"/>
      <c r="RRL16" s="756"/>
      <c r="RRN16" s="756"/>
      <c r="RRO16" s="94"/>
      <c r="RRR16" s="543"/>
      <c r="RRS16" s="542"/>
      <c r="RSA16" s="756"/>
      <c r="RSC16" s="756"/>
      <c r="RSE16" s="756"/>
      <c r="RSG16" s="756"/>
      <c r="RSH16" s="94"/>
      <c r="RSK16" s="543"/>
      <c r="RSL16" s="542"/>
      <c r="RST16" s="756"/>
      <c r="RSV16" s="756"/>
      <c r="RSX16" s="756"/>
      <c r="RSZ16" s="756"/>
      <c r="RTA16" s="94"/>
      <c r="RTD16" s="543"/>
      <c r="RTE16" s="542"/>
      <c r="RTM16" s="756"/>
      <c r="RTO16" s="756"/>
      <c r="RTQ16" s="756"/>
      <c r="RTS16" s="756"/>
      <c r="RTT16" s="94"/>
      <c r="RTW16" s="543"/>
      <c r="RTX16" s="542"/>
      <c r="RUF16" s="756"/>
      <c r="RUH16" s="756"/>
      <c r="RUJ16" s="756"/>
      <c r="RUL16" s="756"/>
      <c r="RUM16" s="94"/>
      <c r="RUP16" s="543"/>
      <c r="RUQ16" s="542"/>
      <c r="RUY16" s="756"/>
      <c r="RVA16" s="756"/>
      <c r="RVC16" s="756"/>
      <c r="RVE16" s="756"/>
      <c r="RVF16" s="94"/>
      <c r="RVI16" s="543"/>
      <c r="RVJ16" s="542"/>
      <c r="RVR16" s="756"/>
      <c r="RVT16" s="756"/>
      <c r="RVV16" s="756"/>
      <c r="RVX16" s="756"/>
      <c r="RVY16" s="94"/>
      <c r="RWB16" s="543"/>
      <c r="RWC16" s="542"/>
      <c r="RWK16" s="756"/>
      <c r="RWM16" s="756"/>
      <c r="RWO16" s="756"/>
      <c r="RWQ16" s="756"/>
      <c r="RWR16" s="94"/>
      <c r="RWU16" s="543"/>
      <c r="RWV16" s="542"/>
      <c r="RXD16" s="756"/>
      <c r="RXF16" s="756"/>
      <c r="RXH16" s="756"/>
      <c r="RXJ16" s="756"/>
      <c r="RXK16" s="94"/>
      <c r="RXN16" s="543"/>
      <c r="RXO16" s="542"/>
      <c r="RXW16" s="756"/>
      <c r="RXY16" s="756"/>
      <c r="RYA16" s="756"/>
      <c r="RYC16" s="756"/>
      <c r="RYD16" s="94"/>
      <c r="RYG16" s="543"/>
      <c r="RYH16" s="542"/>
      <c r="RYP16" s="756"/>
      <c r="RYR16" s="756"/>
      <c r="RYT16" s="756"/>
      <c r="RYV16" s="756"/>
      <c r="RYW16" s="94"/>
      <c r="RYZ16" s="543"/>
      <c r="RZA16" s="542"/>
      <c r="RZI16" s="756"/>
      <c r="RZK16" s="756"/>
      <c r="RZM16" s="756"/>
      <c r="RZO16" s="756"/>
      <c r="RZP16" s="94"/>
      <c r="RZS16" s="543"/>
      <c r="RZT16" s="542"/>
      <c r="SAB16" s="756"/>
      <c r="SAD16" s="756"/>
      <c r="SAF16" s="756"/>
      <c r="SAH16" s="756"/>
      <c r="SAI16" s="94"/>
      <c r="SAL16" s="543"/>
      <c r="SAM16" s="542"/>
      <c r="SAU16" s="756"/>
      <c r="SAW16" s="756"/>
      <c r="SAY16" s="756"/>
      <c r="SBA16" s="756"/>
      <c r="SBB16" s="94"/>
      <c r="SBE16" s="543"/>
      <c r="SBF16" s="542"/>
      <c r="SBN16" s="756"/>
      <c r="SBP16" s="756"/>
      <c r="SBR16" s="756"/>
      <c r="SBT16" s="756"/>
      <c r="SBU16" s="94"/>
      <c r="SBX16" s="543"/>
      <c r="SBY16" s="542"/>
      <c r="SCG16" s="756"/>
      <c r="SCI16" s="756"/>
      <c r="SCK16" s="756"/>
      <c r="SCM16" s="756"/>
      <c r="SCN16" s="94"/>
      <c r="SCQ16" s="543"/>
      <c r="SCR16" s="542"/>
      <c r="SCZ16" s="756"/>
      <c r="SDB16" s="756"/>
      <c r="SDD16" s="756"/>
      <c r="SDF16" s="756"/>
      <c r="SDG16" s="94"/>
      <c r="SDJ16" s="543"/>
      <c r="SDK16" s="542"/>
      <c r="SDS16" s="756"/>
      <c r="SDU16" s="756"/>
      <c r="SDW16" s="756"/>
      <c r="SDY16" s="756"/>
      <c r="SDZ16" s="94"/>
      <c r="SEC16" s="543"/>
      <c r="SED16" s="542"/>
      <c r="SEL16" s="756"/>
      <c r="SEN16" s="756"/>
      <c r="SEP16" s="756"/>
      <c r="SER16" s="756"/>
      <c r="SES16" s="94"/>
      <c r="SEV16" s="543"/>
      <c r="SEW16" s="542"/>
      <c r="SFE16" s="756"/>
      <c r="SFG16" s="756"/>
      <c r="SFI16" s="756"/>
      <c r="SFK16" s="756"/>
      <c r="SFL16" s="94"/>
      <c r="SFO16" s="543"/>
      <c r="SFP16" s="542"/>
      <c r="SFX16" s="756"/>
      <c r="SFZ16" s="756"/>
      <c r="SGB16" s="756"/>
      <c r="SGD16" s="756"/>
      <c r="SGE16" s="94"/>
      <c r="SGH16" s="543"/>
      <c r="SGI16" s="542"/>
      <c r="SGQ16" s="756"/>
      <c r="SGS16" s="756"/>
      <c r="SGU16" s="756"/>
      <c r="SGW16" s="756"/>
      <c r="SGX16" s="94"/>
      <c r="SHA16" s="543"/>
      <c r="SHB16" s="542"/>
      <c r="SHJ16" s="756"/>
      <c r="SHL16" s="756"/>
      <c r="SHN16" s="756"/>
      <c r="SHP16" s="756"/>
      <c r="SHQ16" s="94"/>
      <c r="SHT16" s="543"/>
      <c r="SHU16" s="542"/>
      <c r="SIC16" s="756"/>
      <c r="SIE16" s="756"/>
      <c r="SIG16" s="756"/>
      <c r="SII16" s="756"/>
      <c r="SIJ16" s="94"/>
      <c r="SIM16" s="543"/>
      <c r="SIN16" s="542"/>
      <c r="SIV16" s="756"/>
      <c r="SIX16" s="756"/>
      <c r="SIZ16" s="756"/>
      <c r="SJB16" s="756"/>
      <c r="SJC16" s="94"/>
      <c r="SJF16" s="543"/>
      <c r="SJG16" s="542"/>
      <c r="SJO16" s="756"/>
      <c r="SJQ16" s="756"/>
      <c r="SJS16" s="756"/>
      <c r="SJU16" s="756"/>
      <c r="SJV16" s="94"/>
      <c r="SJY16" s="543"/>
      <c r="SJZ16" s="542"/>
      <c r="SKH16" s="756"/>
      <c r="SKJ16" s="756"/>
      <c r="SKL16" s="756"/>
      <c r="SKN16" s="756"/>
      <c r="SKO16" s="94"/>
      <c r="SKR16" s="543"/>
      <c r="SKS16" s="542"/>
      <c r="SLA16" s="756"/>
      <c r="SLC16" s="756"/>
      <c r="SLE16" s="756"/>
      <c r="SLG16" s="756"/>
      <c r="SLH16" s="94"/>
      <c r="SLK16" s="543"/>
      <c r="SLL16" s="542"/>
      <c r="SLT16" s="756"/>
      <c r="SLV16" s="756"/>
      <c r="SLX16" s="756"/>
      <c r="SLZ16" s="756"/>
      <c r="SMA16" s="94"/>
      <c r="SMD16" s="543"/>
      <c r="SME16" s="542"/>
      <c r="SMM16" s="756"/>
      <c r="SMO16" s="756"/>
      <c r="SMQ16" s="756"/>
      <c r="SMS16" s="756"/>
      <c r="SMT16" s="94"/>
      <c r="SMW16" s="543"/>
      <c r="SMX16" s="542"/>
      <c r="SNF16" s="756"/>
      <c r="SNH16" s="756"/>
      <c r="SNJ16" s="756"/>
      <c r="SNL16" s="756"/>
      <c r="SNM16" s="94"/>
      <c r="SNP16" s="543"/>
      <c r="SNQ16" s="542"/>
      <c r="SNY16" s="756"/>
      <c r="SOA16" s="756"/>
      <c r="SOC16" s="756"/>
      <c r="SOE16" s="756"/>
      <c r="SOF16" s="94"/>
      <c r="SOI16" s="543"/>
      <c r="SOJ16" s="542"/>
      <c r="SOR16" s="756"/>
      <c r="SOT16" s="756"/>
      <c r="SOV16" s="756"/>
      <c r="SOX16" s="756"/>
      <c r="SOY16" s="94"/>
      <c r="SPB16" s="543"/>
      <c r="SPC16" s="542"/>
      <c r="SPK16" s="756"/>
      <c r="SPM16" s="756"/>
      <c r="SPO16" s="756"/>
      <c r="SPQ16" s="756"/>
      <c r="SPR16" s="94"/>
      <c r="SPU16" s="543"/>
      <c r="SPV16" s="542"/>
      <c r="SQD16" s="756"/>
      <c r="SQF16" s="756"/>
      <c r="SQH16" s="756"/>
      <c r="SQJ16" s="756"/>
      <c r="SQK16" s="94"/>
      <c r="SQN16" s="543"/>
      <c r="SQO16" s="542"/>
      <c r="SQW16" s="756"/>
      <c r="SQY16" s="756"/>
      <c r="SRA16" s="756"/>
      <c r="SRC16" s="756"/>
      <c r="SRD16" s="94"/>
      <c r="SRG16" s="543"/>
      <c r="SRH16" s="542"/>
      <c r="SRP16" s="756"/>
      <c r="SRR16" s="756"/>
      <c r="SRT16" s="756"/>
      <c r="SRV16" s="756"/>
      <c r="SRW16" s="94"/>
      <c r="SRZ16" s="543"/>
      <c r="SSA16" s="542"/>
      <c r="SSI16" s="756"/>
      <c r="SSK16" s="756"/>
      <c r="SSM16" s="756"/>
      <c r="SSO16" s="756"/>
      <c r="SSP16" s="94"/>
      <c r="SSS16" s="543"/>
      <c r="SST16" s="542"/>
      <c r="STB16" s="756"/>
      <c r="STD16" s="756"/>
      <c r="STF16" s="756"/>
      <c r="STH16" s="756"/>
      <c r="STI16" s="94"/>
      <c r="STL16" s="543"/>
      <c r="STM16" s="542"/>
      <c r="STU16" s="756"/>
      <c r="STW16" s="756"/>
      <c r="STY16" s="756"/>
      <c r="SUA16" s="756"/>
      <c r="SUB16" s="94"/>
      <c r="SUE16" s="543"/>
      <c r="SUF16" s="542"/>
      <c r="SUN16" s="756"/>
      <c r="SUP16" s="756"/>
      <c r="SUR16" s="756"/>
      <c r="SUT16" s="756"/>
      <c r="SUU16" s="94"/>
      <c r="SUX16" s="543"/>
      <c r="SUY16" s="542"/>
      <c r="SVG16" s="756"/>
      <c r="SVI16" s="756"/>
      <c r="SVK16" s="756"/>
      <c r="SVM16" s="756"/>
      <c r="SVN16" s="94"/>
      <c r="SVQ16" s="543"/>
      <c r="SVR16" s="542"/>
      <c r="SVZ16" s="756"/>
      <c r="SWB16" s="756"/>
      <c r="SWD16" s="756"/>
      <c r="SWF16" s="756"/>
      <c r="SWG16" s="94"/>
      <c r="SWJ16" s="543"/>
      <c r="SWK16" s="542"/>
      <c r="SWS16" s="756"/>
      <c r="SWU16" s="756"/>
      <c r="SWW16" s="756"/>
      <c r="SWY16" s="756"/>
      <c r="SWZ16" s="94"/>
      <c r="SXC16" s="543"/>
      <c r="SXD16" s="542"/>
      <c r="SXL16" s="756"/>
      <c r="SXN16" s="756"/>
      <c r="SXP16" s="756"/>
      <c r="SXR16" s="756"/>
      <c r="SXS16" s="94"/>
      <c r="SXV16" s="543"/>
      <c r="SXW16" s="542"/>
      <c r="SYE16" s="756"/>
      <c r="SYG16" s="756"/>
      <c r="SYI16" s="756"/>
      <c r="SYK16" s="756"/>
      <c r="SYL16" s="94"/>
      <c r="SYO16" s="543"/>
      <c r="SYP16" s="542"/>
      <c r="SYX16" s="756"/>
      <c r="SYZ16" s="756"/>
      <c r="SZB16" s="756"/>
      <c r="SZD16" s="756"/>
      <c r="SZE16" s="94"/>
      <c r="SZH16" s="543"/>
      <c r="SZI16" s="542"/>
      <c r="SZQ16" s="756"/>
      <c r="SZS16" s="756"/>
      <c r="SZU16" s="756"/>
      <c r="SZW16" s="756"/>
      <c r="SZX16" s="94"/>
      <c r="TAA16" s="543"/>
      <c r="TAB16" s="542"/>
      <c r="TAJ16" s="756"/>
      <c r="TAL16" s="756"/>
      <c r="TAN16" s="756"/>
      <c r="TAP16" s="756"/>
      <c r="TAQ16" s="94"/>
      <c r="TAT16" s="543"/>
      <c r="TAU16" s="542"/>
      <c r="TBC16" s="756"/>
      <c r="TBE16" s="756"/>
      <c r="TBG16" s="756"/>
      <c r="TBI16" s="756"/>
      <c r="TBJ16" s="94"/>
      <c r="TBM16" s="543"/>
      <c r="TBN16" s="542"/>
      <c r="TBV16" s="756"/>
      <c r="TBX16" s="756"/>
      <c r="TBZ16" s="756"/>
      <c r="TCB16" s="756"/>
      <c r="TCC16" s="94"/>
      <c r="TCF16" s="543"/>
      <c r="TCG16" s="542"/>
      <c r="TCO16" s="756"/>
      <c r="TCQ16" s="756"/>
      <c r="TCS16" s="756"/>
      <c r="TCU16" s="756"/>
      <c r="TCV16" s="94"/>
      <c r="TCY16" s="543"/>
      <c r="TCZ16" s="542"/>
      <c r="TDH16" s="756"/>
      <c r="TDJ16" s="756"/>
      <c r="TDL16" s="756"/>
      <c r="TDN16" s="756"/>
      <c r="TDO16" s="94"/>
      <c r="TDR16" s="543"/>
      <c r="TDS16" s="542"/>
      <c r="TEA16" s="756"/>
      <c r="TEC16" s="756"/>
      <c r="TEE16" s="756"/>
      <c r="TEG16" s="756"/>
      <c r="TEH16" s="94"/>
      <c r="TEK16" s="543"/>
      <c r="TEL16" s="542"/>
      <c r="TET16" s="756"/>
      <c r="TEV16" s="756"/>
      <c r="TEX16" s="756"/>
      <c r="TEZ16" s="756"/>
      <c r="TFA16" s="94"/>
      <c r="TFD16" s="543"/>
      <c r="TFE16" s="542"/>
      <c r="TFM16" s="756"/>
      <c r="TFO16" s="756"/>
      <c r="TFQ16" s="756"/>
      <c r="TFS16" s="756"/>
      <c r="TFT16" s="94"/>
      <c r="TFW16" s="543"/>
      <c r="TFX16" s="542"/>
      <c r="TGF16" s="756"/>
      <c r="TGH16" s="756"/>
      <c r="TGJ16" s="756"/>
      <c r="TGL16" s="756"/>
      <c r="TGM16" s="94"/>
      <c r="TGP16" s="543"/>
      <c r="TGQ16" s="542"/>
      <c r="TGY16" s="756"/>
      <c r="THA16" s="756"/>
      <c r="THC16" s="756"/>
      <c r="THE16" s="756"/>
      <c r="THF16" s="94"/>
      <c r="THI16" s="543"/>
      <c r="THJ16" s="542"/>
      <c r="THR16" s="756"/>
      <c r="THT16" s="756"/>
      <c r="THV16" s="756"/>
      <c r="THX16" s="756"/>
      <c r="THY16" s="94"/>
      <c r="TIB16" s="543"/>
      <c r="TIC16" s="542"/>
      <c r="TIK16" s="756"/>
      <c r="TIM16" s="756"/>
      <c r="TIO16" s="756"/>
      <c r="TIQ16" s="756"/>
      <c r="TIR16" s="94"/>
      <c r="TIU16" s="543"/>
      <c r="TIV16" s="542"/>
      <c r="TJD16" s="756"/>
      <c r="TJF16" s="756"/>
      <c r="TJH16" s="756"/>
      <c r="TJJ16" s="756"/>
      <c r="TJK16" s="94"/>
      <c r="TJN16" s="543"/>
      <c r="TJO16" s="542"/>
      <c r="TJW16" s="756"/>
      <c r="TJY16" s="756"/>
      <c r="TKA16" s="756"/>
      <c r="TKC16" s="756"/>
      <c r="TKD16" s="94"/>
      <c r="TKG16" s="543"/>
      <c r="TKH16" s="542"/>
      <c r="TKP16" s="756"/>
      <c r="TKR16" s="756"/>
      <c r="TKT16" s="756"/>
      <c r="TKV16" s="756"/>
      <c r="TKW16" s="94"/>
      <c r="TKZ16" s="543"/>
      <c r="TLA16" s="542"/>
      <c r="TLI16" s="756"/>
      <c r="TLK16" s="756"/>
      <c r="TLM16" s="756"/>
      <c r="TLO16" s="756"/>
      <c r="TLP16" s="94"/>
      <c r="TLS16" s="543"/>
      <c r="TLT16" s="542"/>
      <c r="TMB16" s="756"/>
      <c r="TMD16" s="756"/>
      <c r="TMF16" s="756"/>
      <c r="TMH16" s="756"/>
      <c r="TMI16" s="94"/>
      <c r="TML16" s="543"/>
      <c r="TMM16" s="542"/>
      <c r="TMU16" s="756"/>
      <c r="TMW16" s="756"/>
      <c r="TMY16" s="756"/>
      <c r="TNA16" s="756"/>
      <c r="TNB16" s="94"/>
      <c r="TNE16" s="543"/>
      <c r="TNF16" s="542"/>
      <c r="TNN16" s="756"/>
      <c r="TNP16" s="756"/>
      <c r="TNR16" s="756"/>
      <c r="TNT16" s="756"/>
      <c r="TNU16" s="94"/>
      <c r="TNX16" s="543"/>
      <c r="TNY16" s="542"/>
      <c r="TOG16" s="756"/>
      <c r="TOI16" s="756"/>
      <c r="TOK16" s="756"/>
      <c r="TOM16" s="756"/>
      <c r="TON16" s="94"/>
      <c r="TOQ16" s="543"/>
      <c r="TOR16" s="542"/>
      <c r="TOZ16" s="756"/>
      <c r="TPB16" s="756"/>
      <c r="TPD16" s="756"/>
      <c r="TPF16" s="756"/>
      <c r="TPG16" s="94"/>
      <c r="TPJ16" s="543"/>
      <c r="TPK16" s="542"/>
      <c r="TPS16" s="756"/>
      <c r="TPU16" s="756"/>
      <c r="TPW16" s="756"/>
      <c r="TPY16" s="756"/>
      <c r="TPZ16" s="94"/>
      <c r="TQC16" s="543"/>
      <c r="TQD16" s="542"/>
      <c r="TQL16" s="756"/>
      <c r="TQN16" s="756"/>
      <c r="TQP16" s="756"/>
      <c r="TQR16" s="756"/>
      <c r="TQS16" s="94"/>
      <c r="TQV16" s="543"/>
      <c r="TQW16" s="542"/>
      <c r="TRE16" s="756"/>
      <c r="TRG16" s="756"/>
      <c r="TRI16" s="756"/>
      <c r="TRK16" s="756"/>
      <c r="TRL16" s="94"/>
      <c r="TRO16" s="543"/>
      <c r="TRP16" s="542"/>
      <c r="TRX16" s="756"/>
      <c r="TRZ16" s="756"/>
      <c r="TSB16" s="756"/>
      <c r="TSD16" s="756"/>
      <c r="TSE16" s="94"/>
      <c r="TSH16" s="543"/>
      <c r="TSI16" s="542"/>
      <c r="TSQ16" s="756"/>
      <c r="TSS16" s="756"/>
      <c r="TSU16" s="756"/>
      <c r="TSW16" s="756"/>
      <c r="TSX16" s="94"/>
      <c r="TTA16" s="543"/>
      <c r="TTB16" s="542"/>
      <c r="TTJ16" s="756"/>
      <c r="TTL16" s="756"/>
      <c r="TTN16" s="756"/>
      <c r="TTP16" s="756"/>
      <c r="TTQ16" s="94"/>
      <c r="TTT16" s="543"/>
      <c r="TTU16" s="542"/>
      <c r="TUC16" s="756"/>
      <c r="TUE16" s="756"/>
      <c r="TUG16" s="756"/>
      <c r="TUI16" s="756"/>
      <c r="TUJ16" s="94"/>
      <c r="TUM16" s="543"/>
      <c r="TUN16" s="542"/>
      <c r="TUV16" s="756"/>
      <c r="TUX16" s="756"/>
      <c r="TUZ16" s="756"/>
      <c r="TVB16" s="756"/>
      <c r="TVC16" s="94"/>
      <c r="TVF16" s="543"/>
      <c r="TVG16" s="542"/>
      <c r="TVO16" s="756"/>
      <c r="TVQ16" s="756"/>
      <c r="TVS16" s="756"/>
      <c r="TVU16" s="756"/>
      <c r="TVV16" s="94"/>
      <c r="TVY16" s="543"/>
      <c r="TVZ16" s="542"/>
      <c r="TWH16" s="756"/>
      <c r="TWJ16" s="756"/>
      <c r="TWL16" s="756"/>
      <c r="TWN16" s="756"/>
      <c r="TWO16" s="94"/>
      <c r="TWR16" s="543"/>
      <c r="TWS16" s="542"/>
      <c r="TXA16" s="756"/>
      <c r="TXC16" s="756"/>
      <c r="TXE16" s="756"/>
      <c r="TXG16" s="756"/>
      <c r="TXH16" s="94"/>
      <c r="TXK16" s="543"/>
      <c r="TXL16" s="542"/>
      <c r="TXT16" s="756"/>
      <c r="TXV16" s="756"/>
      <c r="TXX16" s="756"/>
      <c r="TXZ16" s="756"/>
      <c r="TYA16" s="94"/>
      <c r="TYD16" s="543"/>
      <c r="TYE16" s="542"/>
      <c r="TYM16" s="756"/>
      <c r="TYO16" s="756"/>
      <c r="TYQ16" s="756"/>
      <c r="TYS16" s="756"/>
      <c r="TYT16" s="94"/>
      <c r="TYW16" s="543"/>
      <c r="TYX16" s="542"/>
      <c r="TZF16" s="756"/>
      <c r="TZH16" s="756"/>
      <c r="TZJ16" s="756"/>
      <c r="TZL16" s="756"/>
      <c r="TZM16" s="94"/>
      <c r="TZP16" s="543"/>
      <c r="TZQ16" s="542"/>
      <c r="TZY16" s="756"/>
      <c r="UAA16" s="756"/>
      <c r="UAC16" s="756"/>
      <c r="UAE16" s="756"/>
      <c r="UAF16" s="94"/>
      <c r="UAI16" s="543"/>
      <c r="UAJ16" s="542"/>
      <c r="UAR16" s="756"/>
      <c r="UAT16" s="756"/>
      <c r="UAV16" s="756"/>
      <c r="UAX16" s="756"/>
      <c r="UAY16" s="94"/>
      <c r="UBB16" s="543"/>
      <c r="UBC16" s="542"/>
      <c r="UBK16" s="756"/>
      <c r="UBM16" s="756"/>
      <c r="UBO16" s="756"/>
      <c r="UBQ16" s="756"/>
      <c r="UBR16" s="94"/>
      <c r="UBU16" s="543"/>
      <c r="UBV16" s="542"/>
      <c r="UCD16" s="756"/>
      <c r="UCF16" s="756"/>
      <c r="UCH16" s="756"/>
      <c r="UCJ16" s="756"/>
      <c r="UCK16" s="94"/>
      <c r="UCN16" s="543"/>
      <c r="UCO16" s="542"/>
      <c r="UCW16" s="756"/>
      <c r="UCY16" s="756"/>
      <c r="UDA16" s="756"/>
      <c r="UDC16" s="756"/>
      <c r="UDD16" s="94"/>
      <c r="UDG16" s="543"/>
      <c r="UDH16" s="542"/>
      <c r="UDP16" s="756"/>
      <c r="UDR16" s="756"/>
      <c r="UDT16" s="756"/>
      <c r="UDV16" s="756"/>
      <c r="UDW16" s="94"/>
      <c r="UDZ16" s="543"/>
      <c r="UEA16" s="542"/>
      <c r="UEI16" s="756"/>
      <c r="UEK16" s="756"/>
      <c r="UEM16" s="756"/>
      <c r="UEO16" s="756"/>
      <c r="UEP16" s="94"/>
      <c r="UES16" s="543"/>
      <c r="UET16" s="542"/>
      <c r="UFB16" s="756"/>
      <c r="UFD16" s="756"/>
      <c r="UFF16" s="756"/>
      <c r="UFH16" s="756"/>
      <c r="UFI16" s="94"/>
      <c r="UFL16" s="543"/>
      <c r="UFM16" s="542"/>
      <c r="UFU16" s="756"/>
      <c r="UFW16" s="756"/>
      <c r="UFY16" s="756"/>
      <c r="UGA16" s="756"/>
      <c r="UGB16" s="94"/>
      <c r="UGE16" s="543"/>
      <c r="UGF16" s="542"/>
      <c r="UGN16" s="756"/>
      <c r="UGP16" s="756"/>
      <c r="UGR16" s="756"/>
      <c r="UGT16" s="756"/>
      <c r="UGU16" s="94"/>
      <c r="UGX16" s="543"/>
      <c r="UGY16" s="542"/>
      <c r="UHG16" s="756"/>
      <c r="UHI16" s="756"/>
      <c r="UHK16" s="756"/>
      <c r="UHM16" s="756"/>
      <c r="UHN16" s="94"/>
      <c r="UHQ16" s="543"/>
      <c r="UHR16" s="542"/>
      <c r="UHZ16" s="756"/>
      <c r="UIB16" s="756"/>
      <c r="UID16" s="756"/>
      <c r="UIF16" s="756"/>
      <c r="UIG16" s="94"/>
      <c r="UIJ16" s="543"/>
      <c r="UIK16" s="542"/>
      <c r="UIS16" s="756"/>
      <c r="UIU16" s="756"/>
      <c r="UIW16" s="756"/>
      <c r="UIY16" s="756"/>
      <c r="UIZ16" s="94"/>
      <c r="UJC16" s="543"/>
      <c r="UJD16" s="542"/>
      <c r="UJL16" s="756"/>
      <c r="UJN16" s="756"/>
      <c r="UJP16" s="756"/>
      <c r="UJR16" s="756"/>
      <c r="UJS16" s="94"/>
      <c r="UJV16" s="543"/>
      <c r="UJW16" s="542"/>
      <c r="UKE16" s="756"/>
      <c r="UKG16" s="756"/>
      <c r="UKI16" s="756"/>
      <c r="UKK16" s="756"/>
      <c r="UKL16" s="94"/>
      <c r="UKO16" s="543"/>
      <c r="UKP16" s="542"/>
      <c r="UKX16" s="756"/>
      <c r="UKZ16" s="756"/>
      <c r="ULB16" s="756"/>
      <c r="ULD16" s="756"/>
      <c r="ULE16" s="94"/>
      <c r="ULH16" s="543"/>
      <c r="ULI16" s="542"/>
      <c r="ULQ16" s="756"/>
      <c r="ULS16" s="756"/>
      <c r="ULU16" s="756"/>
      <c r="ULW16" s="756"/>
      <c r="ULX16" s="94"/>
      <c r="UMA16" s="543"/>
      <c r="UMB16" s="542"/>
      <c r="UMJ16" s="756"/>
      <c r="UML16" s="756"/>
      <c r="UMN16" s="756"/>
      <c r="UMP16" s="756"/>
      <c r="UMQ16" s="94"/>
      <c r="UMT16" s="543"/>
      <c r="UMU16" s="542"/>
      <c r="UNC16" s="756"/>
      <c r="UNE16" s="756"/>
      <c r="UNG16" s="756"/>
      <c r="UNI16" s="756"/>
      <c r="UNJ16" s="94"/>
      <c r="UNM16" s="543"/>
      <c r="UNN16" s="542"/>
      <c r="UNV16" s="756"/>
      <c r="UNX16" s="756"/>
      <c r="UNZ16" s="756"/>
      <c r="UOB16" s="756"/>
      <c r="UOC16" s="94"/>
      <c r="UOF16" s="543"/>
      <c r="UOG16" s="542"/>
      <c r="UOO16" s="756"/>
      <c r="UOQ16" s="756"/>
      <c r="UOS16" s="756"/>
      <c r="UOU16" s="756"/>
      <c r="UOV16" s="94"/>
      <c r="UOY16" s="543"/>
      <c r="UOZ16" s="542"/>
      <c r="UPH16" s="756"/>
      <c r="UPJ16" s="756"/>
      <c r="UPL16" s="756"/>
      <c r="UPN16" s="756"/>
      <c r="UPO16" s="94"/>
      <c r="UPR16" s="543"/>
      <c r="UPS16" s="542"/>
      <c r="UQA16" s="756"/>
      <c r="UQC16" s="756"/>
      <c r="UQE16" s="756"/>
      <c r="UQG16" s="756"/>
      <c r="UQH16" s="94"/>
      <c r="UQK16" s="543"/>
      <c r="UQL16" s="542"/>
      <c r="UQT16" s="756"/>
      <c r="UQV16" s="756"/>
      <c r="UQX16" s="756"/>
      <c r="UQZ16" s="756"/>
      <c r="URA16" s="94"/>
      <c r="URD16" s="543"/>
      <c r="URE16" s="542"/>
      <c r="URM16" s="756"/>
      <c r="URO16" s="756"/>
      <c r="URQ16" s="756"/>
      <c r="URS16" s="756"/>
      <c r="URT16" s="94"/>
      <c r="URW16" s="543"/>
      <c r="URX16" s="542"/>
      <c r="USF16" s="756"/>
      <c r="USH16" s="756"/>
      <c r="USJ16" s="756"/>
      <c r="USL16" s="756"/>
      <c r="USM16" s="94"/>
      <c r="USP16" s="543"/>
      <c r="USQ16" s="542"/>
      <c r="USY16" s="756"/>
      <c r="UTA16" s="756"/>
      <c r="UTC16" s="756"/>
      <c r="UTE16" s="756"/>
      <c r="UTF16" s="94"/>
      <c r="UTI16" s="543"/>
      <c r="UTJ16" s="542"/>
      <c r="UTR16" s="756"/>
      <c r="UTT16" s="756"/>
      <c r="UTV16" s="756"/>
      <c r="UTX16" s="756"/>
      <c r="UTY16" s="94"/>
      <c r="UUB16" s="543"/>
      <c r="UUC16" s="542"/>
      <c r="UUK16" s="756"/>
      <c r="UUM16" s="756"/>
      <c r="UUO16" s="756"/>
      <c r="UUQ16" s="756"/>
      <c r="UUR16" s="94"/>
      <c r="UUU16" s="543"/>
      <c r="UUV16" s="542"/>
      <c r="UVD16" s="756"/>
      <c r="UVF16" s="756"/>
      <c r="UVH16" s="756"/>
      <c r="UVJ16" s="756"/>
      <c r="UVK16" s="94"/>
      <c r="UVN16" s="543"/>
      <c r="UVO16" s="542"/>
      <c r="UVW16" s="756"/>
      <c r="UVY16" s="756"/>
      <c r="UWA16" s="756"/>
      <c r="UWC16" s="756"/>
      <c r="UWD16" s="94"/>
      <c r="UWG16" s="543"/>
      <c r="UWH16" s="542"/>
      <c r="UWP16" s="756"/>
      <c r="UWR16" s="756"/>
      <c r="UWT16" s="756"/>
      <c r="UWV16" s="756"/>
      <c r="UWW16" s="94"/>
      <c r="UWZ16" s="543"/>
      <c r="UXA16" s="542"/>
      <c r="UXI16" s="756"/>
      <c r="UXK16" s="756"/>
      <c r="UXM16" s="756"/>
      <c r="UXO16" s="756"/>
      <c r="UXP16" s="94"/>
      <c r="UXS16" s="543"/>
      <c r="UXT16" s="542"/>
      <c r="UYB16" s="756"/>
      <c r="UYD16" s="756"/>
      <c r="UYF16" s="756"/>
      <c r="UYH16" s="756"/>
      <c r="UYI16" s="94"/>
      <c r="UYL16" s="543"/>
      <c r="UYM16" s="542"/>
      <c r="UYU16" s="756"/>
      <c r="UYW16" s="756"/>
      <c r="UYY16" s="756"/>
      <c r="UZA16" s="756"/>
      <c r="UZB16" s="94"/>
      <c r="UZE16" s="543"/>
      <c r="UZF16" s="542"/>
      <c r="UZN16" s="756"/>
      <c r="UZP16" s="756"/>
      <c r="UZR16" s="756"/>
      <c r="UZT16" s="756"/>
      <c r="UZU16" s="94"/>
      <c r="UZX16" s="543"/>
      <c r="UZY16" s="542"/>
      <c r="VAG16" s="756"/>
      <c r="VAI16" s="756"/>
      <c r="VAK16" s="756"/>
      <c r="VAM16" s="756"/>
      <c r="VAN16" s="94"/>
      <c r="VAQ16" s="543"/>
      <c r="VAR16" s="542"/>
      <c r="VAZ16" s="756"/>
      <c r="VBB16" s="756"/>
      <c r="VBD16" s="756"/>
      <c r="VBF16" s="756"/>
      <c r="VBG16" s="94"/>
      <c r="VBJ16" s="543"/>
      <c r="VBK16" s="542"/>
      <c r="VBS16" s="756"/>
      <c r="VBU16" s="756"/>
      <c r="VBW16" s="756"/>
      <c r="VBY16" s="756"/>
      <c r="VBZ16" s="94"/>
      <c r="VCC16" s="543"/>
      <c r="VCD16" s="542"/>
      <c r="VCL16" s="756"/>
      <c r="VCN16" s="756"/>
      <c r="VCP16" s="756"/>
      <c r="VCR16" s="756"/>
      <c r="VCS16" s="94"/>
      <c r="VCV16" s="543"/>
      <c r="VCW16" s="542"/>
      <c r="VDE16" s="756"/>
      <c r="VDG16" s="756"/>
      <c r="VDI16" s="756"/>
      <c r="VDK16" s="756"/>
      <c r="VDL16" s="94"/>
      <c r="VDO16" s="543"/>
      <c r="VDP16" s="542"/>
      <c r="VDX16" s="756"/>
      <c r="VDZ16" s="756"/>
      <c r="VEB16" s="756"/>
      <c r="VED16" s="756"/>
      <c r="VEE16" s="94"/>
      <c r="VEH16" s="543"/>
      <c r="VEI16" s="542"/>
      <c r="VEQ16" s="756"/>
      <c r="VES16" s="756"/>
      <c r="VEU16" s="756"/>
      <c r="VEW16" s="756"/>
      <c r="VEX16" s="94"/>
      <c r="VFA16" s="543"/>
      <c r="VFB16" s="542"/>
      <c r="VFJ16" s="756"/>
      <c r="VFL16" s="756"/>
      <c r="VFN16" s="756"/>
      <c r="VFP16" s="756"/>
      <c r="VFQ16" s="94"/>
      <c r="VFT16" s="543"/>
      <c r="VFU16" s="542"/>
      <c r="VGC16" s="756"/>
      <c r="VGE16" s="756"/>
      <c r="VGG16" s="756"/>
      <c r="VGI16" s="756"/>
      <c r="VGJ16" s="94"/>
      <c r="VGM16" s="543"/>
      <c r="VGN16" s="542"/>
      <c r="VGV16" s="756"/>
      <c r="VGX16" s="756"/>
      <c r="VGZ16" s="756"/>
      <c r="VHB16" s="756"/>
      <c r="VHC16" s="94"/>
      <c r="VHF16" s="543"/>
      <c r="VHG16" s="542"/>
      <c r="VHO16" s="756"/>
      <c r="VHQ16" s="756"/>
      <c r="VHS16" s="756"/>
      <c r="VHU16" s="756"/>
      <c r="VHV16" s="94"/>
      <c r="VHY16" s="543"/>
      <c r="VHZ16" s="542"/>
      <c r="VIH16" s="756"/>
      <c r="VIJ16" s="756"/>
      <c r="VIL16" s="756"/>
      <c r="VIN16" s="756"/>
      <c r="VIO16" s="94"/>
      <c r="VIR16" s="543"/>
      <c r="VIS16" s="542"/>
      <c r="VJA16" s="756"/>
      <c r="VJC16" s="756"/>
      <c r="VJE16" s="756"/>
      <c r="VJG16" s="756"/>
      <c r="VJH16" s="94"/>
      <c r="VJK16" s="543"/>
      <c r="VJL16" s="542"/>
      <c r="VJT16" s="756"/>
      <c r="VJV16" s="756"/>
      <c r="VJX16" s="756"/>
      <c r="VJZ16" s="756"/>
      <c r="VKA16" s="94"/>
      <c r="VKD16" s="543"/>
      <c r="VKE16" s="542"/>
      <c r="VKM16" s="756"/>
      <c r="VKO16" s="756"/>
      <c r="VKQ16" s="756"/>
      <c r="VKS16" s="756"/>
      <c r="VKT16" s="94"/>
      <c r="VKW16" s="543"/>
      <c r="VKX16" s="542"/>
      <c r="VLF16" s="756"/>
      <c r="VLH16" s="756"/>
      <c r="VLJ16" s="756"/>
      <c r="VLL16" s="756"/>
      <c r="VLM16" s="94"/>
      <c r="VLP16" s="543"/>
      <c r="VLQ16" s="542"/>
      <c r="VLY16" s="756"/>
      <c r="VMA16" s="756"/>
      <c r="VMC16" s="756"/>
      <c r="VME16" s="756"/>
      <c r="VMF16" s="94"/>
      <c r="VMI16" s="543"/>
      <c r="VMJ16" s="542"/>
      <c r="VMR16" s="756"/>
      <c r="VMT16" s="756"/>
      <c r="VMV16" s="756"/>
      <c r="VMX16" s="756"/>
      <c r="VMY16" s="94"/>
      <c r="VNB16" s="543"/>
      <c r="VNC16" s="542"/>
      <c r="VNK16" s="756"/>
      <c r="VNM16" s="756"/>
      <c r="VNO16" s="756"/>
      <c r="VNQ16" s="756"/>
      <c r="VNR16" s="94"/>
      <c r="VNU16" s="543"/>
      <c r="VNV16" s="542"/>
      <c r="VOD16" s="756"/>
      <c r="VOF16" s="756"/>
      <c r="VOH16" s="756"/>
      <c r="VOJ16" s="756"/>
      <c r="VOK16" s="94"/>
      <c r="VON16" s="543"/>
      <c r="VOO16" s="542"/>
      <c r="VOW16" s="756"/>
      <c r="VOY16" s="756"/>
      <c r="VPA16" s="756"/>
      <c r="VPC16" s="756"/>
      <c r="VPD16" s="94"/>
      <c r="VPG16" s="543"/>
      <c r="VPH16" s="542"/>
      <c r="VPP16" s="756"/>
      <c r="VPR16" s="756"/>
      <c r="VPT16" s="756"/>
      <c r="VPV16" s="756"/>
      <c r="VPW16" s="94"/>
      <c r="VPZ16" s="543"/>
      <c r="VQA16" s="542"/>
      <c r="VQI16" s="756"/>
      <c r="VQK16" s="756"/>
      <c r="VQM16" s="756"/>
      <c r="VQO16" s="756"/>
      <c r="VQP16" s="94"/>
      <c r="VQS16" s="543"/>
      <c r="VQT16" s="542"/>
      <c r="VRB16" s="756"/>
      <c r="VRD16" s="756"/>
      <c r="VRF16" s="756"/>
      <c r="VRH16" s="756"/>
      <c r="VRI16" s="94"/>
      <c r="VRL16" s="543"/>
      <c r="VRM16" s="542"/>
      <c r="VRU16" s="756"/>
      <c r="VRW16" s="756"/>
      <c r="VRY16" s="756"/>
      <c r="VSA16" s="756"/>
      <c r="VSB16" s="94"/>
      <c r="VSE16" s="543"/>
      <c r="VSF16" s="542"/>
      <c r="VSN16" s="756"/>
      <c r="VSP16" s="756"/>
      <c r="VSR16" s="756"/>
      <c r="VST16" s="756"/>
      <c r="VSU16" s="94"/>
      <c r="VSX16" s="543"/>
      <c r="VSY16" s="542"/>
      <c r="VTG16" s="756"/>
      <c r="VTI16" s="756"/>
      <c r="VTK16" s="756"/>
      <c r="VTM16" s="756"/>
      <c r="VTN16" s="94"/>
      <c r="VTQ16" s="543"/>
      <c r="VTR16" s="542"/>
      <c r="VTZ16" s="756"/>
      <c r="VUB16" s="756"/>
      <c r="VUD16" s="756"/>
      <c r="VUF16" s="756"/>
      <c r="VUG16" s="94"/>
      <c r="VUJ16" s="543"/>
      <c r="VUK16" s="542"/>
      <c r="VUS16" s="756"/>
      <c r="VUU16" s="756"/>
      <c r="VUW16" s="756"/>
      <c r="VUY16" s="756"/>
      <c r="VUZ16" s="94"/>
      <c r="VVC16" s="543"/>
      <c r="VVD16" s="542"/>
      <c r="VVL16" s="756"/>
      <c r="VVN16" s="756"/>
      <c r="VVP16" s="756"/>
      <c r="VVR16" s="756"/>
      <c r="VVS16" s="94"/>
      <c r="VVV16" s="543"/>
      <c r="VVW16" s="542"/>
      <c r="VWE16" s="756"/>
      <c r="VWG16" s="756"/>
      <c r="VWI16" s="756"/>
      <c r="VWK16" s="756"/>
      <c r="VWL16" s="94"/>
      <c r="VWO16" s="543"/>
      <c r="VWP16" s="542"/>
      <c r="VWX16" s="756"/>
      <c r="VWZ16" s="756"/>
      <c r="VXB16" s="756"/>
      <c r="VXD16" s="756"/>
      <c r="VXE16" s="94"/>
      <c r="VXH16" s="543"/>
      <c r="VXI16" s="542"/>
      <c r="VXQ16" s="756"/>
      <c r="VXS16" s="756"/>
      <c r="VXU16" s="756"/>
      <c r="VXW16" s="756"/>
      <c r="VXX16" s="94"/>
      <c r="VYA16" s="543"/>
      <c r="VYB16" s="542"/>
      <c r="VYJ16" s="756"/>
      <c r="VYL16" s="756"/>
      <c r="VYN16" s="756"/>
      <c r="VYP16" s="756"/>
      <c r="VYQ16" s="94"/>
      <c r="VYT16" s="543"/>
      <c r="VYU16" s="542"/>
      <c r="VZC16" s="756"/>
      <c r="VZE16" s="756"/>
      <c r="VZG16" s="756"/>
      <c r="VZI16" s="756"/>
      <c r="VZJ16" s="94"/>
      <c r="VZM16" s="543"/>
      <c r="VZN16" s="542"/>
      <c r="VZV16" s="756"/>
      <c r="VZX16" s="756"/>
      <c r="VZZ16" s="756"/>
      <c r="WAB16" s="756"/>
      <c r="WAC16" s="94"/>
      <c r="WAF16" s="543"/>
      <c r="WAG16" s="542"/>
      <c r="WAO16" s="756"/>
      <c r="WAQ16" s="756"/>
      <c r="WAS16" s="756"/>
      <c r="WAU16" s="756"/>
      <c r="WAV16" s="94"/>
      <c r="WAY16" s="543"/>
      <c r="WAZ16" s="542"/>
      <c r="WBH16" s="756"/>
      <c r="WBJ16" s="756"/>
      <c r="WBL16" s="756"/>
      <c r="WBN16" s="756"/>
      <c r="WBO16" s="94"/>
      <c r="WBR16" s="543"/>
      <c r="WBS16" s="542"/>
      <c r="WCA16" s="756"/>
      <c r="WCC16" s="756"/>
      <c r="WCE16" s="756"/>
      <c r="WCG16" s="756"/>
      <c r="WCH16" s="94"/>
      <c r="WCK16" s="543"/>
      <c r="WCL16" s="542"/>
      <c r="WCT16" s="756"/>
      <c r="WCV16" s="756"/>
      <c r="WCX16" s="756"/>
      <c r="WCZ16" s="756"/>
      <c r="WDA16" s="94"/>
      <c r="WDD16" s="543"/>
      <c r="WDE16" s="542"/>
      <c r="WDM16" s="756"/>
      <c r="WDO16" s="756"/>
      <c r="WDQ16" s="756"/>
      <c r="WDS16" s="756"/>
      <c r="WDT16" s="94"/>
      <c r="WDW16" s="543"/>
      <c r="WDX16" s="542"/>
      <c r="WEF16" s="756"/>
      <c r="WEH16" s="756"/>
      <c r="WEJ16" s="756"/>
      <c r="WEL16" s="756"/>
      <c r="WEM16" s="94"/>
      <c r="WEP16" s="543"/>
      <c r="WEQ16" s="542"/>
      <c r="WEY16" s="756"/>
      <c r="WFA16" s="756"/>
      <c r="WFC16" s="756"/>
      <c r="WFE16" s="756"/>
      <c r="WFF16" s="94"/>
      <c r="WFI16" s="543"/>
      <c r="WFJ16" s="542"/>
      <c r="WFR16" s="756"/>
      <c r="WFT16" s="756"/>
      <c r="WFV16" s="756"/>
      <c r="WFX16" s="756"/>
      <c r="WFY16" s="94"/>
      <c r="WGB16" s="543"/>
      <c r="WGC16" s="542"/>
      <c r="WGK16" s="756"/>
      <c r="WGM16" s="756"/>
      <c r="WGO16" s="756"/>
      <c r="WGQ16" s="756"/>
      <c r="WGR16" s="94"/>
      <c r="WGU16" s="543"/>
      <c r="WGV16" s="542"/>
      <c r="WHD16" s="756"/>
      <c r="WHF16" s="756"/>
      <c r="WHH16" s="756"/>
      <c r="WHJ16" s="756"/>
      <c r="WHK16" s="94"/>
      <c r="WHN16" s="543"/>
      <c r="WHO16" s="542"/>
      <c r="WHW16" s="756"/>
      <c r="WHY16" s="756"/>
      <c r="WIA16" s="756"/>
      <c r="WIC16" s="756"/>
      <c r="WID16" s="94"/>
      <c r="WIG16" s="543"/>
      <c r="WIH16" s="542"/>
      <c r="WIP16" s="756"/>
      <c r="WIR16" s="756"/>
      <c r="WIT16" s="756"/>
      <c r="WIV16" s="756"/>
      <c r="WIW16" s="94"/>
      <c r="WIZ16" s="543"/>
      <c r="WJA16" s="542"/>
      <c r="WJI16" s="756"/>
      <c r="WJK16" s="756"/>
      <c r="WJM16" s="756"/>
      <c r="WJO16" s="756"/>
      <c r="WJP16" s="94"/>
      <c r="WJS16" s="543"/>
      <c r="WJT16" s="542"/>
      <c r="WKB16" s="756"/>
      <c r="WKD16" s="756"/>
      <c r="WKF16" s="756"/>
      <c r="WKH16" s="756"/>
      <c r="WKI16" s="94"/>
      <c r="WKL16" s="543"/>
      <c r="WKM16" s="542"/>
      <c r="WKU16" s="756"/>
      <c r="WKW16" s="756"/>
      <c r="WKY16" s="756"/>
      <c r="WLA16" s="756"/>
      <c r="WLB16" s="94"/>
      <c r="WLE16" s="543"/>
      <c r="WLF16" s="542"/>
      <c r="WLN16" s="756"/>
      <c r="WLP16" s="756"/>
      <c r="WLR16" s="756"/>
      <c r="WLT16" s="756"/>
      <c r="WLU16" s="94"/>
      <c r="WLX16" s="543"/>
      <c r="WLY16" s="542"/>
      <c r="WMG16" s="756"/>
      <c r="WMI16" s="756"/>
      <c r="WMK16" s="756"/>
      <c r="WMM16" s="756"/>
      <c r="WMN16" s="94"/>
      <c r="WMQ16" s="543"/>
      <c r="WMR16" s="542"/>
      <c r="WMZ16" s="756"/>
      <c r="WNB16" s="756"/>
      <c r="WND16" s="756"/>
      <c r="WNF16" s="756"/>
      <c r="WNG16" s="94"/>
      <c r="WNJ16" s="543"/>
      <c r="WNK16" s="542"/>
      <c r="WNS16" s="756"/>
      <c r="WNU16" s="756"/>
      <c r="WNW16" s="756"/>
      <c r="WNY16" s="756"/>
      <c r="WNZ16" s="94"/>
      <c r="WOC16" s="543"/>
      <c r="WOD16" s="542"/>
      <c r="WOL16" s="756"/>
      <c r="WON16" s="756"/>
      <c r="WOP16" s="756"/>
      <c r="WOR16" s="756"/>
      <c r="WOS16" s="94"/>
      <c r="WOV16" s="543"/>
      <c r="WOW16" s="542"/>
      <c r="WPE16" s="756"/>
      <c r="WPG16" s="756"/>
      <c r="WPI16" s="756"/>
      <c r="WPK16" s="756"/>
      <c r="WPL16" s="94"/>
      <c r="WPO16" s="543"/>
      <c r="WPP16" s="542"/>
      <c r="WPX16" s="756"/>
      <c r="WPZ16" s="756"/>
      <c r="WQB16" s="756"/>
      <c r="WQD16" s="756"/>
      <c r="WQE16" s="94"/>
      <c r="WQH16" s="543"/>
      <c r="WQI16" s="542"/>
      <c r="WQQ16" s="756"/>
      <c r="WQS16" s="756"/>
      <c r="WQU16" s="756"/>
      <c r="WQW16" s="756"/>
      <c r="WQX16" s="94"/>
      <c r="WRA16" s="543"/>
      <c r="WRB16" s="542"/>
      <c r="WRJ16" s="756"/>
      <c r="WRL16" s="756"/>
      <c r="WRN16" s="756"/>
      <c r="WRP16" s="756"/>
      <c r="WRQ16" s="94"/>
      <c r="WRT16" s="543"/>
      <c r="WRU16" s="542"/>
      <c r="WSC16" s="756"/>
      <c r="WSE16" s="756"/>
      <c r="WSG16" s="756"/>
      <c r="WSI16" s="756"/>
      <c r="WSJ16" s="94"/>
      <c r="WSM16" s="543"/>
      <c r="WSN16" s="542"/>
      <c r="WSV16" s="756"/>
      <c r="WSX16" s="756"/>
      <c r="WSZ16" s="756"/>
      <c r="WTB16" s="756"/>
      <c r="WTC16" s="94"/>
      <c r="WTF16" s="543"/>
      <c r="WTG16" s="542"/>
      <c r="WTO16" s="756"/>
      <c r="WTQ16" s="756"/>
      <c r="WTS16" s="756"/>
      <c r="WTU16" s="756"/>
      <c r="WTV16" s="94"/>
      <c r="WTY16" s="543"/>
      <c r="WTZ16" s="542"/>
      <c r="WUH16" s="756"/>
      <c r="WUJ16" s="756"/>
      <c r="WUL16" s="756"/>
      <c r="WUN16" s="756"/>
      <c r="WUO16" s="94"/>
      <c r="WUR16" s="543"/>
      <c r="WUS16" s="542"/>
      <c r="WVA16" s="756"/>
      <c r="WVC16" s="756"/>
      <c r="WVE16" s="756"/>
      <c r="WVG16" s="756"/>
      <c r="WVH16" s="94"/>
      <c r="WVK16" s="543"/>
      <c r="WVL16" s="542"/>
      <c r="WVT16" s="756"/>
      <c r="WVV16" s="756"/>
      <c r="WVX16" s="756"/>
      <c r="WVZ16" s="756"/>
      <c r="WWA16" s="94"/>
      <c r="WWD16" s="543"/>
      <c r="WWE16" s="542"/>
      <c r="WWM16" s="756"/>
      <c r="WWO16" s="756"/>
      <c r="WWQ16" s="756"/>
      <c r="WWS16" s="756"/>
      <c r="WWT16" s="94"/>
      <c r="WWW16" s="543"/>
      <c r="WWX16" s="542"/>
      <c r="WXF16" s="756"/>
      <c r="WXH16" s="756"/>
      <c r="WXJ16" s="756"/>
      <c r="WXL16" s="756"/>
      <c r="WXM16" s="94"/>
      <c r="WXP16" s="543"/>
      <c r="WXQ16" s="542"/>
      <c r="WXY16" s="756"/>
      <c r="WYA16" s="756"/>
      <c r="WYC16" s="756"/>
      <c r="WYE16" s="756"/>
      <c r="WYF16" s="94"/>
      <c r="WYI16" s="543"/>
      <c r="WYJ16" s="542"/>
      <c r="WYR16" s="756"/>
      <c r="WYT16" s="756"/>
      <c r="WYV16" s="756"/>
      <c r="WYX16" s="756"/>
      <c r="WYY16" s="94"/>
      <c r="WZB16" s="543"/>
      <c r="WZC16" s="542"/>
      <c r="WZK16" s="756"/>
      <c r="WZM16" s="756"/>
      <c r="WZO16" s="756"/>
      <c r="WZQ16" s="756"/>
      <c r="WZR16" s="94"/>
      <c r="WZU16" s="543"/>
      <c r="WZV16" s="542"/>
      <c r="XAD16" s="756"/>
      <c r="XAF16" s="756"/>
      <c r="XAH16" s="756"/>
      <c r="XAJ16" s="756"/>
      <c r="XAK16" s="94"/>
      <c r="XAN16" s="543"/>
      <c r="XAO16" s="542"/>
      <c r="XAW16" s="756"/>
      <c r="XAY16" s="756"/>
      <c r="XBA16" s="756"/>
      <c r="XBC16" s="756"/>
      <c r="XBD16" s="94"/>
      <c r="XBG16" s="543"/>
      <c r="XBH16" s="542"/>
      <c r="XBP16" s="756"/>
      <c r="XBR16" s="756"/>
      <c r="XBT16" s="756"/>
      <c r="XBV16" s="756"/>
      <c r="XBW16" s="94"/>
      <c r="XBZ16" s="543"/>
      <c r="XCA16" s="542"/>
      <c r="XCI16" s="756"/>
      <c r="XCK16" s="756"/>
      <c r="XCM16" s="756"/>
      <c r="XCO16" s="756"/>
      <c r="XCP16" s="94"/>
      <c r="XCS16" s="543"/>
      <c r="XCT16" s="542"/>
      <c r="XDB16" s="756"/>
      <c r="XDD16" s="756"/>
      <c r="XDF16" s="756"/>
      <c r="XDH16" s="756"/>
      <c r="XDI16" s="94"/>
      <c r="XDL16" s="543"/>
      <c r="XDM16" s="542"/>
      <c r="XDU16" s="756"/>
      <c r="XDW16" s="756"/>
      <c r="XDY16" s="756"/>
      <c r="XEA16" s="756"/>
      <c r="XEB16" s="94"/>
      <c r="XEE16" s="543"/>
      <c r="XEF16" s="542"/>
      <c r="XEN16" s="756"/>
      <c r="XEP16" s="756"/>
      <c r="XER16" s="756"/>
      <c r="XET16" s="756"/>
      <c r="XEU16" s="94"/>
      <c r="XEX16" s="543"/>
      <c r="XEY16" s="542"/>
    </row>
    <row r="17" spans="1:6138 6146:7164 7172:8190 8198:9216 9224:15353 15361:16379" s="83" customFormat="1" ht="20.3" customHeight="1" x14ac:dyDescent="0.3">
      <c r="B17" s="543" t="s">
        <v>4827</v>
      </c>
      <c r="C17" s="94" t="s">
        <v>4774</v>
      </c>
      <c r="K17" s="756"/>
      <c r="M17" s="756"/>
      <c r="O17" s="756"/>
      <c r="P17" s="94" t="s">
        <v>4783</v>
      </c>
      <c r="S17" s="543"/>
      <c r="T17" s="542"/>
      <c r="AB17" s="756"/>
      <c r="AD17" s="756"/>
      <c r="AF17" s="756"/>
      <c r="AH17" s="756"/>
      <c r="AI17" s="94"/>
      <c r="AL17" s="543"/>
      <c r="AM17" s="542"/>
      <c r="AU17" s="756"/>
      <c r="AW17" s="756"/>
      <c r="AY17" s="756"/>
      <c r="BA17" s="756"/>
      <c r="BB17" s="94"/>
      <c r="BE17" s="543"/>
      <c r="BF17" s="542"/>
      <c r="BN17" s="756"/>
      <c r="BP17" s="756"/>
      <c r="BR17" s="756"/>
      <c r="BT17" s="756"/>
      <c r="BU17" s="94"/>
      <c r="BX17" s="543"/>
      <c r="BY17" s="542"/>
      <c r="CG17" s="756"/>
      <c r="CI17" s="756"/>
      <c r="CK17" s="756"/>
      <c r="CM17" s="756"/>
      <c r="CN17" s="94"/>
      <c r="CQ17" s="543"/>
      <c r="CR17" s="542"/>
      <c r="CZ17" s="756"/>
      <c r="DB17" s="756"/>
      <c r="DD17" s="756"/>
      <c r="DF17" s="756"/>
      <c r="DG17" s="94"/>
      <c r="DJ17" s="543"/>
      <c r="DK17" s="542"/>
      <c r="DS17" s="756"/>
      <c r="DU17" s="756"/>
      <c r="DW17" s="756"/>
      <c r="DY17" s="756"/>
      <c r="DZ17" s="94"/>
      <c r="EC17" s="543"/>
      <c r="ED17" s="542"/>
      <c r="EL17" s="756"/>
      <c r="EN17" s="756"/>
      <c r="EP17" s="756"/>
      <c r="ER17" s="756"/>
      <c r="ES17" s="94"/>
      <c r="EV17" s="543"/>
      <c r="EW17" s="542"/>
      <c r="FE17" s="756"/>
      <c r="FG17" s="756"/>
      <c r="FI17" s="756"/>
      <c r="FK17" s="756"/>
      <c r="FL17" s="94"/>
      <c r="FO17" s="543"/>
      <c r="FP17" s="542"/>
      <c r="FX17" s="756"/>
      <c r="FZ17" s="756"/>
      <c r="GB17" s="756"/>
      <c r="GD17" s="756"/>
      <c r="GE17" s="94"/>
      <c r="GH17" s="543"/>
      <c r="GI17" s="542"/>
      <c r="GQ17" s="756"/>
      <c r="GS17" s="756"/>
      <c r="GU17" s="756"/>
      <c r="GW17" s="756"/>
      <c r="GX17" s="94"/>
      <c r="HA17" s="543"/>
      <c r="HB17" s="542"/>
      <c r="HJ17" s="756"/>
      <c r="HL17" s="756"/>
      <c r="HN17" s="756"/>
      <c r="HP17" s="756"/>
      <c r="HQ17" s="94"/>
      <c r="HT17" s="543"/>
      <c r="HU17" s="542"/>
      <c r="IC17" s="756"/>
      <c r="IE17" s="756"/>
      <c r="IG17" s="756"/>
      <c r="II17" s="756"/>
      <c r="IJ17" s="94"/>
      <c r="IM17" s="543"/>
      <c r="IN17" s="542"/>
      <c r="IV17" s="756"/>
      <c r="IX17" s="756"/>
      <c r="IZ17" s="756"/>
      <c r="JB17" s="756"/>
      <c r="JC17" s="94"/>
      <c r="JF17" s="543"/>
      <c r="JG17" s="542"/>
      <c r="JO17" s="756"/>
      <c r="JQ17" s="756"/>
      <c r="JS17" s="756"/>
      <c r="JU17" s="756"/>
      <c r="JV17" s="94"/>
      <c r="JY17" s="543"/>
      <c r="JZ17" s="542"/>
      <c r="KH17" s="756"/>
      <c r="KJ17" s="756"/>
      <c r="KL17" s="756"/>
      <c r="KN17" s="756"/>
      <c r="KO17" s="94"/>
      <c r="KR17" s="543"/>
      <c r="KS17" s="542"/>
      <c r="LA17" s="756"/>
      <c r="LC17" s="756"/>
      <c r="LE17" s="756"/>
      <c r="LG17" s="756"/>
      <c r="LH17" s="94"/>
      <c r="LK17" s="543"/>
      <c r="LL17" s="542"/>
      <c r="LT17" s="756"/>
      <c r="LV17" s="756"/>
      <c r="LX17" s="756"/>
      <c r="LZ17" s="756"/>
      <c r="MA17" s="94"/>
      <c r="MD17" s="543"/>
      <c r="ME17" s="542"/>
      <c r="MM17" s="756"/>
      <c r="MO17" s="756"/>
      <c r="MQ17" s="756"/>
      <c r="MS17" s="756"/>
      <c r="MT17" s="94"/>
      <c r="MW17" s="543"/>
      <c r="MX17" s="542"/>
      <c r="NF17" s="756"/>
      <c r="NH17" s="756"/>
      <c r="NJ17" s="756"/>
      <c r="NL17" s="756"/>
      <c r="NM17" s="94"/>
      <c r="NP17" s="543"/>
      <c r="NQ17" s="542"/>
      <c r="NY17" s="756"/>
      <c r="OA17" s="756"/>
      <c r="OC17" s="756"/>
      <c r="OE17" s="756"/>
      <c r="OF17" s="94"/>
      <c r="OI17" s="543"/>
      <c r="OJ17" s="542"/>
      <c r="OR17" s="756"/>
      <c r="OT17" s="756"/>
      <c r="OV17" s="756"/>
      <c r="OX17" s="756"/>
      <c r="OY17" s="94"/>
      <c r="PB17" s="543"/>
      <c r="PC17" s="542"/>
      <c r="PK17" s="756"/>
      <c r="PM17" s="756"/>
      <c r="PO17" s="756"/>
      <c r="PQ17" s="756"/>
      <c r="PR17" s="94"/>
      <c r="PU17" s="543"/>
      <c r="PV17" s="542"/>
      <c r="QD17" s="756"/>
      <c r="QF17" s="756"/>
      <c r="QH17" s="756"/>
      <c r="QJ17" s="756"/>
      <c r="QK17" s="94"/>
      <c r="QN17" s="543"/>
      <c r="QO17" s="542"/>
      <c r="QW17" s="756"/>
      <c r="QY17" s="756"/>
      <c r="RA17" s="756"/>
      <c r="RC17" s="756"/>
      <c r="RD17" s="94"/>
      <c r="RG17" s="543"/>
      <c r="RH17" s="542"/>
      <c r="RP17" s="756"/>
      <c r="RR17" s="756"/>
      <c r="RT17" s="756"/>
      <c r="RV17" s="756"/>
      <c r="RW17" s="94"/>
      <c r="RZ17" s="543"/>
      <c r="SA17" s="542"/>
      <c r="SI17" s="756"/>
      <c r="SK17" s="756"/>
      <c r="SM17" s="756"/>
      <c r="SO17" s="756"/>
      <c r="SP17" s="94"/>
      <c r="SS17" s="543"/>
      <c r="ST17" s="542"/>
      <c r="TB17" s="756"/>
      <c r="TD17" s="756"/>
      <c r="TF17" s="756"/>
      <c r="TH17" s="756"/>
      <c r="TI17" s="94"/>
      <c r="TL17" s="543"/>
      <c r="TM17" s="542"/>
      <c r="TU17" s="756"/>
      <c r="TW17" s="756"/>
      <c r="TY17" s="756"/>
      <c r="UA17" s="756"/>
      <c r="UB17" s="94"/>
      <c r="UE17" s="543"/>
      <c r="UF17" s="542"/>
      <c r="UN17" s="756"/>
      <c r="UP17" s="756"/>
      <c r="UR17" s="756"/>
      <c r="UT17" s="756"/>
      <c r="UU17" s="94"/>
      <c r="UX17" s="543"/>
      <c r="UY17" s="542"/>
      <c r="VG17" s="756"/>
      <c r="VI17" s="756"/>
      <c r="VK17" s="756"/>
      <c r="VM17" s="756"/>
      <c r="VN17" s="94"/>
      <c r="VQ17" s="543"/>
      <c r="VR17" s="542"/>
      <c r="VZ17" s="756"/>
      <c r="WB17" s="756"/>
      <c r="WD17" s="756"/>
      <c r="WF17" s="756"/>
      <c r="WG17" s="94"/>
      <c r="WJ17" s="543"/>
      <c r="WK17" s="542"/>
      <c r="WS17" s="756"/>
      <c r="WU17" s="756"/>
      <c r="WW17" s="756"/>
      <c r="WY17" s="756"/>
      <c r="WZ17" s="94"/>
      <c r="XC17" s="543"/>
      <c r="XD17" s="542"/>
      <c r="XL17" s="756"/>
      <c r="XN17" s="756"/>
      <c r="XP17" s="756"/>
      <c r="XR17" s="756"/>
      <c r="XS17" s="94"/>
      <c r="XV17" s="543"/>
      <c r="XW17" s="542"/>
      <c r="YE17" s="756"/>
      <c r="YG17" s="756"/>
      <c r="YI17" s="756"/>
      <c r="YK17" s="756"/>
      <c r="YL17" s="94"/>
      <c r="YO17" s="543"/>
      <c r="YP17" s="542"/>
      <c r="YX17" s="756"/>
      <c r="YZ17" s="756"/>
      <c r="ZB17" s="756"/>
      <c r="ZD17" s="756"/>
      <c r="ZE17" s="94"/>
      <c r="ZH17" s="543"/>
      <c r="ZI17" s="542"/>
      <c r="ZQ17" s="756"/>
      <c r="ZS17" s="756"/>
      <c r="ZU17" s="756"/>
      <c r="ZW17" s="756"/>
      <c r="ZX17" s="94"/>
      <c r="AAA17" s="543"/>
      <c r="AAB17" s="542"/>
      <c r="AAJ17" s="756"/>
      <c r="AAL17" s="756"/>
      <c r="AAN17" s="756"/>
      <c r="AAP17" s="756"/>
      <c r="AAQ17" s="94"/>
      <c r="AAT17" s="543"/>
      <c r="AAU17" s="542"/>
      <c r="ABC17" s="756"/>
      <c r="ABE17" s="756"/>
      <c r="ABG17" s="756"/>
      <c r="ABI17" s="756"/>
      <c r="ABJ17" s="94"/>
      <c r="ABM17" s="543"/>
      <c r="ABN17" s="542"/>
      <c r="ABV17" s="756"/>
      <c r="ABX17" s="756"/>
      <c r="ABZ17" s="756"/>
      <c r="ACB17" s="756"/>
      <c r="ACC17" s="94"/>
      <c r="ACF17" s="543"/>
      <c r="ACG17" s="542"/>
      <c r="ACO17" s="756"/>
      <c r="ACQ17" s="756"/>
      <c r="ACS17" s="756"/>
      <c r="ACU17" s="756"/>
      <c r="ACV17" s="94"/>
      <c r="ACY17" s="543"/>
      <c r="ACZ17" s="542"/>
      <c r="ADH17" s="756"/>
      <c r="ADJ17" s="756"/>
      <c r="ADL17" s="756"/>
      <c r="ADN17" s="756"/>
      <c r="ADO17" s="94"/>
      <c r="ADR17" s="543"/>
      <c r="ADS17" s="542"/>
      <c r="AEA17" s="756"/>
      <c r="AEC17" s="756"/>
      <c r="AEE17" s="756"/>
      <c r="AEG17" s="756"/>
      <c r="AEH17" s="94"/>
      <c r="AEK17" s="543"/>
      <c r="AEL17" s="542"/>
      <c r="AET17" s="756"/>
      <c r="AEV17" s="756"/>
      <c r="AEX17" s="756"/>
      <c r="AEZ17" s="756"/>
      <c r="AFA17" s="94"/>
      <c r="AFD17" s="543"/>
      <c r="AFE17" s="542"/>
      <c r="AFM17" s="756"/>
      <c r="AFO17" s="756"/>
      <c r="AFQ17" s="756"/>
      <c r="AFS17" s="756"/>
      <c r="AFT17" s="94"/>
      <c r="AFW17" s="543"/>
      <c r="AFX17" s="542"/>
      <c r="AGF17" s="756"/>
      <c r="AGH17" s="756"/>
      <c r="AGJ17" s="756"/>
      <c r="AGL17" s="756"/>
      <c r="AGM17" s="94"/>
      <c r="AGP17" s="543"/>
      <c r="AGQ17" s="542"/>
      <c r="AGY17" s="756"/>
      <c r="AHA17" s="756"/>
      <c r="AHC17" s="756"/>
      <c r="AHE17" s="756"/>
      <c r="AHF17" s="94"/>
      <c r="AHI17" s="543"/>
      <c r="AHJ17" s="542"/>
      <c r="AHR17" s="756"/>
      <c r="AHT17" s="756"/>
      <c r="AHV17" s="756"/>
      <c r="AHX17" s="756"/>
      <c r="AHY17" s="94"/>
      <c r="AIB17" s="543"/>
      <c r="AIC17" s="542"/>
      <c r="AIK17" s="756"/>
      <c r="AIM17" s="756"/>
      <c r="AIO17" s="756"/>
      <c r="AIQ17" s="756"/>
      <c r="AIR17" s="94"/>
      <c r="AIU17" s="543"/>
      <c r="AIV17" s="542"/>
      <c r="AJD17" s="756"/>
      <c r="AJF17" s="756"/>
      <c r="AJH17" s="756"/>
      <c r="AJJ17" s="756"/>
      <c r="AJK17" s="94"/>
      <c r="AJN17" s="543"/>
      <c r="AJO17" s="542"/>
      <c r="AJW17" s="756"/>
      <c r="AJY17" s="756"/>
      <c r="AKA17" s="756"/>
      <c r="AKC17" s="756"/>
      <c r="AKD17" s="94"/>
      <c r="AKG17" s="543"/>
      <c r="AKH17" s="542"/>
      <c r="AKP17" s="756"/>
      <c r="AKR17" s="756"/>
      <c r="AKT17" s="756"/>
      <c r="AKV17" s="756"/>
      <c r="AKW17" s="94"/>
      <c r="AKZ17" s="543"/>
      <c r="ALA17" s="542"/>
      <c r="ALI17" s="756"/>
      <c r="ALK17" s="756"/>
      <c r="ALM17" s="756"/>
      <c r="ALO17" s="756"/>
      <c r="ALP17" s="94"/>
      <c r="ALS17" s="543"/>
      <c r="ALT17" s="542"/>
      <c r="AMB17" s="756"/>
      <c r="AMD17" s="756"/>
      <c r="AMF17" s="756"/>
      <c r="AMH17" s="756"/>
      <c r="AMI17" s="94"/>
      <c r="AML17" s="543"/>
      <c r="AMM17" s="542"/>
      <c r="AMU17" s="756"/>
      <c r="AMW17" s="756"/>
      <c r="AMY17" s="756"/>
      <c r="ANA17" s="756"/>
      <c r="ANB17" s="94"/>
      <c r="ANE17" s="543"/>
      <c r="ANF17" s="542"/>
      <c r="ANN17" s="756"/>
      <c r="ANP17" s="756"/>
      <c r="ANR17" s="756"/>
      <c r="ANT17" s="756"/>
      <c r="ANU17" s="94"/>
      <c r="ANX17" s="543"/>
      <c r="ANY17" s="542"/>
      <c r="AOG17" s="756"/>
      <c r="AOI17" s="756"/>
      <c r="AOK17" s="756"/>
      <c r="AOM17" s="756"/>
      <c r="AON17" s="94"/>
      <c r="AOQ17" s="543"/>
      <c r="AOR17" s="542"/>
      <c r="AOZ17" s="756"/>
      <c r="APB17" s="756"/>
      <c r="APD17" s="756"/>
      <c r="APF17" s="756"/>
      <c r="APG17" s="94"/>
      <c r="APJ17" s="543"/>
      <c r="APK17" s="542"/>
      <c r="APS17" s="756"/>
      <c r="APU17" s="756"/>
      <c r="APW17" s="756"/>
      <c r="APY17" s="756"/>
      <c r="APZ17" s="94"/>
      <c r="AQC17" s="543"/>
      <c r="AQD17" s="542"/>
      <c r="AQL17" s="756"/>
      <c r="AQN17" s="756"/>
      <c r="AQP17" s="756"/>
      <c r="AQR17" s="756"/>
      <c r="AQS17" s="94"/>
      <c r="AQV17" s="543"/>
      <c r="AQW17" s="542"/>
      <c r="ARE17" s="756"/>
      <c r="ARG17" s="756"/>
      <c r="ARI17" s="756"/>
      <c r="ARK17" s="756"/>
      <c r="ARL17" s="94"/>
      <c r="ARO17" s="543"/>
      <c r="ARP17" s="542"/>
      <c r="ARX17" s="756"/>
      <c r="ARZ17" s="756"/>
      <c r="ASB17" s="756"/>
      <c r="ASD17" s="756"/>
      <c r="ASE17" s="94"/>
      <c r="ASH17" s="543"/>
      <c r="ASI17" s="542"/>
      <c r="ASQ17" s="756"/>
      <c r="ASS17" s="756"/>
      <c r="ASU17" s="756"/>
      <c r="ASW17" s="756"/>
      <c r="ASX17" s="94"/>
      <c r="ATA17" s="543"/>
      <c r="ATB17" s="542"/>
      <c r="ATJ17" s="756"/>
      <c r="ATL17" s="756"/>
      <c r="ATN17" s="756"/>
      <c r="ATP17" s="756"/>
      <c r="ATQ17" s="94"/>
      <c r="ATT17" s="543"/>
      <c r="ATU17" s="542"/>
      <c r="AUC17" s="756"/>
      <c r="AUE17" s="756"/>
      <c r="AUG17" s="756"/>
      <c r="AUI17" s="756"/>
      <c r="AUJ17" s="94"/>
      <c r="AUM17" s="543"/>
      <c r="AUN17" s="542"/>
      <c r="AUV17" s="756"/>
      <c r="AUX17" s="756"/>
      <c r="AUZ17" s="756"/>
      <c r="AVB17" s="756"/>
      <c r="AVC17" s="94"/>
      <c r="AVF17" s="543"/>
      <c r="AVG17" s="542"/>
      <c r="AVO17" s="756"/>
      <c r="AVQ17" s="756"/>
      <c r="AVS17" s="756"/>
      <c r="AVU17" s="756"/>
      <c r="AVV17" s="94"/>
      <c r="AVY17" s="543"/>
      <c r="AVZ17" s="542"/>
      <c r="AWH17" s="756"/>
      <c r="AWJ17" s="756"/>
      <c r="AWL17" s="756"/>
      <c r="AWN17" s="756"/>
      <c r="AWO17" s="94"/>
      <c r="AWR17" s="543"/>
      <c r="AWS17" s="542"/>
      <c r="AXA17" s="756"/>
      <c r="AXC17" s="756"/>
      <c r="AXE17" s="756"/>
      <c r="AXG17" s="756"/>
      <c r="AXH17" s="94"/>
      <c r="AXK17" s="543"/>
      <c r="AXL17" s="542"/>
      <c r="AXT17" s="756"/>
      <c r="AXV17" s="756"/>
      <c r="AXX17" s="756"/>
      <c r="AXZ17" s="756"/>
      <c r="AYA17" s="94"/>
      <c r="AYD17" s="543"/>
      <c r="AYE17" s="542"/>
      <c r="AYM17" s="756"/>
      <c r="AYO17" s="756"/>
      <c r="AYQ17" s="756"/>
      <c r="AYS17" s="756"/>
      <c r="AYT17" s="94"/>
      <c r="AYW17" s="543"/>
      <c r="AYX17" s="542"/>
      <c r="AZF17" s="756"/>
      <c r="AZH17" s="756"/>
      <c r="AZJ17" s="756"/>
      <c r="AZL17" s="756"/>
      <c r="AZM17" s="94"/>
      <c r="AZP17" s="543"/>
      <c r="AZQ17" s="542"/>
      <c r="AZY17" s="756"/>
      <c r="BAA17" s="756"/>
      <c r="BAC17" s="756"/>
      <c r="BAE17" s="756"/>
      <c r="BAF17" s="94"/>
      <c r="BAI17" s="543"/>
      <c r="BAJ17" s="542"/>
      <c r="BAR17" s="756"/>
      <c r="BAT17" s="756"/>
      <c r="BAV17" s="756"/>
      <c r="BAX17" s="756"/>
      <c r="BAY17" s="94"/>
      <c r="BBB17" s="543"/>
      <c r="BBC17" s="542"/>
      <c r="BBK17" s="756"/>
      <c r="BBM17" s="756"/>
      <c r="BBO17" s="756"/>
      <c r="BBQ17" s="756"/>
      <c r="BBR17" s="94"/>
      <c r="BBU17" s="543"/>
      <c r="BBV17" s="542"/>
      <c r="BCD17" s="756"/>
      <c r="BCF17" s="756"/>
      <c r="BCH17" s="756"/>
      <c r="BCJ17" s="756"/>
      <c r="BCK17" s="94"/>
      <c r="BCN17" s="543"/>
      <c r="BCO17" s="542"/>
      <c r="BCW17" s="756"/>
      <c r="BCY17" s="756"/>
      <c r="BDA17" s="756"/>
      <c r="BDC17" s="756"/>
      <c r="BDD17" s="94"/>
      <c r="BDG17" s="543"/>
      <c r="BDH17" s="542"/>
      <c r="BDP17" s="756"/>
      <c r="BDR17" s="756"/>
      <c r="BDT17" s="756"/>
      <c r="BDV17" s="756"/>
      <c r="BDW17" s="94"/>
      <c r="BDZ17" s="543"/>
      <c r="BEA17" s="542"/>
      <c r="BEI17" s="756"/>
      <c r="BEK17" s="756"/>
      <c r="BEM17" s="756"/>
      <c r="BEO17" s="756"/>
      <c r="BEP17" s="94"/>
      <c r="BES17" s="543"/>
      <c r="BET17" s="542"/>
      <c r="BFB17" s="756"/>
      <c r="BFD17" s="756"/>
      <c r="BFF17" s="756"/>
      <c r="BFH17" s="756"/>
      <c r="BFI17" s="94"/>
      <c r="BFL17" s="543"/>
      <c r="BFM17" s="542"/>
      <c r="BFU17" s="756"/>
      <c r="BFW17" s="756"/>
      <c r="BFY17" s="756"/>
      <c r="BGA17" s="756"/>
      <c r="BGB17" s="94"/>
      <c r="BGE17" s="543"/>
      <c r="BGF17" s="542"/>
      <c r="BGN17" s="756"/>
      <c r="BGP17" s="756"/>
      <c r="BGR17" s="756"/>
      <c r="BGT17" s="756"/>
      <c r="BGU17" s="94"/>
      <c r="BGX17" s="543"/>
      <c r="BGY17" s="542"/>
      <c r="BHG17" s="756"/>
      <c r="BHI17" s="756"/>
      <c r="BHK17" s="756"/>
      <c r="BHM17" s="756"/>
      <c r="BHN17" s="94"/>
      <c r="BHQ17" s="543"/>
      <c r="BHR17" s="542"/>
      <c r="BHZ17" s="756"/>
      <c r="BIB17" s="756"/>
      <c r="BID17" s="756"/>
      <c r="BIF17" s="756"/>
      <c r="BIG17" s="94"/>
      <c r="BIJ17" s="543"/>
      <c r="BIK17" s="542"/>
      <c r="BIS17" s="756"/>
      <c r="BIU17" s="756"/>
      <c r="BIW17" s="756"/>
      <c r="BIY17" s="756"/>
      <c r="BIZ17" s="94"/>
      <c r="BJC17" s="543"/>
      <c r="BJD17" s="542"/>
      <c r="BJL17" s="756"/>
      <c r="BJN17" s="756"/>
      <c r="BJP17" s="756"/>
      <c r="BJR17" s="756"/>
      <c r="BJS17" s="94"/>
      <c r="BJV17" s="543"/>
      <c r="BJW17" s="542"/>
      <c r="BKE17" s="756"/>
      <c r="BKG17" s="756"/>
      <c r="BKI17" s="756"/>
      <c r="BKK17" s="756"/>
      <c r="BKL17" s="94"/>
      <c r="BKO17" s="543"/>
      <c r="BKP17" s="542"/>
      <c r="BKX17" s="756"/>
      <c r="BKZ17" s="756"/>
      <c r="BLB17" s="756"/>
      <c r="BLD17" s="756"/>
      <c r="BLE17" s="94"/>
      <c r="BLH17" s="543"/>
      <c r="BLI17" s="542"/>
      <c r="BLQ17" s="756"/>
      <c r="BLS17" s="756"/>
      <c r="BLU17" s="756"/>
      <c r="BLW17" s="756"/>
      <c r="BLX17" s="94"/>
      <c r="BMA17" s="543"/>
      <c r="BMB17" s="542"/>
      <c r="BMJ17" s="756"/>
      <c r="BML17" s="756"/>
      <c r="BMN17" s="756"/>
      <c r="BMP17" s="756"/>
      <c r="BMQ17" s="94"/>
      <c r="BMT17" s="543"/>
      <c r="BMU17" s="542"/>
      <c r="BNC17" s="756"/>
      <c r="BNE17" s="756"/>
      <c r="BNG17" s="756"/>
      <c r="BNI17" s="756"/>
      <c r="BNJ17" s="94"/>
      <c r="BNM17" s="543"/>
      <c r="BNN17" s="542"/>
      <c r="BNV17" s="756"/>
      <c r="BNX17" s="756"/>
      <c r="BNZ17" s="756"/>
      <c r="BOB17" s="756"/>
      <c r="BOC17" s="94"/>
      <c r="BOF17" s="543"/>
      <c r="BOG17" s="542"/>
      <c r="BOO17" s="756"/>
      <c r="BOQ17" s="756"/>
      <c r="BOS17" s="756"/>
      <c r="BOU17" s="756"/>
      <c r="BOV17" s="94"/>
      <c r="BOY17" s="543"/>
      <c r="BOZ17" s="542"/>
      <c r="BPH17" s="756"/>
      <c r="BPJ17" s="756"/>
      <c r="BPL17" s="756"/>
      <c r="BPN17" s="756"/>
      <c r="BPO17" s="94"/>
      <c r="BPR17" s="543"/>
      <c r="BPS17" s="542"/>
      <c r="BQA17" s="756"/>
      <c r="BQC17" s="756"/>
      <c r="BQE17" s="756"/>
      <c r="BQG17" s="756"/>
      <c r="BQH17" s="94"/>
      <c r="BQK17" s="543"/>
      <c r="BQL17" s="542"/>
      <c r="BQT17" s="756"/>
      <c r="BQV17" s="756"/>
      <c r="BQX17" s="756"/>
      <c r="BQZ17" s="756"/>
      <c r="BRA17" s="94"/>
      <c r="BRD17" s="543"/>
      <c r="BRE17" s="542"/>
      <c r="BRM17" s="756"/>
      <c r="BRO17" s="756"/>
      <c r="BRQ17" s="756"/>
      <c r="BRS17" s="756"/>
      <c r="BRT17" s="94"/>
      <c r="BRW17" s="543"/>
      <c r="BRX17" s="542"/>
      <c r="BSF17" s="756"/>
      <c r="BSH17" s="756"/>
      <c r="BSJ17" s="756"/>
      <c r="BSL17" s="756"/>
      <c r="BSM17" s="94"/>
      <c r="BSP17" s="543"/>
      <c r="BSQ17" s="542"/>
      <c r="BSY17" s="756"/>
      <c r="BTA17" s="756"/>
      <c r="BTC17" s="756"/>
      <c r="BTE17" s="756"/>
      <c r="BTF17" s="94"/>
      <c r="BTI17" s="543"/>
      <c r="BTJ17" s="542"/>
      <c r="BTR17" s="756"/>
      <c r="BTT17" s="756"/>
      <c r="BTV17" s="756"/>
      <c r="BTX17" s="756"/>
      <c r="BTY17" s="94"/>
      <c r="BUB17" s="543"/>
      <c r="BUC17" s="542"/>
      <c r="BUK17" s="756"/>
      <c r="BUM17" s="756"/>
      <c r="BUO17" s="756"/>
      <c r="BUQ17" s="756"/>
      <c r="BUR17" s="94"/>
      <c r="BUU17" s="543"/>
      <c r="BUV17" s="542"/>
      <c r="BVD17" s="756"/>
      <c r="BVF17" s="756"/>
      <c r="BVH17" s="756"/>
      <c r="BVJ17" s="756"/>
      <c r="BVK17" s="94"/>
      <c r="BVN17" s="543"/>
      <c r="BVO17" s="542"/>
      <c r="BVW17" s="756"/>
      <c r="BVY17" s="756"/>
      <c r="BWA17" s="756"/>
      <c r="BWC17" s="756"/>
      <c r="BWD17" s="94"/>
      <c r="BWG17" s="543"/>
      <c r="BWH17" s="542"/>
      <c r="BWP17" s="756"/>
      <c r="BWR17" s="756"/>
      <c r="BWT17" s="756"/>
      <c r="BWV17" s="756"/>
      <c r="BWW17" s="94"/>
      <c r="BWZ17" s="543"/>
      <c r="BXA17" s="542"/>
      <c r="BXI17" s="756"/>
      <c r="BXK17" s="756"/>
      <c r="BXM17" s="756"/>
      <c r="BXO17" s="756"/>
      <c r="BXP17" s="94"/>
      <c r="BXS17" s="543"/>
      <c r="BXT17" s="542"/>
      <c r="BYB17" s="756"/>
      <c r="BYD17" s="756"/>
      <c r="BYF17" s="756"/>
      <c r="BYH17" s="756"/>
      <c r="BYI17" s="94"/>
      <c r="BYL17" s="543"/>
      <c r="BYM17" s="542"/>
      <c r="BYU17" s="756"/>
      <c r="BYW17" s="756"/>
      <c r="BYY17" s="756"/>
      <c r="BZA17" s="756"/>
      <c r="BZB17" s="94"/>
      <c r="BZE17" s="543"/>
      <c r="BZF17" s="542"/>
      <c r="BZN17" s="756"/>
      <c r="BZP17" s="756"/>
      <c r="BZR17" s="756"/>
      <c r="BZT17" s="756"/>
      <c r="BZU17" s="94"/>
      <c r="BZX17" s="543"/>
      <c r="BZY17" s="542"/>
      <c r="CAG17" s="756"/>
      <c r="CAI17" s="756"/>
      <c r="CAK17" s="756"/>
      <c r="CAM17" s="756"/>
      <c r="CAN17" s="94"/>
      <c r="CAQ17" s="543"/>
      <c r="CAR17" s="542"/>
      <c r="CAZ17" s="756"/>
      <c r="CBB17" s="756"/>
      <c r="CBD17" s="756"/>
      <c r="CBF17" s="756"/>
      <c r="CBG17" s="94"/>
      <c r="CBJ17" s="543"/>
      <c r="CBK17" s="542"/>
      <c r="CBS17" s="756"/>
      <c r="CBU17" s="756"/>
      <c r="CBW17" s="756"/>
      <c r="CBY17" s="756"/>
      <c r="CBZ17" s="94"/>
      <c r="CCC17" s="543"/>
      <c r="CCD17" s="542"/>
      <c r="CCL17" s="756"/>
      <c r="CCN17" s="756"/>
      <c r="CCP17" s="756"/>
      <c r="CCR17" s="756"/>
      <c r="CCS17" s="94"/>
      <c r="CCV17" s="543"/>
      <c r="CCW17" s="542"/>
      <c r="CDE17" s="756"/>
      <c r="CDG17" s="756"/>
      <c r="CDI17" s="756"/>
      <c r="CDK17" s="756"/>
      <c r="CDL17" s="94"/>
      <c r="CDO17" s="543"/>
      <c r="CDP17" s="542"/>
      <c r="CDX17" s="756"/>
      <c r="CDZ17" s="756"/>
      <c r="CEB17" s="756"/>
      <c r="CED17" s="756"/>
      <c r="CEE17" s="94"/>
      <c r="CEH17" s="543"/>
      <c r="CEI17" s="542"/>
      <c r="CEQ17" s="756"/>
      <c r="CES17" s="756"/>
      <c r="CEU17" s="756"/>
      <c r="CEW17" s="756"/>
      <c r="CEX17" s="94"/>
      <c r="CFA17" s="543"/>
      <c r="CFB17" s="542"/>
      <c r="CFJ17" s="756"/>
      <c r="CFL17" s="756"/>
      <c r="CFN17" s="756"/>
      <c r="CFP17" s="756"/>
      <c r="CFQ17" s="94"/>
      <c r="CFT17" s="543"/>
      <c r="CFU17" s="542"/>
      <c r="CGC17" s="756"/>
      <c r="CGE17" s="756"/>
      <c r="CGG17" s="756"/>
      <c r="CGI17" s="756"/>
      <c r="CGJ17" s="94"/>
      <c r="CGM17" s="543"/>
      <c r="CGN17" s="542"/>
      <c r="CGV17" s="756"/>
      <c r="CGX17" s="756"/>
      <c r="CGZ17" s="756"/>
      <c r="CHB17" s="756"/>
      <c r="CHC17" s="94"/>
      <c r="CHF17" s="543"/>
      <c r="CHG17" s="542"/>
      <c r="CHO17" s="756"/>
      <c r="CHQ17" s="756"/>
      <c r="CHS17" s="756"/>
      <c r="CHU17" s="756"/>
      <c r="CHV17" s="94"/>
      <c r="CHY17" s="543"/>
      <c r="CHZ17" s="542"/>
      <c r="CIH17" s="756"/>
      <c r="CIJ17" s="756"/>
      <c r="CIL17" s="756"/>
      <c r="CIN17" s="756"/>
      <c r="CIO17" s="94"/>
      <c r="CIR17" s="543"/>
      <c r="CIS17" s="542"/>
      <c r="CJA17" s="756"/>
      <c r="CJC17" s="756"/>
      <c r="CJE17" s="756"/>
      <c r="CJG17" s="756"/>
      <c r="CJH17" s="94"/>
      <c r="CJK17" s="543"/>
      <c r="CJL17" s="542"/>
      <c r="CJT17" s="756"/>
      <c r="CJV17" s="756"/>
      <c r="CJX17" s="756"/>
      <c r="CJZ17" s="756"/>
      <c r="CKA17" s="94"/>
      <c r="CKD17" s="543"/>
      <c r="CKE17" s="542"/>
      <c r="CKM17" s="756"/>
      <c r="CKO17" s="756"/>
      <c r="CKQ17" s="756"/>
      <c r="CKS17" s="756"/>
      <c r="CKT17" s="94"/>
      <c r="CKW17" s="543"/>
      <c r="CKX17" s="542"/>
      <c r="CLF17" s="756"/>
      <c r="CLH17" s="756"/>
      <c r="CLJ17" s="756"/>
      <c r="CLL17" s="756"/>
      <c r="CLM17" s="94"/>
      <c r="CLP17" s="543"/>
      <c r="CLQ17" s="542"/>
      <c r="CLY17" s="756"/>
      <c r="CMA17" s="756"/>
      <c r="CMC17" s="756"/>
      <c r="CME17" s="756"/>
      <c r="CMF17" s="94"/>
      <c r="CMI17" s="543"/>
      <c r="CMJ17" s="542"/>
      <c r="CMR17" s="756"/>
      <c r="CMT17" s="756"/>
      <c r="CMV17" s="756"/>
      <c r="CMX17" s="756"/>
      <c r="CMY17" s="94"/>
      <c r="CNB17" s="543"/>
      <c r="CNC17" s="542"/>
      <c r="CNK17" s="756"/>
      <c r="CNM17" s="756"/>
      <c r="CNO17" s="756"/>
      <c r="CNQ17" s="756"/>
      <c r="CNR17" s="94"/>
      <c r="CNU17" s="543"/>
      <c r="CNV17" s="542"/>
      <c r="COD17" s="756"/>
      <c r="COF17" s="756"/>
      <c r="COH17" s="756"/>
      <c r="COJ17" s="756"/>
      <c r="COK17" s="94"/>
      <c r="CON17" s="543"/>
      <c r="COO17" s="542"/>
      <c r="COW17" s="756"/>
      <c r="COY17" s="756"/>
      <c r="CPA17" s="756"/>
      <c r="CPC17" s="756"/>
      <c r="CPD17" s="94"/>
      <c r="CPG17" s="543"/>
      <c r="CPH17" s="542"/>
      <c r="CPP17" s="756"/>
      <c r="CPR17" s="756"/>
      <c r="CPT17" s="756"/>
      <c r="CPV17" s="756"/>
      <c r="CPW17" s="94"/>
      <c r="CPZ17" s="543"/>
      <c r="CQA17" s="542"/>
      <c r="CQI17" s="756"/>
      <c r="CQK17" s="756"/>
      <c r="CQM17" s="756"/>
      <c r="CQO17" s="756"/>
      <c r="CQP17" s="94"/>
      <c r="CQS17" s="543"/>
      <c r="CQT17" s="542"/>
      <c r="CRB17" s="756"/>
      <c r="CRD17" s="756"/>
      <c r="CRF17" s="756"/>
      <c r="CRH17" s="756"/>
      <c r="CRI17" s="94"/>
      <c r="CRL17" s="543"/>
      <c r="CRM17" s="542"/>
      <c r="CRU17" s="756"/>
      <c r="CRW17" s="756"/>
      <c r="CRY17" s="756"/>
      <c r="CSA17" s="756"/>
      <c r="CSB17" s="94"/>
      <c r="CSE17" s="543"/>
      <c r="CSF17" s="542"/>
      <c r="CSN17" s="756"/>
      <c r="CSP17" s="756"/>
      <c r="CSR17" s="756"/>
      <c r="CST17" s="756"/>
      <c r="CSU17" s="94"/>
      <c r="CSX17" s="543"/>
      <c r="CSY17" s="542"/>
      <c r="CTG17" s="756"/>
      <c r="CTI17" s="756"/>
      <c r="CTK17" s="756"/>
      <c r="CTM17" s="756"/>
      <c r="CTN17" s="94"/>
      <c r="CTQ17" s="543"/>
      <c r="CTR17" s="542"/>
      <c r="CTZ17" s="756"/>
      <c r="CUB17" s="756"/>
      <c r="CUD17" s="756"/>
      <c r="CUF17" s="756"/>
      <c r="CUG17" s="94"/>
      <c r="CUJ17" s="543"/>
      <c r="CUK17" s="542"/>
      <c r="CUS17" s="756"/>
      <c r="CUU17" s="756"/>
      <c r="CUW17" s="756"/>
      <c r="CUY17" s="756"/>
      <c r="CUZ17" s="94"/>
      <c r="CVC17" s="543"/>
      <c r="CVD17" s="542"/>
      <c r="CVL17" s="756"/>
      <c r="CVN17" s="756"/>
      <c r="CVP17" s="756"/>
      <c r="CVR17" s="756"/>
      <c r="CVS17" s="94"/>
      <c r="CVV17" s="543"/>
      <c r="CVW17" s="542"/>
      <c r="CWE17" s="756"/>
      <c r="CWG17" s="756"/>
      <c r="CWI17" s="756"/>
      <c r="CWK17" s="756"/>
      <c r="CWL17" s="94"/>
      <c r="CWO17" s="543"/>
      <c r="CWP17" s="542"/>
      <c r="CWX17" s="756"/>
      <c r="CWZ17" s="756"/>
      <c r="CXB17" s="756"/>
      <c r="CXD17" s="756"/>
      <c r="CXE17" s="94"/>
      <c r="CXH17" s="543"/>
      <c r="CXI17" s="542"/>
      <c r="CXQ17" s="756"/>
      <c r="CXS17" s="756"/>
      <c r="CXU17" s="756"/>
      <c r="CXW17" s="756"/>
      <c r="CXX17" s="94"/>
      <c r="CYA17" s="543"/>
      <c r="CYB17" s="542"/>
      <c r="CYJ17" s="756"/>
      <c r="CYL17" s="756"/>
      <c r="CYN17" s="756"/>
      <c r="CYP17" s="756"/>
      <c r="CYQ17" s="94"/>
      <c r="CYT17" s="543"/>
      <c r="CYU17" s="542"/>
      <c r="CZC17" s="756"/>
      <c r="CZE17" s="756"/>
      <c r="CZG17" s="756"/>
      <c r="CZI17" s="756"/>
      <c r="CZJ17" s="94"/>
      <c r="CZM17" s="543"/>
      <c r="CZN17" s="542"/>
      <c r="CZV17" s="756"/>
      <c r="CZX17" s="756"/>
      <c r="CZZ17" s="756"/>
      <c r="DAB17" s="756"/>
      <c r="DAC17" s="94"/>
      <c r="DAF17" s="543"/>
      <c r="DAG17" s="542"/>
      <c r="DAO17" s="756"/>
      <c r="DAQ17" s="756"/>
      <c r="DAS17" s="756"/>
      <c r="DAU17" s="756"/>
      <c r="DAV17" s="94"/>
      <c r="DAY17" s="543"/>
      <c r="DAZ17" s="542"/>
      <c r="DBH17" s="756"/>
      <c r="DBJ17" s="756"/>
      <c r="DBL17" s="756"/>
      <c r="DBN17" s="756"/>
      <c r="DBO17" s="94"/>
      <c r="DBR17" s="543"/>
      <c r="DBS17" s="542"/>
      <c r="DCA17" s="756"/>
      <c r="DCC17" s="756"/>
      <c r="DCE17" s="756"/>
      <c r="DCG17" s="756"/>
      <c r="DCH17" s="94"/>
      <c r="DCK17" s="543"/>
      <c r="DCL17" s="542"/>
      <c r="DCT17" s="756"/>
      <c r="DCV17" s="756"/>
      <c r="DCX17" s="756"/>
      <c r="DCZ17" s="756"/>
      <c r="DDA17" s="94"/>
      <c r="DDD17" s="543"/>
      <c r="DDE17" s="542"/>
      <c r="DDM17" s="756"/>
      <c r="DDO17" s="756"/>
      <c r="DDQ17" s="756"/>
      <c r="DDS17" s="756"/>
      <c r="DDT17" s="94"/>
      <c r="DDW17" s="543"/>
      <c r="DDX17" s="542"/>
      <c r="DEF17" s="756"/>
      <c r="DEH17" s="756"/>
      <c r="DEJ17" s="756"/>
      <c r="DEL17" s="756"/>
      <c r="DEM17" s="94"/>
      <c r="DEP17" s="543"/>
      <c r="DEQ17" s="542"/>
      <c r="DEY17" s="756"/>
      <c r="DFA17" s="756"/>
      <c r="DFC17" s="756"/>
      <c r="DFE17" s="756"/>
      <c r="DFF17" s="94"/>
      <c r="DFI17" s="543"/>
      <c r="DFJ17" s="542"/>
      <c r="DFR17" s="756"/>
      <c r="DFT17" s="756"/>
      <c r="DFV17" s="756"/>
      <c r="DFX17" s="756"/>
      <c r="DFY17" s="94"/>
      <c r="DGB17" s="543"/>
      <c r="DGC17" s="542"/>
      <c r="DGK17" s="756"/>
      <c r="DGM17" s="756"/>
      <c r="DGO17" s="756"/>
      <c r="DGQ17" s="756"/>
      <c r="DGR17" s="94"/>
      <c r="DGU17" s="543"/>
      <c r="DGV17" s="542"/>
      <c r="DHD17" s="756"/>
      <c r="DHF17" s="756"/>
      <c r="DHH17" s="756"/>
      <c r="DHJ17" s="756"/>
      <c r="DHK17" s="94"/>
      <c r="DHN17" s="543"/>
      <c r="DHO17" s="542"/>
      <c r="DHW17" s="756"/>
      <c r="DHY17" s="756"/>
      <c r="DIA17" s="756"/>
      <c r="DIC17" s="756"/>
      <c r="DID17" s="94"/>
      <c r="DIG17" s="543"/>
      <c r="DIH17" s="542"/>
      <c r="DIP17" s="756"/>
      <c r="DIR17" s="756"/>
      <c r="DIT17" s="756"/>
      <c r="DIV17" s="756"/>
      <c r="DIW17" s="94"/>
      <c r="DIZ17" s="543"/>
      <c r="DJA17" s="542"/>
      <c r="DJI17" s="756"/>
      <c r="DJK17" s="756"/>
      <c r="DJM17" s="756"/>
      <c r="DJO17" s="756"/>
      <c r="DJP17" s="94"/>
      <c r="DJS17" s="543"/>
      <c r="DJT17" s="542"/>
      <c r="DKB17" s="756"/>
      <c r="DKD17" s="756"/>
      <c r="DKF17" s="756"/>
      <c r="DKH17" s="756"/>
      <c r="DKI17" s="94"/>
      <c r="DKL17" s="543"/>
      <c r="DKM17" s="542"/>
      <c r="DKU17" s="756"/>
      <c r="DKW17" s="756"/>
      <c r="DKY17" s="756"/>
      <c r="DLA17" s="756"/>
      <c r="DLB17" s="94"/>
      <c r="DLE17" s="543"/>
      <c r="DLF17" s="542"/>
      <c r="DLN17" s="756"/>
      <c r="DLP17" s="756"/>
      <c r="DLR17" s="756"/>
      <c r="DLT17" s="756"/>
      <c r="DLU17" s="94"/>
      <c r="DLX17" s="543"/>
      <c r="DLY17" s="542"/>
      <c r="DMG17" s="756"/>
      <c r="DMI17" s="756"/>
      <c r="DMK17" s="756"/>
      <c r="DMM17" s="756"/>
      <c r="DMN17" s="94"/>
      <c r="DMQ17" s="543"/>
      <c r="DMR17" s="542"/>
      <c r="DMZ17" s="756"/>
      <c r="DNB17" s="756"/>
      <c r="DND17" s="756"/>
      <c r="DNF17" s="756"/>
      <c r="DNG17" s="94"/>
      <c r="DNJ17" s="543"/>
      <c r="DNK17" s="542"/>
      <c r="DNS17" s="756"/>
      <c r="DNU17" s="756"/>
      <c r="DNW17" s="756"/>
      <c r="DNY17" s="756"/>
      <c r="DNZ17" s="94"/>
      <c r="DOC17" s="543"/>
      <c r="DOD17" s="542"/>
      <c r="DOL17" s="756"/>
      <c r="DON17" s="756"/>
      <c r="DOP17" s="756"/>
      <c r="DOR17" s="756"/>
      <c r="DOS17" s="94"/>
      <c r="DOV17" s="543"/>
      <c r="DOW17" s="542"/>
      <c r="DPE17" s="756"/>
      <c r="DPG17" s="756"/>
      <c r="DPI17" s="756"/>
      <c r="DPK17" s="756"/>
      <c r="DPL17" s="94"/>
      <c r="DPO17" s="543"/>
      <c r="DPP17" s="542"/>
      <c r="DPX17" s="756"/>
      <c r="DPZ17" s="756"/>
      <c r="DQB17" s="756"/>
      <c r="DQD17" s="756"/>
      <c r="DQE17" s="94"/>
      <c r="DQH17" s="543"/>
      <c r="DQI17" s="542"/>
      <c r="DQQ17" s="756"/>
      <c r="DQS17" s="756"/>
      <c r="DQU17" s="756"/>
      <c r="DQW17" s="756"/>
      <c r="DQX17" s="94"/>
      <c r="DRA17" s="543"/>
      <c r="DRB17" s="542"/>
      <c r="DRJ17" s="756"/>
      <c r="DRL17" s="756"/>
      <c r="DRN17" s="756"/>
      <c r="DRP17" s="756"/>
      <c r="DRQ17" s="94"/>
      <c r="DRT17" s="543"/>
      <c r="DRU17" s="542"/>
      <c r="DSC17" s="756"/>
      <c r="DSE17" s="756"/>
      <c r="DSG17" s="756"/>
      <c r="DSI17" s="756"/>
      <c r="DSJ17" s="94"/>
      <c r="DSM17" s="543"/>
      <c r="DSN17" s="542"/>
      <c r="DSV17" s="756"/>
      <c r="DSX17" s="756"/>
      <c r="DSZ17" s="756"/>
      <c r="DTB17" s="756"/>
      <c r="DTC17" s="94"/>
      <c r="DTF17" s="543"/>
      <c r="DTG17" s="542"/>
      <c r="DTO17" s="756"/>
      <c r="DTQ17" s="756"/>
      <c r="DTS17" s="756"/>
      <c r="DTU17" s="756"/>
      <c r="DTV17" s="94"/>
      <c r="DTY17" s="543"/>
      <c r="DTZ17" s="542"/>
      <c r="DUH17" s="756"/>
      <c r="DUJ17" s="756"/>
      <c r="DUL17" s="756"/>
      <c r="DUN17" s="756"/>
      <c r="DUO17" s="94"/>
      <c r="DUR17" s="543"/>
      <c r="DUS17" s="542"/>
      <c r="DVA17" s="756"/>
      <c r="DVC17" s="756"/>
      <c r="DVE17" s="756"/>
      <c r="DVG17" s="756"/>
      <c r="DVH17" s="94"/>
      <c r="DVK17" s="543"/>
      <c r="DVL17" s="542"/>
      <c r="DVT17" s="756"/>
      <c r="DVV17" s="756"/>
      <c r="DVX17" s="756"/>
      <c r="DVZ17" s="756"/>
      <c r="DWA17" s="94"/>
      <c r="DWD17" s="543"/>
      <c r="DWE17" s="542"/>
      <c r="DWM17" s="756"/>
      <c r="DWO17" s="756"/>
      <c r="DWQ17" s="756"/>
      <c r="DWS17" s="756"/>
      <c r="DWT17" s="94"/>
      <c r="DWW17" s="543"/>
      <c r="DWX17" s="542"/>
      <c r="DXF17" s="756"/>
      <c r="DXH17" s="756"/>
      <c r="DXJ17" s="756"/>
      <c r="DXL17" s="756"/>
      <c r="DXM17" s="94"/>
      <c r="DXP17" s="543"/>
      <c r="DXQ17" s="542"/>
      <c r="DXY17" s="756"/>
      <c r="DYA17" s="756"/>
      <c r="DYC17" s="756"/>
      <c r="DYE17" s="756"/>
      <c r="DYF17" s="94"/>
      <c r="DYI17" s="543"/>
      <c r="DYJ17" s="542"/>
      <c r="DYR17" s="756"/>
      <c r="DYT17" s="756"/>
      <c r="DYV17" s="756"/>
      <c r="DYX17" s="756"/>
      <c r="DYY17" s="94"/>
      <c r="DZB17" s="543"/>
      <c r="DZC17" s="542"/>
      <c r="DZK17" s="756"/>
      <c r="DZM17" s="756"/>
      <c r="DZO17" s="756"/>
      <c r="DZQ17" s="756"/>
      <c r="DZR17" s="94"/>
      <c r="DZU17" s="543"/>
      <c r="DZV17" s="542"/>
      <c r="EAD17" s="756"/>
      <c r="EAF17" s="756"/>
      <c r="EAH17" s="756"/>
      <c r="EAJ17" s="756"/>
      <c r="EAK17" s="94"/>
      <c r="EAN17" s="543"/>
      <c r="EAO17" s="542"/>
      <c r="EAW17" s="756"/>
      <c r="EAY17" s="756"/>
      <c r="EBA17" s="756"/>
      <c r="EBC17" s="756"/>
      <c r="EBD17" s="94"/>
      <c r="EBG17" s="543"/>
      <c r="EBH17" s="542"/>
      <c r="EBP17" s="756"/>
      <c r="EBR17" s="756"/>
      <c r="EBT17" s="756"/>
      <c r="EBV17" s="756"/>
      <c r="EBW17" s="94"/>
      <c r="EBZ17" s="543"/>
      <c r="ECA17" s="542"/>
      <c r="ECI17" s="756"/>
      <c r="ECK17" s="756"/>
      <c r="ECM17" s="756"/>
      <c r="ECO17" s="756"/>
      <c r="ECP17" s="94"/>
      <c r="ECS17" s="543"/>
      <c r="ECT17" s="542"/>
      <c r="EDB17" s="756"/>
      <c r="EDD17" s="756"/>
      <c r="EDF17" s="756"/>
      <c r="EDH17" s="756"/>
      <c r="EDI17" s="94"/>
      <c r="EDL17" s="543"/>
      <c r="EDM17" s="542"/>
      <c r="EDU17" s="756"/>
      <c r="EDW17" s="756"/>
      <c r="EDY17" s="756"/>
      <c r="EEA17" s="756"/>
      <c r="EEB17" s="94"/>
      <c r="EEE17" s="543"/>
      <c r="EEF17" s="542"/>
      <c r="EEN17" s="756"/>
      <c r="EEP17" s="756"/>
      <c r="EER17" s="756"/>
      <c r="EET17" s="756"/>
      <c r="EEU17" s="94"/>
      <c r="EEX17" s="543"/>
      <c r="EEY17" s="542"/>
      <c r="EFG17" s="756"/>
      <c r="EFI17" s="756"/>
      <c r="EFK17" s="756"/>
      <c r="EFM17" s="756"/>
      <c r="EFN17" s="94"/>
      <c r="EFQ17" s="543"/>
      <c r="EFR17" s="542"/>
      <c r="EFZ17" s="756"/>
      <c r="EGB17" s="756"/>
      <c r="EGD17" s="756"/>
      <c r="EGF17" s="756"/>
      <c r="EGG17" s="94"/>
      <c r="EGJ17" s="543"/>
      <c r="EGK17" s="542"/>
      <c r="EGS17" s="756"/>
      <c r="EGU17" s="756"/>
      <c r="EGW17" s="756"/>
      <c r="EGY17" s="756"/>
      <c r="EGZ17" s="94"/>
      <c r="EHC17" s="543"/>
      <c r="EHD17" s="542"/>
      <c r="EHL17" s="756"/>
      <c r="EHN17" s="756"/>
      <c r="EHP17" s="756"/>
      <c r="EHR17" s="756"/>
      <c r="EHS17" s="94"/>
      <c r="EHV17" s="543"/>
      <c r="EHW17" s="542"/>
      <c r="EIE17" s="756"/>
      <c r="EIG17" s="756"/>
      <c r="EII17" s="756"/>
      <c r="EIK17" s="756"/>
      <c r="EIL17" s="94"/>
      <c r="EIO17" s="543"/>
      <c r="EIP17" s="542"/>
      <c r="EIX17" s="756"/>
      <c r="EIZ17" s="756"/>
      <c r="EJB17" s="756"/>
      <c r="EJD17" s="756"/>
      <c r="EJE17" s="94"/>
      <c r="EJH17" s="543"/>
      <c r="EJI17" s="542"/>
      <c r="EJQ17" s="756"/>
      <c r="EJS17" s="756"/>
      <c r="EJU17" s="756"/>
      <c r="EJW17" s="756"/>
      <c r="EJX17" s="94"/>
      <c r="EKA17" s="543"/>
      <c r="EKB17" s="542"/>
      <c r="EKJ17" s="756"/>
      <c r="EKL17" s="756"/>
      <c r="EKN17" s="756"/>
      <c r="EKP17" s="756"/>
      <c r="EKQ17" s="94"/>
      <c r="EKT17" s="543"/>
      <c r="EKU17" s="542"/>
      <c r="ELC17" s="756"/>
      <c r="ELE17" s="756"/>
      <c r="ELG17" s="756"/>
      <c r="ELI17" s="756"/>
      <c r="ELJ17" s="94"/>
      <c r="ELM17" s="543"/>
      <c r="ELN17" s="542"/>
      <c r="ELV17" s="756"/>
      <c r="ELX17" s="756"/>
      <c r="ELZ17" s="756"/>
      <c r="EMB17" s="756"/>
      <c r="EMC17" s="94"/>
      <c r="EMF17" s="543"/>
      <c r="EMG17" s="542"/>
      <c r="EMO17" s="756"/>
      <c r="EMQ17" s="756"/>
      <c r="EMS17" s="756"/>
      <c r="EMU17" s="756"/>
      <c r="EMV17" s="94"/>
      <c r="EMY17" s="543"/>
      <c r="EMZ17" s="542"/>
      <c r="ENH17" s="756"/>
      <c r="ENJ17" s="756"/>
      <c r="ENL17" s="756"/>
      <c r="ENN17" s="756"/>
      <c r="ENO17" s="94"/>
      <c r="ENR17" s="543"/>
      <c r="ENS17" s="542"/>
      <c r="EOA17" s="756"/>
      <c r="EOC17" s="756"/>
      <c r="EOE17" s="756"/>
      <c r="EOG17" s="756"/>
      <c r="EOH17" s="94"/>
      <c r="EOK17" s="543"/>
      <c r="EOL17" s="542"/>
      <c r="EOT17" s="756"/>
      <c r="EOV17" s="756"/>
      <c r="EOX17" s="756"/>
      <c r="EOZ17" s="756"/>
      <c r="EPA17" s="94"/>
      <c r="EPD17" s="543"/>
      <c r="EPE17" s="542"/>
      <c r="EPM17" s="756"/>
      <c r="EPO17" s="756"/>
      <c r="EPQ17" s="756"/>
      <c r="EPS17" s="756"/>
      <c r="EPT17" s="94"/>
      <c r="EPW17" s="543"/>
      <c r="EPX17" s="542"/>
      <c r="EQF17" s="756"/>
      <c r="EQH17" s="756"/>
      <c r="EQJ17" s="756"/>
      <c r="EQL17" s="756"/>
      <c r="EQM17" s="94"/>
      <c r="EQP17" s="543"/>
      <c r="EQQ17" s="542"/>
      <c r="EQY17" s="756"/>
      <c r="ERA17" s="756"/>
      <c r="ERC17" s="756"/>
      <c r="ERE17" s="756"/>
      <c r="ERF17" s="94"/>
      <c r="ERI17" s="543"/>
      <c r="ERJ17" s="542"/>
      <c r="ERR17" s="756"/>
      <c r="ERT17" s="756"/>
      <c r="ERV17" s="756"/>
      <c r="ERX17" s="756"/>
      <c r="ERY17" s="94"/>
      <c r="ESB17" s="543"/>
      <c r="ESC17" s="542"/>
      <c r="ESK17" s="756"/>
      <c r="ESM17" s="756"/>
      <c r="ESO17" s="756"/>
      <c r="ESQ17" s="756"/>
      <c r="ESR17" s="94"/>
      <c r="ESU17" s="543"/>
      <c r="ESV17" s="542"/>
      <c r="ETD17" s="756"/>
      <c r="ETF17" s="756"/>
      <c r="ETH17" s="756"/>
      <c r="ETJ17" s="756"/>
      <c r="ETK17" s="94"/>
      <c r="ETN17" s="543"/>
      <c r="ETO17" s="542"/>
      <c r="ETW17" s="756"/>
      <c r="ETY17" s="756"/>
      <c r="EUA17" s="756"/>
      <c r="EUC17" s="756"/>
      <c r="EUD17" s="94"/>
      <c r="EUG17" s="543"/>
      <c r="EUH17" s="542"/>
      <c r="EUP17" s="756"/>
      <c r="EUR17" s="756"/>
      <c r="EUT17" s="756"/>
      <c r="EUV17" s="756"/>
      <c r="EUW17" s="94"/>
      <c r="EUZ17" s="543"/>
      <c r="EVA17" s="542"/>
      <c r="EVI17" s="756"/>
      <c r="EVK17" s="756"/>
      <c r="EVM17" s="756"/>
      <c r="EVO17" s="756"/>
      <c r="EVP17" s="94"/>
      <c r="EVS17" s="543"/>
      <c r="EVT17" s="542"/>
      <c r="EWB17" s="756"/>
      <c r="EWD17" s="756"/>
      <c r="EWF17" s="756"/>
      <c r="EWH17" s="756"/>
      <c r="EWI17" s="94"/>
      <c r="EWL17" s="543"/>
      <c r="EWM17" s="542"/>
      <c r="EWU17" s="756"/>
      <c r="EWW17" s="756"/>
      <c r="EWY17" s="756"/>
      <c r="EXA17" s="756"/>
      <c r="EXB17" s="94"/>
      <c r="EXE17" s="543"/>
      <c r="EXF17" s="542"/>
      <c r="EXN17" s="756"/>
      <c r="EXP17" s="756"/>
      <c r="EXR17" s="756"/>
      <c r="EXT17" s="756"/>
      <c r="EXU17" s="94"/>
      <c r="EXX17" s="543"/>
      <c r="EXY17" s="542"/>
      <c r="EYG17" s="756"/>
      <c r="EYI17" s="756"/>
      <c r="EYK17" s="756"/>
      <c r="EYM17" s="756"/>
      <c r="EYN17" s="94"/>
      <c r="EYQ17" s="543"/>
      <c r="EYR17" s="542"/>
      <c r="EYZ17" s="756"/>
      <c r="EZB17" s="756"/>
      <c r="EZD17" s="756"/>
      <c r="EZF17" s="756"/>
      <c r="EZG17" s="94"/>
      <c r="EZJ17" s="543"/>
      <c r="EZK17" s="542"/>
      <c r="EZS17" s="756"/>
      <c r="EZU17" s="756"/>
      <c r="EZW17" s="756"/>
      <c r="EZY17" s="756"/>
      <c r="EZZ17" s="94"/>
      <c r="FAC17" s="543"/>
      <c r="FAD17" s="542"/>
      <c r="FAL17" s="756"/>
      <c r="FAN17" s="756"/>
      <c r="FAP17" s="756"/>
      <c r="FAR17" s="756"/>
      <c r="FAS17" s="94"/>
      <c r="FAV17" s="543"/>
      <c r="FAW17" s="542"/>
      <c r="FBE17" s="756"/>
      <c r="FBG17" s="756"/>
      <c r="FBI17" s="756"/>
      <c r="FBK17" s="756"/>
      <c r="FBL17" s="94"/>
      <c r="FBO17" s="543"/>
      <c r="FBP17" s="542"/>
      <c r="FBX17" s="756"/>
      <c r="FBZ17" s="756"/>
      <c r="FCB17" s="756"/>
      <c r="FCD17" s="756"/>
      <c r="FCE17" s="94"/>
      <c r="FCH17" s="543"/>
      <c r="FCI17" s="542"/>
      <c r="FCQ17" s="756"/>
      <c r="FCS17" s="756"/>
      <c r="FCU17" s="756"/>
      <c r="FCW17" s="756"/>
      <c r="FCX17" s="94"/>
      <c r="FDA17" s="543"/>
      <c r="FDB17" s="542"/>
      <c r="FDJ17" s="756"/>
      <c r="FDL17" s="756"/>
      <c r="FDN17" s="756"/>
      <c r="FDP17" s="756"/>
      <c r="FDQ17" s="94"/>
      <c r="FDT17" s="543"/>
      <c r="FDU17" s="542"/>
      <c r="FEC17" s="756"/>
      <c r="FEE17" s="756"/>
      <c r="FEG17" s="756"/>
      <c r="FEI17" s="756"/>
      <c r="FEJ17" s="94"/>
      <c r="FEM17" s="543"/>
      <c r="FEN17" s="542"/>
      <c r="FEV17" s="756"/>
      <c r="FEX17" s="756"/>
      <c r="FEZ17" s="756"/>
      <c r="FFB17" s="756"/>
      <c r="FFC17" s="94"/>
      <c r="FFF17" s="543"/>
      <c r="FFG17" s="542"/>
      <c r="FFO17" s="756"/>
      <c r="FFQ17" s="756"/>
      <c r="FFS17" s="756"/>
      <c r="FFU17" s="756"/>
      <c r="FFV17" s="94"/>
      <c r="FFY17" s="543"/>
      <c r="FFZ17" s="542"/>
      <c r="FGH17" s="756"/>
      <c r="FGJ17" s="756"/>
      <c r="FGL17" s="756"/>
      <c r="FGN17" s="756"/>
      <c r="FGO17" s="94"/>
      <c r="FGR17" s="543"/>
      <c r="FGS17" s="542"/>
      <c r="FHA17" s="756"/>
      <c r="FHC17" s="756"/>
      <c r="FHE17" s="756"/>
      <c r="FHG17" s="756"/>
      <c r="FHH17" s="94"/>
      <c r="FHK17" s="543"/>
      <c r="FHL17" s="542"/>
      <c r="FHT17" s="756"/>
      <c r="FHV17" s="756"/>
      <c r="FHX17" s="756"/>
      <c r="FHZ17" s="756"/>
      <c r="FIA17" s="94"/>
      <c r="FID17" s="543"/>
      <c r="FIE17" s="542"/>
      <c r="FIM17" s="756"/>
      <c r="FIO17" s="756"/>
      <c r="FIQ17" s="756"/>
      <c r="FIS17" s="756"/>
      <c r="FIT17" s="94"/>
      <c r="FIW17" s="543"/>
      <c r="FIX17" s="542"/>
      <c r="FJF17" s="756"/>
      <c r="FJH17" s="756"/>
      <c r="FJJ17" s="756"/>
      <c r="FJL17" s="756"/>
      <c r="FJM17" s="94"/>
      <c r="FJP17" s="543"/>
      <c r="FJQ17" s="542"/>
      <c r="FJY17" s="756"/>
      <c r="FKA17" s="756"/>
      <c r="FKC17" s="756"/>
      <c r="FKE17" s="756"/>
      <c r="FKF17" s="94"/>
      <c r="FKI17" s="543"/>
      <c r="FKJ17" s="542"/>
      <c r="FKR17" s="756"/>
      <c r="FKT17" s="756"/>
      <c r="FKV17" s="756"/>
      <c r="FKX17" s="756"/>
      <c r="FKY17" s="94"/>
      <c r="FLB17" s="543"/>
      <c r="FLC17" s="542"/>
      <c r="FLK17" s="756"/>
      <c r="FLM17" s="756"/>
      <c r="FLO17" s="756"/>
      <c r="FLQ17" s="756"/>
      <c r="FLR17" s="94"/>
      <c r="FLU17" s="543"/>
      <c r="FLV17" s="542"/>
      <c r="FMD17" s="756"/>
      <c r="FMF17" s="756"/>
      <c r="FMH17" s="756"/>
      <c r="FMJ17" s="756"/>
      <c r="FMK17" s="94"/>
      <c r="FMN17" s="543"/>
      <c r="FMO17" s="542"/>
      <c r="FMW17" s="756"/>
      <c r="FMY17" s="756"/>
      <c r="FNA17" s="756"/>
      <c r="FNC17" s="756"/>
      <c r="FND17" s="94"/>
      <c r="FNG17" s="543"/>
      <c r="FNH17" s="542"/>
      <c r="FNP17" s="756"/>
      <c r="FNR17" s="756"/>
      <c r="FNT17" s="756"/>
      <c r="FNV17" s="756"/>
      <c r="FNW17" s="94"/>
      <c r="FNZ17" s="543"/>
      <c r="FOA17" s="542"/>
      <c r="FOI17" s="756"/>
      <c r="FOK17" s="756"/>
      <c r="FOM17" s="756"/>
      <c r="FOO17" s="756"/>
      <c r="FOP17" s="94"/>
      <c r="FOS17" s="543"/>
      <c r="FOT17" s="542"/>
      <c r="FPB17" s="756"/>
      <c r="FPD17" s="756"/>
      <c r="FPF17" s="756"/>
      <c r="FPH17" s="756"/>
      <c r="FPI17" s="94"/>
      <c r="FPL17" s="543"/>
      <c r="FPM17" s="542"/>
      <c r="FPU17" s="756"/>
      <c r="FPW17" s="756"/>
      <c r="FPY17" s="756"/>
      <c r="FQA17" s="756"/>
      <c r="FQB17" s="94"/>
      <c r="FQE17" s="543"/>
      <c r="FQF17" s="542"/>
      <c r="FQN17" s="756"/>
      <c r="FQP17" s="756"/>
      <c r="FQR17" s="756"/>
      <c r="FQT17" s="756"/>
      <c r="FQU17" s="94"/>
      <c r="FQX17" s="543"/>
      <c r="FQY17" s="542"/>
      <c r="FRG17" s="756"/>
      <c r="FRI17" s="756"/>
      <c r="FRK17" s="756"/>
      <c r="FRM17" s="756"/>
      <c r="FRN17" s="94"/>
      <c r="FRQ17" s="543"/>
      <c r="FRR17" s="542"/>
      <c r="FRZ17" s="756"/>
      <c r="FSB17" s="756"/>
      <c r="FSD17" s="756"/>
      <c r="FSF17" s="756"/>
      <c r="FSG17" s="94"/>
      <c r="FSJ17" s="543"/>
      <c r="FSK17" s="542"/>
      <c r="FSS17" s="756"/>
      <c r="FSU17" s="756"/>
      <c r="FSW17" s="756"/>
      <c r="FSY17" s="756"/>
      <c r="FSZ17" s="94"/>
      <c r="FTC17" s="543"/>
      <c r="FTD17" s="542"/>
      <c r="FTL17" s="756"/>
      <c r="FTN17" s="756"/>
      <c r="FTP17" s="756"/>
      <c r="FTR17" s="756"/>
      <c r="FTS17" s="94"/>
      <c r="FTV17" s="543"/>
      <c r="FTW17" s="542"/>
      <c r="FUE17" s="756"/>
      <c r="FUG17" s="756"/>
      <c r="FUI17" s="756"/>
      <c r="FUK17" s="756"/>
      <c r="FUL17" s="94"/>
      <c r="FUO17" s="543"/>
      <c r="FUP17" s="542"/>
      <c r="FUX17" s="756"/>
      <c r="FUZ17" s="756"/>
      <c r="FVB17" s="756"/>
      <c r="FVD17" s="756"/>
      <c r="FVE17" s="94"/>
      <c r="FVH17" s="543"/>
      <c r="FVI17" s="542"/>
      <c r="FVQ17" s="756"/>
      <c r="FVS17" s="756"/>
      <c r="FVU17" s="756"/>
      <c r="FVW17" s="756"/>
      <c r="FVX17" s="94"/>
      <c r="FWA17" s="543"/>
      <c r="FWB17" s="542"/>
      <c r="FWJ17" s="756"/>
      <c r="FWL17" s="756"/>
      <c r="FWN17" s="756"/>
      <c r="FWP17" s="756"/>
      <c r="FWQ17" s="94"/>
      <c r="FWT17" s="543"/>
      <c r="FWU17" s="542"/>
      <c r="FXC17" s="756"/>
      <c r="FXE17" s="756"/>
      <c r="FXG17" s="756"/>
      <c r="FXI17" s="756"/>
      <c r="FXJ17" s="94"/>
      <c r="FXM17" s="543"/>
      <c r="FXN17" s="542"/>
      <c r="FXV17" s="756"/>
      <c r="FXX17" s="756"/>
      <c r="FXZ17" s="756"/>
      <c r="FYB17" s="756"/>
      <c r="FYC17" s="94"/>
      <c r="FYF17" s="543"/>
      <c r="FYG17" s="542"/>
      <c r="FYO17" s="756"/>
      <c r="FYQ17" s="756"/>
      <c r="FYS17" s="756"/>
      <c r="FYU17" s="756"/>
      <c r="FYV17" s="94"/>
      <c r="FYY17" s="543"/>
      <c r="FYZ17" s="542"/>
      <c r="FZH17" s="756"/>
      <c r="FZJ17" s="756"/>
      <c r="FZL17" s="756"/>
      <c r="FZN17" s="756"/>
      <c r="FZO17" s="94"/>
      <c r="FZR17" s="543"/>
      <c r="FZS17" s="542"/>
      <c r="GAA17" s="756"/>
      <c r="GAC17" s="756"/>
      <c r="GAE17" s="756"/>
      <c r="GAG17" s="756"/>
      <c r="GAH17" s="94"/>
      <c r="GAK17" s="543"/>
      <c r="GAL17" s="542"/>
      <c r="GAT17" s="756"/>
      <c r="GAV17" s="756"/>
      <c r="GAX17" s="756"/>
      <c r="GAZ17" s="756"/>
      <c r="GBA17" s="94"/>
      <c r="GBD17" s="543"/>
      <c r="GBE17" s="542"/>
      <c r="GBM17" s="756"/>
      <c r="GBO17" s="756"/>
      <c r="GBQ17" s="756"/>
      <c r="GBS17" s="756"/>
      <c r="GBT17" s="94"/>
      <c r="GBW17" s="543"/>
      <c r="GBX17" s="542"/>
      <c r="GCF17" s="756"/>
      <c r="GCH17" s="756"/>
      <c r="GCJ17" s="756"/>
      <c r="GCL17" s="756"/>
      <c r="GCM17" s="94"/>
      <c r="GCP17" s="543"/>
      <c r="GCQ17" s="542"/>
      <c r="GCY17" s="756"/>
      <c r="GDA17" s="756"/>
      <c r="GDC17" s="756"/>
      <c r="GDE17" s="756"/>
      <c r="GDF17" s="94"/>
      <c r="GDI17" s="543"/>
      <c r="GDJ17" s="542"/>
      <c r="GDR17" s="756"/>
      <c r="GDT17" s="756"/>
      <c r="GDV17" s="756"/>
      <c r="GDX17" s="756"/>
      <c r="GDY17" s="94"/>
      <c r="GEB17" s="543"/>
      <c r="GEC17" s="542"/>
      <c r="GEK17" s="756"/>
      <c r="GEM17" s="756"/>
      <c r="GEO17" s="756"/>
      <c r="GEQ17" s="756"/>
      <c r="GER17" s="94"/>
      <c r="GEU17" s="543"/>
      <c r="GEV17" s="542"/>
      <c r="GFD17" s="756"/>
      <c r="GFF17" s="756"/>
      <c r="GFH17" s="756"/>
      <c r="GFJ17" s="756"/>
      <c r="GFK17" s="94"/>
      <c r="GFN17" s="543"/>
      <c r="GFO17" s="542"/>
      <c r="GFW17" s="756"/>
      <c r="GFY17" s="756"/>
      <c r="GGA17" s="756"/>
      <c r="GGC17" s="756"/>
      <c r="GGD17" s="94"/>
      <c r="GGG17" s="543"/>
      <c r="GGH17" s="542"/>
      <c r="GGP17" s="756"/>
      <c r="GGR17" s="756"/>
      <c r="GGT17" s="756"/>
      <c r="GGV17" s="756"/>
      <c r="GGW17" s="94"/>
      <c r="GGZ17" s="543"/>
      <c r="GHA17" s="542"/>
      <c r="GHI17" s="756"/>
      <c r="GHK17" s="756"/>
      <c r="GHM17" s="756"/>
      <c r="GHO17" s="756"/>
      <c r="GHP17" s="94"/>
      <c r="GHS17" s="543"/>
      <c r="GHT17" s="542"/>
      <c r="GIB17" s="756"/>
      <c r="GID17" s="756"/>
      <c r="GIF17" s="756"/>
      <c r="GIH17" s="756"/>
      <c r="GII17" s="94"/>
      <c r="GIL17" s="543"/>
      <c r="GIM17" s="542"/>
      <c r="GIU17" s="756"/>
      <c r="GIW17" s="756"/>
      <c r="GIY17" s="756"/>
      <c r="GJA17" s="756"/>
      <c r="GJB17" s="94"/>
      <c r="GJE17" s="543"/>
      <c r="GJF17" s="542"/>
      <c r="GJN17" s="756"/>
      <c r="GJP17" s="756"/>
      <c r="GJR17" s="756"/>
      <c r="GJT17" s="756"/>
      <c r="GJU17" s="94"/>
      <c r="GJX17" s="543"/>
      <c r="GJY17" s="542"/>
      <c r="GKG17" s="756"/>
      <c r="GKI17" s="756"/>
      <c r="GKK17" s="756"/>
      <c r="GKM17" s="756"/>
      <c r="GKN17" s="94"/>
      <c r="GKQ17" s="543"/>
      <c r="GKR17" s="542"/>
      <c r="GKZ17" s="756"/>
      <c r="GLB17" s="756"/>
      <c r="GLD17" s="756"/>
      <c r="GLF17" s="756"/>
      <c r="GLG17" s="94"/>
      <c r="GLJ17" s="543"/>
      <c r="GLK17" s="542"/>
      <c r="GLS17" s="756"/>
      <c r="GLU17" s="756"/>
      <c r="GLW17" s="756"/>
      <c r="GLY17" s="756"/>
      <c r="GLZ17" s="94"/>
      <c r="GMC17" s="543"/>
      <c r="GMD17" s="542"/>
      <c r="GML17" s="756"/>
      <c r="GMN17" s="756"/>
      <c r="GMP17" s="756"/>
      <c r="GMR17" s="756"/>
      <c r="GMS17" s="94"/>
      <c r="GMV17" s="543"/>
      <c r="GMW17" s="542"/>
      <c r="GNE17" s="756"/>
      <c r="GNG17" s="756"/>
      <c r="GNI17" s="756"/>
      <c r="GNK17" s="756"/>
      <c r="GNL17" s="94"/>
      <c r="GNO17" s="543"/>
      <c r="GNP17" s="542"/>
      <c r="GNX17" s="756"/>
      <c r="GNZ17" s="756"/>
      <c r="GOB17" s="756"/>
      <c r="GOD17" s="756"/>
      <c r="GOE17" s="94"/>
      <c r="GOH17" s="543"/>
      <c r="GOI17" s="542"/>
      <c r="GOQ17" s="756"/>
      <c r="GOS17" s="756"/>
      <c r="GOU17" s="756"/>
      <c r="GOW17" s="756"/>
      <c r="GOX17" s="94"/>
      <c r="GPA17" s="543"/>
      <c r="GPB17" s="542"/>
      <c r="GPJ17" s="756"/>
      <c r="GPL17" s="756"/>
      <c r="GPN17" s="756"/>
      <c r="GPP17" s="756"/>
      <c r="GPQ17" s="94"/>
      <c r="GPT17" s="543"/>
      <c r="GPU17" s="542"/>
      <c r="GQC17" s="756"/>
      <c r="GQE17" s="756"/>
      <c r="GQG17" s="756"/>
      <c r="GQI17" s="756"/>
      <c r="GQJ17" s="94"/>
      <c r="GQM17" s="543"/>
      <c r="GQN17" s="542"/>
      <c r="GQV17" s="756"/>
      <c r="GQX17" s="756"/>
      <c r="GQZ17" s="756"/>
      <c r="GRB17" s="756"/>
      <c r="GRC17" s="94"/>
      <c r="GRF17" s="543"/>
      <c r="GRG17" s="542"/>
      <c r="GRO17" s="756"/>
      <c r="GRQ17" s="756"/>
      <c r="GRS17" s="756"/>
      <c r="GRU17" s="756"/>
      <c r="GRV17" s="94"/>
      <c r="GRY17" s="543"/>
      <c r="GRZ17" s="542"/>
      <c r="GSH17" s="756"/>
      <c r="GSJ17" s="756"/>
      <c r="GSL17" s="756"/>
      <c r="GSN17" s="756"/>
      <c r="GSO17" s="94"/>
      <c r="GSR17" s="543"/>
      <c r="GSS17" s="542"/>
      <c r="GTA17" s="756"/>
      <c r="GTC17" s="756"/>
      <c r="GTE17" s="756"/>
      <c r="GTG17" s="756"/>
      <c r="GTH17" s="94"/>
      <c r="GTK17" s="543"/>
      <c r="GTL17" s="542"/>
      <c r="GTT17" s="756"/>
      <c r="GTV17" s="756"/>
      <c r="GTX17" s="756"/>
      <c r="GTZ17" s="756"/>
      <c r="GUA17" s="94"/>
      <c r="GUD17" s="543"/>
      <c r="GUE17" s="542"/>
      <c r="GUM17" s="756"/>
      <c r="GUO17" s="756"/>
      <c r="GUQ17" s="756"/>
      <c r="GUS17" s="756"/>
      <c r="GUT17" s="94"/>
      <c r="GUW17" s="543"/>
      <c r="GUX17" s="542"/>
      <c r="GVF17" s="756"/>
      <c r="GVH17" s="756"/>
      <c r="GVJ17" s="756"/>
      <c r="GVL17" s="756"/>
      <c r="GVM17" s="94"/>
      <c r="GVP17" s="543"/>
      <c r="GVQ17" s="542"/>
      <c r="GVY17" s="756"/>
      <c r="GWA17" s="756"/>
      <c r="GWC17" s="756"/>
      <c r="GWE17" s="756"/>
      <c r="GWF17" s="94"/>
      <c r="GWI17" s="543"/>
      <c r="GWJ17" s="542"/>
      <c r="GWR17" s="756"/>
      <c r="GWT17" s="756"/>
      <c r="GWV17" s="756"/>
      <c r="GWX17" s="756"/>
      <c r="GWY17" s="94"/>
      <c r="GXB17" s="543"/>
      <c r="GXC17" s="542"/>
      <c r="GXK17" s="756"/>
      <c r="GXM17" s="756"/>
      <c r="GXO17" s="756"/>
      <c r="GXQ17" s="756"/>
      <c r="GXR17" s="94"/>
      <c r="GXU17" s="543"/>
      <c r="GXV17" s="542"/>
      <c r="GYD17" s="756"/>
      <c r="GYF17" s="756"/>
      <c r="GYH17" s="756"/>
      <c r="GYJ17" s="756"/>
      <c r="GYK17" s="94"/>
      <c r="GYN17" s="543"/>
      <c r="GYO17" s="542"/>
      <c r="GYW17" s="756"/>
      <c r="GYY17" s="756"/>
      <c r="GZA17" s="756"/>
      <c r="GZC17" s="756"/>
      <c r="GZD17" s="94"/>
      <c r="GZG17" s="543"/>
      <c r="GZH17" s="542"/>
      <c r="GZP17" s="756"/>
      <c r="GZR17" s="756"/>
      <c r="GZT17" s="756"/>
      <c r="GZV17" s="756"/>
      <c r="GZW17" s="94"/>
      <c r="GZZ17" s="543"/>
      <c r="HAA17" s="542"/>
      <c r="HAI17" s="756"/>
      <c r="HAK17" s="756"/>
      <c r="HAM17" s="756"/>
      <c r="HAO17" s="756"/>
      <c r="HAP17" s="94"/>
      <c r="HAS17" s="543"/>
      <c r="HAT17" s="542"/>
      <c r="HBB17" s="756"/>
      <c r="HBD17" s="756"/>
      <c r="HBF17" s="756"/>
      <c r="HBH17" s="756"/>
      <c r="HBI17" s="94"/>
      <c r="HBL17" s="543"/>
      <c r="HBM17" s="542"/>
      <c r="HBU17" s="756"/>
      <c r="HBW17" s="756"/>
      <c r="HBY17" s="756"/>
      <c r="HCA17" s="756"/>
      <c r="HCB17" s="94"/>
      <c r="HCE17" s="543"/>
      <c r="HCF17" s="542"/>
      <c r="HCN17" s="756"/>
      <c r="HCP17" s="756"/>
      <c r="HCR17" s="756"/>
      <c r="HCT17" s="756"/>
      <c r="HCU17" s="94"/>
      <c r="HCX17" s="543"/>
      <c r="HCY17" s="542"/>
      <c r="HDG17" s="756"/>
      <c r="HDI17" s="756"/>
      <c r="HDK17" s="756"/>
      <c r="HDM17" s="756"/>
      <c r="HDN17" s="94"/>
      <c r="HDQ17" s="543"/>
      <c r="HDR17" s="542"/>
      <c r="HDZ17" s="756"/>
      <c r="HEB17" s="756"/>
      <c r="HED17" s="756"/>
      <c r="HEF17" s="756"/>
      <c r="HEG17" s="94"/>
      <c r="HEJ17" s="543"/>
      <c r="HEK17" s="542"/>
      <c r="HES17" s="756"/>
      <c r="HEU17" s="756"/>
      <c r="HEW17" s="756"/>
      <c r="HEY17" s="756"/>
      <c r="HEZ17" s="94"/>
      <c r="HFC17" s="543"/>
      <c r="HFD17" s="542"/>
      <c r="HFL17" s="756"/>
      <c r="HFN17" s="756"/>
      <c r="HFP17" s="756"/>
      <c r="HFR17" s="756"/>
      <c r="HFS17" s="94"/>
      <c r="HFV17" s="543"/>
      <c r="HFW17" s="542"/>
      <c r="HGE17" s="756"/>
      <c r="HGG17" s="756"/>
      <c r="HGI17" s="756"/>
      <c r="HGK17" s="756"/>
      <c r="HGL17" s="94"/>
      <c r="HGO17" s="543"/>
      <c r="HGP17" s="542"/>
      <c r="HGX17" s="756"/>
      <c r="HGZ17" s="756"/>
      <c r="HHB17" s="756"/>
      <c r="HHD17" s="756"/>
      <c r="HHE17" s="94"/>
      <c r="HHH17" s="543"/>
      <c r="HHI17" s="542"/>
      <c r="HHQ17" s="756"/>
      <c r="HHS17" s="756"/>
      <c r="HHU17" s="756"/>
      <c r="HHW17" s="756"/>
      <c r="HHX17" s="94"/>
      <c r="HIA17" s="543"/>
      <c r="HIB17" s="542"/>
      <c r="HIJ17" s="756"/>
      <c r="HIL17" s="756"/>
      <c r="HIN17" s="756"/>
      <c r="HIP17" s="756"/>
      <c r="HIQ17" s="94"/>
      <c r="HIT17" s="543"/>
      <c r="HIU17" s="542"/>
      <c r="HJC17" s="756"/>
      <c r="HJE17" s="756"/>
      <c r="HJG17" s="756"/>
      <c r="HJI17" s="756"/>
      <c r="HJJ17" s="94"/>
      <c r="HJM17" s="543"/>
      <c r="HJN17" s="542"/>
      <c r="HJV17" s="756"/>
      <c r="HJX17" s="756"/>
      <c r="HJZ17" s="756"/>
      <c r="HKB17" s="756"/>
      <c r="HKC17" s="94"/>
      <c r="HKF17" s="543"/>
      <c r="HKG17" s="542"/>
      <c r="HKO17" s="756"/>
      <c r="HKQ17" s="756"/>
      <c r="HKS17" s="756"/>
      <c r="HKU17" s="756"/>
      <c r="HKV17" s="94"/>
      <c r="HKY17" s="543"/>
      <c r="HKZ17" s="542"/>
      <c r="HLH17" s="756"/>
      <c r="HLJ17" s="756"/>
      <c r="HLL17" s="756"/>
      <c r="HLN17" s="756"/>
      <c r="HLO17" s="94"/>
      <c r="HLR17" s="543"/>
      <c r="HLS17" s="542"/>
      <c r="HMA17" s="756"/>
      <c r="HMC17" s="756"/>
      <c r="HME17" s="756"/>
      <c r="HMG17" s="756"/>
      <c r="HMH17" s="94"/>
      <c r="HMK17" s="543"/>
      <c r="HML17" s="542"/>
      <c r="HMT17" s="756"/>
      <c r="HMV17" s="756"/>
      <c r="HMX17" s="756"/>
      <c r="HMZ17" s="756"/>
      <c r="HNA17" s="94"/>
      <c r="HND17" s="543"/>
      <c r="HNE17" s="542"/>
      <c r="HNM17" s="756"/>
      <c r="HNO17" s="756"/>
      <c r="HNQ17" s="756"/>
      <c r="HNS17" s="756"/>
      <c r="HNT17" s="94"/>
      <c r="HNW17" s="543"/>
      <c r="HNX17" s="542"/>
      <c r="HOF17" s="756"/>
      <c r="HOH17" s="756"/>
      <c r="HOJ17" s="756"/>
      <c r="HOL17" s="756"/>
      <c r="HOM17" s="94"/>
      <c r="HOP17" s="543"/>
      <c r="HOQ17" s="542"/>
      <c r="HOY17" s="756"/>
      <c r="HPA17" s="756"/>
      <c r="HPC17" s="756"/>
      <c r="HPE17" s="756"/>
      <c r="HPF17" s="94"/>
      <c r="HPI17" s="543"/>
      <c r="HPJ17" s="542"/>
      <c r="HPR17" s="756"/>
      <c r="HPT17" s="756"/>
      <c r="HPV17" s="756"/>
      <c r="HPX17" s="756"/>
      <c r="HPY17" s="94"/>
      <c r="HQB17" s="543"/>
      <c r="HQC17" s="542"/>
      <c r="HQK17" s="756"/>
      <c r="HQM17" s="756"/>
      <c r="HQO17" s="756"/>
      <c r="HQQ17" s="756"/>
      <c r="HQR17" s="94"/>
      <c r="HQU17" s="543"/>
      <c r="HQV17" s="542"/>
      <c r="HRD17" s="756"/>
      <c r="HRF17" s="756"/>
      <c r="HRH17" s="756"/>
      <c r="HRJ17" s="756"/>
      <c r="HRK17" s="94"/>
      <c r="HRN17" s="543"/>
      <c r="HRO17" s="542"/>
      <c r="HRW17" s="756"/>
      <c r="HRY17" s="756"/>
      <c r="HSA17" s="756"/>
      <c r="HSC17" s="756"/>
      <c r="HSD17" s="94"/>
      <c r="HSG17" s="543"/>
      <c r="HSH17" s="542"/>
      <c r="HSP17" s="756"/>
      <c r="HSR17" s="756"/>
      <c r="HST17" s="756"/>
      <c r="HSV17" s="756"/>
      <c r="HSW17" s="94"/>
      <c r="HSZ17" s="543"/>
      <c r="HTA17" s="542"/>
      <c r="HTI17" s="756"/>
      <c r="HTK17" s="756"/>
      <c r="HTM17" s="756"/>
      <c r="HTO17" s="756"/>
      <c r="HTP17" s="94"/>
      <c r="HTS17" s="543"/>
      <c r="HTT17" s="542"/>
      <c r="HUB17" s="756"/>
      <c r="HUD17" s="756"/>
      <c r="HUF17" s="756"/>
      <c r="HUH17" s="756"/>
      <c r="HUI17" s="94"/>
      <c r="HUL17" s="543"/>
      <c r="HUM17" s="542"/>
      <c r="HUU17" s="756"/>
      <c r="HUW17" s="756"/>
      <c r="HUY17" s="756"/>
      <c r="HVA17" s="756"/>
      <c r="HVB17" s="94"/>
      <c r="HVE17" s="543"/>
      <c r="HVF17" s="542"/>
      <c r="HVN17" s="756"/>
      <c r="HVP17" s="756"/>
      <c r="HVR17" s="756"/>
      <c r="HVT17" s="756"/>
      <c r="HVU17" s="94"/>
      <c r="HVX17" s="543"/>
      <c r="HVY17" s="542"/>
      <c r="HWG17" s="756"/>
      <c r="HWI17" s="756"/>
      <c r="HWK17" s="756"/>
      <c r="HWM17" s="756"/>
      <c r="HWN17" s="94"/>
      <c r="HWQ17" s="543"/>
      <c r="HWR17" s="542"/>
      <c r="HWZ17" s="756"/>
      <c r="HXB17" s="756"/>
      <c r="HXD17" s="756"/>
      <c r="HXF17" s="756"/>
      <c r="HXG17" s="94"/>
      <c r="HXJ17" s="543"/>
      <c r="HXK17" s="542"/>
      <c r="HXS17" s="756"/>
      <c r="HXU17" s="756"/>
      <c r="HXW17" s="756"/>
      <c r="HXY17" s="756"/>
      <c r="HXZ17" s="94"/>
      <c r="HYC17" s="543"/>
      <c r="HYD17" s="542"/>
      <c r="HYL17" s="756"/>
      <c r="HYN17" s="756"/>
      <c r="HYP17" s="756"/>
      <c r="HYR17" s="756"/>
      <c r="HYS17" s="94"/>
      <c r="HYV17" s="543"/>
      <c r="HYW17" s="542"/>
      <c r="HZE17" s="756"/>
      <c r="HZG17" s="756"/>
      <c r="HZI17" s="756"/>
      <c r="HZK17" s="756"/>
      <c r="HZL17" s="94"/>
      <c r="HZO17" s="543"/>
      <c r="HZP17" s="542"/>
      <c r="HZX17" s="756"/>
      <c r="HZZ17" s="756"/>
      <c r="IAB17" s="756"/>
      <c r="IAD17" s="756"/>
      <c r="IAE17" s="94"/>
      <c r="IAH17" s="543"/>
      <c r="IAI17" s="542"/>
      <c r="IAQ17" s="756"/>
      <c r="IAS17" s="756"/>
      <c r="IAU17" s="756"/>
      <c r="IAW17" s="756"/>
      <c r="IAX17" s="94"/>
      <c r="IBA17" s="543"/>
      <c r="IBB17" s="542"/>
      <c r="IBJ17" s="756"/>
      <c r="IBL17" s="756"/>
      <c r="IBN17" s="756"/>
      <c r="IBP17" s="756"/>
      <c r="IBQ17" s="94"/>
      <c r="IBT17" s="543"/>
      <c r="IBU17" s="542"/>
      <c r="ICC17" s="756"/>
      <c r="ICE17" s="756"/>
      <c r="ICG17" s="756"/>
      <c r="ICI17" s="756"/>
      <c r="ICJ17" s="94"/>
      <c r="ICM17" s="543"/>
      <c r="ICN17" s="542"/>
      <c r="ICV17" s="756"/>
      <c r="ICX17" s="756"/>
      <c r="ICZ17" s="756"/>
      <c r="IDB17" s="756"/>
      <c r="IDC17" s="94"/>
      <c r="IDF17" s="543"/>
      <c r="IDG17" s="542"/>
      <c r="IDO17" s="756"/>
      <c r="IDQ17" s="756"/>
      <c r="IDS17" s="756"/>
      <c r="IDU17" s="756"/>
      <c r="IDV17" s="94"/>
      <c r="IDY17" s="543"/>
      <c r="IDZ17" s="542"/>
      <c r="IEH17" s="756"/>
      <c r="IEJ17" s="756"/>
      <c r="IEL17" s="756"/>
      <c r="IEN17" s="756"/>
      <c r="IEO17" s="94"/>
      <c r="IER17" s="543"/>
      <c r="IES17" s="542"/>
      <c r="IFA17" s="756"/>
      <c r="IFC17" s="756"/>
      <c r="IFE17" s="756"/>
      <c r="IFG17" s="756"/>
      <c r="IFH17" s="94"/>
      <c r="IFK17" s="543"/>
      <c r="IFL17" s="542"/>
      <c r="IFT17" s="756"/>
      <c r="IFV17" s="756"/>
      <c r="IFX17" s="756"/>
      <c r="IFZ17" s="756"/>
      <c r="IGA17" s="94"/>
      <c r="IGD17" s="543"/>
      <c r="IGE17" s="542"/>
      <c r="IGM17" s="756"/>
      <c r="IGO17" s="756"/>
      <c r="IGQ17" s="756"/>
      <c r="IGS17" s="756"/>
      <c r="IGT17" s="94"/>
      <c r="IGW17" s="543"/>
      <c r="IGX17" s="542"/>
      <c r="IHF17" s="756"/>
      <c r="IHH17" s="756"/>
      <c r="IHJ17" s="756"/>
      <c r="IHL17" s="756"/>
      <c r="IHM17" s="94"/>
      <c r="IHP17" s="543"/>
      <c r="IHQ17" s="542"/>
      <c r="IHY17" s="756"/>
      <c r="IIA17" s="756"/>
      <c r="IIC17" s="756"/>
      <c r="IIE17" s="756"/>
      <c r="IIF17" s="94"/>
      <c r="III17" s="543"/>
      <c r="IIJ17" s="542"/>
      <c r="IIR17" s="756"/>
      <c r="IIT17" s="756"/>
      <c r="IIV17" s="756"/>
      <c r="IIX17" s="756"/>
      <c r="IIY17" s="94"/>
      <c r="IJB17" s="543"/>
      <c r="IJC17" s="542"/>
      <c r="IJK17" s="756"/>
      <c r="IJM17" s="756"/>
      <c r="IJO17" s="756"/>
      <c r="IJQ17" s="756"/>
      <c r="IJR17" s="94"/>
      <c r="IJU17" s="543"/>
      <c r="IJV17" s="542"/>
      <c r="IKD17" s="756"/>
      <c r="IKF17" s="756"/>
      <c r="IKH17" s="756"/>
      <c r="IKJ17" s="756"/>
      <c r="IKK17" s="94"/>
      <c r="IKN17" s="543"/>
      <c r="IKO17" s="542"/>
      <c r="IKW17" s="756"/>
      <c r="IKY17" s="756"/>
      <c r="ILA17" s="756"/>
      <c r="ILC17" s="756"/>
      <c r="ILD17" s="94"/>
      <c r="ILG17" s="543"/>
      <c r="ILH17" s="542"/>
      <c r="ILP17" s="756"/>
      <c r="ILR17" s="756"/>
      <c r="ILT17" s="756"/>
      <c r="ILV17" s="756"/>
      <c r="ILW17" s="94"/>
      <c r="ILZ17" s="543"/>
      <c r="IMA17" s="542"/>
      <c r="IMI17" s="756"/>
      <c r="IMK17" s="756"/>
      <c r="IMM17" s="756"/>
      <c r="IMO17" s="756"/>
      <c r="IMP17" s="94"/>
      <c r="IMS17" s="543"/>
      <c r="IMT17" s="542"/>
      <c r="INB17" s="756"/>
      <c r="IND17" s="756"/>
      <c r="INF17" s="756"/>
      <c r="INH17" s="756"/>
      <c r="INI17" s="94"/>
      <c r="INL17" s="543"/>
      <c r="INM17" s="542"/>
      <c r="INU17" s="756"/>
      <c r="INW17" s="756"/>
      <c r="INY17" s="756"/>
      <c r="IOA17" s="756"/>
      <c r="IOB17" s="94"/>
      <c r="IOE17" s="543"/>
      <c r="IOF17" s="542"/>
      <c r="ION17" s="756"/>
      <c r="IOP17" s="756"/>
      <c r="IOR17" s="756"/>
      <c r="IOT17" s="756"/>
      <c r="IOU17" s="94"/>
      <c r="IOX17" s="543"/>
      <c r="IOY17" s="542"/>
      <c r="IPG17" s="756"/>
      <c r="IPI17" s="756"/>
      <c r="IPK17" s="756"/>
      <c r="IPM17" s="756"/>
      <c r="IPN17" s="94"/>
      <c r="IPQ17" s="543"/>
      <c r="IPR17" s="542"/>
      <c r="IPZ17" s="756"/>
      <c r="IQB17" s="756"/>
      <c r="IQD17" s="756"/>
      <c r="IQF17" s="756"/>
      <c r="IQG17" s="94"/>
      <c r="IQJ17" s="543"/>
      <c r="IQK17" s="542"/>
      <c r="IQS17" s="756"/>
      <c r="IQU17" s="756"/>
      <c r="IQW17" s="756"/>
      <c r="IQY17" s="756"/>
      <c r="IQZ17" s="94"/>
      <c r="IRC17" s="543"/>
      <c r="IRD17" s="542"/>
      <c r="IRL17" s="756"/>
      <c r="IRN17" s="756"/>
      <c r="IRP17" s="756"/>
      <c r="IRR17" s="756"/>
      <c r="IRS17" s="94"/>
      <c r="IRV17" s="543"/>
      <c r="IRW17" s="542"/>
      <c r="ISE17" s="756"/>
      <c r="ISG17" s="756"/>
      <c r="ISI17" s="756"/>
      <c r="ISK17" s="756"/>
      <c r="ISL17" s="94"/>
      <c r="ISO17" s="543"/>
      <c r="ISP17" s="542"/>
      <c r="ISX17" s="756"/>
      <c r="ISZ17" s="756"/>
      <c r="ITB17" s="756"/>
      <c r="ITD17" s="756"/>
      <c r="ITE17" s="94"/>
      <c r="ITH17" s="543"/>
      <c r="ITI17" s="542"/>
      <c r="ITQ17" s="756"/>
      <c r="ITS17" s="756"/>
      <c r="ITU17" s="756"/>
      <c r="ITW17" s="756"/>
      <c r="ITX17" s="94"/>
      <c r="IUA17" s="543"/>
      <c r="IUB17" s="542"/>
      <c r="IUJ17" s="756"/>
      <c r="IUL17" s="756"/>
      <c r="IUN17" s="756"/>
      <c r="IUP17" s="756"/>
      <c r="IUQ17" s="94"/>
      <c r="IUT17" s="543"/>
      <c r="IUU17" s="542"/>
      <c r="IVC17" s="756"/>
      <c r="IVE17" s="756"/>
      <c r="IVG17" s="756"/>
      <c r="IVI17" s="756"/>
      <c r="IVJ17" s="94"/>
      <c r="IVM17" s="543"/>
      <c r="IVN17" s="542"/>
      <c r="IVV17" s="756"/>
      <c r="IVX17" s="756"/>
      <c r="IVZ17" s="756"/>
      <c r="IWB17" s="756"/>
      <c r="IWC17" s="94"/>
      <c r="IWF17" s="543"/>
      <c r="IWG17" s="542"/>
      <c r="IWO17" s="756"/>
      <c r="IWQ17" s="756"/>
      <c r="IWS17" s="756"/>
      <c r="IWU17" s="756"/>
      <c r="IWV17" s="94"/>
      <c r="IWY17" s="543"/>
      <c r="IWZ17" s="542"/>
      <c r="IXH17" s="756"/>
      <c r="IXJ17" s="756"/>
      <c r="IXL17" s="756"/>
      <c r="IXN17" s="756"/>
      <c r="IXO17" s="94"/>
      <c r="IXR17" s="543"/>
      <c r="IXS17" s="542"/>
      <c r="IYA17" s="756"/>
      <c r="IYC17" s="756"/>
      <c r="IYE17" s="756"/>
      <c r="IYG17" s="756"/>
      <c r="IYH17" s="94"/>
      <c r="IYK17" s="543"/>
      <c r="IYL17" s="542"/>
      <c r="IYT17" s="756"/>
      <c r="IYV17" s="756"/>
      <c r="IYX17" s="756"/>
      <c r="IYZ17" s="756"/>
      <c r="IZA17" s="94"/>
      <c r="IZD17" s="543"/>
      <c r="IZE17" s="542"/>
      <c r="IZM17" s="756"/>
      <c r="IZO17" s="756"/>
      <c r="IZQ17" s="756"/>
      <c r="IZS17" s="756"/>
      <c r="IZT17" s="94"/>
      <c r="IZW17" s="543"/>
      <c r="IZX17" s="542"/>
      <c r="JAF17" s="756"/>
      <c r="JAH17" s="756"/>
      <c r="JAJ17" s="756"/>
      <c r="JAL17" s="756"/>
      <c r="JAM17" s="94"/>
      <c r="JAP17" s="543"/>
      <c r="JAQ17" s="542"/>
      <c r="JAY17" s="756"/>
      <c r="JBA17" s="756"/>
      <c r="JBC17" s="756"/>
      <c r="JBE17" s="756"/>
      <c r="JBF17" s="94"/>
      <c r="JBI17" s="543"/>
      <c r="JBJ17" s="542"/>
      <c r="JBR17" s="756"/>
      <c r="JBT17" s="756"/>
      <c r="JBV17" s="756"/>
      <c r="JBX17" s="756"/>
      <c r="JBY17" s="94"/>
      <c r="JCB17" s="543"/>
      <c r="JCC17" s="542"/>
      <c r="JCK17" s="756"/>
      <c r="JCM17" s="756"/>
      <c r="JCO17" s="756"/>
      <c r="JCQ17" s="756"/>
      <c r="JCR17" s="94"/>
      <c r="JCU17" s="543"/>
      <c r="JCV17" s="542"/>
      <c r="JDD17" s="756"/>
      <c r="JDF17" s="756"/>
      <c r="JDH17" s="756"/>
      <c r="JDJ17" s="756"/>
      <c r="JDK17" s="94"/>
      <c r="JDN17" s="543"/>
      <c r="JDO17" s="542"/>
      <c r="JDW17" s="756"/>
      <c r="JDY17" s="756"/>
      <c r="JEA17" s="756"/>
      <c r="JEC17" s="756"/>
      <c r="JED17" s="94"/>
      <c r="JEG17" s="543"/>
      <c r="JEH17" s="542"/>
      <c r="JEP17" s="756"/>
      <c r="JER17" s="756"/>
      <c r="JET17" s="756"/>
      <c r="JEV17" s="756"/>
      <c r="JEW17" s="94"/>
      <c r="JEZ17" s="543"/>
      <c r="JFA17" s="542"/>
      <c r="JFI17" s="756"/>
      <c r="JFK17" s="756"/>
      <c r="JFM17" s="756"/>
      <c r="JFO17" s="756"/>
      <c r="JFP17" s="94"/>
      <c r="JFS17" s="543"/>
      <c r="JFT17" s="542"/>
      <c r="JGB17" s="756"/>
      <c r="JGD17" s="756"/>
      <c r="JGF17" s="756"/>
      <c r="JGH17" s="756"/>
      <c r="JGI17" s="94"/>
      <c r="JGL17" s="543"/>
      <c r="JGM17" s="542"/>
      <c r="JGU17" s="756"/>
      <c r="JGW17" s="756"/>
      <c r="JGY17" s="756"/>
      <c r="JHA17" s="756"/>
      <c r="JHB17" s="94"/>
      <c r="JHE17" s="543"/>
      <c r="JHF17" s="542"/>
      <c r="JHN17" s="756"/>
      <c r="JHP17" s="756"/>
      <c r="JHR17" s="756"/>
      <c r="JHT17" s="756"/>
      <c r="JHU17" s="94"/>
      <c r="JHX17" s="543"/>
      <c r="JHY17" s="542"/>
      <c r="JIG17" s="756"/>
      <c r="JII17" s="756"/>
      <c r="JIK17" s="756"/>
      <c r="JIM17" s="756"/>
      <c r="JIN17" s="94"/>
      <c r="JIQ17" s="543"/>
      <c r="JIR17" s="542"/>
      <c r="JIZ17" s="756"/>
      <c r="JJB17" s="756"/>
      <c r="JJD17" s="756"/>
      <c r="JJF17" s="756"/>
      <c r="JJG17" s="94"/>
      <c r="JJJ17" s="543"/>
      <c r="JJK17" s="542"/>
      <c r="JJS17" s="756"/>
      <c r="JJU17" s="756"/>
      <c r="JJW17" s="756"/>
      <c r="JJY17" s="756"/>
      <c r="JJZ17" s="94"/>
      <c r="JKC17" s="543"/>
      <c r="JKD17" s="542"/>
      <c r="JKL17" s="756"/>
      <c r="JKN17" s="756"/>
      <c r="JKP17" s="756"/>
      <c r="JKR17" s="756"/>
      <c r="JKS17" s="94"/>
      <c r="JKV17" s="543"/>
      <c r="JKW17" s="542"/>
      <c r="JLE17" s="756"/>
      <c r="JLG17" s="756"/>
      <c r="JLI17" s="756"/>
      <c r="JLK17" s="756"/>
      <c r="JLL17" s="94"/>
      <c r="JLO17" s="543"/>
      <c r="JLP17" s="542"/>
      <c r="JLX17" s="756"/>
      <c r="JLZ17" s="756"/>
      <c r="JMB17" s="756"/>
      <c r="JMD17" s="756"/>
      <c r="JME17" s="94"/>
      <c r="JMH17" s="543"/>
      <c r="JMI17" s="542"/>
      <c r="JMQ17" s="756"/>
      <c r="JMS17" s="756"/>
      <c r="JMU17" s="756"/>
      <c r="JMW17" s="756"/>
      <c r="JMX17" s="94"/>
      <c r="JNA17" s="543"/>
      <c r="JNB17" s="542"/>
      <c r="JNJ17" s="756"/>
      <c r="JNL17" s="756"/>
      <c r="JNN17" s="756"/>
      <c r="JNP17" s="756"/>
      <c r="JNQ17" s="94"/>
      <c r="JNT17" s="543"/>
      <c r="JNU17" s="542"/>
      <c r="JOC17" s="756"/>
      <c r="JOE17" s="756"/>
      <c r="JOG17" s="756"/>
      <c r="JOI17" s="756"/>
      <c r="JOJ17" s="94"/>
      <c r="JOM17" s="543"/>
      <c r="JON17" s="542"/>
      <c r="JOV17" s="756"/>
      <c r="JOX17" s="756"/>
      <c r="JOZ17" s="756"/>
      <c r="JPB17" s="756"/>
      <c r="JPC17" s="94"/>
      <c r="JPF17" s="543"/>
      <c r="JPG17" s="542"/>
      <c r="JPO17" s="756"/>
      <c r="JPQ17" s="756"/>
      <c r="JPS17" s="756"/>
      <c r="JPU17" s="756"/>
      <c r="JPV17" s="94"/>
      <c r="JPY17" s="543"/>
      <c r="JPZ17" s="542"/>
      <c r="JQH17" s="756"/>
      <c r="JQJ17" s="756"/>
      <c r="JQL17" s="756"/>
      <c r="JQN17" s="756"/>
      <c r="JQO17" s="94"/>
      <c r="JQR17" s="543"/>
      <c r="JQS17" s="542"/>
      <c r="JRA17" s="756"/>
      <c r="JRC17" s="756"/>
      <c r="JRE17" s="756"/>
      <c r="JRG17" s="756"/>
      <c r="JRH17" s="94"/>
      <c r="JRK17" s="543"/>
      <c r="JRL17" s="542"/>
      <c r="JRT17" s="756"/>
      <c r="JRV17" s="756"/>
      <c r="JRX17" s="756"/>
      <c r="JRZ17" s="756"/>
      <c r="JSA17" s="94"/>
      <c r="JSD17" s="543"/>
      <c r="JSE17" s="542"/>
      <c r="JSM17" s="756"/>
      <c r="JSO17" s="756"/>
      <c r="JSQ17" s="756"/>
      <c r="JSS17" s="756"/>
      <c r="JST17" s="94"/>
      <c r="JSW17" s="543"/>
      <c r="JSX17" s="542"/>
      <c r="JTF17" s="756"/>
      <c r="JTH17" s="756"/>
      <c r="JTJ17" s="756"/>
      <c r="JTL17" s="756"/>
      <c r="JTM17" s="94"/>
      <c r="JTP17" s="543"/>
      <c r="JTQ17" s="542"/>
      <c r="JTY17" s="756"/>
      <c r="JUA17" s="756"/>
      <c r="JUC17" s="756"/>
      <c r="JUE17" s="756"/>
      <c r="JUF17" s="94"/>
      <c r="JUI17" s="543"/>
      <c r="JUJ17" s="542"/>
      <c r="JUR17" s="756"/>
      <c r="JUT17" s="756"/>
      <c r="JUV17" s="756"/>
      <c r="JUX17" s="756"/>
      <c r="JUY17" s="94"/>
      <c r="JVB17" s="543"/>
      <c r="JVC17" s="542"/>
      <c r="JVK17" s="756"/>
      <c r="JVM17" s="756"/>
      <c r="JVO17" s="756"/>
      <c r="JVQ17" s="756"/>
      <c r="JVR17" s="94"/>
      <c r="JVU17" s="543"/>
      <c r="JVV17" s="542"/>
      <c r="JWD17" s="756"/>
      <c r="JWF17" s="756"/>
      <c r="JWH17" s="756"/>
      <c r="JWJ17" s="756"/>
      <c r="JWK17" s="94"/>
      <c r="JWN17" s="543"/>
      <c r="JWO17" s="542"/>
      <c r="JWW17" s="756"/>
      <c r="JWY17" s="756"/>
      <c r="JXA17" s="756"/>
      <c r="JXC17" s="756"/>
      <c r="JXD17" s="94"/>
      <c r="JXG17" s="543"/>
      <c r="JXH17" s="542"/>
      <c r="JXP17" s="756"/>
      <c r="JXR17" s="756"/>
      <c r="JXT17" s="756"/>
      <c r="JXV17" s="756"/>
      <c r="JXW17" s="94"/>
      <c r="JXZ17" s="543"/>
      <c r="JYA17" s="542"/>
      <c r="JYI17" s="756"/>
      <c r="JYK17" s="756"/>
      <c r="JYM17" s="756"/>
      <c r="JYO17" s="756"/>
      <c r="JYP17" s="94"/>
      <c r="JYS17" s="543"/>
      <c r="JYT17" s="542"/>
      <c r="JZB17" s="756"/>
      <c r="JZD17" s="756"/>
      <c r="JZF17" s="756"/>
      <c r="JZH17" s="756"/>
      <c r="JZI17" s="94"/>
      <c r="JZL17" s="543"/>
      <c r="JZM17" s="542"/>
      <c r="JZU17" s="756"/>
      <c r="JZW17" s="756"/>
      <c r="JZY17" s="756"/>
      <c r="KAA17" s="756"/>
      <c r="KAB17" s="94"/>
      <c r="KAE17" s="543"/>
      <c r="KAF17" s="542"/>
      <c r="KAN17" s="756"/>
      <c r="KAP17" s="756"/>
      <c r="KAR17" s="756"/>
      <c r="KAT17" s="756"/>
      <c r="KAU17" s="94"/>
      <c r="KAX17" s="543"/>
      <c r="KAY17" s="542"/>
      <c r="KBG17" s="756"/>
      <c r="KBI17" s="756"/>
      <c r="KBK17" s="756"/>
      <c r="KBM17" s="756"/>
      <c r="KBN17" s="94"/>
      <c r="KBQ17" s="543"/>
      <c r="KBR17" s="542"/>
      <c r="KBZ17" s="756"/>
      <c r="KCB17" s="756"/>
      <c r="KCD17" s="756"/>
      <c r="KCF17" s="756"/>
      <c r="KCG17" s="94"/>
      <c r="KCJ17" s="543"/>
      <c r="KCK17" s="542"/>
      <c r="KCS17" s="756"/>
      <c r="KCU17" s="756"/>
      <c r="KCW17" s="756"/>
      <c r="KCY17" s="756"/>
      <c r="KCZ17" s="94"/>
      <c r="KDC17" s="543"/>
      <c r="KDD17" s="542"/>
      <c r="KDL17" s="756"/>
      <c r="KDN17" s="756"/>
      <c r="KDP17" s="756"/>
      <c r="KDR17" s="756"/>
      <c r="KDS17" s="94"/>
      <c r="KDV17" s="543"/>
      <c r="KDW17" s="542"/>
      <c r="KEE17" s="756"/>
      <c r="KEG17" s="756"/>
      <c r="KEI17" s="756"/>
      <c r="KEK17" s="756"/>
      <c r="KEL17" s="94"/>
      <c r="KEO17" s="543"/>
      <c r="KEP17" s="542"/>
      <c r="KEX17" s="756"/>
      <c r="KEZ17" s="756"/>
      <c r="KFB17" s="756"/>
      <c r="KFD17" s="756"/>
      <c r="KFE17" s="94"/>
      <c r="KFH17" s="543"/>
      <c r="KFI17" s="542"/>
      <c r="KFQ17" s="756"/>
      <c r="KFS17" s="756"/>
      <c r="KFU17" s="756"/>
      <c r="KFW17" s="756"/>
      <c r="KFX17" s="94"/>
      <c r="KGA17" s="543"/>
      <c r="KGB17" s="542"/>
      <c r="KGJ17" s="756"/>
      <c r="KGL17" s="756"/>
      <c r="KGN17" s="756"/>
      <c r="KGP17" s="756"/>
      <c r="KGQ17" s="94"/>
      <c r="KGT17" s="543"/>
      <c r="KGU17" s="542"/>
      <c r="KHC17" s="756"/>
      <c r="KHE17" s="756"/>
      <c r="KHG17" s="756"/>
      <c r="KHI17" s="756"/>
      <c r="KHJ17" s="94"/>
      <c r="KHM17" s="543"/>
      <c r="KHN17" s="542"/>
      <c r="KHV17" s="756"/>
      <c r="KHX17" s="756"/>
      <c r="KHZ17" s="756"/>
      <c r="KIB17" s="756"/>
      <c r="KIC17" s="94"/>
      <c r="KIF17" s="543"/>
      <c r="KIG17" s="542"/>
      <c r="KIO17" s="756"/>
      <c r="KIQ17" s="756"/>
      <c r="KIS17" s="756"/>
      <c r="KIU17" s="756"/>
      <c r="KIV17" s="94"/>
      <c r="KIY17" s="543"/>
      <c r="KIZ17" s="542"/>
      <c r="KJH17" s="756"/>
      <c r="KJJ17" s="756"/>
      <c r="KJL17" s="756"/>
      <c r="KJN17" s="756"/>
      <c r="KJO17" s="94"/>
      <c r="KJR17" s="543"/>
      <c r="KJS17" s="542"/>
      <c r="KKA17" s="756"/>
      <c r="KKC17" s="756"/>
      <c r="KKE17" s="756"/>
      <c r="KKG17" s="756"/>
      <c r="KKH17" s="94"/>
      <c r="KKK17" s="543"/>
      <c r="KKL17" s="542"/>
      <c r="KKT17" s="756"/>
      <c r="KKV17" s="756"/>
      <c r="KKX17" s="756"/>
      <c r="KKZ17" s="756"/>
      <c r="KLA17" s="94"/>
      <c r="KLD17" s="543"/>
      <c r="KLE17" s="542"/>
      <c r="KLM17" s="756"/>
      <c r="KLO17" s="756"/>
      <c r="KLQ17" s="756"/>
      <c r="KLS17" s="756"/>
      <c r="KLT17" s="94"/>
      <c r="KLW17" s="543"/>
      <c r="KLX17" s="542"/>
      <c r="KMF17" s="756"/>
      <c r="KMH17" s="756"/>
      <c r="KMJ17" s="756"/>
      <c r="KML17" s="756"/>
      <c r="KMM17" s="94"/>
      <c r="KMP17" s="543"/>
      <c r="KMQ17" s="542"/>
      <c r="KMY17" s="756"/>
      <c r="KNA17" s="756"/>
      <c r="KNC17" s="756"/>
      <c r="KNE17" s="756"/>
      <c r="KNF17" s="94"/>
      <c r="KNI17" s="543"/>
      <c r="KNJ17" s="542"/>
      <c r="KNR17" s="756"/>
      <c r="KNT17" s="756"/>
      <c r="KNV17" s="756"/>
      <c r="KNX17" s="756"/>
      <c r="KNY17" s="94"/>
      <c r="KOB17" s="543"/>
      <c r="KOC17" s="542"/>
      <c r="KOK17" s="756"/>
      <c r="KOM17" s="756"/>
      <c r="KOO17" s="756"/>
      <c r="KOQ17" s="756"/>
      <c r="KOR17" s="94"/>
      <c r="KOU17" s="543"/>
      <c r="KOV17" s="542"/>
      <c r="KPD17" s="756"/>
      <c r="KPF17" s="756"/>
      <c r="KPH17" s="756"/>
      <c r="KPJ17" s="756"/>
      <c r="KPK17" s="94"/>
      <c r="KPN17" s="543"/>
      <c r="KPO17" s="542"/>
      <c r="KPW17" s="756"/>
      <c r="KPY17" s="756"/>
      <c r="KQA17" s="756"/>
      <c r="KQC17" s="756"/>
      <c r="KQD17" s="94"/>
      <c r="KQG17" s="543"/>
      <c r="KQH17" s="542"/>
      <c r="KQP17" s="756"/>
      <c r="KQR17" s="756"/>
      <c r="KQT17" s="756"/>
      <c r="KQV17" s="756"/>
      <c r="KQW17" s="94"/>
      <c r="KQZ17" s="543"/>
      <c r="KRA17" s="542"/>
      <c r="KRI17" s="756"/>
      <c r="KRK17" s="756"/>
      <c r="KRM17" s="756"/>
      <c r="KRO17" s="756"/>
      <c r="KRP17" s="94"/>
      <c r="KRS17" s="543"/>
      <c r="KRT17" s="542"/>
      <c r="KSB17" s="756"/>
      <c r="KSD17" s="756"/>
      <c r="KSF17" s="756"/>
      <c r="KSH17" s="756"/>
      <c r="KSI17" s="94"/>
      <c r="KSL17" s="543"/>
      <c r="KSM17" s="542"/>
      <c r="KSU17" s="756"/>
      <c r="KSW17" s="756"/>
      <c r="KSY17" s="756"/>
      <c r="KTA17" s="756"/>
      <c r="KTB17" s="94"/>
      <c r="KTE17" s="543"/>
      <c r="KTF17" s="542"/>
      <c r="KTN17" s="756"/>
      <c r="KTP17" s="756"/>
      <c r="KTR17" s="756"/>
      <c r="KTT17" s="756"/>
      <c r="KTU17" s="94"/>
      <c r="KTX17" s="543"/>
      <c r="KTY17" s="542"/>
      <c r="KUG17" s="756"/>
      <c r="KUI17" s="756"/>
      <c r="KUK17" s="756"/>
      <c r="KUM17" s="756"/>
      <c r="KUN17" s="94"/>
      <c r="KUQ17" s="543"/>
      <c r="KUR17" s="542"/>
      <c r="KUZ17" s="756"/>
      <c r="KVB17" s="756"/>
      <c r="KVD17" s="756"/>
      <c r="KVF17" s="756"/>
      <c r="KVG17" s="94"/>
      <c r="KVJ17" s="543"/>
      <c r="KVK17" s="542"/>
      <c r="KVS17" s="756"/>
      <c r="KVU17" s="756"/>
      <c r="KVW17" s="756"/>
      <c r="KVY17" s="756"/>
      <c r="KVZ17" s="94"/>
      <c r="KWC17" s="543"/>
      <c r="KWD17" s="542"/>
      <c r="KWL17" s="756"/>
      <c r="KWN17" s="756"/>
      <c r="KWP17" s="756"/>
      <c r="KWR17" s="756"/>
      <c r="KWS17" s="94"/>
      <c r="KWV17" s="543"/>
      <c r="KWW17" s="542"/>
      <c r="KXE17" s="756"/>
      <c r="KXG17" s="756"/>
      <c r="KXI17" s="756"/>
      <c r="KXK17" s="756"/>
      <c r="KXL17" s="94"/>
      <c r="KXO17" s="543"/>
      <c r="KXP17" s="542"/>
      <c r="KXX17" s="756"/>
      <c r="KXZ17" s="756"/>
      <c r="KYB17" s="756"/>
      <c r="KYD17" s="756"/>
      <c r="KYE17" s="94"/>
      <c r="KYH17" s="543"/>
      <c r="KYI17" s="542"/>
      <c r="KYQ17" s="756"/>
      <c r="KYS17" s="756"/>
      <c r="KYU17" s="756"/>
      <c r="KYW17" s="756"/>
      <c r="KYX17" s="94"/>
      <c r="KZA17" s="543"/>
      <c r="KZB17" s="542"/>
      <c r="KZJ17" s="756"/>
      <c r="KZL17" s="756"/>
      <c r="KZN17" s="756"/>
      <c r="KZP17" s="756"/>
      <c r="KZQ17" s="94"/>
      <c r="KZT17" s="543"/>
      <c r="KZU17" s="542"/>
      <c r="LAC17" s="756"/>
      <c r="LAE17" s="756"/>
      <c r="LAG17" s="756"/>
      <c r="LAI17" s="756"/>
      <c r="LAJ17" s="94"/>
      <c r="LAM17" s="543"/>
      <c r="LAN17" s="542"/>
      <c r="LAV17" s="756"/>
      <c r="LAX17" s="756"/>
      <c r="LAZ17" s="756"/>
      <c r="LBB17" s="756"/>
      <c r="LBC17" s="94"/>
      <c r="LBF17" s="543"/>
      <c r="LBG17" s="542"/>
      <c r="LBO17" s="756"/>
      <c r="LBQ17" s="756"/>
      <c r="LBS17" s="756"/>
      <c r="LBU17" s="756"/>
      <c r="LBV17" s="94"/>
      <c r="LBY17" s="543"/>
      <c r="LBZ17" s="542"/>
      <c r="LCH17" s="756"/>
      <c r="LCJ17" s="756"/>
      <c r="LCL17" s="756"/>
      <c r="LCN17" s="756"/>
      <c r="LCO17" s="94"/>
      <c r="LCR17" s="543"/>
      <c r="LCS17" s="542"/>
      <c r="LDA17" s="756"/>
      <c r="LDC17" s="756"/>
      <c r="LDE17" s="756"/>
      <c r="LDG17" s="756"/>
      <c r="LDH17" s="94"/>
      <c r="LDK17" s="543"/>
      <c r="LDL17" s="542"/>
      <c r="LDT17" s="756"/>
      <c r="LDV17" s="756"/>
      <c r="LDX17" s="756"/>
      <c r="LDZ17" s="756"/>
      <c r="LEA17" s="94"/>
      <c r="LED17" s="543"/>
      <c r="LEE17" s="542"/>
      <c r="LEM17" s="756"/>
      <c r="LEO17" s="756"/>
      <c r="LEQ17" s="756"/>
      <c r="LES17" s="756"/>
      <c r="LET17" s="94"/>
      <c r="LEW17" s="543"/>
      <c r="LEX17" s="542"/>
      <c r="LFF17" s="756"/>
      <c r="LFH17" s="756"/>
      <c r="LFJ17" s="756"/>
      <c r="LFL17" s="756"/>
      <c r="LFM17" s="94"/>
      <c r="LFP17" s="543"/>
      <c r="LFQ17" s="542"/>
      <c r="LFY17" s="756"/>
      <c r="LGA17" s="756"/>
      <c r="LGC17" s="756"/>
      <c r="LGE17" s="756"/>
      <c r="LGF17" s="94"/>
      <c r="LGI17" s="543"/>
      <c r="LGJ17" s="542"/>
      <c r="LGR17" s="756"/>
      <c r="LGT17" s="756"/>
      <c r="LGV17" s="756"/>
      <c r="LGX17" s="756"/>
      <c r="LGY17" s="94"/>
      <c r="LHB17" s="543"/>
      <c r="LHC17" s="542"/>
      <c r="LHK17" s="756"/>
      <c r="LHM17" s="756"/>
      <c r="LHO17" s="756"/>
      <c r="LHQ17" s="756"/>
      <c r="LHR17" s="94"/>
      <c r="LHU17" s="543"/>
      <c r="LHV17" s="542"/>
      <c r="LID17" s="756"/>
      <c r="LIF17" s="756"/>
      <c r="LIH17" s="756"/>
      <c r="LIJ17" s="756"/>
      <c r="LIK17" s="94"/>
      <c r="LIN17" s="543"/>
      <c r="LIO17" s="542"/>
      <c r="LIW17" s="756"/>
      <c r="LIY17" s="756"/>
      <c r="LJA17" s="756"/>
      <c r="LJC17" s="756"/>
      <c r="LJD17" s="94"/>
      <c r="LJG17" s="543"/>
      <c r="LJH17" s="542"/>
      <c r="LJP17" s="756"/>
      <c r="LJR17" s="756"/>
      <c r="LJT17" s="756"/>
      <c r="LJV17" s="756"/>
      <c r="LJW17" s="94"/>
      <c r="LJZ17" s="543"/>
      <c r="LKA17" s="542"/>
      <c r="LKI17" s="756"/>
      <c r="LKK17" s="756"/>
      <c r="LKM17" s="756"/>
      <c r="LKO17" s="756"/>
      <c r="LKP17" s="94"/>
      <c r="LKS17" s="543"/>
      <c r="LKT17" s="542"/>
      <c r="LLB17" s="756"/>
      <c r="LLD17" s="756"/>
      <c r="LLF17" s="756"/>
      <c r="LLH17" s="756"/>
      <c r="LLI17" s="94"/>
      <c r="LLL17" s="543"/>
      <c r="LLM17" s="542"/>
      <c r="LLU17" s="756"/>
      <c r="LLW17" s="756"/>
      <c r="LLY17" s="756"/>
      <c r="LMA17" s="756"/>
      <c r="LMB17" s="94"/>
      <c r="LME17" s="543"/>
      <c r="LMF17" s="542"/>
      <c r="LMN17" s="756"/>
      <c r="LMP17" s="756"/>
      <c r="LMR17" s="756"/>
      <c r="LMT17" s="756"/>
      <c r="LMU17" s="94"/>
      <c r="LMX17" s="543"/>
      <c r="LMY17" s="542"/>
      <c r="LNG17" s="756"/>
      <c r="LNI17" s="756"/>
      <c r="LNK17" s="756"/>
      <c r="LNM17" s="756"/>
      <c r="LNN17" s="94"/>
      <c r="LNQ17" s="543"/>
      <c r="LNR17" s="542"/>
      <c r="LNZ17" s="756"/>
      <c r="LOB17" s="756"/>
      <c r="LOD17" s="756"/>
      <c r="LOF17" s="756"/>
      <c r="LOG17" s="94"/>
      <c r="LOJ17" s="543"/>
      <c r="LOK17" s="542"/>
      <c r="LOS17" s="756"/>
      <c r="LOU17" s="756"/>
      <c r="LOW17" s="756"/>
      <c r="LOY17" s="756"/>
      <c r="LOZ17" s="94"/>
      <c r="LPC17" s="543"/>
      <c r="LPD17" s="542"/>
      <c r="LPL17" s="756"/>
      <c r="LPN17" s="756"/>
      <c r="LPP17" s="756"/>
      <c r="LPR17" s="756"/>
      <c r="LPS17" s="94"/>
      <c r="LPV17" s="543"/>
      <c r="LPW17" s="542"/>
      <c r="LQE17" s="756"/>
      <c r="LQG17" s="756"/>
      <c r="LQI17" s="756"/>
      <c r="LQK17" s="756"/>
      <c r="LQL17" s="94"/>
      <c r="LQO17" s="543"/>
      <c r="LQP17" s="542"/>
      <c r="LQX17" s="756"/>
      <c r="LQZ17" s="756"/>
      <c r="LRB17" s="756"/>
      <c r="LRD17" s="756"/>
      <c r="LRE17" s="94"/>
      <c r="LRH17" s="543"/>
      <c r="LRI17" s="542"/>
      <c r="LRQ17" s="756"/>
      <c r="LRS17" s="756"/>
      <c r="LRU17" s="756"/>
      <c r="LRW17" s="756"/>
      <c r="LRX17" s="94"/>
      <c r="LSA17" s="543"/>
      <c r="LSB17" s="542"/>
      <c r="LSJ17" s="756"/>
      <c r="LSL17" s="756"/>
      <c r="LSN17" s="756"/>
      <c r="LSP17" s="756"/>
      <c r="LSQ17" s="94"/>
      <c r="LST17" s="543"/>
      <c r="LSU17" s="542"/>
      <c r="LTC17" s="756"/>
      <c r="LTE17" s="756"/>
      <c r="LTG17" s="756"/>
      <c r="LTI17" s="756"/>
      <c r="LTJ17" s="94"/>
      <c r="LTM17" s="543"/>
      <c r="LTN17" s="542"/>
      <c r="LTV17" s="756"/>
      <c r="LTX17" s="756"/>
      <c r="LTZ17" s="756"/>
      <c r="LUB17" s="756"/>
      <c r="LUC17" s="94"/>
      <c r="LUF17" s="543"/>
      <c r="LUG17" s="542"/>
      <c r="LUO17" s="756"/>
      <c r="LUQ17" s="756"/>
      <c r="LUS17" s="756"/>
      <c r="LUU17" s="756"/>
      <c r="LUV17" s="94"/>
      <c r="LUY17" s="543"/>
      <c r="LUZ17" s="542"/>
      <c r="LVH17" s="756"/>
      <c r="LVJ17" s="756"/>
      <c r="LVL17" s="756"/>
      <c r="LVN17" s="756"/>
      <c r="LVO17" s="94"/>
      <c r="LVR17" s="543"/>
      <c r="LVS17" s="542"/>
      <c r="LWA17" s="756"/>
      <c r="LWC17" s="756"/>
      <c r="LWE17" s="756"/>
      <c r="LWG17" s="756"/>
      <c r="LWH17" s="94"/>
      <c r="LWK17" s="543"/>
      <c r="LWL17" s="542"/>
      <c r="LWT17" s="756"/>
      <c r="LWV17" s="756"/>
      <c r="LWX17" s="756"/>
      <c r="LWZ17" s="756"/>
      <c r="LXA17" s="94"/>
      <c r="LXD17" s="543"/>
      <c r="LXE17" s="542"/>
      <c r="LXM17" s="756"/>
      <c r="LXO17" s="756"/>
      <c r="LXQ17" s="756"/>
      <c r="LXS17" s="756"/>
      <c r="LXT17" s="94"/>
      <c r="LXW17" s="543"/>
      <c r="LXX17" s="542"/>
      <c r="LYF17" s="756"/>
      <c r="LYH17" s="756"/>
      <c r="LYJ17" s="756"/>
      <c r="LYL17" s="756"/>
      <c r="LYM17" s="94"/>
      <c r="LYP17" s="543"/>
      <c r="LYQ17" s="542"/>
      <c r="LYY17" s="756"/>
      <c r="LZA17" s="756"/>
      <c r="LZC17" s="756"/>
      <c r="LZE17" s="756"/>
      <c r="LZF17" s="94"/>
      <c r="LZI17" s="543"/>
      <c r="LZJ17" s="542"/>
      <c r="LZR17" s="756"/>
      <c r="LZT17" s="756"/>
      <c r="LZV17" s="756"/>
      <c r="LZX17" s="756"/>
      <c r="LZY17" s="94"/>
      <c r="MAB17" s="543"/>
      <c r="MAC17" s="542"/>
      <c r="MAK17" s="756"/>
      <c r="MAM17" s="756"/>
      <c r="MAO17" s="756"/>
      <c r="MAQ17" s="756"/>
      <c r="MAR17" s="94"/>
      <c r="MAU17" s="543"/>
      <c r="MAV17" s="542"/>
      <c r="MBD17" s="756"/>
      <c r="MBF17" s="756"/>
      <c r="MBH17" s="756"/>
      <c r="MBJ17" s="756"/>
      <c r="MBK17" s="94"/>
      <c r="MBN17" s="543"/>
      <c r="MBO17" s="542"/>
      <c r="MBW17" s="756"/>
      <c r="MBY17" s="756"/>
      <c r="MCA17" s="756"/>
      <c r="MCC17" s="756"/>
      <c r="MCD17" s="94"/>
      <c r="MCG17" s="543"/>
      <c r="MCH17" s="542"/>
      <c r="MCP17" s="756"/>
      <c r="MCR17" s="756"/>
      <c r="MCT17" s="756"/>
      <c r="MCV17" s="756"/>
      <c r="MCW17" s="94"/>
      <c r="MCZ17" s="543"/>
      <c r="MDA17" s="542"/>
      <c r="MDI17" s="756"/>
      <c r="MDK17" s="756"/>
      <c r="MDM17" s="756"/>
      <c r="MDO17" s="756"/>
      <c r="MDP17" s="94"/>
      <c r="MDS17" s="543"/>
      <c r="MDT17" s="542"/>
      <c r="MEB17" s="756"/>
      <c r="MED17" s="756"/>
      <c r="MEF17" s="756"/>
      <c r="MEH17" s="756"/>
      <c r="MEI17" s="94"/>
      <c r="MEL17" s="543"/>
      <c r="MEM17" s="542"/>
      <c r="MEU17" s="756"/>
      <c r="MEW17" s="756"/>
      <c r="MEY17" s="756"/>
      <c r="MFA17" s="756"/>
      <c r="MFB17" s="94"/>
      <c r="MFE17" s="543"/>
      <c r="MFF17" s="542"/>
      <c r="MFN17" s="756"/>
      <c r="MFP17" s="756"/>
      <c r="MFR17" s="756"/>
      <c r="MFT17" s="756"/>
      <c r="MFU17" s="94"/>
      <c r="MFX17" s="543"/>
      <c r="MFY17" s="542"/>
      <c r="MGG17" s="756"/>
      <c r="MGI17" s="756"/>
      <c r="MGK17" s="756"/>
      <c r="MGM17" s="756"/>
      <c r="MGN17" s="94"/>
      <c r="MGQ17" s="543"/>
      <c r="MGR17" s="542"/>
      <c r="MGZ17" s="756"/>
      <c r="MHB17" s="756"/>
      <c r="MHD17" s="756"/>
      <c r="MHF17" s="756"/>
      <c r="MHG17" s="94"/>
      <c r="MHJ17" s="543"/>
      <c r="MHK17" s="542"/>
      <c r="MHS17" s="756"/>
      <c r="MHU17" s="756"/>
      <c r="MHW17" s="756"/>
      <c r="MHY17" s="756"/>
      <c r="MHZ17" s="94"/>
      <c r="MIC17" s="543"/>
      <c r="MID17" s="542"/>
      <c r="MIL17" s="756"/>
      <c r="MIN17" s="756"/>
      <c r="MIP17" s="756"/>
      <c r="MIR17" s="756"/>
      <c r="MIS17" s="94"/>
      <c r="MIV17" s="543"/>
      <c r="MIW17" s="542"/>
      <c r="MJE17" s="756"/>
      <c r="MJG17" s="756"/>
      <c r="MJI17" s="756"/>
      <c r="MJK17" s="756"/>
      <c r="MJL17" s="94"/>
      <c r="MJO17" s="543"/>
      <c r="MJP17" s="542"/>
      <c r="MJX17" s="756"/>
      <c r="MJZ17" s="756"/>
      <c r="MKB17" s="756"/>
      <c r="MKD17" s="756"/>
      <c r="MKE17" s="94"/>
      <c r="MKH17" s="543"/>
      <c r="MKI17" s="542"/>
      <c r="MKQ17" s="756"/>
      <c r="MKS17" s="756"/>
      <c r="MKU17" s="756"/>
      <c r="MKW17" s="756"/>
      <c r="MKX17" s="94"/>
      <c r="MLA17" s="543"/>
      <c r="MLB17" s="542"/>
      <c r="MLJ17" s="756"/>
      <c r="MLL17" s="756"/>
      <c r="MLN17" s="756"/>
      <c r="MLP17" s="756"/>
      <c r="MLQ17" s="94"/>
      <c r="MLT17" s="543"/>
      <c r="MLU17" s="542"/>
      <c r="MMC17" s="756"/>
      <c r="MME17" s="756"/>
      <c r="MMG17" s="756"/>
      <c r="MMI17" s="756"/>
      <c r="MMJ17" s="94"/>
      <c r="MMM17" s="543"/>
      <c r="MMN17" s="542"/>
      <c r="MMV17" s="756"/>
      <c r="MMX17" s="756"/>
      <c r="MMZ17" s="756"/>
      <c r="MNB17" s="756"/>
      <c r="MNC17" s="94"/>
      <c r="MNF17" s="543"/>
      <c r="MNG17" s="542"/>
      <c r="MNO17" s="756"/>
      <c r="MNQ17" s="756"/>
      <c r="MNS17" s="756"/>
      <c r="MNU17" s="756"/>
      <c r="MNV17" s="94"/>
      <c r="MNY17" s="543"/>
      <c r="MNZ17" s="542"/>
      <c r="MOH17" s="756"/>
      <c r="MOJ17" s="756"/>
      <c r="MOL17" s="756"/>
      <c r="MON17" s="756"/>
      <c r="MOO17" s="94"/>
      <c r="MOR17" s="543"/>
      <c r="MOS17" s="542"/>
      <c r="MPA17" s="756"/>
      <c r="MPC17" s="756"/>
      <c r="MPE17" s="756"/>
      <c r="MPG17" s="756"/>
      <c r="MPH17" s="94"/>
      <c r="MPK17" s="543"/>
      <c r="MPL17" s="542"/>
      <c r="MPT17" s="756"/>
      <c r="MPV17" s="756"/>
      <c r="MPX17" s="756"/>
      <c r="MPZ17" s="756"/>
      <c r="MQA17" s="94"/>
      <c r="MQD17" s="543"/>
      <c r="MQE17" s="542"/>
      <c r="MQM17" s="756"/>
      <c r="MQO17" s="756"/>
      <c r="MQQ17" s="756"/>
      <c r="MQS17" s="756"/>
      <c r="MQT17" s="94"/>
      <c r="MQW17" s="543"/>
      <c r="MQX17" s="542"/>
      <c r="MRF17" s="756"/>
      <c r="MRH17" s="756"/>
      <c r="MRJ17" s="756"/>
      <c r="MRL17" s="756"/>
      <c r="MRM17" s="94"/>
      <c r="MRP17" s="543"/>
      <c r="MRQ17" s="542"/>
      <c r="MRY17" s="756"/>
      <c r="MSA17" s="756"/>
      <c r="MSC17" s="756"/>
      <c r="MSE17" s="756"/>
      <c r="MSF17" s="94"/>
      <c r="MSI17" s="543"/>
      <c r="MSJ17" s="542"/>
      <c r="MSR17" s="756"/>
      <c r="MST17" s="756"/>
      <c r="MSV17" s="756"/>
      <c r="MSX17" s="756"/>
      <c r="MSY17" s="94"/>
      <c r="MTB17" s="543"/>
      <c r="MTC17" s="542"/>
      <c r="MTK17" s="756"/>
      <c r="MTM17" s="756"/>
      <c r="MTO17" s="756"/>
      <c r="MTQ17" s="756"/>
      <c r="MTR17" s="94"/>
      <c r="MTU17" s="543"/>
      <c r="MTV17" s="542"/>
      <c r="MUD17" s="756"/>
      <c r="MUF17" s="756"/>
      <c r="MUH17" s="756"/>
      <c r="MUJ17" s="756"/>
      <c r="MUK17" s="94"/>
      <c r="MUN17" s="543"/>
      <c r="MUO17" s="542"/>
      <c r="MUW17" s="756"/>
      <c r="MUY17" s="756"/>
      <c r="MVA17" s="756"/>
      <c r="MVC17" s="756"/>
      <c r="MVD17" s="94"/>
      <c r="MVG17" s="543"/>
      <c r="MVH17" s="542"/>
      <c r="MVP17" s="756"/>
      <c r="MVR17" s="756"/>
      <c r="MVT17" s="756"/>
      <c r="MVV17" s="756"/>
      <c r="MVW17" s="94"/>
      <c r="MVZ17" s="543"/>
      <c r="MWA17" s="542"/>
      <c r="MWI17" s="756"/>
      <c r="MWK17" s="756"/>
      <c r="MWM17" s="756"/>
      <c r="MWO17" s="756"/>
      <c r="MWP17" s="94"/>
      <c r="MWS17" s="543"/>
      <c r="MWT17" s="542"/>
      <c r="MXB17" s="756"/>
      <c r="MXD17" s="756"/>
      <c r="MXF17" s="756"/>
      <c r="MXH17" s="756"/>
      <c r="MXI17" s="94"/>
      <c r="MXL17" s="543"/>
      <c r="MXM17" s="542"/>
      <c r="MXU17" s="756"/>
      <c r="MXW17" s="756"/>
      <c r="MXY17" s="756"/>
      <c r="MYA17" s="756"/>
      <c r="MYB17" s="94"/>
      <c r="MYE17" s="543"/>
      <c r="MYF17" s="542"/>
      <c r="MYN17" s="756"/>
      <c r="MYP17" s="756"/>
      <c r="MYR17" s="756"/>
      <c r="MYT17" s="756"/>
      <c r="MYU17" s="94"/>
      <c r="MYX17" s="543"/>
      <c r="MYY17" s="542"/>
      <c r="MZG17" s="756"/>
      <c r="MZI17" s="756"/>
      <c r="MZK17" s="756"/>
      <c r="MZM17" s="756"/>
      <c r="MZN17" s="94"/>
      <c r="MZQ17" s="543"/>
      <c r="MZR17" s="542"/>
      <c r="MZZ17" s="756"/>
      <c r="NAB17" s="756"/>
      <c r="NAD17" s="756"/>
      <c r="NAF17" s="756"/>
      <c r="NAG17" s="94"/>
      <c r="NAJ17" s="543"/>
      <c r="NAK17" s="542"/>
      <c r="NAS17" s="756"/>
      <c r="NAU17" s="756"/>
      <c r="NAW17" s="756"/>
      <c r="NAY17" s="756"/>
      <c r="NAZ17" s="94"/>
      <c r="NBC17" s="543"/>
      <c r="NBD17" s="542"/>
      <c r="NBL17" s="756"/>
      <c r="NBN17" s="756"/>
      <c r="NBP17" s="756"/>
      <c r="NBR17" s="756"/>
      <c r="NBS17" s="94"/>
      <c r="NBV17" s="543"/>
      <c r="NBW17" s="542"/>
      <c r="NCE17" s="756"/>
      <c r="NCG17" s="756"/>
      <c r="NCI17" s="756"/>
      <c r="NCK17" s="756"/>
      <c r="NCL17" s="94"/>
      <c r="NCO17" s="543"/>
      <c r="NCP17" s="542"/>
      <c r="NCX17" s="756"/>
      <c r="NCZ17" s="756"/>
      <c r="NDB17" s="756"/>
      <c r="NDD17" s="756"/>
      <c r="NDE17" s="94"/>
      <c r="NDH17" s="543"/>
      <c r="NDI17" s="542"/>
      <c r="NDQ17" s="756"/>
      <c r="NDS17" s="756"/>
      <c r="NDU17" s="756"/>
      <c r="NDW17" s="756"/>
      <c r="NDX17" s="94"/>
      <c r="NEA17" s="543"/>
      <c r="NEB17" s="542"/>
      <c r="NEJ17" s="756"/>
      <c r="NEL17" s="756"/>
      <c r="NEN17" s="756"/>
      <c r="NEP17" s="756"/>
      <c r="NEQ17" s="94"/>
      <c r="NET17" s="543"/>
      <c r="NEU17" s="542"/>
      <c r="NFC17" s="756"/>
      <c r="NFE17" s="756"/>
      <c r="NFG17" s="756"/>
      <c r="NFI17" s="756"/>
      <c r="NFJ17" s="94"/>
      <c r="NFM17" s="543"/>
      <c r="NFN17" s="542"/>
      <c r="NFV17" s="756"/>
      <c r="NFX17" s="756"/>
      <c r="NFZ17" s="756"/>
      <c r="NGB17" s="756"/>
      <c r="NGC17" s="94"/>
      <c r="NGF17" s="543"/>
      <c r="NGG17" s="542"/>
      <c r="NGO17" s="756"/>
      <c r="NGQ17" s="756"/>
      <c r="NGS17" s="756"/>
      <c r="NGU17" s="756"/>
      <c r="NGV17" s="94"/>
      <c r="NGY17" s="543"/>
      <c r="NGZ17" s="542"/>
      <c r="NHH17" s="756"/>
      <c r="NHJ17" s="756"/>
      <c r="NHL17" s="756"/>
      <c r="NHN17" s="756"/>
      <c r="NHO17" s="94"/>
      <c r="NHR17" s="543"/>
      <c r="NHS17" s="542"/>
      <c r="NIA17" s="756"/>
      <c r="NIC17" s="756"/>
      <c r="NIE17" s="756"/>
      <c r="NIG17" s="756"/>
      <c r="NIH17" s="94"/>
      <c r="NIK17" s="543"/>
      <c r="NIL17" s="542"/>
      <c r="NIT17" s="756"/>
      <c r="NIV17" s="756"/>
      <c r="NIX17" s="756"/>
      <c r="NIZ17" s="756"/>
      <c r="NJA17" s="94"/>
      <c r="NJD17" s="543"/>
      <c r="NJE17" s="542"/>
      <c r="NJM17" s="756"/>
      <c r="NJO17" s="756"/>
      <c r="NJQ17" s="756"/>
      <c r="NJS17" s="756"/>
      <c r="NJT17" s="94"/>
      <c r="NJW17" s="543"/>
      <c r="NJX17" s="542"/>
      <c r="NKF17" s="756"/>
      <c r="NKH17" s="756"/>
      <c r="NKJ17" s="756"/>
      <c r="NKL17" s="756"/>
      <c r="NKM17" s="94"/>
      <c r="NKP17" s="543"/>
      <c r="NKQ17" s="542"/>
      <c r="NKY17" s="756"/>
      <c r="NLA17" s="756"/>
      <c r="NLC17" s="756"/>
      <c r="NLE17" s="756"/>
      <c r="NLF17" s="94"/>
      <c r="NLI17" s="543"/>
      <c r="NLJ17" s="542"/>
      <c r="NLR17" s="756"/>
      <c r="NLT17" s="756"/>
      <c r="NLV17" s="756"/>
      <c r="NLX17" s="756"/>
      <c r="NLY17" s="94"/>
      <c r="NMB17" s="543"/>
      <c r="NMC17" s="542"/>
      <c r="NMK17" s="756"/>
      <c r="NMM17" s="756"/>
      <c r="NMO17" s="756"/>
      <c r="NMQ17" s="756"/>
      <c r="NMR17" s="94"/>
      <c r="NMU17" s="543"/>
      <c r="NMV17" s="542"/>
      <c r="NND17" s="756"/>
      <c r="NNF17" s="756"/>
      <c r="NNH17" s="756"/>
      <c r="NNJ17" s="756"/>
      <c r="NNK17" s="94"/>
      <c r="NNN17" s="543"/>
      <c r="NNO17" s="542"/>
      <c r="NNW17" s="756"/>
      <c r="NNY17" s="756"/>
      <c r="NOA17" s="756"/>
      <c r="NOC17" s="756"/>
      <c r="NOD17" s="94"/>
      <c r="NOG17" s="543"/>
      <c r="NOH17" s="542"/>
      <c r="NOP17" s="756"/>
      <c r="NOR17" s="756"/>
      <c r="NOT17" s="756"/>
      <c r="NOV17" s="756"/>
      <c r="NOW17" s="94"/>
      <c r="NOZ17" s="543"/>
      <c r="NPA17" s="542"/>
      <c r="NPI17" s="756"/>
      <c r="NPK17" s="756"/>
      <c r="NPM17" s="756"/>
      <c r="NPO17" s="756"/>
      <c r="NPP17" s="94"/>
      <c r="NPS17" s="543"/>
      <c r="NPT17" s="542"/>
      <c r="NQB17" s="756"/>
      <c r="NQD17" s="756"/>
      <c r="NQF17" s="756"/>
      <c r="NQH17" s="756"/>
      <c r="NQI17" s="94"/>
      <c r="NQL17" s="543"/>
      <c r="NQM17" s="542"/>
      <c r="NQU17" s="756"/>
      <c r="NQW17" s="756"/>
      <c r="NQY17" s="756"/>
      <c r="NRA17" s="756"/>
      <c r="NRB17" s="94"/>
      <c r="NRE17" s="543"/>
      <c r="NRF17" s="542"/>
      <c r="NRN17" s="756"/>
      <c r="NRP17" s="756"/>
      <c r="NRR17" s="756"/>
      <c r="NRT17" s="756"/>
      <c r="NRU17" s="94"/>
      <c r="NRX17" s="543"/>
      <c r="NRY17" s="542"/>
      <c r="NSG17" s="756"/>
      <c r="NSI17" s="756"/>
      <c r="NSK17" s="756"/>
      <c r="NSM17" s="756"/>
      <c r="NSN17" s="94"/>
      <c r="NSQ17" s="543"/>
      <c r="NSR17" s="542"/>
      <c r="NSZ17" s="756"/>
      <c r="NTB17" s="756"/>
      <c r="NTD17" s="756"/>
      <c r="NTF17" s="756"/>
      <c r="NTG17" s="94"/>
      <c r="NTJ17" s="543"/>
      <c r="NTK17" s="542"/>
      <c r="NTS17" s="756"/>
      <c r="NTU17" s="756"/>
      <c r="NTW17" s="756"/>
      <c r="NTY17" s="756"/>
      <c r="NTZ17" s="94"/>
      <c r="NUC17" s="543"/>
      <c r="NUD17" s="542"/>
      <c r="NUL17" s="756"/>
      <c r="NUN17" s="756"/>
      <c r="NUP17" s="756"/>
      <c r="NUR17" s="756"/>
      <c r="NUS17" s="94"/>
      <c r="NUV17" s="543"/>
      <c r="NUW17" s="542"/>
      <c r="NVE17" s="756"/>
      <c r="NVG17" s="756"/>
      <c r="NVI17" s="756"/>
      <c r="NVK17" s="756"/>
      <c r="NVL17" s="94"/>
      <c r="NVO17" s="543"/>
      <c r="NVP17" s="542"/>
      <c r="NVX17" s="756"/>
      <c r="NVZ17" s="756"/>
      <c r="NWB17" s="756"/>
      <c r="NWD17" s="756"/>
      <c r="NWE17" s="94"/>
      <c r="NWH17" s="543"/>
      <c r="NWI17" s="542"/>
      <c r="NWQ17" s="756"/>
      <c r="NWS17" s="756"/>
      <c r="NWU17" s="756"/>
      <c r="NWW17" s="756"/>
      <c r="NWX17" s="94"/>
      <c r="NXA17" s="543"/>
      <c r="NXB17" s="542"/>
      <c r="NXJ17" s="756"/>
      <c r="NXL17" s="756"/>
      <c r="NXN17" s="756"/>
      <c r="NXP17" s="756"/>
      <c r="NXQ17" s="94"/>
      <c r="NXT17" s="543"/>
      <c r="NXU17" s="542"/>
      <c r="NYC17" s="756"/>
      <c r="NYE17" s="756"/>
      <c r="NYG17" s="756"/>
      <c r="NYI17" s="756"/>
      <c r="NYJ17" s="94"/>
      <c r="NYM17" s="543"/>
      <c r="NYN17" s="542"/>
      <c r="NYV17" s="756"/>
      <c r="NYX17" s="756"/>
      <c r="NYZ17" s="756"/>
      <c r="NZB17" s="756"/>
      <c r="NZC17" s="94"/>
      <c r="NZF17" s="543"/>
      <c r="NZG17" s="542"/>
      <c r="NZO17" s="756"/>
      <c r="NZQ17" s="756"/>
      <c r="NZS17" s="756"/>
      <c r="NZU17" s="756"/>
      <c r="NZV17" s="94"/>
      <c r="NZY17" s="543"/>
      <c r="NZZ17" s="542"/>
      <c r="OAH17" s="756"/>
      <c r="OAJ17" s="756"/>
      <c r="OAL17" s="756"/>
      <c r="OAN17" s="756"/>
      <c r="OAO17" s="94"/>
      <c r="OAR17" s="543"/>
      <c r="OAS17" s="542"/>
      <c r="OBA17" s="756"/>
      <c r="OBC17" s="756"/>
      <c r="OBE17" s="756"/>
      <c r="OBG17" s="756"/>
      <c r="OBH17" s="94"/>
      <c r="OBK17" s="543"/>
      <c r="OBL17" s="542"/>
      <c r="OBT17" s="756"/>
      <c r="OBV17" s="756"/>
      <c r="OBX17" s="756"/>
      <c r="OBZ17" s="756"/>
      <c r="OCA17" s="94"/>
      <c r="OCD17" s="543"/>
      <c r="OCE17" s="542"/>
      <c r="OCM17" s="756"/>
      <c r="OCO17" s="756"/>
      <c r="OCQ17" s="756"/>
      <c r="OCS17" s="756"/>
      <c r="OCT17" s="94"/>
      <c r="OCW17" s="543"/>
      <c r="OCX17" s="542"/>
      <c r="ODF17" s="756"/>
      <c r="ODH17" s="756"/>
      <c r="ODJ17" s="756"/>
      <c r="ODL17" s="756"/>
      <c r="ODM17" s="94"/>
      <c r="ODP17" s="543"/>
      <c r="ODQ17" s="542"/>
      <c r="ODY17" s="756"/>
      <c r="OEA17" s="756"/>
      <c r="OEC17" s="756"/>
      <c r="OEE17" s="756"/>
      <c r="OEF17" s="94"/>
      <c r="OEI17" s="543"/>
      <c r="OEJ17" s="542"/>
      <c r="OER17" s="756"/>
      <c r="OET17" s="756"/>
      <c r="OEV17" s="756"/>
      <c r="OEX17" s="756"/>
      <c r="OEY17" s="94"/>
      <c r="OFB17" s="543"/>
      <c r="OFC17" s="542"/>
      <c r="OFK17" s="756"/>
      <c r="OFM17" s="756"/>
      <c r="OFO17" s="756"/>
      <c r="OFQ17" s="756"/>
      <c r="OFR17" s="94"/>
      <c r="OFU17" s="543"/>
      <c r="OFV17" s="542"/>
      <c r="OGD17" s="756"/>
      <c r="OGF17" s="756"/>
      <c r="OGH17" s="756"/>
      <c r="OGJ17" s="756"/>
      <c r="OGK17" s="94"/>
      <c r="OGN17" s="543"/>
      <c r="OGO17" s="542"/>
      <c r="OGW17" s="756"/>
      <c r="OGY17" s="756"/>
      <c r="OHA17" s="756"/>
      <c r="OHC17" s="756"/>
      <c r="OHD17" s="94"/>
      <c r="OHG17" s="543"/>
      <c r="OHH17" s="542"/>
      <c r="OHP17" s="756"/>
      <c r="OHR17" s="756"/>
      <c r="OHT17" s="756"/>
      <c r="OHV17" s="756"/>
      <c r="OHW17" s="94"/>
      <c r="OHZ17" s="543"/>
      <c r="OIA17" s="542"/>
      <c r="OII17" s="756"/>
      <c r="OIK17" s="756"/>
      <c r="OIM17" s="756"/>
      <c r="OIO17" s="756"/>
      <c r="OIP17" s="94"/>
      <c r="OIS17" s="543"/>
      <c r="OIT17" s="542"/>
      <c r="OJB17" s="756"/>
      <c r="OJD17" s="756"/>
      <c r="OJF17" s="756"/>
      <c r="OJH17" s="756"/>
      <c r="OJI17" s="94"/>
      <c r="OJL17" s="543"/>
      <c r="OJM17" s="542"/>
      <c r="OJU17" s="756"/>
      <c r="OJW17" s="756"/>
      <c r="OJY17" s="756"/>
      <c r="OKA17" s="756"/>
      <c r="OKB17" s="94"/>
      <c r="OKE17" s="543"/>
      <c r="OKF17" s="542"/>
      <c r="OKN17" s="756"/>
      <c r="OKP17" s="756"/>
      <c r="OKR17" s="756"/>
      <c r="OKT17" s="756"/>
      <c r="OKU17" s="94"/>
      <c r="OKX17" s="543"/>
      <c r="OKY17" s="542"/>
      <c r="OLG17" s="756"/>
      <c r="OLI17" s="756"/>
      <c r="OLK17" s="756"/>
      <c r="OLM17" s="756"/>
      <c r="OLN17" s="94"/>
      <c r="OLQ17" s="543"/>
      <c r="OLR17" s="542"/>
      <c r="OLZ17" s="756"/>
      <c r="OMB17" s="756"/>
      <c r="OMD17" s="756"/>
      <c r="OMF17" s="756"/>
      <c r="OMG17" s="94"/>
      <c r="OMJ17" s="543"/>
      <c r="OMK17" s="542"/>
      <c r="OMS17" s="756"/>
      <c r="OMU17" s="756"/>
      <c r="OMW17" s="756"/>
      <c r="OMY17" s="756"/>
      <c r="OMZ17" s="94"/>
      <c r="ONC17" s="543"/>
      <c r="OND17" s="542"/>
      <c r="ONL17" s="756"/>
      <c r="ONN17" s="756"/>
      <c r="ONP17" s="756"/>
      <c r="ONR17" s="756"/>
      <c r="ONS17" s="94"/>
      <c r="ONV17" s="543"/>
      <c r="ONW17" s="542"/>
      <c r="OOE17" s="756"/>
      <c r="OOG17" s="756"/>
      <c r="OOI17" s="756"/>
      <c r="OOK17" s="756"/>
      <c r="OOL17" s="94"/>
      <c r="OOO17" s="543"/>
      <c r="OOP17" s="542"/>
      <c r="OOX17" s="756"/>
      <c r="OOZ17" s="756"/>
      <c r="OPB17" s="756"/>
      <c r="OPD17" s="756"/>
      <c r="OPE17" s="94"/>
      <c r="OPH17" s="543"/>
      <c r="OPI17" s="542"/>
      <c r="OPQ17" s="756"/>
      <c r="OPS17" s="756"/>
      <c r="OPU17" s="756"/>
      <c r="OPW17" s="756"/>
      <c r="OPX17" s="94"/>
      <c r="OQA17" s="543"/>
      <c r="OQB17" s="542"/>
      <c r="OQJ17" s="756"/>
      <c r="OQL17" s="756"/>
      <c r="OQN17" s="756"/>
      <c r="OQP17" s="756"/>
      <c r="OQQ17" s="94"/>
      <c r="OQT17" s="543"/>
      <c r="OQU17" s="542"/>
      <c r="ORC17" s="756"/>
      <c r="ORE17" s="756"/>
      <c r="ORG17" s="756"/>
      <c r="ORI17" s="756"/>
      <c r="ORJ17" s="94"/>
      <c r="ORM17" s="543"/>
      <c r="ORN17" s="542"/>
      <c r="ORV17" s="756"/>
      <c r="ORX17" s="756"/>
      <c r="ORZ17" s="756"/>
      <c r="OSB17" s="756"/>
      <c r="OSC17" s="94"/>
      <c r="OSF17" s="543"/>
      <c r="OSG17" s="542"/>
      <c r="OSO17" s="756"/>
      <c r="OSQ17" s="756"/>
      <c r="OSS17" s="756"/>
      <c r="OSU17" s="756"/>
      <c r="OSV17" s="94"/>
      <c r="OSY17" s="543"/>
      <c r="OSZ17" s="542"/>
      <c r="OTH17" s="756"/>
      <c r="OTJ17" s="756"/>
      <c r="OTL17" s="756"/>
      <c r="OTN17" s="756"/>
      <c r="OTO17" s="94"/>
      <c r="OTR17" s="543"/>
      <c r="OTS17" s="542"/>
      <c r="OUA17" s="756"/>
      <c r="OUC17" s="756"/>
      <c r="OUE17" s="756"/>
      <c r="OUG17" s="756"/>
      <c r="OUH17" s="94"/>
      <c r="OUK17" s="543"/>
      <c r="OUL17" s="542"/>
      <c r="OUT17" s="756"/>
      <c r="OUV17" s="756"/>
      <c r="OUX17" s="756"/>
      <c r="OUZ17" s="756"/>
      <c r="OVA17" s="94"/>
      <c r="OVD17" s="543"/>
      <c r="OVE17" s="542"/>
      <c r="OVM17" s="756"/>
      <c r="OVO17" s="756"/>
      <c r="OVQ17" s="756"/>
      <c r="OVS17" s="756"/>
      <c r="OVT17" s="94"/>
      <c r="OVW17" s="543"/>
      <c r="OVX17" s="542"/>
      <c r="OWF17" s="756"/>
      <c r="OWH17" s="756"/>
      <c r="OWJ17" s="756"/>
      <c r="OWL17" s="756"/>
      <c r="OWM17" s="94"/>
      <c r="OWP17" s="543"/>
      <c r="OWQ17" s="542"/>
      <c r="OWY17" s="756"/>
      <c r="OXA17" s="756"/>
      <c r="OXC17" s="756"/>
      <c r="OXE17" s="756"/>
      <c r="OXF17" s="94"/>
      <c r="OXI17" s="543"/>
      <c r="OXJ17" s="542"/>
      <c r="OXR17" s="756"/>
      <c r="OXT17" s="756"/>
      <c r="OXV17" s="756"/>
      <c r="OXX17" s="756"/>
      <c r="OXY17" s="94"/>
      <c r="OYB17" s="543"/>
      <c r="OYC17" s="542"/>
      <c r="OYK17" s="756"/>
      <c r="OYM17" s="756"/>
      <c r="OYO17" s="756"/>
      <c r="OYQ17" s="756"/>
      <c r="OYR17" s="94"/>
      <c r="OYU17" s="543"/>
      <c r="OYV17" s="542"/>
      <c r="OZD17" s="756"/>
      <c r="OZF17" s="756"/>
      <c r="OZH17" s="756"/>
      <c r="OZJ17" s="756"/>
      <c r="OZK17" s="94"/>
      <c r="OZN17" s="543"/>
      <c r="OZO17" s="542"/>
      <c r="OZW17" s="756"/>
      <c r="OZY17" s="756"/>
      <c r="PAA17" s="756"/>
      <c r="PAC17" s="756"/>
      <c r="PAD17" s="94"/>
      <c r="PAG17" s="543"/>
      <c r="PAH17" s="542"/>
      <c r="PAP17" s="756"/>
      <c r="PAR17" s="756"/>
      <c r="PAT17" s="756"/>
      <c r="PAV17" s="756"/>
      <c r="PAW17" s="94"/>
      <c r="PAZ17" s="543"/>
      <c r="PBA17" s="542"/>
      <c r="PBI17" s="756"/>
      <c r="PBK17" s="756"/>
      <c r="PBM17" s="756"/>
      <c r="PBO17" s="756"/>
      <c r="PBP17" s="94"/>
      <c r="PBS17" s="543"/>
      <c r="PBT17" s="542"/>
      <c r="PCB17" s="756"/>
      <c r="PCD17" s="756"/>
      <c r="PCF17" s="756"/>
      <c r="PCH17" s="756"/>
      <c r="PCI17" s="94"/>
      <c r="PCL17" s="543"/>
      <c r="PCM17" s="542"/>
      <c r="PCU17" s="756"/>
      <c r="PCW17" s="756"/>
      <c r="PCY17" s="756"/>
      <c r="PDA17" s="756"/>
      <c r="PDB17" s="94"/>
      <c r="PDE17" s="543"/>
      <c r="PDF17" s="542"/>
      <c r="PDN17" s="756"/>
      <c r="PDP17" s="756"/>
      <c r="PDR17" s="756"/>
      <c r="PDT17" s="756"/>
      <c r="PDU17" s="94"/>
      <c r="PDX17" s="543"/>
      <c r="PDY17" s="542"/>
      <c r="PEG17" s="756"/>
      <c r="PEI17" s="756"/>
      <c r="PEK17" s="756"/>
      <c r="PEM17" s="756"/>
      <c r="PEN17" s="94"/>
      <c r="PEQ17" s="543"/>
      <c r="PER17" s="542"/>
      <c r="PEZ17" s="756"/>
      <c r="PFB17" s="756"/>
      <c r="PFD17" s="756"/>
      <c r="PFF17" s="756"/>
      <c r="PFG17" s="94"/>
      <c r="PFJ17" s="543"/>
      <c r="PFK17" s="542"/>
      <c r="PFS17" s="756"/>
      <c r="PFU17" s="756"/>
      <c r="PFW17" s="756"/>
      <c r="PFY17" s="756"/>
      <c r="PFZ17" s="94"/>
      <c r="PGC17" s="543"/>
      <c r="PGD17" s="542"/>
      <c r="PGL17" s="756"/>
      <c r="PGN17" s="756"/>
      <c r="PGP17" s="756"/>
      <c r="PGR17" s="756"/>
      <c r="PGS17" s="94"/>
      <c r="PGV17" s="543"/>
      <c r="PGW17" s="542"/>
      <c r="PHE17" s="756"/>
      <c r="PHG17" s="756"/>
      <c r="PHI17" s="756"/>
      <c r="PHK17" s="756"/>
      <c r="PHL17" s="94"/>
      <c r="PHO17" s="543"/>
      <c r="PHP17" s="542"/>
      <c r="PHX17" s="756"/>
      <c r="PHZ17" s="756"/>
      <c r="PIB17" s="756"/>
      <c r="PID17" s="756"/>
      <c r="PIE17" s="94"/>
      <c r="PIH17" s="543"/>
      <c r="PII17" s="542"/>
      <c r="PIQ17" s="756"/>
      <c r="PIS17" s="756"/>
      <c r="PIU17" s="756"/>
      <c r="PIW17" s="756"/>
      <c r="PIX17" s="94"/>
      <c r="PJA17" s="543"/>
      <c r="PJB17" s="542"/>
      <c r="PJJ17" s="756"/>
      <c r="PJL17" s="756"/>
      <c r="PJN17" s="756"/>
      <c r="PJP17" s="756"/>
      <c r="PJQ17" s="94"/>
      <c r="PJT17" s="543"/>
      <c r="PJU17" s="542"/>
      <c r="PKC17" s="756"/>
      <c r="PKE17" s="756"/>
      <c r="PKG17" s="756"/>
      <c r="PKI17" s="756"/>
      <c r="PKJ17" s="94"/>
      <c r="PKM17" s="543"/>
      <c r="PKN17" s="542"/>
      <c r="PKV17" s="756"/>
      <c r="PKX17" s="756"/>
      <c r="PKZ17" s="756"/>
      <c r="PLB17" s="756"/>
      <c r="PLC17" s="94"/>
      <c r="PLF17" s="543"/>
      <c r="PLG17" s="542"/>
      <c r="PLO17" s="756"/>
      <c r="PLQ17" s="756"/>
      <c r="PLS17" s="756"/>
      <c r="PLU17" s="756"/>
      <c r="PLV17" s="94"/>
      <c r="PLY17" s="543"/>
      <c r="PLZ17" s="542"/>
      <c r="PMH17" s="756"/>
      <c r="PMJ17" s="756"/>
      <c r="PML17" s="756"/>
      <c r="PMN17" s="756"/>
      <c r="PMO17" s="94"/>
      <c r="PMR17" s="543"/>
      <c r="PMS17" s="542"/>
      <c r="PNA17" s="756"/>
      <c r="PNC17" s="756"/>
      <c r="PNE17" s="756"/>
      <c r="PNG17" s="756"/>
      <c r="PNH17" s="94"/>
      <c r="PNK17" s="543"/>
      <c r="PNL17" s="542"/>
      <c r="PNT17" s="756"/>
      <c r="PNV17" s="756"/>
      <c r="PNX17" s="756"/>
      <c r="PNZ17" s="756"/>
      <c r="POA17" s="94"/>
      <c r="POD17" s="543"/>
      <c r="POE17" s="542"/>
      <c r="POM17" s="756"/>
      <c r="POO17" s="756"/>
      <c r="POQ17" s="756"/>
      <c r="POS17" s="756"/>
      <c r="POT17" s="94"/>
      <c r="POW17" s="543"/>
      <c r="POX17" s="542"/>
      <c r="PPF17" s="756"/>
      <c r="PPH17" s="756"/>
      <c r="PPJ17" s="756"/>
      <c r="PPL17" s="756"/>
      <c r="PPM17" s="94"/>
      <c r="PPP17" s="543"/>
      <c r="PPQ17" s="542"/>
      <c r="PPY17" s="756"/>
      <c r="PQA17" s="756"/>
      <c r="PQC17" s="756"/>
      <c r="PQE17" s="756"/>
      <c r="PQF17" s="94"/>
      <c r="PQI17" s="543"/>
      <c r="PQJ17" s="542"/>
      <c r="PQR17" s="756"/>
      <c r="PQT17" s="756"/>
      <c r="PQV17" s="756"/>
      <c r="PQX17" s="756"/>
      <c r="PQY17" s="94"/>
      <c r="PRB17" s="543"/>
      <c r="PRC17" s="542"/>
      <c r="PRK17" s="756"/>
      <c r="PRM17" s="756"/>
      <c r="PRO17" s="756"/>
      <c r="PRQ17" s="756"/>
      <c r="PRR17" s="94"/>
      <c r="PRU17" s="543"/>
      <c r="PRV17" s="542"/>
      <c r="PSD17" s="756"/>
      <c r="PSF17" s="756"/>
      <c r="PSH17" s="756"/>
      <c r="PSJ17" s="756"/>
      <c r="PSK17" s="94"/>
      <c r="PSN17" s="543"/>
      <c r="PSO17" s="542"/>
      <c r="PSW17" s="756"/>
      <c r="PSY17" s="756"/>
      <c r="PTA17" s="756"/>
      <c r="PTC17" s="756"/>
      <c r="PTD17" s="94"/>
      <c r="PTG17" s="543"/>
      <c r="PTH17" s="542"/>
      <c r="PTP17" s="756"/>
      <c r="PTR17" s="756"/>
      <c r="PTT17" s="756"/>
      <c r="PTV17" s="756"/>
      <c r="PTW17" s="94"/>
      <c r="PTZ17" s="543"/>
      <c r="PUA17" s="542"/>
      <c r="PUI17" s="756"/>
      <c r="PUK17" s="756"/>
      <c r="PUM17" s="756"/>
      <c r="PUO17" s="756"/>
      <c r="PUP17" s="94"/>
      <c r="PUS17" s="543"/>
      <c r="PUT17" s="542"/>
      <c r="PVB17" s="756"/>
      <c r="PVD17" s="756"/>
      <c r="PVF17" s="756"/>
      <c r="PVH17" s="756"/>
      <c r="PVI17" s="94"/>
      <c r="PVL17" s="543"/>
      <c r="PVM17" s="542"/>
      <c r="PVU17" s="756"/>
      <c r="PVW17" s="756"/>
      <c r="PVY17" s="756"/>
      <c r="PWA17" s="756"/>
      <c r="PWB17" s="94"/>
      <c r="PWE17" s="543"/>
      <c r="PWF17" s="542"/>
      <c r="PWN17" s="756"/>
      <c r="PWP17" s="756"/>
      <c r="PWR17" s="756"/>
      <c r="PWT17" s="756"/>
      <c r="PWU17" s="94"/>
      <c r="PWX17" s="543"/>
      <c r="PWY17" s="542"/>
      <c r="PXG17" s="756"/>
      <c r="PXI17" s="756"/>
      <c r="PXK17" s="756"/>
      <c r="PXM17" s="756"/>
      <c r="PXN17" s="94"/>
      <c r="PXQ17" s="543"/>
      <c r="PXR17" s="542"/>
      <c r="PXZ17" s="756"/>
      <c r="PYB17" s="756"/>
      <c r="PYD17" s="756"/>
      <c r="PYF17" s="756"/>
      <c r="PYG17" s="94"/>
      <c r="PYJ17" s="543"/>
      <c r="PYK17" s="542"/>
      <c r="PYS17" s="756"/>
      <c r="PYU17" s="756"/>
      <c r="PYW17" s="756"/>
      <c r="PYY17" s="756"/>
      <c r="PYZ17" s="94"/>
      <c r="PZC17" s="543"/>
      <c r="PZD17" s="542"/>
      <c r="PZL17" s="756"/>
      <c r="PZN17" s="756"/>
      <c r="PZP17" s="756"/>
      <c r="PZR17" s="756"/>
      <c r="PZS17" s="94"/>
      <c r="PZV17" s="543"/>
      <c r="PZW17" s="542"/>
      <c r="QAE17" s="756"/>
      <c r="QAG17" s="756"/>
      <c r="QAI17" s="756"/>
      <c r="QAK17" s="756"/>
      <c r="QAL17" s="94"/>
      <c r="QAO17" s="543"/>
      <c r="QAP17" s="542"/>
      <c r="QAX17" s="756"/>
      <c r="QAZ17" s="756"/>
      <c r="QBB17" s="756"/>
      <c r="QBD17" s="756"/>
      <c r="QBE17" s="94"/>
      <c r="QBH17" s="543"/>
      <c r="QBI17" s="542"/>
      <c r="QBQ17" s="756"/>
      <c r="QBS17" s="756"/>
      <c r="QBU17" s="756"/>
      <c r="QBW17" s="756"/>
      <c r="QBX17" s="94"/>
      <c r="QCA17" s="543"/>
      <c r="QCB17" s="542"/>
      <c r="QCJ17" s="756"/>
      <c r="QCL17" s="756"/>
      <c r="QCN17" s="756"/>
      <c r="QCP17" s="756"/>
      <c r="QCQ17" s="94"/>
      <c r="QCT17" s="543"/>
      <c r="QCU17" s="542"/>
      <c r="QDC17" s="756"/>
      <c r="QDE17" s="756"/>
      <c r="QDG17" s="756"/>
      <c r="QDI17" s="756"/>
      <c r="QDJ17" s="94"/>
      <c r="QDM17" s="543"/>
      <c r="QDN17" s="542"/>
      <c r="QDV17" s="756"/>
      <c r="QDX17" s="756"/>
      <c r="QDZ17" s="756"/>
      <c r="QEB17" s="756"/>
      <c r="QEC17" s="94"/>
      <c r="QEF17" s="543"/>
      <c r="QEG17" s="542"/>
      <c r="QEO17" s="756"/>
      <c r="QEQ17" s="756"/>
      <c r="QES17" s="756"/>
      <c r="QEU17" s="756"/>
      <c r="QEV17" s="94"/>
      <c r="QEY17" s="543"/>
      <c r="QEZ17" s="542"/>
      <c r="QFH17" s="756"/>
      <c r="QFJ17" s="756"/>
      <c r="QFL17" s="756"/>
      <c r="QFN17" s="756"/>
      <c r="QFO17" s="94"/>
      <c r="QFR17" s="543"/>
      <c r="QFS17" s="542"/>
      <c r="QGA17" s="756"/>
      <c r="QGC17" s="756"/>
      <c r="QGE17" s="756"/>
      <c r="QGG17" s="756"/>
      <c r="QGH17" s="94"/>
      <c r="QGK17" s="543"/>
      <c r="QGL17" s="542"/>
      <c r="QGT17" s="756"/>
      <c r="QGV17" s="756"/>
      <c r="QGX17" s="756"/>
      <c r="QGZ17" s="756"/>
      <c r="QHA17" s="94"/>
      <c r="QHD17" s="543"/>
      <c r="QHE17" s="542"/>
      <c r="QHM17" s="756"/>
      <c r="QHO17" s="756"/>
      <c r="QHQ17" s="756"/>
      <c r="QHS17" s="756"/>
      <c r="QHT17" s="94"/>
      <c r="QHW17" s="543"/>
      <c r="QHX17" s="542"/>
      <c r="QIF17" s="756"/>
      <c r="QIH17" s="756"/>
      <c r="QIJ17" s="756"/>
      <c r="QIL17" s="756"/>
      <c r="QIM17" s="94"/>
      <c r="QIP17" s="543"/>
      <c r="QIQ17" s="542"/>
      <c r="QIY17" s="756"/>
      <c r="QJA17" s="756"/>
      <c r="QJC17" s="756"/>
      <c r="QJE17" s="756"/>
      <c r="QJF17" s="94"/>
      <c r="QJI17" s="543"/>
      <c r="QJJ17" s="542"/>
      <c r="QJR17" s="756"/>
      <c r="QJT17" s="756"/>
      <c r="QJV17" s="756"/>
      <c r="QJX17" s="756"/>
      <c r="QJY17" s="94"/>
      <c r="QKB17" s="543"/>
      <c r="QKC17" s="542"/>
      <c r="QKK17" s="756"/>
      <c r="QKM17" s="756"/>
      <c r="QKO17" s="756"/>
      <c r="QKQ17" s="756"/>
      <c r="QKR17" s="94"/>
      <c r="QKU17" s="543"/>
      <c r="QKV17" s="542"/>
      <c r="QLD17" s="756"/>
      <c r="QLF17" s="756"/>
      <c r="QLH17" s="756"/>
      <c r="QLJ17" s="756"/>
      <c r="QLK17" s="94"/>
      <c r="QLN17" s="543"/>
      <c r="QLO17" s="542"/>
      <c r="QLW17" s="756"/>
      <c r="QLY17" s="756"/>
      <c r="QMA17" s="756"/>
      <c r="QMC17" s="756"/>
      <c r="QMD17" s="94"/>
      <c r="QMG17" s="543"/>
      <c r="QMH17" s="542"/>
      <c r="QMP17" s="756"/>
      <c r="QMR17" s="756"/>
      <c r="QMT17" s="756"/>
      <c r="QMV17" s="756"/>
      <c r="QMW17" s="94"/>
      <c r="QMZ17" s="543"/>
      <c r="QNA17" s="542"/>
      <c r="QNI17" s="756"/>
      <c r="QNK17" s="756"/>
      <c r="QNM17" s="756"/>
      <c r="QNO17" s="756"/>
      <c r="QNP17" s="94"/>
      <c r="QNS17" s="543"/>
      <c r="QNT17" s="542"/>
      <c r="QOB17" s="756"/>
      <c r="QOD17" s="756"/>
      <c r="QOF17" s="756"/>
      <c r="QOH17" s="756"/>
      <c r="QOI17" s="94"/>
      <c r="QOL17" s="543"/>
      <c r="QOM17" s="542"/>
      <c r="QOU17" s="756"/>
      <c r="QOW17" s="756"/>
      <c r="QOY17" s="756"/>
      <c r="QPA17" s="756"/>
      <c r="QPB17" s="94"/>
      <c r="QPE17" s="543"/>
      <c r="QPF17" s="542"/>
      <c r="QPN17" s="756"/>
      <c r="QPP17" s="756"/>
      <c r="QPR17" s="756"/>
      <c r="QPT17" s="756"/>
      <c r="QPU17" s="94"/>
      <c r="QPX17" s="543"/>
      <c r="QPY17" s="542"/>
      <c r="QQG17" s="756"/>
      <c r="QQI17" s="756"/>
      <c r="QQK17" s="756"/>
      <c r="QQM17" s="756"/>
      <c r="QQN17" s="94"/>
      <c r="QQQ17" s="543"/>
      <c r="QQR17" s="542"/>
      <c r="QQZ17" s="756"/>
      <c r="QRB17" s="756"/>
      <c r="QRD17" s="756"/>
      <c r="QRF17" s="756"/>
      <c r="QRG17" s="94"/>
      <c r="QRJ17" s="543"/>
      <c r="QRK17" s="542"/>
      <c r="QRS17" s="756"/>
      <c r="QRU17" s="756"/>
      <c r="QRW17" s="756"/>
      <c r="QRY17" s="756"/>
      <c r="QRZ17" s="94"/>
      <c r="QSC17" s="543"/>
      <c r="QSD17" s="542"/>
      <c r="QSL17" s="756"/>
      <c r="QSN17" s="756"/>
      <c r="QSP17" s="756"/>
      <c r="QSR17" s="756"/>
      <c r="QSS17" s="94"/>
      <c r="QSV17" s="543"/>
      <c r="QSW17" s="542"/>
      <c r="QTE17" s="756"/>
      <c r="QTG17" s="756"/>
      <c r="QTI17" s="756"/>
      <c r="QTK17" s="756"/>
      <c r="QTL17" s="94"/>
      <c r="QTO17" s="543"/>
      <c r="QTP17" s="542"/>
      <c r="QTX17" s="756"/>
      <c r="QTZ17" s="756"/>
      <c r="QUB17" s="756"/>
      <c r="QUD17" s="756"/>
      <c r="QUE17" s="94"/>
      <c r="QUH17" s="543"/>
      <c r="QUI17" s="542"/>
      <c r="QUQ17" s="756"/>
      <c r="QUS17" s="756"/>
      <c r="QUU17" s="756"/>
      <c r="QUW17" s="756"/>
      <c r="QUX17" s="94"/>
      <c r="QVA17" s="543"/>
      <c r="QVB17" s="542"/>
      <c r="QVJ17" s="756"/>
      <c r="QVL17" s="756"/>
      <c r="QVN17" s="756"/>
      <c r="QVP17" s="756"/>
      <c r="QVQ17" s="94"/>
      <c r="QVT17" s="543"/>
      <c r="QVU17" s="542"/>
      <c r="QWC17" s="756"/>
      <c r="QWE17" s="756"/>
      <c r="QWG17" s="756"/>
      <c r="QWI17" s="756"/>
      <c r="QWJ17" s="94"/>
      <c r="QWM17" s="543"/>
      <c r="QWN17" s="542"/>
      <c r="QWV17" s="756"/>
      <c r="QWX17" s="756"/>
      <c r="QWZ17" s="756"/>
      <c r="QXB17" s="756"/>
      <c r="QXC17" s="94"/>
      <c r="QXF17" s="543"/>
      <c r="QXG17" s="542"/>
      <c r="QXO17" s="756"/>
      <c r="QXQ17" s="756"/>
      <c r="QXS17" s="756"/>
      <c r="QXU17" s="756"/>
      <c r="QXV17" s="94"/>
      <c r="QXY17" s="543"/>
      <c r="QXZ17" s="542"/>
      <c r="QYH17" s="756"/>
      <c r="QYJ17" s="756"/>
      <c r="QYL17" s="756"/>
      <c r="QYN17" s="756"/>
      <c r="QYO17" s="94"/>
      <c r="QYR17" s="543"/>
      <c r="QYS17" s="542"/>
      <c r="QZA17" s="756"/>
      <c r="QZC17" s="756"/>
      <c r="QZE17" s="756"/>
      <c r="QZG17" s="756"/>
      <c r="QZH17" s="94"/>
      <c r="QZK17" s="543"/>
      <c r="QZL17" s="542"/>
      <c r="QZT17" s="756"/>
      <c r="QZV17" s="756"/>
      <c r="QZX17" s="756"/>
      <c r="QZZ17" s="756"/>
      <c r="RAA17" s="94"/>
      <c r="RAD17" s="543"/>
      <c r="RAE17" s="542"/>
      <c r="RAM17" s="756"/>
      <c r="RAO17" s="756"/>
      <c r="RAQ17" s="756"/>
      <c r="RAS17" s="756"/>
      <c r="RAT17" s="94"/>
      <c r="RAW17" s="543"/>
      <c r="RAX17" s="542"/>
      <c r="RBF17" s="756"/>
      <c r="RBH17" s="756"/>
      <c r="RBJ17" s="756"/>
      <c r="RBL17" s="756"/>
      <c r="RBM17" s="94"/>
      <c r="RBP17" s="543"/>
      <c r="RBQ17" s="542"/>
      <c r="RBY17" s="756"/>
      <c r="RCA17" s="756"/>
      <c r="RCC17" s="756"/>
      <c r="RCE17" s="756"/>
      <c r="RCF17" s="94"/>
      <c r="RCI17" s="543"/>
      <c r="RCJ17" s="542"/>
      <c r="RCR17" s="756"/>
      <c r="RCT17" s="756"/>
      <c r="RCV17" s="756"/>
      <c r="RCX17" s="756"/>
      <c r="RCY17" s="94"/>
      <c r="RDB17" s="543"/>
      <c r="RDC17" s="542"/>
      <c r="RDK17" s="756"/>
      <c r="RDM17" s="756"/>
      <c r="RDO17" s="756"/>
      <c r="RDQ17" s="756"/>
      <c r="RDR17" s="94"/>
      <c r="RDU17" s="543"/>
      <c r="RDV17" s="542"/>
      <c r="RED17" s="756"/>
      <c r="REF17" s="756"/>
      <c r="REH17" s="756"/>
      <c r="REJ17" s="756"/>
      <c r="REK17" s="94"/>
      <c r="REN17" s="543"/>
      <c r="REO17" s="542"/>
      <c r="REW17" s="756"/>
      <c r="REY17" s="756"/>
      <c r="RFA17" s="756"/>
      <c r="RFC17" s="756"/>
      <c r="RFD17" s="94"/>
      <c r="RFG17" s="543"/>
      <c r="RFH17" s="542"/>
      <c r="RFP17" s="756"/>
      <c r="RFR17" s="756"/>
      <c r="RFT17" s="756"/>
      <c r="RFV17" s="756"/>
      <c r="RFW17" s="94"/>
      <c r="RFZ17" s="543"/>
      <c r="RGA17" s="542"/>
      <c r="RGI17" s="756"/>
      <c r="RGK17" s="756"/>
      <c r="RGM17" s="756"/>
      <c r="RGO17" s="756"/>
      <c r="RGP17" s="94"/>
      <c r="RGS17" s="543"/>
      <c r="RGT17" s="542"/>
      <c r="RHB17" s="756"/>
      <c r="RHD17" s="756"/>
      <c r="RHF17" s="756"/>
      <c r="RHH17" s="756"/>
      <c r="RHI17" s="94"/>
      <c r="RHL17" s="543"/>
      <c r="RHM17" s="542"/>
      <c r="RHU17" s="756"/>
      <c r="RHW17" s="756"/>
      <c r="RHY17" s="756"/>
      <c r="RIA17" s="756"/>
      <c r="RIB17" s="94"/>
      <c r="RIE17" s="543"/>
      <c r="RIF17" s="542"/>
      <c r="RIN17" s="756"/>
      <c r="RIP17" s="756"/>
      <c r="RIR17" s="756"/>
      <c r="RIT17" s="756"/>
      <c r="RIU17" s="94"/>
      <c r="RIX17" s="543"/>
      <c r="RIY17" s="542"/>
      <c r="RJG17" s="756"/>
      <c r="RJI17" s="756"/>
      <c r="RJK17" s="756"/>
      <c r="RJM17" s="756"/>
      <c r="RJN17" s="94"/>
      <c r="RJQ17" s="543"/>
      <c r="RJR17" s="542"/>
      <c r="RJZ17" s="756"/>
      <c r="RKB17" s="756"/>
      <c r="RKD17" s="756"/>
      <c r="RKF17" s="756"/>
      <c r="RKG17" s="94"/>
      <c r="RKJ17" s="543"/>
      <c r="RKK17" s="542"/>
      <c r="RKS17" s="756"/>
      <c r="RKU17" s="756"/>
      <c r="RKW17" s="756"/>
      <c r="RKY17" s="756"/>
      <c r="RKZ17" s="94"/>
      <c r="RLC17" s="543"/>
      <c r="RLD17" s="542"/>
      <c r="RLL17" s="756"/>
      <c r="RLN17" s="756"/>
      <c r="RLP17" s="756"/>
      <c r="RLR17" s="756"/>
      <c r="RLS17" s="94"/>
      <c r="RLV17" s="543"/>
      <c r="RLW17" s="542"/>
      <c r="RME17" s="756"/>
      <c r="RMG17" s="756"/>
      <c r="RMI17" s="756"/>
      <c r="RMK17" s="756"/>
      <c r="RML17" s="94"/>
      <c r="RMO17" s="543"/>
      <c r="RMP17" s="542"/>
      <c r="RMX17" s="756"/>
      <c r="RMZ17" s="756"/>
      <c r="RNB17" s="756"/>
      <c r="RND17" s="756"/>
      <c r="RNE17" s="94"/>
      <c r="RNH17" s="543"/>
      <c r="RNI17" s="542"/>
      <c r="RNQ17" s="756"/>
      <c r="RNS17" s="756"/>
      <c r="RNU17" s="756"/>
      <c r="RNW17" s="756"/>
      <c r="RNX17" s="94"/>
      <c r="ROA17" s="543"/>
      <c r="ROB17" s="542"/>
      <c r="ROJ17" s="756"/>
      <c r="ROL17" s="756"/>
      <c r="RON17" s="756"/>
      <c r="ROP17" s="756"/>
      <c r="ROQ17" s="94"/>
      <c r="ROT17" s="543"/>
      <c r="ROU17" s="542"/>
      <c r="RPC17" s="756"/>
      <c r="RPE17" s="756"/>
      <c r="RPG17" s="756"/>
      <c r="RPI17" s="756"/>
      <c r="RPJ17" s="94"/>
      <c r="RPM17" s="543"/>
      <c r="RPN17" s="542"/>
      <c r="RPV17" s="756"/>
      <c r="RPX17" s="756"/>
      <c r="RPZ17" s="756"/>
      <c r="RQB17" s="756"/>
      <c r="RQC17" s="94"/>
      <c r="RQF17" s="543"/>
      <c r="RQG17" s="542"/>
      <c r="RQO17" s="756"/>
      <c r="RQQ17" s="756"/>
      <c r="RQS17" s="756"/>
      <c r="RQU17" s="756"/>
      <c r="RQV17" s="94"/>
      <c r="RQY17" s="543"/>
      <c r="RQZ17" s="542"/>
      <c r="RRH17" s="756"/>
      <c r="RRJ17" s="756"/>
      <c r="RRL17" s="756"/>
      <c r="RRN17" s="756"/>
      <c r="RRO17" s="94"/>
      <c r="RRR17" s="543"/>
      <c r="RRS17" s="542"/>
      <c r="RSA17" s="756"/>
      <c r="RSC17" s="756"/>
      <c r="RSE17" s="756"/>
      <c r="RSG17" s="756"/>
      <c r="RSH17" s="94"/>
      <c r="RSK17" s="543"/>
      <c r="RSL17" s="542"/>
      <c r="RST17" s="756"/>
      <c r="RSV17" s="756"/>
      <c r="RSX17" s="756"/>
      <c r="RSZ17" s="756"/>
      <c r="RTA17" s="94"/>
      <c r="RTD17" s="543"/>
      <c r="RTE17" s="542"/>
      <c r="RTM17" s="756"/>
      <c r="RTO17" s="756"/>
      <c r="RTQ17" s="756"/>
      <c r="RTS17" s="756"/>
      <c r="RTT17" s="94"/>
      <c r="RTW17" s="543"/>
      <c r="RTX17" s="542"/>
      <c r="RUF17" s="756"/>
      <c r="RUH17" s="756"/>
      <c r="RUJ17" s="756"/>
      <c r="RUL17" s="756"/>
      <c r="RUM17" s="94"/>
      <c r="RUP17" s="543"/>
      <c r="RUQ17" s="542"/>
      <c r="RUY17" s="756"/>
      <c r="RVA17" s="756"/>
      <c r="RVC17" s="756"/>
      <c r="RVE17" s="756"/>
      <c r="RVF17" s="94"/>
      <c r="RVI17" s="543"/>
      <c r="RVJ17" s="542"/>
      <c r="RVR17" s="756"/>
      <c r="RVT17" s="756"/>
      <c r="RVV17" s="756"/>
      <c r="RVX17" s="756"/>
      <c r="RVY17" s="94"/>
      <c r="RWB17" s="543"/>
      <c r="RWC17" s="542"/>
      <c r="RWK17" s="756"/>
      <c r="RWM17" s="756"/>
      <c r="RWO17" s="756"/>
      <c r="RWQ17" s="756"/>
      <c r="RWR17" s="94"/>
      <c r="RWU17" s="543"/>
      <c r="RWV17" s="542"/>
      <c r="RXD17" s="756"/>
      <c r="RXF17" s="756"/>
      <c r="RXH17" s="756"/>
      <c r="RXJ17" s="756"/>
      <c r="RXK17" s="94"/>
      <c r="RXN17" s="543"/>
      <c r="RXO17" s="542"/>
      <c r="RXW17" s="756"/>
      <c r="RXY17" s="756"/>
      <c r="RYA17" s="756"/>
      <c r="RYC17" s="756"/>
      <c r="RYD17" s="94"/>
      <c r="RYG17" s="543"/>
      <c r="RYH17" s="542"/>
      <c r="RYP17" s="756"/>
      <c r="RYR17" s="756"/>
      <c r="RYT17" s="756"/>
      <c r="RYV17" s="756"/>
      <c r="RYW17" s="94"/>
      <c r="RYZ17" s="543"/>
      <c r="RZA17" s="542"/>
      <c r="RZI17" s="756"/>
      <c r="RZK17" s="756"/>
      <c r="RZM17" s="756"/>
      <c r="RZO17" s="756"/>
      <c r="RZP17" s="94"/>
      <c r="RZS17" s="543"/>
      <c r="RZT17" s="542"/>
      <c r="SAB17" s="756"/>
      <c r="SAD17" s="756"/>
      <c r="SAF17" s="756"/>
      <c r="SAH17" s="756"/>
      <c r="SAI17" s="94"/>
      <c r="SAL17" s="543"/>
      <c r="SAM17" s="542"/>
      <c r="SAU17" s="756"/>
      <c r="SAW17" s="756"/>
      <c r="SAY17" s="756"/>
      <c r="SBA17" s="756"/>
      <c r="SBB17" s="94"/>
      <c r="SBE17" s="543"/>
      <c r="SBF17" s="542"/>
      <c r="SBN17" s="756"/>
      <c r="SBP17" s="756"/>
      <c r="SBR17" s="756"/>
      <c r="SBT17" s="756"/>
      <c r="SBU17" s="94"/>
      <c r="SBX17" s="543"/>
      <c r="SBY17" s="542"/>
      <c r="SCG17" s="756"/>
      <c r="SCI17" s="756"/>
      <c r="SCK17" s="756"/>
      <c r="SCM17" s="756"/>
      <c r="SCN17" s="94"/>
      <c r="SCQ17" s="543"/>
      <c r="SCR17" s="542"/>
      <c r="SCZ17" s="756"/>
      <c r="SDB17" s="756"/>
      <c r="SDD17" s="756"/>
      <c r="SDF17" s="756"/>
      <c r="SDG17" s="94"/>
      <c r="SDJ17" s="543"/>
      <c r="SDK17" s="542"/>
      <c r="SDS17" s="756"/>
      <c r="SDU17" s="756"/>
      <c r="SDW17" s="756"/>
      <c r="SDY17" s="756"/>
      <c r="SDZ17" s="94"/>
      <c r="SEC17" s="543"/>
      <c r="SED17" s="542"/>
      <c r="SEL17" s="756"/>
      <c r="SEN17" s="756"/>
      <c r="SEP17" s="756"/>
      <c r="SER17" s="756"/>
      <c r="SES17" s="94"/>
      <c r="SEV17" s="543"/>
      <c r="SEW17" s="542"/>
      <c r="SFE17" s="756"/>
      <c r="SFG17" s="756"/>
      <c r="SFI17" s="756"/>
      <c r="SFK17" s="756"/>
      <c r="SFL17" s="94"/>
      <c r="SFO17" s="543"/>
      <c r="SFP17" s="542"/>
      <c r="SFX17" s="756"/>
      <c r="SFZ17" s="756"/>
      <c r="SGB17" s="756"/>
      <c r="SGD17" s="756"/>
      <c r="SGE17" s="94"/>
      <c r="SGH17" s="543"/>
      <c r="SGI17" s="542"/>
      <c r="SGQ17" s="756"/>
      <c r="SGS17" s="756"/>
      <c r="SGU17" s="756"/>
      <c r="SGW17" s="756"/>
      <c r="SGX17" s="94"/>
      <c r="SHA17" s="543"/>
      <c r="SHB17" s="542"/>
      <c r="SHJ17" s="756"/>
      <c r="SHL17" s="756"/>
      <c r="SHN17" s="756"/>
      <c r="SHP17" s="756"/>
      <c r="SHQ17" s="94"/>
      <c r="SHT17" s="543"/>
      <c r="SHU17" s="542"/>
      <c r="SIC17" s="756"/>
      <c r="SIE17" s="756"/>
      <c r="SIG17" s="756"/>
      <c r="SII17" s="756"/>
      <c r="SIJ17" s="94"/>
      <c r="SIM17" s="543"/>
      <c r="SIN17" s="542"/>
      <c r="SIV17" s="756"/>
      <c r="SIX17" s="756"/>
      <c r="SIZ17" s="756"/>
      <c r="SJB17" s="756"/>
      <c r="SJC17" s="94"/>
      <c r="SJF17" s="543"/>
      <c r="SJG17" s="542"/>
      <c r="SJO17" s="756"/>
      <c r="SJQ17" s="756"/>
      <c r="SJS17" s="756"/>
      <c r="SJU17" s="756"/>
      <c r="SJV17" s="94"/>
      <c r="SJY17" s="543"/>
      <c r="SJZ17" s="542"/>
      <c r="SKH17" s="756"/>
      <c r="SKJ17" s="756"/>
      <c r="SKL17" s="756"/>
      <c r="SKN17" s="756"/>
      <c r="SKO17" s="94"/>
      <c r="SKR17" s="543"/>
      <c r="SKS17" s="542"/>
      <c r="SLA17" s="756"/>
      <c r="SLC17" s="756"/>
      <c r="SLE17" s="756"/>
      <c r="SLG17" s="756"/>
      <c r="SLH17" s="94"/>
      <c r="SLK17" s="543"/>
      <c r="SLL17" s="542"/>
      <c r="SLT17" s="756"/>
      <c r="SLV17" s="756"/>
      <c r="SLX17" s="756"/>
      <c r="SLZ17" s="756"/>
      <c r="SMA17" s="94"/>
      <c r="SMD17" s="543"/>
      <c r="SME17" s="542"/>
      <c r="SMM17" s="756"/>
      <c r="SMO17" s="756"/>
      <c r="SMQ17" s="756"/>
      <c r="SMS17" s="756"/>
      <c r="SMT17" s="94"/>
      <c r="SMW17" s="543"/>
      <c r="SMX17" s="542"/>
      <c r="SNF17" s="756"/>
      <c r="SNH17" s="756"/>
      <c r="SNJ17" s="756"/>
      <c r="SNL17" s="756"/>
      <c r="SNM17" s="94"/>
      <c r="SNP17" s="543"/>
      <c r="SNQ17" s="542"/>
      <c r="SNY17" s="756"/>
      <c r="SOA17" s="756"/>
      <c r="SOC17" s="756"/>
      <c r="SOE17" s="756"/>
      <c r="SOF17" s="94"/>
      <c r="SOI17" s="543"/>
      <c r="SOJ17" s="542"/>
      <c r="SOR17" s="756"/>
      <c r="SOT17" s="756"/>
      <c r="SOV17" s="756"/>
      <c r="SOX17" s="756"/>
      <c r="SOY17" s="94"/>
      <c r="SPB17" s="543"/>
      <c r="SPC17" s="542"/>
      <c r="SPK17" s="756"/>
      <c r="SPM17" s="756"/>
      <c r="SPO17" s="756"/>
      <c r="SPQ17" s="756"/>
      <c r="SPR17" s="94"/>
      <c r="SPU17" s="543"/>
      <c r="SPV17" s="542"/>
      <c r="SQD17" s="756"/>
      <c r="SQF17" s="756"/>
      <c r="SQH17" s="756"/>
      <c r="SQJ17" s="756"/>
      <c r="SQK17" s="94"/>
      <c r="SQN17" s="543"/>
      <c r="SQO17" s="542"/>
      <c r="SQW17" s="756"/>
      <c r="SQY17" s="756"/>
      <c r="SRA17" s="756"/>
      <c r="SRC17" s="756"/>
      <c r="SRD17" s="94"/>
      <c r="SRG17" s="543"/>
      <c r="SRH17" s="542"/>
      <c r="SRP17" s="756"/>
      <c r="SRR17" s="756"/>
      <c r="SRT17" s="756"/>
      <c r="SRV17" s="756"/>
      <c r="SRW17" s="94"/>
      <c r="SRZ17" s="543"/>
      <c r="SSA17" s="542"/>
      <c r="SSI17" s="756"/>
      <c r="SSK17" s="756"/>
      <c r="SSM17" s="756"/>
      <c r="SSO17" s="756"/>
      <c r="SSP17" s="94"/>
      <c r="SSS17" s="543"/>
      <c r="SST17" s="542"/>
      <c r="STB17" s="756"/>
      <c r="STD17" s="756"/>
      <c r="STF17" s="756"/>
      <c r="STH17" s="756"/>
      <c r="STI17" s="94"/>
      <c r="STL17" s="543"/>
      <c r="STM17" s="542"/>
      <c r="STU17" s="756"/>
      <c r="STW17" s="756"/>
      <c r="STY17" s="756"/>
      <c r="SUA17" s="756"/>
      <c r="SUB17" s="94"/>
      <c r="SUE17" s="543"/>
      <c r="SUF17" s="542"/>
      <c r="SUN17" s="756"/>
      <c r="SUP17" s="756"/>
      <c r="SUR17" s="756"/>
      <c r="SUT17" s="756"/>
      <c r="SUU17" s="94"/>
      <c r="SUX17" s="543"/>
      <c r="SUY17" s="542"/>
      <c r="SVG17" s="756"/>
      <c r="SVI17" s="756"/>
      <c r="SVK17" s="756"/>
      <c r="SVM17" s="756"/>
      <c r="SVN17" s="94"/>
      <c r="SVQ17" s="543"/>
      <c r="SVR17" s="542"/>
      <c r="SVZ17" s="756"/>
      <c r="SWB17" s="756"/>
      <c r="SWD17" s="756"/>
      <c r="SWF17" s="756"/>
      <c r="SWG17" s="94"/>
      <c r="SWJ17" s="543"/>
      <c r="SWK17" s="542"/>
      <c r="SWS17" s="756"/>
      <c r="SWU17" s="756"/>
      <c r="SWW17" s="756"/>
      <c r="SWY17" s="756"/>
      <c r="SWZ17" s="94"/>
      <c r="SXC17" s="543"/>
      <c r="SXD17" s="542"/>
      <c r="SXL17" s="756"/>
      <c r="SXN17" s="756"/>
      <c r="SXP17" s="756"/>
      <c r="SXR17" s="756"/>
      <c r="SXS17" s="94"/>
      <c r="SXV17" s="543"/>
      <c r="SXW17" s="542"/>
      <c r="SYE17" s="756"/>
      <c r="SYG17" s="756"/>
      <c r="SYI17" s="756"/>
      <c r="SYK17" s="756"/>
      <c r="SYL17" s="94"/>
      <c r="SYO17" s="543"/>
      <c r="SYP17" s="542"/>
      <c r="SYX17" s="756"/>
      <c r="SYZ17" s="756"/>
      <c r="SZB17" s="756"/>
      <c r="SZD17" s="756"/>
      <c r="SZE17" s="94"/>
      <c r="SZH17" s="543"/>
      <c r="SZI17" s="542"/>
      <c r="SZQ17" s="756"/>
      <c r="SZS17" s="756"/>
      <c r="SZU17" s="756"/>
      <c r="SZW17" s="756"/>
      <c r="SZX17" s="94"/>
      <c r="TAA17" s="543"/>
      <c r="TAB17" s="542"/>
      <c r="TAJ17" s="756"/>
      <c r="TAL17" s="756"/>
      <c r="TAN17" s="756"/>
      <c r="TAP17" s="756"/>
      <c r="TAQ17" s="94"/>
      <c r="TAT17" s="543"/>
      <c r="TAU17" s="542"/>
      <c r="TBC17" s="756"/>
      <c r="TBE17" s="756"/>
      <c r="TBG17" s="756"/>
      <c r="TBI17" s="756"/>
      <c r="TBJ17" s="94"/>
      <c r="TBM17" s="543"/>
      <c r="TBN17" s="542"/>
      <c r="TBV17" s="756"/>
      <c r="TBX17" s="756"/>
      <c r="TBZ17" s="756"/>
      <c r="TCB17" s="756"/>
      <c r="TCC17" s="94"/>
      <c r="TCF17" s="543"/>
      <c r="TCG17" s="542"/>
      <c r="TCO17" s="756"/>
      <c r="TCQ17" s="756"/>
      <c r="TCS17" s="756"/>
      <c r="TCU17" s="756"/>
      <c r="TCV17" s="94"/>
      <c r="TCY17" s="543"/>
      <c r="TCZ17" s="542"/>
      <c r="TDH17" s="756"/>
      <c r="TDJ17" s="756"/>
      <c r="TDL17" s="756"/>
      <c r="TDN17" s="756"/>
      <c r="TDO17" s="94"/>
      <c r="TDR17" s="543"/>
      <c r="TDS17" s="542"/>
      <c r="TEA17" s="756"/>
      <c r="TEC17" s="756"/>
      <c r="TEE17" s="756"/>
      <c r="TEG17" s="756"/>
      <c r="TEH17" s="94"/>
      <c r="TEK17" s="543"/>
      <c r="TEL17" s="542"/>
      <c r="TET17" s="756"/>
      <c r="TEV17" s="756"/>
      <c r="TEX17" s="756"/>
      <c r="TEZ17" s="756"/>
      <c r="TFA17" s="94"/>
      <c r="TFD17" s="543"/>
      <c r="TFE17" s="542"/>
      <c r="TFM17" s="756"/>
      <c r="TFO17" s="756"/>
      <c r="TFQ17" s="756"/>
      <c r="TFS17" s="756"/>
      <c r="TFT17" s="94"/>
      <c r="TFW17" s="543"/>
      <c r="TFX17" s="542"/>
      <c r="TGF17" s="756"/>
      <c r="TGH17" s="756"/>
      <c r="TGJ17" s="756"/>
      <c r="TGL17" s="756"/>
      <c r="TGM17" s="94"/>
      <c r="TGP17" s="543"/>
      <c r="TGQ17" s="542"/>
      <c r="TGY17" s="756"/>
      <c r="THA17" s="756"/>
      <c r="THC17" s="756"/>
      <c r="THE17" s="756"/>
      <c r="THF17" s="94"/>
      <c r="THI17" s="543"/>
      <c r="THJ17" s="542"/>
      <c r="THR17" s="756"/>
      <c r="THT17" s="756"/>
      <c r="THV17" s="756"/>
      <c r="THX17" s="756"/>
      <c r="THY17" s="94"/>
      <c r="TIB17" s="543"/>
      <c r="TIC17" s="542"/>
      <c r="TIK17" s="756"/>
      <c r="TIM17" s="756"/>
      <c r="TIO17" s="756"/>
      <c r="TIQ17" s="756"/>
      <c r="TIR17" s="94"/>
      <c r="TIU17" s="543"/>
      <c r="TIV17" s="542"/>
      <c r="TJD17" s="756"/>
      <c r="TJF17" s="756"/>
      <c r="TJH17" s="756"/>
      <c r="TJJ17" s="756"/>
      <c r="TJK17" s="94"/>
      <c r="TJN17" s="543"/>
      <c r="TJO17" s="542"/>
      <c r="TJW17" s="756"/>
      <c r="TJY17" s="756"/>
      <c r="TKA17" s="756"/>
      <c r="TKC17" s="756"/>
      <c r="TKD17" s="94"/>
      <c r="TKG17" s="543"/>
      <c r="TKH17" s="542"/>
      <c r="TKP17" s="756"/>
      <c r="TKR17" s="756"/>
      <c r="TKT17" s="756"/>
      <c r="TKV17" s="756"/>
      <c r="TKW17" s="94"/>
      <c r="TKZ17" s="543"/>
      <c r="TLA17" s="542"/>
      <c r="TLI17" s="756"/>
      <c r="TLK17" s="756"/>
      <c r="TLM17" s="756"/>
      <c r="TLO17" s="756"/>
      <c r="TLP17" s="94"/>
      <c r="TLS17" s="543"/>
      <c r="TLT17" s="542"/>
      <c r="TMB17" s="756"/>
      <c r="TMD17" s="756"/>
      <c r="TMF17" s="756"/>
      <c r="TMH17" s="756"/>
      <c r="TMI17" s="94"/>
      <c r="TML17" s="543"/>
      <c r="TMM17" s="542"/>
      <c r="TMU17" s="756"/>
      <c r="TMW17" s="756"/>
      <c r="TMY17" s="756"/>
      <c r="TNA17" s="756"/>
      <c r="TNB17" s="94"/>
      <c r="TNE17" s="543"/>
      <c r="TNF17" s="542"/>
      <c r="TNN17" s="756"/>
      <c r="TNP17" s="756"/>
      <c r="TNR17" s="756"/>
      <c r="TNT17" s="756"/>
      <c r="TNU17" s="94"/>
      <c r="TNX17" s="543"/>
      <c r="TNY17" s="542"/>
      <c r="TOG17" s="756"/>
      <c r="TOI17" s="756"/>
      <c r="TOK17" s="756"/>
      <c r="TOM17" s="756"/>
      <c r="TON17" s="94"/>
      <c r="TOQ17" s="543"/>
      <c r="TOR17" s="542"/>
      <c r="TOZ17" s="756"/>
      <c r="TPB17" s="756"/>
      <c r="TPD17" s="756"/>
      <c r="TPF17" s="756"/>
      <c r="TPG17" s="94"/>
      <c r="TPJ17" s="543"/>
      <c r="TPK17" s="542"/>
      <c r="TPS17" s="756"/>
      <c r="TPU17" s="756"/>
      <c r="TPW17" s="756"/>
      <c r="TPY17" s="756"/>
      <c r="TPZ17" s="94"/>
      <c r="TQC17" s="543"/>
      <c r="TQD17" s="542"/>
      <c r="TQL17" s="756"/>
      <c r="TQN17" s="756"/>
      <c r="TQP17" s="756"/>
      <c r="TQR17" s="756"/>
      <c r="TQS17" s="94"/>
      <c r="TQV17" s="543"/>
      <c r="TQW17" s="542"/>
      <c r="TRE17" s="756"/>
      <c r="TRG17" s="756"/>
      <c r="TRI17" s="756"/>
      <c r="TRK17" s="756"/>
      <c r="TRL17" s="94"/>
      <c r="TRO17" s="543"/>
      <c r="TRP17" s="542"/>
      <c r="TRX17" s="756"/>
      <c r="TRZ17" s="756"/>
      <c r="TSB17" s="756"/>
      <c r="TSD17" s="756"/>
      <c r="TSE17" s="94"/>
      <c r="TSH17" s="543"/>
      <c r="TSI17" s="542"/>
      <c r="TSQ17" s="756"/>
      <c r="TSS17" s="756"/>
      <c r="TSU17" s="756"/>
      <c r="TSW17" s="756"/>
      <c r="TSX17" s="94"/>
      <c r="TTA17" s="543"/>
      <c r="TTB17" s="542"/>
      <c r="TTJ17" s="756"/>
      <c r="TTL17" s="756"/>
      <c r="TTN17" s="756"/>
      <c r="TTP17" s="756"/>
      <c r="TTQ17" s="94"/>
      <c r="TTT17" s="543"/>
      <c r="TTU17" s="542"/>
      <c r="TUC17" s="756"/>
      <c r="TUE17" s="756"/>
      <c r="TUG17" s="756"/>
      <c r="TUI17" s="756"/>
      <c r="TUJ17" s="94"/>
      <c r="TUM17" s="543"/>
      <c r="TUN17" s="542"/>
      <c r="TUV17" s="756"/>
      <c r="TUX17" s="756"/>
      <c r="TUZ17" s="756"/>
      <c r="TVB17" s="756"/>
      <c r="TVC17" s="94"/>
      <c r="TVF17" s="543"/>
      <c r="TVG17" s="542"/>
      <c r="TVO17" s="756"/>
      <c r="TVQ17" s="756"/>
      <c r="TVS17" s="756"/>
      <c r="TVU17" s="756"/>
      <c r="TVV17" s="94"/>
      <c r="TVY17" s="543"/>
      <c r="TVZ17" s="542"/>
      <c r="TWH17" s="756"/>
      <c r="TWJ17" s="756"/>
      <c r="TWL17" s="756"/>
      <c r="TWN17" s="756"/>
      <c r="TWO17" s="94"/>
      <c r="TWR17" s="543"/>
      <c r="TWS17" s="542"/>
      <c r="TXA17" s="756"/>
      <c r="TXC17" s="756"/>
      <c r="TXE17" s="756"/>
      <c r="TXG17" s="756"/>
      <c r="TXH17" s="94"/>
      <c r="TXK17" s="543"/>
      <c r="TXL17" s="542"/>
      <c r="TXT17" s="756"/>
      <c r="TXV17" s="756"/>
      <c r="TXX17" s="756"/>
      <c r="TXZ17" s="756"/>
      <c r="TYA17" s="94"/>
      <c r="TYD17" s="543"/>
      <c r="TYE17" s="542"/>
      <c r="TYM17" s="756"/>
      <c r="TYO17" s="756"/>
      <c r="TYQ17" s="756"/>
      <c r="TYS17" s="756"/>
      <c r="TYT17" s="94"/>
      <c r="TYW17" s="543"/>
      <c r="TYX17" s="542"/>
      <c r="TZF17" s="756"/>
      <c r="TZH17" s="756"/>
      <c r="TZJ17" s="756"/>
      <c r="TZL17" s="756"/>
      <c r="TZM17" s="94"/>
      <c r="TZP17" s="543"/>
      <c r="TZQ17" s="542"/>
      <c r="TZY17" s="756"/>
      <c r="UAA17" s="756"/>
      <c r="UAC17" s="756"/>
      <c r="UAE17" s="756"/>
      <c r="UAF17" s="94"/>
      <c r="UAI17" s="543"/>
      <c r="UAJ17" s="542"/>
      <c r="UAR17" s="756"/>
      <c r="UAT17" s="756"/>
      <c r="UAV17" s="756"/>
      <c r="UAX17" s="756"/>
      <c r="UAY17" s="94"/>
      <c r="UBB17" s="543"/>
      <c r="UBC17" s="542"/>
      <c r="UBK17" s="756"/>
      <c r="UBM17" s="756"/>
      <c r="UBO17" s="756"/>
      <c r="UBQ17" s="756"/>
      <c r="UBR17" s="94"/>
      <c r="UBU17" s="543"/>
      <c r="UBV17" s="542"/>
      <c r="UCD17" s="756"/>
      <c r="UCF17" s="756"/>
      <c r="UCH17" s="756"/>
      <c r="UCJ17" s="756"/>
      <c r="UCK17" s="94"/>
      <c r="UCN17" s="543"/>
      <c r="UCO17" s="542"/>
      <c r="UCW17" s="756"/>
      <c r="UCY17" s="756"/>
      <c r="UDA17" s="756"/>
      <c r="UDC17" s="756"/>
      <c r="UDD17" s="94"/>
      <c r="UDG17" s="543"/>
      <c r="UDH17" s="542"/>
      <c r="UDP17" s="756"/>
      <c r="UDR17" s="756"/>
      <c r="UDT17" s="756"/>
      <c r="UDV17" s="756"/>
      <c r="UDW17" s="94"/>
      <c r="UDZ17" s="543"/>
      <c r="UEA17" s="542"/>
      <c r="UEI17" s="756"/>
      <c r="UEK17" s="756"/>
      <c r="UEM17" s="756"/>
      <c r="UEO17" s="756"/>
      <c r="UEP17" s="94"/>
      <c r="UES17" s="543"/>
      <c r="UET17" s="542"/>
      <c r="UFB17" s="756"/>
      <c r="UFD17" s="756"/>
      <c r="UFF17" s="756"/>
      <c r="UFH17" s="756"/>
      <c r="UFI17" s="94"/>
      <c r="UFL17" s="543"/>
      <c r="UFM17" s="542"/>
      <c r="UFU17" s="756"/>
      <c r="UFW17" s="756"/>
      <c r="UFY17" s="756"/>
      <c r="UGA17" s="756"/>
      <c r="UGB17" s="94"/>
      <c r="UGE17" s="543"/>
      <c r="UGF17" s="542"/>
      <c r="UGN17" s="756"/>
      <c r="UGP17" s="756"/>
      <c r="UGR17" s="756"/>
      <c r="UGT17" s="756"/>
      <c r="UGU17" s="94"/>
      <c r="UGX17" s="543"/>
      <c r="UGY17" s="542"/>
      <c r="UHG17" s="756"/>
      <c r="UHI17" s="756"/>
      <c r="UHK17" s="756"/>
      <c r="UHM17" s="756"/>
      <c r="UHN17" s="94"/>
      <c r="UHQ17" s="543"/>
      <c r="UHR17" s="542"/>
      <c r="UHZ17" s="756"/>
      <c r="UIB17" s="756"/>
      <c r="UID17" s="756"/>
      <c r="UIF17" s="756"/>
      <c r="UIG17" s="94"/>
      <c r="UIJ17" s="543"/>
      <c r="UIK17" s="542"/>
      <c r="UIS17" s="756"/>
      <c r="UIU17" s="756"/>
      <c r="UIW17" s="756"/>
      <c r="UIY17" s="756"/>
      <c r="UIZ17" s="94"/>
      <c r="UJC17" s="543"/>
      <c r="UJD17" s="542"/>
      <c r="UJL17" s="756"/>
      <c r="UJN17" s="756"/>
      <c r="UJP17" s="756"/>
      <c r="UJR17" s="756"/>
      <c r="UJS17" s="94"/>
      <c r="UJV17" s="543"/>
      <c r="UJW17" s="542"/>
      <c r="UKE17" s="756"/>
      <c r="UKG17" s="756"/>
      <c r="UKI17" s="756"/>
      <c r="UKK17" s="756"/>
      <c r="UKL17" s="94"/>
      <c r="UKO17" s="543"/>
      <c r="UKP17" s="542"/>
      <c r="UKX17" s="756"/>
      <c r="UKZ17" s="756"/>
      <c r="ULB17" s="756"/>
      <c r="ULD17" s="756"/>
      <c r="ULE17" s="94"/>
      <c r="ULH17" s="543"/>
      <c r="ULI17" s="542"/>
      <c r="ULQ17" s="756"/>
      <c r="ULS17" s="756"/>
      <c r="ULU17" s="756"/>
      <c r="ULW17" s="756"/>
      <c r="ULX17" s="94"/>
      <c r="UMA17" s="543"/>
      <c r="UMB17" s="542"/>
      <c r="UMJ17" s="756"/>
      <c r="UML17" s="756"/>
      <c r="UMN17" s="756"/>
      <c r="UMP17" s="756"/>
      <c r="UMQ17" s="94"/>
      <c r="UMT17" s="543"/>
      <c r="UMU17" s="542"/>
      <c r="UNC17" s="756"/>
      <c r="UNE17" s="756"/>
      <c r="UNG17" s="756"/>
      <c r="UNI17" s="756"/>
      <c r="UNJ17" s="94"/>
      <c r="UNM17" s="543"/>
      <c r="UNN17" s="542"/>
      <c r="UNV17" s="756"/>
      <c r="UNX17" s="756"/>
      <c r="UNZ17" s="756"/>
      <c r="UOB17" s="756"/>
      <c r="UOC17" s="94"/>
      <c r="UOF17" s="543"/>
      <c r="UOG17" s="542"/>
      <c r="UOO17" s="756"/>
      <c r="UOQ17" s="756"/>
      <c r="UOS17" s="756"/>
      <c r="UOU17" s="756"/>
      <c r="UOV17" s="94"/>
      <c r="UOY17" s="543"/>
      <c r="UOZ17" s="542"/>
      <c r="UPH17" s="756"/>
      <c r="UPJ17" s="756"/>
      <c r="UPL17" s="756"/>
      <c r="UPN17" s="756"/>
      <c r="UPO17" s="94"/>
      <c r="UPR17" s="543"/>
      <c r="UPS17" s="542"/>
      <c r="UQA17" s="756"/>
      <c r="UQC17" s="756"/>
      <c r="UQE17" s="756"/>
      <c r="UQG17" s="756"/>
      <c r="UQH17" s="94"/>
      <c r="UQK17" s="543"/>
      <c r="UQL17" s="542"/>
      <c r="UQT17" s="756"/>
      <c r="UQV17" s="756"/>
      <c r="UQX17" s="756"/>
      <c r="UQZ17" s="756"/>
      <c r="URA17" s="94"/>
      <c r="URD17" s="543"/>
      <c r="URE17" s="542"/>
      <c r="URM17" s="756"/>
      <c r="URO17" s="756"/>
      <c r="URQ17" s="756"/>
      <c r="URS17" s="756"/>
      <c r="URT17" s="94"/>
      <c r="URW17" s="543"/>
      <c r="URX17" s="542"/>
      <c r="USF17" s="756"/>
      <c r="USH17" s="756"/>
      <c r="USJ17" s="756"/>
      <c r="USL17" s="756"/>
      <c r="USM17" s="94"/>
      <c r="USP17" s="543"/>
      <c r="USQ17" s="542"/>
      <c r="USY17" s="756"/>
      <c r="UTA17" s="756"/>
      <c r="UTC17" s="756"/>
      <c r="UTE17" s="756"/>
      <c r="UTF17" s="94"/>
      <c r="UTI17" s="543"/>
      <c r="UTJ17" s="542"/>
      <c r="UTR17" s="756"/>
      <c r="UTT17" s="756"/>
      <c r="UTV17" s="756"/>
      <c r="UTX17" s="756"/>
      <c r="UTY17" s="94"/>
      <c r="UUB17" s="543"/>
      <c r="UUC17" s="542"/>
      <c r="UUK17" s="756"/>
      <c r="UUM17" s="756"/>
      <c r="UUO17" s="756"/>
      <c r="UUQ17" s="756"/>
      <c r="UUR17" s="94"/>
      <c r="UUU17" s="543"/>
      <c r="UUV17" s="542"/>
      <c r="UVD17" s="756"/>
      <c r="UVF17" s="756"/>
      <c r="UVH17" s="756"/>
      <c r="UVJ17" s="756"/>
      <c r="UVK17" s="94"/>
      <c r="UVN17" s="543"/>
      <c r="UVO17" s="542"/>
      <c r="UVW17" s="756"/>
      <c r="UVY17" s="756"/>
      <c r="UWA17" s="756"/>
      <c r="UWC17" s="756"/>
      <c r="UWD17" s="94"/>
      <c r="UWG17" s="543"/>
      <c r="UWH17" s="542"/>
      <c r="UWP17" s="756"/>
      <c r="UWR17" s="756"/>
      <c r="UWT17" s="756"/>
      <c r="UWV17" s="756"/>
      <c r="UWW17" s="94"/>
      <c r="UWZ17" s="543"/>
      <c r="UXA17" s="542"/>
      <c r="UXI17" s="756"/>
      <c r="UXK17" s="756"/>
      <c r="UXM17" s="756"/>
      <c r="UXO17" s="756"/>
      <c r="UXP17" s="94"/>
      <c r="UXS17" s="543"/>
      <c r="UXT17" s="542"/>
      <c r="UYB17" s="756"/>
      <c r="UYD17" s="756"/>
      <c r="UYF17" s="756"/>
      <c r="UYH17" s="756"/>
      <c r="UYI17" s="94"/>
      <c r="UYL17" s="543"/>
      <c r="UYM17" s="542"/>
      <c r="UYU17" s="756"/>
      <c r="UYW17" s="756"/>
      <c r="UYY17" s="756"/>
      <c r="UZA17" s="756"/>
      <c r="UZB17" s="94"/>
      <c r="UZE17" s="543"/>
      <c r="UZF17" s="542"/>
      <c r="UZN17" s="756"/>
      <c r="UZP17" s="756"/>
      <c r="UZR17" s="756"/>
      <c r="UZT17" s="756"/>
      <c r="UZU17" s="94"/>
      <c r="UZX17" s="543"/>
      <c r="UZY17" s="542"/>
      <c r="VAG17" s="756"/>
      <c r="VAI17" s="756"/>
      <c r="VAK17" s="756"/>
      <c r="VAM17" s="756"/>
      <c r="VAN17" s="94"/>
      <c r="VAQ17" s="543"/>
      <c r="VAR17" s="542"/>
      <c r="VAZ17" s="756"/>
      <c r="VBB17" s="756"/>
      <c r="VBD17" s="756"/>
      <c r="VBF17" s="756"/>
      <c r="VBG17" s="94"/>
      <c r="VBJ17" s="543"/>
      <c r="VBK17" s="542"/>
      <c r="VBS17" s="756"/>
      <c r="VBU17" s="756"/>
      <c r="VBW17" s="756"/>
      <c r="VBY17" s="756"/>
      <c r="VBZ17" s="94"/>
      <c r="VCC17" s="543"/>
      <c r="VCD17" s="542"/>
      <c r="VCL17" s="756"/>
      <c r="VCN17" s="756"/>
      <c r="VCP17" s="756"/>
      <c r="VCR17" s="756"/>
      <c r="VCS17" s="94"/>
      <c r="VCV17" s="543"/>
      <c r="VCW17" s="542"/>
      <c r="VDE17" s="756"/>
      <c r="VDG17" s="756"/>
      <c r="VDI17" s="756"/>
      <c r="VDK17" s="756"/>
      <c r="VDL17" s="94"/>
      <c r="VDO17" s="543"/>
      <c r="VDP17" s="542"/>
      <c r="VDX17" s="756"/>
      <c r="VDZ17" s="756"/>
      <c r="VEB17" s="756"/>
      <c r="VED17" s="756"/>
      <c r="VEE17" s="94"/>
      <c r="VEH17" s="543"/>
      <c r="VEI17" s="542"/>
      <c r="VEQ17" s="756"/>
      <c r="VES17" s="756"/>
      <c r="VEU17" s="756"/>
      <c r="VEW17" s="756"/>
      <c r="VEX17" s="94"/>
      <c r="VFA17" s="543"/>
      <c r="VFB17" s="542"/>
      <c r="VFJ17" s="756"/>
      <c r="VFL17" s="756"/>
      <c r="VFN17" s="756"/>
      <c r="VFP17" s="756"/>
      <c r="VFQ17" s="94"/>
      <c r="VFT17" s="543"/>
      <c r="VFU17" s="542"/>
      <c r="VGC17" s="756"/>
      <c r="VGE17" s="756"/>
      <c r="VGG17" s="756"/>
      <c r="VGI17" s="756"/>
      <c r="VGJ17" s="94"/>
      <c r="VGM17" s="543"/>
      <c r="VGN17" s="542"/>
      <c r="VGV17" s="756"/>
      <c r="VGX17" s="756"/>
      <c r="VGZ17" s="756"/>
      <c r="VHB17" s="756"/>
      <c r="VHC17" s="94"/>
      <c r="VHF17" s="543"/>
      <c r="VHG17" s="542"/>
      <c r="VHO17" s="756"/>
      <c r="VHQ17" s="756"/>
      <c r="VHS17" s="756"/>
      <c r="VHU17" s="756"/>
      <c r="VHV17" s="94"/>
      <c r="VHY17" s="543"/>
      <c r="VHZ17" s="542"/>
      <c r="VIH17" s="756"/>
      <c r="VIJ17" s="756"/>
      <c r="VIL17" s="756"/>
      <c r="VIN17" s="756"/>
      <c r="VIO17" s="94"/>
      <c r="VIR17" s="543"/>
      <c r="VIS17" s="542"/>
      <c r="VJA17" s="756"/>
      <c r="VJC17" s="756"/>
      <c r="VJE17" s="756"/>
      <c r="VJG17" s="756"/>
      <c r="VJH17" s="94"/>
      <c r="VJK17" s="543"/>
      <c r="VJL17" s="542"/>
      <c r="VJT17" s="756"/>
      <c r="VJV17" s="756"/>
      <c r="VJX17" s="756"/>
      <c r="VJZ17" s="756"/>
      <c r="VKA17" s="94"/>
      <c r="VKD17" s="543"/>
      <c r="VKE17" s="542"/>
      <c r="VKM17" s="756"/>
      <c r="VKO17" s="756"/>
      <c r="VKQ17" s="756"/>
      <c r="VKS17" s="756"/>
      <c r="VKT17" s="94"/>
      <c r="VKW17" s="543"/>
      <c r="VKX17" s="542"/>
      <c r="VLF17" s="756"/>
      <c r="VLH17" s="756"/>
      <c r="VLJ17" s="756"/>
      <c r="VLL17" s="756"/>
      <c r="VLM17" s="94"/>
      <c r="VLP17" s="543"/>
      <c r="VLQ17" s="542"/>
      <c r="VLY17" s="756"/>
      <c r="VMA17" s="756"/>
      <c r="VMC17" s="756"/>
      <c r="VME17" s="756"/>
      <c r="VMF17" s="94"/>
      <c r="VMI17" s="543"/>
      <c r="VMJ17" s="542"/>
      <c r="VMR17" s="756"/>
      <c r="VMT17" s="756"/>
      <c r="VMV17" s="756"/>
      <c r="VMX17" s="756"/>
      <c r="VMY17" s="94"/>
      <c r="VNB17" s="543"/>
      <c r="VNC17" s="542"/>
      <c r="VNK17" s="756"/>
      <c r="VNM17" s="756"/>
      <c r="VNO17" s="756"/>
      <c r="VNQ17" s="756"/>
      <c r="VNR17" s="94"/>
      <c r="VNU17" s="543"/>
      <c r="VNV17" s="542"/>
      <c r="VOD17" s="756"/>
      <c r="VOF17" s="756"/>
      <c r="VOH17" s="756"/>
      <c r="VOJ17" s="756"/>
      <c r="VOK17" s="94"/>
      <c r="VON17" s="543"/>
      <c r="VOO17" s="542"/>
      <c r="VOW17" s="756"/>
      <c r="VOY17" s="756"/>
      <c r="VPA17" s="756"/>
      <c r="VPC17" s="756"/>
      <c r="VPD17" s="94"/>
      <c r="VPG17" s="543"/>
      <c r="VPH17" s="542"/>
      <c r="VPP17" s="756"/>
      <c r="VPR17" s="756"/>
      <c r="VPT17" s="756"/>
      <c r="VPV17" s="756"/>
      <c r="VPW17" s="94"/>
      <c r="VPZ17" s="543"/>
      <c r="VQA17" s="542"/>
      <c r="VQI17" s="756"/>
      <c r="VQK17" s="756"/>
      <c r="VQM17" s="756"/>
      <c r="VQO17" s="756"/>
      <c r="VQP17" s="94"/>
      <c r="VQS17" s="543"/>
      <c r="VQT17" s="542"/>
      <c r="VRB17" s="756"/>
      <c r="VRD17" s="756"/>
      <c r="VRF17" s="756"/>
      <c r="VRH17" s="756"/>
      <c r="VRI17" s="94"/>
      <c r="VRL17" s="543"/>
      <c r="VRM17" s="542"/>
      <c r="VRU17" s="756"/>
      <c r="VRW17" s="756"/>
      <c r="VRY17" s="756"/>
      <c r="VSA17" s="756"/>
      <c r="VSB17" s="94"/>
      <c r="VSE17" s="543"/>
      <c r="VSF17" s="542"/>
      <c r="VSN17" s="756"/>
      <c r="VSP17" s="756"/>
      <c r="VSR17" s="756"/>
      <c r="VST17" s="756"/>
      <c r="VSU17" s="94"/>
      <c r="VSX17" s="543"/>
      <c r="VSY17" s="542"/>
      <c r="VTG17" s="756"/>
      <c r="VTI17" s="756"/>
      <c r="VTK17" s="756"/>
      <c r="VTM17" s="756"/>
      <c r="VTN17" s="94"/>
      <c r="VTQ17" s="543"/>
      <c r="VTR17" s="542"/>
      <c r="VTZ17" s="756"/>
      <c r="VUB17" s="756"/>
      <c r="VUD17" s="756"/>
      <c r="VUF17" s="756"/>
      <c r="VUG17" s="94"/>
      <c r="VUJ17" s="543"/>
      <c r="VUK17" s="542"/>
      <c r="VUS17" s="756"/>
      <c r="VUU17" s="756"/>
      <c r="VUW17" s="756"/>
      <c r="VUY17" s="756"/>
      <c r="VUZ17" s="94"/>
      <c r="VVC17" s="543"/>
      <c r="VVD17" s="542"/>
      <c r="VVL17" s="756"/>
      <c r="VVN17" s="756"/>
      <c r="VVP17" s="756"/>
      <c r="VVR17" s="756"/>
      <c r="VVS17" s="94"/>
      <c r="VVV17" s="543"/>
      <c r="VVW17" s="542"/>
      <c r="VWE17" s="756"/>
      <c r="VWG17" s="756"/>
      <c r="VWI17" s="756"/>
      <c r="VWK17" s="756"/>
      <c r="VWL17" s="94"/>
      <c r="VWO17" s="543"/>
      <c r="VWP17" s="542"/>
      <c r="VWX17" s="756"/>
      <c r="VWZ17" s="756"/>
      <c r="VXB17" s="756"/>
      <c r="VXD17" s="756"/>
      <c r="VXE17" s="94"/>
      <c r="VXH17" s="543"/>
      <c r="VXI17" s="542"/>
      <c r="VXQ17" s="756"/>
      <c r="VXS17" s="756"/>
      <c r="VXU17" s="756"/>
      <c r="VXW17" s="756"/>
      <c r="VXX17" s="94"/>
      <c r="VYA17" s="543"/>
      <c r="VYB17" s="542"/>
      <c r="VYJ17" s="756"/>
      <c r="VYL17" s="756"/>
      <c r="VYN17" s="756"/>
      <c r="VYP17" s="756"/>
      <c r="VYQ17" s="94"/>
      <c r="VYT17" s="543"/>
      <c r="VYU17" s="542"/>
      <c r="VZC17" s="756"/>
      <c r="VZE17" s="756"/>
      <c r="VZG17" s="756"/>
      <c r="VZI17" s="756"/>
      <c r="VZJ17" s="94"/>
      <c r="VZM17" s="543"/>
      <c r="VZN17" s="542"/>
      <c r="VZV17" s="756"/>
      <c r="VZX17" s="756"/>
      <c r="VZZ17" s="756"/>
      <c r="WAB17" s="756"/>
      <c r="WAC17" s="94"/>
      <c r="WAF17" s="543"/>
      <c r="WAG17" s="542"/>
      <c r="WAO17" s="756"/>
      <c r="WAQ17" s="756"/>
      <c r="WAS17" s="756"/>
      <c r="WAU17" s="756"/>
      <c r="WAV17" s="94"/>
      <c r="WAY17" s="543"/>
      <c r="WAZ17" s="542"/>
      <c r="WBH17" s="756"/>
      <c r="WBJ17" s="756"/>
      <c r="WBL17" s="756"/>
      <c r="WBN17" s="756"/>
      <c r="WBO17" s="94"/>
      <c r="WBR17" s="543"/>
      <c r="WBS17" s="542"/>
      <c r="WCA17" s="756"/>
      <c r="WCC17" s="756"/>
      <c r="WCE17" s="756"/>
      <c r="WCG17" s="756"/>
      <c r="WCH17" s="94"/>
      <c r="WCK17" s="543"/>
      <c r="WCL17" s="542"/>
      <c r="WCT17" s="756"/>
      <c r="WCV17" s="756"/>
      <c r="WCX17" s="756"/>
      <c r="WCZ17" s="756"/>
      <c r="WDA17" s="94"/>
      <c r="WDD17" s="543"/>
      <c r="WDE17" s="542"/>
      <c r="WDM17" s="756"/>
      <c r="WDO17" s="756"/>
      <c r="WDQ17" s="756"/>
      <c r="WDS17" s="756"/>
      <c r="WDT17" s="94"/>
      <c r="WDW17" s="543"/>
      <c r="WDX17" s="542"/>
      <c r="WEF17" s="756"/>
      <c r="WEH17" s="756"/>
      <c r="WEJ17" s="756"/>
      <c r="WEL17" s="756"/>
      <c r="WEM17" s="94"/>
      <c r="WEP17" s="543"/>
      <c r="WEQ17" s="542"/>
      <c r="WEY17" s="756"/>
      <c r="WFA17" s="756"/>
      <c r="WFC17" s="756"/>
      <c r="WFE17" s="756"/>
      <c r="WFF17" s="94"/>
      <c r="WFI17" s="543"/>
      <c r="WFJ17" s="542"/>
      <c r="WFR17" s="756"/>
      <c r="WFT17" s="756"/>
      <c r="WFV17" s="756"/>
      <c r="WFX17" s="756"/>
      <c r="WFY17" s="94"/>
      <c r="WGB17" s="543"/>
      <c r="WGC17" s="542"/>
      <c r="WGK17" s="756"/>
      <c r="WGM17" s="756"/>
      <c r="WGO17" s="756"/>
      <c r="WGQ17" s="756"/>
      <c r="WGR17" s="94"/>
      <c r="WGU17" s="543"/>
      <c r="WGV17" s="542"/>
      <c r="WHD17" s="756"/>
      <c r="WHF17" s="756"/>
      <c r="WHH17" s="756"/>
      <c r="WHJ17" s="756"/>
      <c r="WHK17" s="94"/>
      <c r="WHN17" s="543"/>
      <c r="WHO17" s="542"/>
      <c r="WHW17" s="756"/>
      <c r="WHY17" s="756"/>
      <c r="WIA17" s="756"/>
      <c r="WIC17" s="756"/>
      <c r="WID17" s="94"/>
      <c r="WIG17" s="543"/>
      <c r="WIH17" s="542"/>
      <c r="WIP17" s="756"/>
      <c r="WIR17" s="756"/>
      <c r="WIT17" s="756"/>
      <c r="WIV17" s="756"/>
      <c r="WIW17" s="94"/>
      <c r="WIZ17" s="543"/>
      <c r="WJA17" s="542"/>
      <c r="WJI17" s="756"/>
      <c r="WJK17" s="756"/>
      <c r="WJM17" s="756"/>
      <c r="WJO17" s="756"/>
      <c r="WJP17" s="94"/>
      <c r="WJS17" s="543"/>
      <c r="WJT17" s="542"/>
      <c r="WKB17" s="756"/>
      <c r="WKD17" s="756"/>
      <c r="WKF17" s="756"/>
      <c r="WKH17" s="756"/>
      <c r="WKI17" s="94"/>
      <c r="WKL17" s="543"/>
      <c r="WKM17" s="542"/>
      <c r="WKU17" s="756"/>
      <c r="WKW17" s="756"/>
      <c r="WKY17" s="756"/>
      <c r="WLA17" s="756"/>
      <c r="WLB17" s="94"/>
      <c r="WLE17" s="543"/>
      <c r="WLF17" s="542"/>
      <c r="WLN17" s="756"/>
      <c r="WLP17" s="756"/>
      <c r="WLR17" s="756"/>
      <c r="WLT17" s="756"/>
      <c r="WLU17" s="94"/>
      <c r="WLX17" s="543"/>
      <c r="WLY17" s="542"/>
      <c r="WMG17" s="756"/>
      <c r="WMI17" s="756"/>
      <c r="WMK17" s="756"/>
      <c r="WMM17" s="756"/>
      <c r="WMN17" s="94"/>
      <c r="WMQ17" s="543"/>
      <c r="WMR17" s="542"/>
      <c r="WMZ17" s="756"/>
      <c r="WNB17" s="756"/>
      <c r="WND17" s="756"/>
      <c r="WNF17" s="756"/>
      <c r="WNG17" s="94"/>
      <c r="WNJ17" s="543"/>
      <c r="WNK17" s="542"/>
      <c r="WNS17" s="756"/>
      <c r="WNU17" s="756"/>
      <c r="WNW17" s="756"/>
      <c r="WNY17" s="756"/>
      <c r="WNZ17" s="94"/>
      <c r="WOC17" s="543"/>
      <c r="WOD17" s="542"/>
      <c r="WOL17" s="756"/>
      <c r="WON17" s="756"/>
      <c r="WOP17" s="756"/>
      <c r="WOR17" s="756"/>
      <c r="WOS17" s="94"/>
      <c r="WOV17" s="543"/>
      <c r="WOW17" s="542"/>
      <c r="WPE17" s="756"/>
      <c r="WPG17" s="756"/>
      <c r="WPI17" s="756"/>
      <c r="WPK17" s="756"/>
      <c r="WPL17" s="94"/>
      <c r="WPO17" s="543"/>
      <c r="WPP17" s="542"/>
      <c r="WPX17" s="756"/>
      <c r="WPZ17" s="756"/>
      <c r="WQB17" s="756"/>
      <c r="WQD17" s="756"/>
      <c r="WQE17" s="94"/>
      <c r="WQH17" s="543"/>
      <c r="WQI17" s="542"/>
      <c r="WQQ17" s="756"/>
      <c r="WQS17" s="756"/>
      <c r="WQU17" s="756"/>
      <c r="WQW17" s="756"/>
      <c r="WQX17" s="94"/>
      <c r="WRA17" s="543"/>
      <c r="WRB17" s="542"/>
      <c r="WRJ17" s="756"/>
      <c r="WRL17" s="756"/>
      <c r="WRN17" s="756"/>
      <c r="WRP17" s="756"/>
      <c r="WRQ17" s="94"/>
      <c r="WRT17" s="543"/>
      <c r="WRU17" s="542"/>
      <c r="WSC17" s="756"/>
      <c r="WSE17" s="756"/>
      <c r="WSG17" s="756"/>
      <c r="WSI17" s="756"/>
      <c r="WSJ17" s="94"/>
      <c r="WSM17" s="543"/>
      <c r="WSN17" s="542"/>
      <c r="WSV17" s="756"/>
      <c r="WSX17" s="756"/>
      <c r="WSZ17" s="756"/>
      <c r="WTB17" s="756"/>
      <c r="WTC17" s="94"/>
      <c r="WTF17" s="543"/>
      <c r="WTG17" s="542"/>
      <c r="WTO17" s="756"/>
      <c r="WTQ17" s="756"/>
      <c r="WTS17" s="756"/>
      <c r="WTU17" s="756"/>
      <c r="WTV17" s="94"/>
      <c r="WTY17" s="543"/>
      <c r="WTZ17" s="542"/>
      <c r="WUH17" s="756"/>
      <c r="WUJ17" s="756"/>
      <c r="WUL17" s="756"/>
      <c r="WUN17" s="756"/>
      <c r="WUO17" s="94"/>
      <c r="WUR17" s="543"/>
      <c r="WUS17" s="542"/>
      <c r="WVA17" s="756"/>
      <c r="WVC17" s="756"/>
      <c r="WVE17" s="756"/>
      <c r="WVG17" s="756"/>
      <c r="WVH17" s="94"/>
      <c r="WVK17" s="543"/>
      <c r="WVL17" s="542"/>
      <c r="WVT17" s="756"/>
      <c r="WVV17" s="756"/>
      <c r="WVX17" s="756"/>
      <c r="WVZ17" s="756"/>
      <c r="WWA17" s="94"/>
      <c r="WWD17" s="543"/>
      <c r="WWE17" s="542"/>
      <c r="WWM17" s="756"/>
      <c r="WWO17" s="756"/>
      <c r="WWQ17" s="756"/>
      <c r="WWS17" s="756"/>
      <c r="WWT17" s="94"/>
      <c r="WWW17" s="543"/>
      <c r="WWX17" s="542"/>
      <c r="WXF17" s="756"/>
      <c r="WXH17" s="756"/>
      <c r="WXJ17" s="756"/>
      <c r="WXL17" s="756"/>
      <c r="WXM17" s="94"/>
      <c r="WXP17" s="543"/>
      <c r="WXQ17" s="542"/>
      <c r="WXY17" s="756"/>
      <c r="WYA17" s="756"/>
      <c r="WYC17" s="756"/>
      <c r="WYE17" s="756"/>
      <c r="WYF17" s="94"/>
      <c r="WYI17" s="543"/>
      <c r="WYJ17" s="542"/>
      <c r="WYR17" s="756"/>
      <c r="WYT17" s="756"/>
      <c r="WYV17" s="756"/>
      <c r="WYX17" s="756"/>
      <c r="WYY17" s="94"/>
      <c r="WZB17" s="543"/>
      <c r="WZC17" s="542"/>
      <c r="WZK17" s="756"/>
      <c r="WZM17" s="756"/>
      <c r="WZO17" s="756"/>
      <c r="WZQ17" s="756"/>
      <c r="WZR17" s="94"/>
      <c r="WZU17" s="543"/>
      <c r="WZV17" s="542"/>
      <c r="XAD17" s="756"/>
      <c r="XAF17" s="756"/>
      <c r="XAH17" s="756"/>
      <c r="XAJ17" s="756"/>
      <c r="XAK17" s="94"/>
      <c r="XAN17" s="543"/>
      <c r="XAO17" s="542"/>
      <c r="XAW17" s="756"/>
      <c r="XAY17" s="756"/>
      <c r="XBA17" s="756"/>
      <c r="XBC17" s="756"/>
      <c r="XBD17" s="94"/>
      <c r="XBG17" s="543"/>
      <c r="XBH17" s="542"/>
      <c r="XBP17" s="756"/>
      <c r="XBR17" s="756"/>
      <c r="XBT17" s="756"/>
      <c r="XBV17" s="756"/>
      <c r="XBW17" s="94"/>
      <c r="XBZ17" s="543"/>
      <c r="XCA17" s="542"/>
      <c r="XCI17" s="756"/>
      <c r="XCK17" s="756"/>
      <c r="XCM17" s="756"/>
      <c r="XCO17" s="756"/>
      <c r="XCP17" s="94"/>
      <c r="XCS17" s="543"/>
      <c r="XCT17" s="542"/>
      <c r="XDB17" s="756"/>
      <c r="XDD17" s="756"/>
      <c r="XDF17" s="756"/>
      <c r="XDH17" s="756"/>
      <c r="XDI17" s="94"/>
      <c r="XDL17" s="543"/>
      <c r="XDM17" s="542"/>
      <c r="XDU17" s="756"/>
      <c r="XDW17" s="756"/>
      <c r="XDY17" s="756"/>
      <c r="XEA17" s="756"/>
      <c r="XEB17" s="94"/>
      <c r="XEE17" s="543"/>
      <c r="XEF17" s="542"/>
      <c r="XEN17" s="756"/>
      <c r="XEP17" s="756"/>
      <c r="XER17" s="756"/>
      <c r="XET17" s="756"/>
      <c r="XEU17" s="94"/>
      <c r="XEX17" s="543"/>
      <c r="XEY17" s="542"/>
    </row>
    <row r="18" spans="1:6138 6146:7164 7172:8190 8198:9216 9224:15353 15361:16379" s="83" customFormat="1" ht="20.3" customHeight="1" x14ac:dyDescent="0.3">
      <c r="B18" s="543" t="s">
        <v>4828</v>
      </c>
      <c r="C18" s="94" t="s">
        <v>4775</v>
      </c>
      <c r="K18" s="756"/>
      <c r="M18" s="756"/>
      <c r="O18" s="756"/>
      <c r="P18" s="94" t="s">
        <v>4784</v>
      </c>
      <c r="S18" s="543"/>
      <c r="T18" s="542"/>
      <c r="AB18" s="756"/>
      <c r="AD18" s="756"/>
      <c r="AF18" s="756"/>
      <c r="AH18" s="756"/>
      <c r="AI18" s="94"/>
      <c r="AL18" s="543"/>
      <c r="AM18" s="542"/>
      <c r="AU18" s="756"/>
      <c r="AW18" s="756"/>
      <c r="AY18" s="756"/>
      <c r="BA18" s="756"/>
      <c r="BB18" s="94"/>
      <c r="BE18" s="543"/>
      <c r="BF18" s="542"/>
      <c r="BN18" s="756"/>
      <c r="BP18" s="756"/>
      <c r="BR18" s="756"/>
      <c r="BT18" s="756"/>
      <c r="BU18" s="94"/>
      <c r="BX18" s="543"/>
      <c r="BY18" s="542"/>
      <c r="CG18" s="756"/>
      <c r="CI18" s="756"/>
      <c r="CK18" s="756"/>
      <c r="CM18" s="756"/>
      <c r="CN18" s="94"/>
      <c r="CQ18" s="543"/>
      <c r="CR18" s="542"/>
      <c r="CZ18" s="756"/>
      <c r="DB18" s="756"/>
      <c r="DD18" s="756"/>
      <c r="DF18" s="756"/>
      <c r="DG18" s="94"/>
      <c r="DJ18" s="543"/>
      <c r="DK18" s="542"/>
      <c r="DS18" s="756"/>
      <c r="DU18" s="756"/>
      <c r="DW18" s="756"/>
      <c r="DY18" s="756"/>
      <c r="DZ18" s="94"/>
      <c r="EC18" s="543"/>
      <c r="ED18" s="542"/>
      <c r="EL18" s="756"/>
      <c r="EN18" s="756"/>
      <c r="EP18" s="756"/>
      <c r="ER18" s="756"/>
      <c r="ES18" s="94"/>
      <c r="EV18" s="543"/>
      <c r="EW18" s="542"/>
      <c r="FE18" s="756"/>
      <c r="FG18" s="756"/>
      <c r="FI18" s="756"/>
      <c r="FK18" s="756"/>
      <c r="FL18" s="94"/>
      <c r="FO18" s="543"/>
      <c r="FP18" s="542"/>
      <c r="FX18" s="756"/>
      <c r="FZ18" s="756"/>
      <c r="GB18" s="756"/>
      <c r="GD18" s="756"/>
      <c r="GE18" s="94"/>
      <c r="GH18" s="543"/>
      <c r="GI18" s="542"/>
      <c r="GQ18" s="756"/>
      <c r="GS18" s="756"/>
      <c r="GU18" s="756"/>
      <c r="GW18" s="756"/>
      <c r="GX18" s="94"/>
      <c r="HA18" s="543"/>
      <c r="HB18" s="542"/>
      <c r="HJ18" s="756"/>
      <c r="HL18" s="756"/>
      <c r="HN18" s="756"/>
      <c r="HP18" s="756"/>
      <c r="HQ18" s="94"/>
      <c r="HT18" s="543"/>
      <c r="HU18" s="542"/>
      <c r="IC18" s="756"/>
      <c r="IE18" s="756"/>
      <c r="IG18" s="756"/>
      <c r="II18" s="756"/>
      <c r="IJ18" s="94"/>
      <c r="IM18" s="543"/>
      <c r="IN18" s="542"/>
      <c r="IV18" s="756"/>
      <c r="IX18" s="756"/>
      <c r="IZ18" s="756"/>
      <c r="JB18" s="756"/>
      <c r="JC18" s="94"/>
      <c r="JF18" s="543"/>
      <c r="JG18" s="542"/>
      <c r="JO18" s="756"/>
      <c r="JQ18" s="756"/>
      <c r="JS18" s="756"/>
      <c r="JU18" s="756"/>
      <c r="JV18" s="94"/>
      <c r="JY18" s="543"/>
      <c r="JZ18" s="542"/>
      <c r="KH18" s="756"/>
      <c r="KJ18" s="756"/>
      <c r="KL18" s="756"/>
      <c r="KN18" s="756"/>
      <c r="KO18" s="94"/>
      <c r="KR18" s="543"/>
      <c r="KS18" s="542"/>
      <c r="LA18" s="756"/>
      <c r="LC18" s="756"/>
      <c r="LE18" s="756"/>
      <c r="LG18" s="756"/>
      <c r="LH18" s="94"/>
      <c r="LK18" s="543"/>
      <c r="LL18" s="542"/>
      <c r="LT18" s="756"/>
      <c r="LV18" s="756"/>
      <c r="LX18" s="756"/>
      <c r="LZ18" s="756"/>
      <c r="MA18" s="94"/>
      <c r="MD18" s="543"/>
      <c r="ME18" s="542"/>
      <c r="MM18" s="756"/>
      <c r="MO18" s="756"/>
      <c r="MQ18" s="756"/>
      <c r="MS18" s="756"/>
      <c r="MT18" s="94"/>
      <c r="MW18" s="543"/>
      <c r="MX18" s="542"/>
      <c r="NF18" s="756"/>
      <c r="NH18" s="756"/>
      <c r="NJ18" s="756"/>
      <c r="NL18" s="756"/>
      <c r="NM18" s="94"/>
      <c r="NP18" s="543"/>
      <c r="NQ18" s="542"/>
      <c r="NY18" s="756"/>
      <c r="OA18" s="756"/>
      <c r="OC18" s="756"/>
      <c r="OE18" s="756"/>
      <c r="OF18" s="94"/>
      <c r="OI18" s="543"/>
      <c r="OJ18" s="542"/>
      <c r="OR18" s="756"/>
      <c r="OT18" s="756"/>
      <c r="OV18" s="756"/>
      <c r="OX18" s="756"/>
      <c r="OY18" s="94"/>
      <c r="PB18" s="543"/>
      <c r="PC18" s="542"/>
      <c r="PK18" s="756"/>
      <c r="PM18" s="756"/>
      <c r="PO18" s="756"/>
      <c r="PQ18" s="756"/>
      <c r="PR18" s="94"/>
      <c r="PU18" s="543"/>
      <c r="PV18" s="542"/>
      <c r="QD18" s="756"/>
      <c r="QF18" s="756"/>
      <c r="QH18" s="756"/>
      <c r="QJ18" s="756"/>
      <c r="QK18" s="94"/>
      <c r="QN18" s="543"/>
      <c r="QO18" s="542"/>
      <c r="QW18" s="756"/>
      <c r="QY18" s="756"/>
      <c r="RA18" s="756"/>
      <c r="RC18" s="756"/>
      <c r="RD18" s="94"/>
      <c r="RG18" s="543"/>
      <c r="RH18" s="542"/>
      <c r="RP18" s="756"/>
      <c r="RR18" s="756"/>
      <c r="RT18" s="756"/>
      <c r="RV18" s="756"/>
      <c r="RW18" s="94"/>
      <c r="RZ18" s="543"/>
      <c r="SA18" s="542"/>
      <c r="SI18" s="756"/>
      <c r="SK18" s="756"/>
      <c r="SM18" s="756"/>
      <c r="SO18" s="756"/>
      <c r="SP18" s="94"/>
      <c r="SS18" s="543"/>
      <c r="ST18" s="542"/>
      <c r="TB18" s="756"/>
      <c r="TD18" s="756"/>
      <c r="TF18" s="756"/>
      <c r="TH18" s="756"/>
      <c r="TI18" s="94"/>
      <c r="TL18" s="543"/>
      <c r="TM18" s="542"/>
      <c r="TU18" s="756"/>
      <c r="TW18" s="756"/>
      <c r="TY18" s="756"/>
      <c r="UA18" s="756"/>
      <c r="UB18" s="94"/>
      <c r="UE18" s="543"/>
      <c r="UF18" s="542"/>
      <c r="UN18" s="756"/>
      <c r="UP18" s="756"/>
      <c r="UR18" s="756"/>
      <c r="UT18" s="756"/>
      <c r="UU18" s="94"/>
      <c r="UX18" s="543"/>
      <c r="UY18" s="542"/>
      <c r="VG18" s="756"/>
      <c r="VI18" s="756"/>
      <c r="VK18" s="756"/>
      <c r="VM18" s="756"/>
      <c r="VN18" s="94"/>
      <c r="VQ18" s="543"/>
      <c r="VR18" s="542"/>
      <c r="VZ18" s="756"/>
      <c r="WB18" s="756"/>
      <c r="WD18" s="756"/>
      <c r="WF18" s="756"/>
      <c r="WG18" s="94"/>
      <c r="WJ18" s="543"/>
      <c r="WK18" s="542"/>
      <c r="WS18" s="756"/>
      <c r="WU18" s="756"/>
      <c r="WW18" s="756"/>
      <c r="WY18" s="756"/>
      <c r="WZ18" s="94"/>
      <c r="XC18" s="543"/>
      <c r="XD18" s="542"/>
      <c r="XL18" s="756"/>
      <c r="XN18" s="756"/>
      <c r="XP18" s="756"/>
      <c r="XR18" s="756"/>
      <c r="XS18" s="94"/>
      <c r="XV18" s="543"/>
      <c r="XW18" s="542"/>
      <c r="YE18" s="756"/>
      <c r="YG18" s="756"/>
      <c r="YI18" s="756"/>
      <c r="YK18" s="756"/>
      <c r="YL18" s="94"/>
      <c r="YO18" s="543"/>
      <c r="YP18" s="542"/>
      <c r="YX18" s="756"/>
      <c r="YZ18" s="756"/>
      <c r="ZB18" s="756"/>
      <c r="ZD18" s="756"/>
      <c r="ZE18" s="94"/>
      <c r="ZH18" s="543"/>
      <c r="ZI18" s="542"/>
      <c r="ZQ18" s="756"/>
      <c r="ZS18" s="756"/>
      <c r="ZU18" s="756"/>
      <c r="ZW18" s="756"/>
      <c r="ZX18" s="94"/>
      <c r="AAA18" s="543"/>
      <c r="AAB18" s="542"/>
      <c r="AAJ18" s="756"/>
      <c r="AAL18" s="756"/>
      <c r="AAN18" s="756"/>
      <c r="AAP18" s="756"/>
      <c r="AAQ18" s="94"/>
      <c r="AAT18" s="543"/>
      <c r="AAU18" s="542"/>
      <c r="ABC18" s="756"/>
      <c r="ABE18" s="756"/>
      <c r="ABG18" s="756"/>
      <c r="ABI18" s="756"/>
      <c r="ABJ18" s="94"/>
      <c r="ABM18" s="543"/>
      <c r="ABN18" s="542"/>
      <c r="ABV18" s="756"/>
      <c r="ABX18" s="756"/>
      <c r="ABZ18" s="756"/>
      <c r="ACB18" s="756"/>
      <c r="ACC18" s="94"/>
      <c r="ACF18" s="543"/>
      <c r="ACG18" s="542"/>
      <c r="ACO18" s="756"/>
      <c r="ACQ18" s="756"/>
      <c r="ACS18" s="756"/>
      <c r="ACU18" s="756"/>
      <c r="ACV18" s="94"/>
      <c r="ACY18" s="543"/>
      <c r="ACZ18" s="542"/>
      <c r="ADH18" s="756"/>
      <c r="ADJ18" s="756"/>
      <c r="ADL18" s="756"/>
      <c r="ADN18" s="756"/>
      <c r="ADO18" s="94"/>
      <c r="ADR18" s="543"/>
      <c r="ADS18" s="542"/>
      <c r="AEA18" s="756"/>
      <c r="AEC18" s="756"/>
      <c r="AEE18" s="756"/>
      <c r="AEG18" s="756"/>
      <c r="AEH18" s="94"/>
      <c r="AEK18" s="543"/>
      <c r="AEL18" s="542"/>
      <c r="AET18" s="756"/>
      <c r="AEV18" s="756"/>
      <c r="AEX18" s="756"/>
      <c r="AEZ18" s="756"/>
      <c r="AFA18" s="94"/>
      <c r="AFD18" s="543"/>
      <c r="AFE18" s="542"/>
      <c r="AFM18" s="756"/>
      <c r="AFO18" s="756"/>
      <c r="AFQ18" s="756"/>
      <c r="AFS18" s="756"/>
      <c r="AFT18" s="94"/>
      <c r="AFW18" s="543"/>
      <c r="AFX18" s="542"/>
      <c r="AGF18" s="756"/>
      <c r="AGH18" s="756"/>
      <c r="AGJ18" s="756"/>
      <c r="AGL18" s="756"/>
      <c r="AGM18" s="94"/>
      <c r="AGP18" s="543"/>
      <c r="AGQ18" s="542"/>
      <c r="AGY18" s="756"/>
      <c r="AHA18" s="756"/>
      <c r="AHC18" s="756"/>
      <c r="AHE18" s="756"/>
      <c r="AHF18" s="94"/>
      <c r="AHI18" s="543"/>
      <c r="AHJ18" s="542"/>
      <c r="AHR18" s="756"/>
      <c r="AHT18" s="756"/>
      <c r="AHV18" s="756"/>
      <c r="AHX18" s="756"/>
      <c r="AHY18" s="94"/>
      <c r="AIB18" s="543"/>
      <c r="AIC18" s="542"/>
      <c r="AIK18" s="756"/>
      <c r="AIM18" s="756"/>
      <c r="AIO18" s="756"/>
      <c r="AIQ18" s="756"/>
      <c r="AIR18" s="94"/>
      <c r="AIU18" s="543"/>
      <c r="AIV18" s="542"/>
      <c r="AJD18" s="756"/>
      <c r="AJF18" s="756"/>
      <c r="AJH18" s="756"/>
      <c r="AJJ18" s="756"/>
      <c r="AJK18" s="94"/>
      <c r="AJN18" s="543"/>
      <c r="AJO18" s="542"/>
      <c r="AJW18" s="756"/>
      <c r="AJY18" s="756"/>
      <c r="AKA18" s="756"/>
      <c r="AKC18" s="756"/>
      <c r="AKD18" s="94"/>
      <c r="AKG18" s="543"/>
      <c r="AKH18" s="542"/>
      <c r="AKP18" s="756"/>
      <c r="AKR18" s="756"/>
      <c r="AKT18" s="756"/>
      <c r="AKV18" s="756"/>
      <c r="AKW18" s="94"/>
      <c r="AKZ18" s="543"/>
      <c r="ALA18" s="542"/>
      <c r="ALI18" s="756"/>
      <c r="ALK18" s="756"/>
      <c r="ALM18" s="756"/>
      <c r="ALO18" s="756"/>
      <c r="ALP18" s="94"/>
      <c r="ALS18" s="543"/>
      <c r="ALT18" s="542"/>
      <c r="AMB18" s="756"/>
      <c r="AMD18" s="756"/>
      <c r="AMF18" s="756"/>
      <c r="AMH18" s="756"/>
      <c r="AMI18" s="94"/>
      <c r="AML18" s="543"/>
      <c r="AMM18" s="542"/>
      <c r="AMU18" s="756"/>
      <c r="AMW18" s="756"/>
      <c r="AMY18" s="756"/>
      <c r="ANA18" s="756"/>
      <c r="ANB18" s="94"/>
      <c r="ANE18" s="543"/>
      <c r="ANF18" s="542"/>
      <c r="ANN18" s="756"/>
      <c r="ANP18" s="756"/>
      <c r="ANR18" s="756"/>
      <c r="ANT18" s="756"/>
      <c r="ANU18" s="94"/>
      <c r="ANX18" s="543"/>
      <c r="ANY18" s="542"/>
      <c r="AOG18" s="756"/>
      <c r="AOI18" s="756"/>
      <c r="AOK18" s="756"/>
      <c r="AOM18" s="756"/>
      <c r="AON18" s="94"/>
      <c r="AOQ18" s="543"/>
      <c r="AOR18" s="542"/>
      <c r="AOZ18" s="756"/>
      <c r="APB18" s="756"/>
      <c r="APD18" s="756"/>
      <c r="APF18" s="756"/>
      <c r="APG18" s="94"/>
      <c r="APJ18" s="543"/>
      <c r="APK18" s="542"/>
      <c r="APS18" s="756"/>
      <c r="APU18" s="756"/>
      <c r="APW18" s="756"/>
      <c r="APY18" s="756"/>
      <c r="APZ18" s="94"/>
      <c r="AQC18" s="543"/>
      <c r="AQD18" s="542"/>
      <c r="AQL18" s="756"/>
      <c r="AQN18" s="756"/>
      <c r="AQP18" s="756"/>
      <c r="AQR18" s="756"/>
      <c r="AQS18" s="94"/>
      <c r="AQV18" s="543"/>
      <c r="AQW18" s="542"/>
      <c r="ARE18" s="756"/>
      <c r="ARG18" s="756"/>
      <c r="ARI18" s="756"/>
      <c r="ARK18" s="756"/>
      <c r="ARL18" s="94"/>
      <c r="ARO18" s="543"/>
      <c r="ARP18" s="542"/>
      <c r="ARX18" s="756"/>
      <c r="ARZ18" s="756"/>
      <c r="ASB18" s="756"/>
      <c r="ASD18" s="756"/>
      <c r="ASE18" s="94"/>
      <c r="ASH18" s="543"/>
      <c r="ASI18" s="542"/>
      <c r="ASQ18" s="756"/>
      <c r="ASS18" s="756"/>
      <c r="ASU18" s="756"/>
      <c r="ASW18" s="756"/>
      <c r="ASX18" s="94"/>
      <c r="ATA18" s="543"/>
      <c r="ATB18" s="542"/>
      <c r="ATJ18" s="756"/>
      <c r="ATL18" s="756"/>
      <c r="ATN18" s="756"/>
      <c r="ATP18" s="756"/>
      <c r="ATQ18" s="94"/>
      <c r="ATT18" s="543"/>
      <c r="ATU18" s="542"/>
      <c r="AUC18" s="756"/>
      <c r="AUE18" s="756"/>
      <c r="AUG18" s="756"/>
      <c r="AUI18" s="756"/>
      <c r="AUJ18" s="94"/>
      <c r="AUM18" s="543"/>
      <c r="AUN18" s="542"/>
      <c r="AUV18" s="756"/>
      <c r="AUX18" s="756"/>
      <c r="AUZ18" s="756"/>
      <c r="AVB18" s="756"/>
      <c r="AVC18" s="94"/>
      <c r="AVF18" s="543"/>
      <c r="AVG18" s="542"/>
      <c r="AVO18" s="756"/>
      <c r="AVQ18" s="756"/>
      <c r="AVS18" s="756"/>
      <c r="AVU18" s="756"/>
      <c r="AVV18" s="94"/>
      <c r="AVY18" s="543"/>
      <c r="AVZ18" s="542"/>
      <c r="AWH18" s="756"/>
      <c r="AWJ18" s="756"/>
      <c r="AWL18" s="756"/>
      <c r="AWN18" s="756"/>
      <c r="AWO18" s="94"/>
      <c r="AWR18" s="543"/>
      <c r="AWS18" s="542"/>
      <c r="AXA18" s="756"/>
      <c r="AXC18" s="756"/>
      <c r="AXE18" s="756"/>
      <c r="AXG18" s="756"/>
      <c r="AXH18" s="94"/>
      <c r="AXK18" s="543"/>
      <c r="AXL18" s="542"/>
      <c r="AXT18" s="756"/>
      <c r="AXV18" s="756"/>
      <c r="AXX18" s="756"/>
      <c r="AXZ18" s="756"/>
      <c r="AYA18" s="94"/>
      <c r="AYD18" s="543"/>
      <c r="AYE18" s="542"/>
      <c r="AYM18" s="756"/>
      <c r="AYO18" s="756"/>
      <c r="AYQ18" s="756"/>
      <c r="AYS18" s="756"/>
      <c r="AYT18" s="94"/>
      <c r="AYW18" s="543"/>
      <c r="AYX18" s="542"/>
      <c r="AZF18" s="756"/>
      <c r="AZH18" s="756"/>
      <c r="AZJ18" s="756"/>
      <c r="AZL18" s="756"/>
      <c r="AZM18" s="94"/>
      <c r="AZP18" s="543"/>
      <c r="AZQ18" s="542"/>
      <c r="AZY18" s="756"/>
      <c r="BAA18" s="756"/>
      <c r="BAC18" s="756"/>
      <c r="BAE18" s="756"/>
      <c r="BAF18" s="94"/>
      <c r="BAI18" s="543"/>
      <c r="BAJ18" s="542"/>
      <c r="BAR18" s="756"/>
      <c r="BAT18" s="756"/>
      <c r="BAV18" s="756"/>
      <c r="BAX18" s="756"/>
      <c r="BAY18" s="94"/>
      <c r="BBB18" s="543"/>
      <c r="BBC18" s="542"/>
      <c r="BBK18" s="756"/>
      <c r="BBM18" s="756"/>
      <c r="BBO18" s="756"/>
      <c r="BBQ18" s="756"/>
      <c r="BBR18" s="94"/>
      <c r="BBU18" s="543"/>
      <c r="BBV18" s="542"/>
      <c r="BCD18" s="756"/>
      <c r="BCF18" s="756"/>
      <c r="BCH18" s="756"/>
      <c r="BCJ18" s="756"/>
      <c r="BCK18" s="94"/>
      <c r="BCN18" s="543"/>
      <c r="BCO18" s="542"/>
      <c r="BCW18" s="756"/>
      <c r="BCY18" s="756"/>
      <c r="BDA18" s="756"/>
      <c r="BDC18" s="756"/>
      <c r="BDD18" s="94"/>
      <c r="BDG18" s="543"/>
      <c r="BDH18" s="542"/>
      <c r="BDP18" s="756"/>
      <c r="BDR18" s="756"/>
      <c r="BDT18" s="756"/>
      <c r="BDV18" s="756"/>
      <c r="BDW18" s="94"/>
      <c r="BDZ18" s="543"/>
      <c r="BEA18" s="542"/>
      <c r="BEI18" s="756"/>
      <c r="BEK18" s="756"/>
      <c r="BEM18" s="756"/>
      <c r="BEO18" s="756"/>
      <c r="BEP18" s="94"/>
      <c r="BES18" s="543"/>
      <c r="BET18" s="542"/>
      <c r="BFB18" s="756"/>
      <c r="BFD18" s="756"/>
      <c r="BFF18" s="756"/>
      <c r="BFH18" s="756"/>
      <c r="BFI18" s="94"/>
      <c r="BFL18" s="543"/>
      <c r="BFM18" s="542"/>
      <c r="BFU18" s="756"/>
      <c r="BFW18" s="756"/>
      <c r="BFY18" s="756"/>
      <c r="BGA18" s="756"/>
      <c r="BGB18" s="94"/>
      <c r="BGE18" s="543"/>
      <c r="BGF18" s="542"/>
      <c r="BGN18" s="756"/>
      <c r="BGP18" s="756"/>
      <c r="BGR18" s="756"/>
      <c r="BGT18" s="756"/>
      <c r="BGU18" s="94"/>
      <c r="BGX18" s="543"/>
      <c r="BGY18" s="542"/>
      <c r="BHG18" s="756"/>
      <c r="BHI18" s="756"/>
      <c r="BHK18" s="756"/>
      <c r="BHM18" s="756"/>
      <c r="BHN18" s="94"/>
      <c r="BHQ18" s="543"/>
      <c r="BHR18" s="542"/>
      <c r="BHZ18" s="756"/>
      <c r="BIB18" s="756"/>
      <c r="BID18" s="756"/>
      <c r="BIF18" s="756"/>
      <c r="BIG18" s="94"/>
      <c r="BIJ18" s="543"/>
      <c r="BIK18" s="542"/>
      <c r="BIS18" s="756"/>
      <c r="BIU18" s="756"/>
      <c r="BIW18" s="756"/>
      <c r="BIY18" s="756"/>
      <c r="BIZ18" s="94"/>
      <c r="BJC18" s="543"/>
      <c r="BJD18" s="542"/>
      <c r="BJL18" s="756"/>
      <c r="BJN18" s="756"/>
      <c r="BJP18" s="756"/>
      <c r="BJR18" s="756"/>
      <c r="BJS18" s="94"/>
      <c r="BJV18" s="543"/>
      <c r="BJW18" s="542"/>
      <c r="BKE18" s="756"/>
      <c r="BKG18" s="756"/>
      <c r="BKI18" s="756"/>
      <c r="BKK18" s="756"/>
      <c r="BKL18" s="94"/>
      <c r="BKO18" s="543"/>
      <c r="BKP18" s="542"/>
      <c r="BKX18" s="756"/>
      <c r="BKZ18" s="756"/>
      <c r="BLB18" s="756"/>
      <c r="BLD18" s="756"/>
      <c r="BLE18" s="94"/>
      <c r="BLH18" s="543"/>
      <c r="BLI18" s="542"/>
      <c r="BLQ18" s="756"/>
      <c r="BLS18" s="756"/>
      <c r="BLU18" s="756"/>
      <c r="BLW18" s="756"/>
      <c r="BLX18" s="94"/>
      <c r="BMA18" s="543"/>
      <c r="BMB18" s="542"/>
      <c r="BMJ18" s="756"/>
      <c r="BML18" s="756"/>
      <c r="BMN18" s="756"/>
      <c r="BMP18" s="756"/>
      <c r="BMQ18" s="94"/>
      <c r="BMT18" s="543"/>
      <c r="BMU18" s="542"/>
      <c r="BNC18" s="756"/>
      <c r="BNE18" s="756"/>
      <c r="BNG18" s="756"/>
      <c r="BNI18" s="756"/>
      <c r="BNJ18" s="94"/>
      <c r="BNM18" s="543"/>
      <c r="BNN18" s="542"/>
      <c r="BNV18" s="756"/>
      <c r="BNX18" s="756"/>
      <c r="BNZ18" s="756"/>
      <c r="BOB18" s="756"/>
      <c r="BOC18" s="94"/>
      <c r="BOF18" s="543"/>
      <c r="BOG18" s="542"/>
      <c r="BOO18" s="756"/>
      <c r="BOQ18" s="756"/>
      <c r="BOS18" s="756"/>
      <c r="BOU18" s="756"/>
      <c r="BOV18" s="94"/>
      <c r="BOY18" s="543"/>
      <c r="BOZ18" s="542"/>
      <c r="BPH18" s="756"/>
      <c r="BPJ18" s="756"/>
      <c r="BPL18" s="756"/>
      <c r="BPN18" s="756"/>
      <c r="BPO18" s="94"/>
      <c r="BPR18" s="543"/>
      <c r="BPS18" s="542"/>
      <c r="BQA18" s="756"/>
      <c r="BQC18" s="756"/>
      <c r="BQE18" s="756"/>
      <c r="BQG18" s="756"/>
      <c r="BQH18" s="94"/>
      <c r="BQK18" s="543"/>
      <c r="BQL18" s="542"/>
      <c r="BQT18" s="756"/>
      <c r="BQV18" s="756"/>
      <c r="BQX18" s="756"/>
      <c r="BQZ18" s="756"/>
      <c r="BRA18" s="94"/>
      <c r="BRD18" s="543"/>
      <c r="BRE18" s="542"/>
      <c r="BRM18" s="756"/>
      <c r="BRO18" s="756"/>
      <c r="BRQ18" s="756"/>
      <c r="BRS18" s="756"/>
      <c r="BRT18" s="94"/>
      <c r="BRW18" s="543"/>
      <c r="BRX18" s="542"/>
      <c r="BSF18" s="756"/>
      <c r="BSH18" s="756"/>
      <c r="BSJ18" s="756"/>
      <c r="BSL18" s="756"/>
      <c r="BSM18" s="94"/>
      <c r="BSP18" s="543"/>
      <c r="BSQ18" s="542"/>
      <c r="BSY18" s="756"/>
      <c r="BTA18" s="756"/>
      <c r="BTC18" s="756"/>
      <c r="BTE18" s="756"/>
      <c r="BTF18" s="94"/>
      <c r="BTI18" s="543"/>
      <c r="BTJ18" s="542"/>
      <c r="BTR18" s="756"/>
      <c r="BTT18" s="756"/>
      <c r="BTV18" s="756"/>
      <c r="BTX18" s="756"/>
      <c r="BTY18" s="94"/>
      <c r="BUB18" s="543"/>
      <c r="BUC18" s="542"/>
      <c r="BUK18" s="756"/>
      <c r="BUM18" s="756"/>
      <c r="BUO18" s="756"/>
      <c r="BUQ18" s="756"/>
      <c r="BUR18" s="94"/>
      <c r="BUU18" s="543"/>
      <c r="BUV18" s="542"/>
      <c r="BVD18" s="756"/>
      <c r="BVF18" s="756"/>
      <c r="BVH18" s="756"/>
      <c r="BVJ18" s="756"/>
      <c r="BVK18" s="94"/>
      <c r="BVN18" s="543"/>
      <c r="BVO18" s="542"/>
      <c r="BVW18" s="756"/>
      <c r="BVY18" s="756"/>
      <c r="BWA18" s="756"/>
      <c r="BWC18" s="756"/>
      <c r="BWD18" s="94"/>
      <c r="BWG18" s="543"/>
      <c r="BWH18" s="542"/>
      <c r="BWP18" s="756"/>
      <c r="BWR18" s="756"/>
      <c r="BWT18" s="756"/>
      <c r="BWV18" s="756"/>
      <c r="BWW18" s="94"/>
      <c r="BWZ18" s="543"/>
      <c r="BXA18" s="542"/>
      <c r="BXI18" s="756"/>
      <c r="BXK18" s="756"/>
      <c r="BXM18" s="756"/>
      <c r="BXO18" s="756"/>
      <c r="BXP18" s="94"/>
      <c r="BXS18" s="543"/>
      <c r="BXT18" s="542"/>
      <c r="BYB18" s="756"/>
      <c r="BYD18" s="756"/>
      <c r="BYF18" s="756"/>
      <c r="BYH18" s="756"/>
      <c r="BYI18" s="94"/>
      <c r="BYL18" s="543"/>
      <c r="BYM18" s="542"/>
      <c r="BYU18" s="756"/>
      <c r="BYW18" s="756"/>
      <c r="BYY18" s="756"/>
      <c r="BZA18" s="756"/>
      <c r="BZB18" s="94"/>
      <c r="BZE18" s="543"/>
      <c r="BZF18" s="542"/>
      <c r="BZN18" s="756"/>
      <c r="BZP18" s="756"/>
      <c r="BZR18" s="756"/>
      <c r="BZT18" s="756"/>
      <c r="BZU18" s="94"/>
      <c r="BZX18" s="543"/>
      <c r="BZY18" s="542"/>
      <c r="CAG18" s="756"/>
      <c r="CAI18" s="756"/>
      <c r="CAK18" s="756"/>
      <c r="CAM18" s="756"/>
      <c r="CAN18" s="94"/>
      <c r="CAQ18" s="543"/>
      <c r="CAR18" s="542"/>
      <c r="CAZ18" s="756"/>
      <c r="CBB18" s="756"/>
      <c r="CBD18" s="756"/>
      <c r="CBF18" s="756"/>
      <c r="CBG18" s="94"/>
      <c r="CBJ18" s="543"/>
      <c r="CBK18" s="542"/>
      <c r="CBS18" s="756"/>
      <c r="CBU18" s="756"/>
      <c r="CBW18" s="756"/>
      <c r="CBY18" s="756"/>
      <c r="CBZ18" s="94"/>
      <c r="CCC18" s="543"/>
      <c r="CCD18" s="542"/>
      <c r="CCL18" s="756"/>
      <c r="CCN18" s="756"/>
      <c r="CCP18" s="756"/>
      <c r="CCR18" s="756"/>
      <c r="CCS18" s="94"/>
      <c r="CCV18" s="543"/>
      <c r="CCW18" s="542"/>
      <c r="CDE18" s="756"/>
      <c r="CDG18" s="756"/>
      <c r="CDI18" s="756"/>
      <c r="CDK18" s="756"/>
      <c r="CDL18" s="94"/>
      <c r="CDO18" s="543"/>
      <c r="CDP18" s="542"/>
      <c r="CDX18" s="756"/>
      <c r="CDZ18" s="756"/>
      <c r="CEB18" s="756"/>
      <c r="CED18" s="756"/>
      <c r="CEE18" s="94"/>
      <c r="CEH18" s="543"/>
      <c r="CEI18" s="542"/>
      <c r="CEQ18" s="756"/>
      <c r="CES18" s="756"/>
      <c r="CEU18" s="756"/>
      <c r="CEW18" s="756"/>
      <c r="CEX18" s="94"/>
      <c r="CFA18" s="543"/>
      <c r="CFB18" s="542"/>
      <c r="CFJ18" s="756"/>
      <c r="CFL18" s="756"/>
      <c r="CFN18" s="756"/>
      <c r="CFP18" s="756"/>
      <c r="CFQ18" s="94"/>
      <c r="CFT18" s="543"/>
      <c r="CFU18" s="542"/>
      <c r="CGC18" s="756"/>
      <c r="CGE18" s="756"/>
      <c r="CGG18" s="756"/>
      <c r="CGI18" s="756"/>
      <c r="CGJ18" s="94"/>
      <c r="CGM18" s="543"/>
      <c r="CGN18" s="542"/>
      <c r="CGV18" s="756"/>
      <c r="CGX18" s="756"/>
      <c r="CGZ18" s="756"/>
      <c r="CHB18" s="756"/>
      <c r="CHC18" s="94"/>
      <c r="CHF18" s="543"/>
      <c r="CHG18" s="542"/>
      <c r="CHO18" s="756"/>
      <c r="CHQ18" s="756"/>
      <c r="CHS18" s="756"/>
      <c r="CHU18" s="756"/>
      <c r="CHV18" s="94"/>
      <c r="CHY18" s="543"/>
      <c r="CHZ18" s="542"/>
      <c r="CIH18" s="756"/>
      <c r="CIJ18" s="756"/>
      <c r="CIL18" s="756"/>
      <c r="CIN18" s="756"/>
      <c r="CIO18" s="94"/>
      <c r="CIR18" s="543"/>
      <c r="CIS18" s="542"/>
      <c r="CJA18" s="756"/>
      <c r="CJC18" s="756"/>
      <c r="CJE18" s="756"/>
      <c r="CJG18" s="756"/>
      <c r="CJH18" s="94"/>
      <c r="CJK18" s="543"/>
      <c r="CJL18" s="542"/>
      <c r="CJT18" s="756"/>
      <c r="CJV18" s="756"/>
      <c r="CJX18" s="756"/>
      <c r="CJZ18" s="756"/>
      <c r="CKA18" s="94"/>
      <c r="CKD18" s="543"/>
      <c r="CKE18" s="542"/>
      <c r="CKM18" s="756"/>
      <c r="CKO18" s="756"/>
      <c r="CKQ18" s="756"/>
      <c r="CKS18" s="756"/>
      <c r="CKT18" s="94"/>
      <c r="CKW18" s="543"/>
      <c r="CKX18" s="542"/>
      <c r="CLF18" s="756"/>
      <c r="CLH18" s="756"/>
      <c r="CLJ18" s="756"/>
      <c r="CLL18" s="756"/>
      <c r="CLM18" s="94"/>
      <c r="CLP18" s="543"/>
      <c r="CLQ18" s="542"/>
      <c r="CLY18" s="756"/>
      <c r="CMA18" s="756"/>
      <c r="CMC18" s="756"/>
      <c r="CME18" s="756"/>
      <c r="CMF18" s="94"/>
      <c r="CMI18" s="543"/>
      <c r="CMJ18" s="542"/>
      <c r="CMR18" s="756"/>
      <c r="CMT18" s="756"/>
      <c r="CMV18" s="756"/>
      <c r="CMX18" s="756"/>
      <c r="CMY18" s="94"/>
      <c r="CNB18" s="543"/>
      <c r="CNC18" s="542"/>
      <c r="CNK18" s="756"/>
      <c r="CNM18" s="756"/>
      <c r="CNO18" s="756"/>
      <c r="CNQ18" s="756"/>
      <c r="CNR18" s="94"/>
      <c r="CNU18" s="543"/>
      <c r="CNV18" s="542"/>
      <c r="COD18" s="756"/>
      <c r="COF18" s="756"/>
      <c r="COH18" s="756"/>
      <c r="COJ18" s="756"/>
      <c r="COK18" s="94"/>
      <c r="CON18" s="543"/>
      <c r="COO18" s="542"/>
      <c r="COW18" s="756"/>
      <c r="COY18" s="756"/>
      <c r="CPA18" s="756"/>
      <c r="CPC18" s="756"/>
      <c r="CPD18" s="94"/>
      <c r="CPG18" s="543"/>
      <c r="CPH18" s="542"/>
      <c r="CPP18" s="756"/>
      <c r="CPR18" s="756"/>
      <c r="CPT18" s="756"/>
      <c r="CPV18" s="756"/>
      <c r="CPW18" s="94"/>
      <c r="CPZ18" s="543"/>
      <c r="CQA18" s="542"/>
      <c r="CQI18" s="756"/>
      <c r="CQK18" s="756"/>
      <c r="CQM18" s="756"/>
      <c r="CQO18" s="756"/>
      <c r="CQP18" s="94"/>
      <c r="CQS18" s="543"/>
      <c r="CQT18" s="542"/>
      <c r="CRB18" s="756"/>
      <c r="CRD18" s="756"/>
      <c r="CRF18" s="756"/>
      <c r="CRH18" s="756"/>
      <c r="CRI18" s="94"/>
      <c r="CRL18" s="543"/>
      <c r="CRM18" s="542"/>
      <c r="CRU18" s="756"/>
      <c r="CRW18" s="756"/>
      <c r="CRY18" s="756"/>
      <c r="CSA18" s="756"/>
      <c r="CSB18" s="94"/>
      <c r="CSE18" s="543"/>
      <c r="CSF18" s="542"/>
      <c r="CSN18" s="756"/>
      <c r="CSP18" s="756"/>
      <c r="CSR18" s="756"/>
      <c r="CST18" s="756"/>
      <c r="CSU18" s="94"/>
      <c r="CSX18" s="543"/>
      <c r="CSY18" s="542"/>
      <c r="CTG18" s="756"/>
      <c r="CTI18" s="756"/>
      <c r="CTK18" s="756"/>
      <c r="CTM18" s="756"/>
      <c r="CTN18" s="94"/>
      <c r="CTQ18" s="543"/>
      <c r="CTR18" s="542"/>
      <c r="CTZ18" s="756"/>
      <c r="CUB18" s="756"/>
      <c r="CUD18" s="756"/>
      <c r="CUF18" s="756"/>
      <c r="CUG18" s="94"/>
      <c r="CUJ18" s="543"/>
      <c r="CUK18" s="542"/>
      <c r="CUS18" s="756"/>
      <c r="CUU18" s="756"/>
      <c r="CUW18" s="756"/>
      <c r="CUY18" s="756"/>
      <c r="CUZ18" s="94"/>
      <c r="CVC18" s="543"/>
      <c r="CVD18" s="542"/>
      <c r="CVL18" s="756"/>
      <c r="CVN18" s="756"/>
      <c r="CVP18" s="756"/>
      <c r="CVR18" s="756"/>
      <c r="CVS18" s="94"/>
      <c r="CVV18" s="543"/>
      <c r="CVW18" s="542"/>
      <c r="CWE18" s="756"/>
      <c r="CWG18" s="756"/>
      <c r="CWI18" s="756"/>
      <c r="CWK18" s="756"/>
      <c r="CWL18" s="94"/>
      <c r="CWO18" s="543"/>
      <c r="CWP18" s="542"/>
      <c r="CWX18" s="756"/>
      <c r="CWZ18" s="756"/>
      <c r="CXB18" s="756"/>
      <c r="CXD18" s="756"/>
      <c r="CXE18" s="94"/>
      <c r="CXH18" s="543"/>
      <c r="CXI18" s="542"/>
      <c r="CXQ18" s="756"/>
      <c r="CXS18" s="756"/>
      <c r="CXU18" s="756"/>
      <c r="CXW18" s="756"/>
      <c r="CXX18" s="94"/>
      <c r="CYA18" s="543"/>
      <c r="CYB18" s="542"/>
      <c r="CYJ18" s="756"/>
      <c r="CYL18" s="756"/>
      <c r="CYN18" s="756"/>
      <c r="CYP18" s="756"/>
      <c r="CYQ18" s="94"/>
      <c r="CYT18" s="543"/>
      <c r="CYU18" s="542"/>
      <c r="CZC18" s="756"/>
      <c r="CZE18" s="756"/>
      <c r="CZG18" s="756"/>
      <c r="CZI18" s="756"/>
      <c r="CZJ18" s="94"/>
      <c r="CZM18" s="543"/>
      <c r="CZN18" s="542"/>
      <c r="CZV18" s="756"/>
      <c r="CZX18" s="756"/>
      <c r="CZZ18" s="756"/>
      <c r="DAB18" s="756"/>
      <c r="DAC18" s="94"/>
      <c r="DAF18" s="543"/>
      <c r="DAG18" s="542"/>
      <c r="DAO18" s="756"/>
      <c r="DAQ18" s="756"/>
      <c r="DAS18" s="756"/>
      <c r="DAU18" s="756"/>
      <c r="DAV18" s="94"/>
      <c r="DAY18" s="543"/>
      <c r="DAZ18" s="542"/>
      <c r="DBH18" s="756"/>
      <c r="DBJ18" s="756"/>
      <c r="DBL18" s="756"/>
      <c r="DBN18" s="756"/>
      <c r="DBO18" s="94"/>
      <c r="DBR18" s="543"/>
      <c r="DBS18" s="542"/>
      <c r="DCA18" s="756"/>
      <c r="DCC18" s="756"/>
      <c r="DCE18" s="756"/>
      <c r="DCG18" s="756"/>
      <c r="DCH18" s="94"/>
      <c r="DCK18" s="543"/>
      <c r="DCL18" s="542"/>
      <c r="DCT18" s="756"/>
      <c r="DCV18" s="756"/>
      <c r="DCX18" s="756"/>
      <c r="DCZ18" s="756"/>
      <c r="DDA18" s="94"/>
      <c r="DDD18" s="543"/>
      <c r="DDE18" s="542"/>
      <c r="DDM18" s="756"/>
      <c r="DDO18" s="756"/>
      <c r="DDQ18" s="756"/>
      <c r="DDS18" s="756"/>
      <c r="DDT18" s="94"/>
      <c r="DDW18" s="543"/>
      <c r="DDX18" s="542"/>
      <c r="DEF18" s="756"/>
      <c r="DEH18" s="756"/>
      <c r="DEJ18" s="756"/>
      <c r="DEL18" s="756"/>
      <c r="DEM18" s="94"/>
      <c r="DEP18" s="543"/>
      <c r="DEQ18" s="542"/>
      <c r="DEY18" s="756"/>
      <c r="DFA18" s="756"/>
      <c r="DFC18" s="756"/>
      <c r="DFE18" s="756"/>
      <c r="DFF18" s="94"/>
      <c r="DFI18" s="543"/>
      <c r="DFJ18" s="542"/>
      <c r="DFR18" s="756"/>
      <c r="DFT18" s="756"/>
      <c r="DFV18" s="756"/>
      <c r="DFX18" s="756"/>
      <c r="DFY18" s="94"/>
      <c r="DGB18" s="543"/>
      <c r="DGC18" s="542"/>
      <c r="DGK18" s="756"/>
      <c r="DGM18" s="756"/>
      <c r="DGO18" s="756"/>
      <c r="DGQ18" s="756"/>
      <c r="DGR18" s="94"/>
      <c r="DGU18" s="543"/>
      <c r="DGV18" s="542"/>
      <c r="DHD18" s="756"/>
      <c r="DHF18" s="756"/>
      <c r="DHH18" s="756"/>
      <c r="DHJ18" s="756"/>
      <c r="DHK18" s="94"/>
      <c r="DHN18" s="543"/>
      <c r="DHO18" s="542"/>
      <c r="DHW18" s="756"/>
      <c r="DHY18" s="756"/>
      <c r="DIA18" s="756"/>
      <c r="DIC18" s="756"/>
      <c r="DID18" s="94"/>
      <c r="DIG18" s="543"/>
      <c r="DIH18" s="542"/>
      <c r="DIP18" s="756"/>
      <c r="DIR18" s="756"/>
      <c r="DIT18" s="756"/>
      <c r="DIV18" s="756"/>
      <c r="DIW18" s="94"/>
      <c r="DIZ18" s="543"/>
      <c r="DJA18" s="542"/>
      <c r="DJI18" s="756"/>
      <c r="DJK18" s="756"/>
      <c r="DJM18" s="756"/>
      <c r="DJO18" s="756"/>
      <c r="DJP18" s="94"/>
      <c r="DJS18" s="543"/>
      <c r="DJT18" s="542"/>
      <c r="DKB18" s="756"/>
      <c r="DKD18" s="756"/>
      <c r="DKF18" s="756"/>
      <c r="DKH18" s="756"/>
      <c r="DKI18" s="94"/>
      <c r="DKL18" s="543"/>
      <c r="DKM18" s="542"/>
      <c r="DKU18" s="756"/>
      <c r="DKW18" s="756"/>
      <c r="DKY18" s="756"/>
      <c r="DLA18" s="756"/>
      <c r="DLB18" s="94"/>
      <c r="DLE18" s="543"/>
      <c r="DLF18" s="542"/>
      <c r="DLN18" s="756"/>
      <c r="DLP18" s="756"/>
      <c r="DLR18" s="756"/>
      <c r="DLT18" s="756"/>
      <c r="DLU18" s="94"/>
      <c r="DLX18" s="543"/>
      <c r="DLY18" s="542"/>
      <c r="DMG18" s="756"/>
      <c r="DMI18" s="756"/>
      <c r="DMK18" s="756"/>
      <c r="DMM18" s="756"/>
      <c r="DMN18" s="94"/>
      <c r="DMQ18" s="543"/>
      <c r="DMR18" s="542"/>
      <c r="DMZ18" s="756"/>
      <c r="DNB18" s="756"/>
      <c r="DND18" s="756"/>
      <c r="DNF18" s="756"/>
      <c r="DNG18" s="94"/>
      <c r="DNJ18" s="543"/>
      <c r="DNK18" s="542"/>
      <c r="DNS18" s="756"/>
      <c r="DNU18" s="756"/>
      <c r="DNW18" s="756"/>
      <c r="DNY18" s="756"/>
      <c r="DNZ18" s="94"/>
      <c r="DOC18" s="543"/>
      <c r="DOD18" s="542"/>
      <c r="DOL18" s="756"/>
      <c r="DON18" s="756"/>
      <c r="DOP18" s="756"/>
      <c r="DOR18" s="756"/>
      <c r="DOS18" s="94"/>
      <c r="DOV18" s="543"/>
      <c r="DOW18" s="542"/>
      <c r="DPE18" s="756"/>
      <c r="DPG18" s="756"/>
      <c r="DPI18" s="756"/>
      <c r="DPK18" s="756"/>
      <c r="DPL18" s="94"/>
      <c r="DPO18" s="543"/>
      <c r="DPP18" s="542"/>
      <c r="DPX18" s="756"/>
      <c r="DPZ18" s="756"/>
      <c r="DQB18" s="756"/>
      <c r="DQD18" s="756"/>
      <c r="DQE18" s="94"/>
      <c r="DQH18" s="543"/>
      <c r="DQI18" s="542"/>
      <c r="DQQ18" s="756"/>
      <c r="DQS18" s="756"/>
      <c r="DQU18" s="756"/>
      <c r="DQW18" s="756"/>
      <c r="DQX18" s="94"/>
      <c r="DRA18" s="543"/>
      <c r="DRB18" s="542"/>
      <c r="DRJ18" s="756"/>
      <c r="DRL18" s="756"/>
      <c r="DRN18" s="756"/>
      <c r="DRP18" s="756"/>
      <c r="DRQ18" s="94"/>
      <c r="DRT18" s="543"/>
      <c r="DRU18" s="542"/>
      <c r="DSC18" s="756"/>
      <c r="DSE18" s="756"/>
      <c r="DSG18" s="756"/>
      <c r="DSI18" s="756"/>
      <c r="DSJ18" s="94"/>
      <c r="DSM18" s="543"/>
      <c r="DSN18" s="542"/>
      <c r="DSV18" s="756"/>
      <c r="DSX18" s="756"/>
      <c r="DSZ18" s="756"/>
      <c r="DTB18" s="756"/>
      <c r="DTC18" s="94"/>
      <c r="DTF18" s="543"/>
      <c r="DTG18" s="542"/>
      <c r="DTO18" s="756"/>
      <c r="DTQ18" s="756"/>
      <c r="DTS18" s="756"/>
      <c r="DTU18" s="756"/>
      <c r="DTV18" s="94"/>
      <c r="DTY18" s="543"/>
      <c r="DTZ18" s="542"/>
      <c r="DUH18" s="756"/>
      <c r="DUJ18" s="756"/>
      <c r="DUL18" s="756"/>
      <c r="DUN18" s="756"/>
      <c r="DUO18" s="94"/>
      <c r="DUR18" s="543"/>
      <c r="DUS18" s="542"/>
      <c r="DVA18" s="756"/>
      <c r="DVC18" s="756"/>
      <c r="DVE18" s="756"/>
      <c r="DVG18" s="756"/>
      <c r="DVH18" s="94"/>
      <c r="DVK18" s="543"/>
      <c r="DVL18" s="542"/>
      <c r="DVT18" s="756"/>
      <c r="DVV18" s="756"/>
      <c r="DVX18" s="756"/>
      <c r="DVZ18" s="756"/>
      <c r="DWA18" s="94"/>
      <c r="DWD18" s="543"/>
      <c r="DWE18" s="542"/>
      <c r="DWM18" s="756"/>
      <c r="DWO18" s="756"/>
      <c r="DWQ18" s="756"/>
      <c r="DWS18" s="756"/>
      <c r="DWT18" s="94"/>
      <c r="DWW18" s="543"/>
      <c r="DWX18" s="542"/>
      <c r="DXF18" s="756"/>
      <c r="DXH18" s="756"/>
      <c r="DXJ18" s="756"/>
      <c r="DXL18" s="756"/>
      <c r="DXM18" s="94"/>
      <c r="DXP18" s="543"/>
      <c r="DXQ18" s="542"/>
      <c r="DXY18" s="756"/>
      <c r="DYA18" s="756"/>
      <c r="DYC18" s="756"/>
      <c r="DYE18" s="756"/>
      <c r="DYF18" s="94"/>
      <c r="DYI18" s="543"/>
      <c r="DYJ18" s="542"/>
      <c r="DYR18" s="756"/>
      <c r="DYT18" s="756"/>
      <c r="DYV18" s="756"/>
      <c r="DYX18" s="756"/>
      <c r="DYY18" s="94"/>
      <c r="DZB18" s="543"/>
      <c r="DZC18" s="542"/>
      <c r="DZK18" s="756"/>
      <c r="DZM18" s="756"/>
      <c r="DZO18" s="756"/>
      <c r="DZQ18" s="756"/>
      <c r="DZR18" s="94"/>
      <c r="DZU18" s="543"/>
      <c r="DZV18" s="542"/>
      <c r="EAD18" s="756"/>
      <c r="EAF18" s="756"/>
      <c r="EAH18" s="756"/>
      <c r="EAJ18" s="756"/>
      <c r="EAK18" s="94"/>
      <c r="EAN18" s="543"/>
      <c r="EAO18" s="542"/>
      <c r="EAW18" s="756"/>
      <c r="EAY18" s="756"/>
      <c r="EBA18" s="756"/>
      <c r="EBC18" s="756"/>
      <c r="EBD18" s="94"/>
      <c r="EBG18" s="543"/>
      <c r="EBH18" s="542"/>
      <c r="EBP18" s="756"/>
      <c r="EBR18" s="756"/>
      <c r="EBT18" s="756"/>
      <c r="EBV18" s="756"/>
      <c r="EBW18" s="94"/>
      <c r="EBZ18" s="543"/>
      <c r="ECA18" s="542"/>
      <c r="ECI18" s="756"/>
      <c r="ECK18" s="756"/>
      <c r="ECM18" s="756"/>
      <c r="ECO18" s="756"/>
      <c r="ECP18" s="94"/>
      <c r="ECS18" s="543"/>
      <c r="ECT18" s="542"/>
      <c r="EDB18" s="756"/>
      <c r="EDD18" s="756"/>
      <c r="EDF18" s="756"/>
      <c r="EDH18" s="756"/>
      <c r="EDI18" s="94"/>
      <c r="EDL18" s="543"/>
      <c r="EDM18" s="542"/>
      <c r="EDU18" s="756"/>
      <c r="EDW18" s="756"/>
      <c r="EDY18" s="756"/>
      <c r="EEA18" s="756"/>
      <c r="EEB18" s="94"/>
      <c r="EEE18" s="543"/>
      <c r="EEF18" s="542"/>
      <c r="EEN18" s="756"/>
      <c r="EEP18" s="756"/>
      <c r="EER18" s="756"/>
      <c r="EET18" s="756"/>
      <c r="EEU18" s="94"/>
      <c r="EEX18" s="543"/>
      <c r="EEY18" s="542"/>
      <c r="EFG18" s="756"/>
      <c r="EFI18" s="756"/>
      <c r="EFK18" s="756"/>
      <c r="EFM18" s="756"/>
      <c r="EFN18" s="94"/>
      <c r="EFQ18" s="543"/>
      <c r="EFR18" s="542"/>
      <c r="EFZ18" s="756"/>
      <c r="EGB18" s="756"/>
      <c r="EGD18" s="756"/>
      <c r="EGF18" s="756"/>
      <c r="EGG18" s="94"/>
      <c r="EGJ18" s="543"/>
      <c r="EGK18" s="542"/>
      <c r="EGS18" s="756"/>
      <c r="EGU18" s="756"/>
      <c r="EGW18" s="756"/>
      <c r="EGY18" s="756"/>
      <c r="EGZ18" s="94"/>
      <c r="EHC18" s="543"/>
      <c r="EHD18" s="542"/>
      <c r="EHL18" s="756"/>
      <c r="EHN18" s="756"/>
      <c r="EHP18" s="756"/>
      <c r="EHR18" s="756"/>
      <c r="EHS18" s="94"/>
      <c r="EHV18" s="543"/>
      <c r="EHW18" s="542"/>
      <c r="EIE18" s="756"/>
      <c r="EIG18" s="756"/>
      <c r="EII18" s="756"/>
      <c r="EIK18" s="756"/>
      <c r="EIL18" s="94"/>
      <c r="EIO18" s="543"/>
      <c r="EIP18" s="542"/>
      <c r="EIX18" s="756"/>
      <c r="EIZ18" s="756"/>
      <c r="EJB18" s="756"/>
      <c r="EJD18" s="756"/>
      <c r="EJE18" s="94"/>
      <c r="EJH18" s="543"/>
      <c r="EJI18" s="542"/>
      <c r="EJQ18" s="756"/>
      <c r="EJS18" s="756"/>
      <c r="EJU18" s="756"/>
      <c r="EJW18" s="756"/>
      <c r="EJX18" s="94"/>
      <c r="EKA18" s="543"/>
      <c r="EKB18" s="542"/>
      <c r="EKJ18" s="756"/>
      <c r="EKL18" s="756"/>
      <c r="EKN18" s="756"/>
      <c r="EKP18" s="756"/>
      <c r="EKQ18" s="94"/>
      <c r="EKT18" s="543"/>
      <c r="EKU18" s="542"/>
      <c r="ELC18" s="756"/>
      <c r="ELE18" s="756"/>
      <c r="ELG18" s="756"/>
      <c r="ELI18" s="756"/>
      <c r="ELJ18" s="94"/>
      <c r="ELM18" s="543"/>
      <c r="ELN18" s="542"/>
      <c r="ELV18" s="756"/>
      <c r="ELX18" s="756"/>
      <c r="ELZ18" s="756"/>
      <c r="EMB18" s="756"/>
      <c r="EMC18" s="94"/>
      <c r="EMF18" s="543"/>
      <c r="EMG18" s="542"/>
      <c r="EMO18" s="756"/>
      <c r="EMQ18" s="756"/>
      <c r="EMS18" s="756"/>
      <c r="EMU18" s="756"/>
      <c r="EMV18" s="94"/>
      <c r="EMY18" s="543"/>
      <c r="EMZ18" s="542"/>
      <c r="ENH18" s="756"/>
      <c r="ENJ18" s="756"/>
      <c r="ENL18" s="756"/>
      <c r="ENN18" s="756"/>
      <c r="ENO18" s="94"/>
      <c r="ENR18" s="543"/>
      <c r="ENS18" s="542"/>
      <c r="EOA18" s="756"/>
      <c r="EOC18" s="756"/>
      <c r="EOE18" s="756"/>
      <c r="EOG18" s="756"/>
      <c r="EOH18" s="94"/>
      <c r="EOK18" s="543"/>
      <c r="EOL18" s="542"/>
      <c r="EOT18" s="756"/>
      <c r="EOV18" s="756"/>
      <c r="EOX18" s="756"/>
      <c r="EOZ18" s="756"/>
      <c r="EPA18" s="94"/>
      <c r="EPD18" s="543"/>
      <c r="EPE18" s="542"/>
      <c r="EPM18" s="756"/>
      <c r="EPO18" s="756"/>
      <c r="EPQ18" s="756"/>
      <c r="EPS18" s="756"/>
      <c r="EPT18" s="94"/>
      <c r="EPW18" s="543"/>
      <c r="EPX18" s="542"/>
      <c r="EQF18" s="756"/>
      <c r="EQH18" s="756"/>
      <c r="EQJ18" s="756"/>
      <c r="EQL18" s="756"/>
      <c r="EQM18" s="94"/>
      <c r="EQP18" s="543"/>
      <c r="EQQ18" s="542"/>
      <c r="EQY18" s="756"/>
      <c r="ERA18" s="756"/>
      <c r="ERC18" s="756"/>
      <c r="ERE18" s="756"/>
      <c r="ERF18" s="94"/>
      <c r="ERI18" s="543"/>
      <c r="ERJ18" s="542"/>
      <c r="ERR18" s="756"/>
      <c r="ERT18" s="756"/>
      <c r="ERV18" s="756"/>
      <c r="ERX18" s="756"/>
      <c r="ERY18" s="94"/>
      <c r="ESB18" s="543"/>
      <c r="ESC18" s="542"/>
      <c r="ESK18" s="756"/>
      <c r="ESM18" s="756"/>
      <c r="ESO18" s="756"/>
      <c r="ESQ18" s="756"/>
      <c r="ESR18" s="94"/>
      <c r="ESU18" s="543"/>
      <c r="ESV18" s="542"/>
      <c r="ETD18" s="756"/>
      <c r="ETF18" s="756"/>
      <c r="ETH18" s="756"/>
      <c r="ETJ18" s="756"/>
      <c r="ETK18" s="94"/>
      <c r="ETN18" s="543"/>
      <c r="ETO18" s="542"/>
      <c r="ETW18" s="756"/>
      <c r="ETY18" s="756"/>
      <c r="EUA18" s="756"/>
      <c r="EUC18" s="756"/>
      <c r="EUD18" s="94"/>
      <c r="EUG18" s="543"/>
      <c r="EUH18" s="542"/>
      <c r="EUP18" s="756"/>
      <c r="EUR18" s="756"/>
      <c r="EUT18" s="756"/>
      <c r="EUV18" s="756"/>
      <c r="EUW18" s="94"/>
      <c r="EUZ18" s="543"/>
      <c r="EVA18" s="542"/>
      <c r="EVI18" s="756"/>
      <c r="EVK18" s="756"/>
      <c r="EVM18" s="756"/>
      <c r="EVO18" s="756"/>
      <c r="EVP18" s="94"/>
      <c r="EVS18" s="543"/>
      <c r="EVT18" s="542"/>
      <c r="EWB18" s="756"/>
      <c r="EWD18" s="756"/>
      <c r="EWF18" s="756"/>
      <c r="EWH18" s="756"/>
      <c r="EWI18" s="94"/>
      <c r="EWL18" s="543"/>
      <c r="EWM18" s="542"/>
      <c r="EWU18" s="756"/>
      <c r="EWW18" s="756"/>
      <c r="EWY18" s="756"/>
      <c r="EXA18" s="756"/>
      <c r="EXB18" s="94"/>
      <c r="EXE18" s="543"/>
      <c r="EXF18" s="542"/>
      <c r="EXN18" s="756"/>
      <c r="EXP18" s="756"/>
      <c r="EXR18" s="756"/>
      <c r="EXT18" s="756"/>
      <c r="EXU18" s="94"/>
      <c r="EXX18" s="543"/>
      <c r="EXY18" s="542"/>
      <c r="EYG18" s="756"/>
      <c r="EYI18" s="756"/>
      <c r="EYK18" s="756"/>
      <c r="EYM18" s="756"/>
      <c r="EYN18" s="94"/>
      <c r="EYQ18" s="543"/>
      <c r="EYR18" s="542"/>
      <c r="EYZ18" s="756"/>
      <c r="EZB18" s="756"/>
      <c r="EZD18" s="756"/>
      <c r="EZF18" s="756"/>
      <c r="EZG18" s="94"/>
      <c r="EZJ18" s="543"/>
      <c r="EZK18" s="542"/>
      <c r="EZS18" s="756"/>
      <c r="EZU18" s="756"/>
      <c r="EZW18" s="756"/>
      <c r="EZY18" s="756"/>
      <c r="EZZ18" s="94"/>
      <c r="FAC18" s="543"/>
      <c r="FAD18" s="542"/>
      <c r="FAL18" s="756"/>
      <c r="FAN18" s="756"/>
      <c r="FAP18" s="756"/>
      <c r="FAR18" s="756"/>
      <c r="FAS18" s="94"/>
      <c r="FAV18" s="543"/>
      <c r="FAW18" s="542"/>
      <c r="FBE18" s="756"/>
      <c r="FBG18" s="756"/>
      <c r="FBI18" s="756"/>
      <c r="FBK18" s="756"/>
      <c r="FBL18" s="94"/>
      <c r="FBO18" s="543"/>
      <c r="FBP18" s="542"/>
      <c r="FBX18" s="756"/>
      <c r="FBZ18" s="756"/>
      <c r="FCB18" s="756"/>
      <c r="FCD18" s="756"/>
      <c r="FCE18" s="94"/>
      <c r="FCH18" s="543"/>
      <c r="FCI18" s="542"/>
      <c r="FCQ18" s="756"/>
      <c r="FCS18" s="756"/>
      <c r="FCU18" s="756"/>
      <c r="FCW18" s="756"/>
      <c r="FCX18" s="94"/>
      <c r="FDA18" s="543"/>
      <c r="FDB18" s="542"/>
      <c r="FDJ18" s="756"/>
      <c r="FDL18" s="756"/>
      <c r="FDN18" s="756"/>
      <c r="FDP18" s="756"/>
      <c r="FDQ18" s="94"/>
      <c r="FDT18" s="543"/>
      <c r="FDU18" s="542"/>
      <c r="FEC18" s="756"/>
      <c r="FEE18" s="756"/>
      <c r="FEG18" s="756"/>
      <c r="FEI18" s="756"/>
      <c r="FEJ18" s="94"/>
      <c r="FEM18" s="543"/>
      <c r="FEN18" s="542"/>
      <c r="FEV18" s="756"/>
      <c r="FEX18" s="756"/>
      <c r="FEZ18" s="756"/>
      <c r="FFB18" s="756"/>
      <c r="FFC18" s="94"/>
      <c r="FFF18" s="543"/>
      <c r="FFG18" s="542"/>
      <c r="FFO18" s="756"/>
      <c r="FFQ18" s="756"/>
      <c r="FFS18" s="756"/>
      <c r="FFU18" s="756"/>
      <c r="FFV18" s="94"/>
      <c r="FFY18" s="543"/>
      <c r="FFZ18" s="542"/>
      <c r="FGH18" s="756"/>
      <c r="FGJ18" s="756"/>
      <c r="FGL18" s="756"/>
      <c r="FGN18" s="756"/>
      <c r="FGO18" s="94"/>
      <c r="FGR18" s="543"/>
      <c r="FGS18" s="542"/>
      <c r="FHA18" s="756"/>
      <c r="FHC18" s="756"/>
      <c r="FHE18" s="756"/>
      <c r="FHG18" s="756"/>
      <c r="FHH18" s="94"/>
      <c r="FHK18" s="543"/>
      <c r="FHL18" s="542"/>
      <c r="FHT18" s="756"/>
      <c r="FHV18" s="756"/>
      <c r="FHX18" s="756"/>
      <c r="FHZ18" s="756"/>
      <c r="FIA18" s="94"/>
      <c r="FID18" s="543"/>
      <c r="FIE18" s="542"/>
      <c r="FIM18" s="756"/>
      <c r="FIO18" s="756"/>
      <c r="FIQ18" s="756"/>
      <c r="FIS18" s="756"/>
      <c r="FIT18" s="94"/>
      <c r="FIW18" s="543"/>
      <c r="FIX18" s="542"/>
      <c r="FJF18" s="756"/>
      <c r="FJH18" s="756"/>
      <c r="FJJ18" s="756"/>
      <c r="FJL18" s="756"/>
      <c r="FJM18" s="94"/>
      <c r="FJP18" s="543"/>
      <c r="FJQ18" s="542"/>
      <c r="FJY18" s="756"/>
      <c r="FKA18" s="756"/>
      <c r="FKC18" s="756"/>
      <c r="FKE18" s="756"/>
      <c r="FKF18" s="94"/>
      <c r="FKI18" s="543"/>
      <c r="FKJ18" s="542"/>
      <c r="FKR18" s="756"/>
      <c r="FKT18" s="756"/>
      <c r="FKV18" s="756"/>
      <c r="FKX18" s="756"/>
      <c r="FKY18" s="94"/>
      <c r="FLB18" s="543"/>
      <c r="FLC18" s="542"/>
      <c r="FLK18" s="756"/>
      <c r="FLM18" s="756"/>
      <c r="FLO18" s="756"/>
      <c r="FLQ18" s="756"/>
      <c r="FLR18" s="94"/>
      <c r="FLU18" s="543"/>
      <c r="FLV18" s="542"/>
      <c r="FMD18" s="756"/>
      <c r="FMF18" s="756"/>
      <c r="FMH18" s="756"/>
      <c r="FMJ18" s="756"/>
      <c r="FMK18" s="94"/>
      <c r="FMN18" s="543"/>
      <c r="FMO18" s="542"/>
      <c r="FMW18" s="756"/>
      <c r="FMY18" s="756"/>
      <c r="FNA18" s="756"/>
      <c r="FNC18" s="756"/>
      <c r="FND18" s="94"/>
      <c r="FNG18" s="543"/>
      <c r="FNH18" s="542"/>
      <c r="FNP18" s="756"/>
      <c r="FNR18" s="756"/>
      <c r="FNT18" s="756"/>
      <c r="FNV18" s="756"/>
      <c r="FNW18" s="94"/>
      <c r="FNZ18" s="543"/>
      <c r="FOA18" s="542"/>
      <c r="FOI18" s="756"/>
      <c r="FOK18" s="756"/>
      <c r="FOM18" s="756"/>
      <c r="FOO18" s="756"/>
      <c r="FOP18" s="94"/>
      <c r="FOS18" s="543"/>
      <c r="FOT18" s="542"/>
      <c r="FPB18" s="756"/>
      <c r="FPD18" s="756"/>
      <c r="FPF18" s="756"/>
      <c r="FPH18" s="756"/>
      <c r="FPI18" s="94"/>
      <c r="FPL18" s="543"/>
      <c r="FPM18" s="542"/>
      <c r="FPU18" s="756"/>
      <c r="FPW18" s="756"/>
      <c r="FPY18" s="756"/>
      <c r="FQA18" s="756"/>
      <c r="FQB18" s="94"/>
      <c r="FQE18" s="543"/>
      <c r="FQF18" s="542"/>
      <c r="FQN18" s="756"/>
      <c r="FQP18" s="756"/>
      <c r="FQR18" s="756"/>
      <c r="FQT18" s="756"/>
      <c r="FQU18" s="94"/>
      <c r="FQX18" s="543"/>
      <c r="FQY18" s="542"/>
      <c r="FRG18" s="756"/>
      <c r="FRI18" s="756"/>
      <c r="FRK18" s="756"/>
      <c r="FRM18" s="756"/>
      <c r="FRN18" s="94"/>
      <c r="FRQ18" s="543"/>
      <c r="FRR18" s="542"/>
      <c r="FRZ18" s="756"/>
      <c r="FSB18" s="756"/>
      <c r="FSD18" s="756"/>
      <c r="FSF18" s="756"/>
      <c r="FSG18" s="94"/>
      <c r="FSJ18" s="543"/>
      <c r="FSK18" s="542"/>
      <c r="FSS18" s="756"/>
      <c r="FSU18" s="756"/>
      <c r="FSW18" s="756"/>
      <c r="FSY18" s="756"/>
      <c r="FSZ18" s="94"/>
      <c r="FTC18" s="543"/>
      <c r="FTD18" s="542"/>
      <c r="FTL18" s="756"/>
      <c r="FTN18" s="756"/>
      <c r="FTP18" s="756"/>
      <c r="FTR18" s="756"/>
      <c r="FTS18" s="94"/>
      <c r="FTV18" s="543"/>
      <c r="FTW18" s="542"/>
      <c r="FUE18" s="756"/>
      <c r="FUG18" s="756"/>
      <c r="FUI18" s="756"/>
      <c r="FUK18" s="756"/>
      <c r="FUL18" s="94"/>
      <c r="FUO18" s="543"/>
      <c r="FUP18" s="542"/>
      <c r="FUX18" s="756"/>
      <c r="FUZ18" s="756"/>
      <c r="FVB18" s="756"/>
      <c r="FVD18" s="756"/>
      <c r="FVE18" s="94"/>
      <c r="FVH18" s="543"/>
      <c r="FVI18" s="542"/>
      <c r="FVQ18" s="756"/>
      <c r="FVS18" s="756"/>
      <c r="FVU18" s="756"/>
      <c r="FVW18" s="756"/>
      <c r="FVX18" s="94"/>
      <c r="FWA18" s="543"/>
      <c r="FWB18" s="542"/>
      <c r="FWJ18" s="756"/>
      <c r="FWL18" s="756"/>
      <c r="FWN18" s="756"/>
      <c r="FWP18" s="756"/>
      <c r="FWQ18" s="94"/>
      <c r="FWT18" s="543"/>
      <c r="FWU18" s="542"/>
      <c r="FXC18" s="756"/>
      <c r="FXE18" s="756"/>
      <c r="FXG18" s="756"/>
      <c r="FXI18" s="756"/>
      <c r="FXJ18" s="94"/>
      <c r="FXM18" s="543"/>
      <c r="FXN18" s="542"/>
      <c r="FXV18" s="756"/>
      <c r="FXX18" s="756"/>
      <c r="FXZ18" s="756"/>
      <c r="FYB18" s="756"/>
      <c r="FYC18" s="94"/>
      <c r="FYF18" s="543"/>
      <c r="FYG18" s="542"/>
      <c r="FYO18" s="756"/>
      <c r="FYQ18" s="756"/>
      <c r="FYS18" s="756"/>
      <c r="FYU18" s="756"/>
      <c r="FYV18" s="94"/>
      <c r="FYY18" s="543"/>
      <c r="FYZ18" s="542"/>
      <c r="FZH18" s="756"/>
      <c r="FZJ18" s="756"/>
      <c r="FZL18" s="756"/>
      <c r="FZN18" s="756"/>
      <c r="FZO18" s="94"/>
      <c r="FZR18" s="543"/>
      <c r="FZS18" s="542"/>
      <c r="GAA18" s="756"/>
      <c r="GAC18" s="756"/>
      <c r="GAE18" s="756"/>
      <c r="GAG18" s="756"/>
      <c r="GAH18" s="94"/>
      <c r="GAK18" s="543"/>
      <c r="GAL18" s="542"/>
      <c r="GAT18" s="756"/>
      <c r="GAV18" s="756"/>
      <c r="GAX18" s="756"/>
      <c r="GAZ18" s="756"/>
      <c r="GBA18" s="94"/>
      <c r="GBD18" s="543"/>
      <c r="GBE18" s="542"/>
      <c r="GBM18" s="756"/>
      <c r="GBO18" s="756"/>
      <c r="GBQ18" s="756"/>
      <c r="GBS18" s="756"/>
      <c r="GBT18" s="94"/>
      <c r="GBW18" s="543"/>
      <c r="GBX18" s="542"/>
      <c r="GCF18" s="756"/>
      <c r="GCH18" s="756"/>
      <c r="GCJ18" s="756"/>
      <c r="GCL18" s="756"/>
      <c r="GCM18" s="94"/>
      <c r="GCP18" s="543"/>
      <c r="GCQ18" s="542"/>
      <c r="GCY18" s="756"/>
      <c r="GDA18" s="756"/>
      <c r="GDC18" s="756"/>
      <c r="GDE18" s="756"/>
      <c r="GDF18" s="94"/>
      <c r="GDI18" s="543"/>
      <c r="GDJ18" s="542"/>
      <c r="GDR18" s="756"/>
      <c r="GDT18" s="756"/>
      <c r="GDV18" s="756"/>
      <c r="GDX18" s="756"/>
      <c r="GDY18" s="94"/>
      <c r="GEB18" s="543"/>
      <c r="GEC18" s="542"/>
      <c r="GEK18" s="756"/>
      <c r="GEM18" s="756"/>
      <c r="GEO18" s="756"/>
      <c r="GEQ18" s="756"/>
      <c r="GER18" s="94"/>
      <c r="GEU18" s="543"/>
      <c r="GEV18" s="542"/>
      <c r="GFD18" s="756"/>
      <c r="GFF18" s="756"/>
      <c r="GFH18" s="756"/>
      <c r="GFJ18" s="756"/>
      <c r="GFK18" s="94"/>
      <c r="GFN18" s="543"/>
      <c r="GFO18" s="542"/>
      <c r="GFW18" s="756"/>
      <c r="GFY18" s="756"/>
      <c r="GGA18" s="756"/>
      <c r="GGC18" s="756"/>
      <c r="GGD18" s="94"/>
      <c r="GGG18" s="543"/>
      <c r="GGH18" s="542"/>
      <c r="GGP18" s="756"/>
      <c r="GGR18" s="756"/>
      <c r="GGT18" s="756"/>
      <c r="GGV18" s="756"/>
      <c r="GGW18" s="94"/>
      <c r="GGZ18" s="543"/>
      <c r="GHA18" s="542"/>
      <c r="GHI18" s="756"/>
      <c r="GHK18" s="756"/>
      <c r="GHM18" s="756"/>
      <c r="GHO18" s="756"/>
      <c r="GHP18" s="94"/>
      <c r="GHS18" s="543"/>
      <c r="GHT18" s="542"/>
      <c r="GIB18" s="756"/>
      <c r="GID18" s="756"/>
      <c r="GIF18" s="756"/>
      <c r="GIH18" s="756"/>
      <c r="GII18" s="94"/>
      <c r="GIL18" s="543"/>
      <c r="GIM18" s="542"/>
      <c r="GIU18" s="756"/>
      <c r="GIW18" s="756"/>
      <c r="GIY18" s="756"/>
      <c r="GJA18" s="756"/>
      <c r="GJB18" s="94"/>
      <c r="GJE18" s="543"/>
      <c r="GJF18" s="542"/>
      <c r="GJN18" s="756"/>
      <c r="GJP18" s="756"/>
      <c r="GJR18" s="756"/>
      <c r="GJT18" s="756"/>
      <c r="GJU18" s="94"/>
      <c r="GJX18" s="543"/>
      <c r="GJY18" s="542"/>
      <c r="GKG18" s="756"/>
      <c r="GKI18" s="756"/>
      <c r="GKK18" s="756"/>
      <c r="GKM18" s="756"/>
      <c r="GKN18" s="94"/>
      <c r="GKQ18" s="543"/>
      <c r="GKR18" s="542"/>
      <c r="GKZ18" s="756"/>
      <c r="GLB18" s="756"/>
      <c r="GLD18" s="756"/>
      <c r="GLF18" s="756"/>
      <c r="GLG18" s="94"/>
      <c r="GLJ18" s="543"/>
      <c r="GLK18" s="542"/>
      <c r="GLS18" s="756"/>
      <c r="GLU18" s="756"/>
      <c r="GLW18" s="756"/>
      <c r="GLY18" s="756"/>
      <c r="GLZ18" s="94"/>
      <c r="GMC18" s="543"/>
      <c r="GMD18" s="542"/>
      <c r="GML18" s="756"/>
      <c r="GMN18" s="756"/>
      <c r="GMP18" s="756"/>
      <c r="GMR18" s="756"/>
      <c r="GMS18" s="94"/>
      <c r="GMV18" s="543"/>
      <c r="GMW18" s="542"/>
      <c r="GNE18" s="756"/>
      <c r="GNG18" s="756"/>
      <c r="GNI18" s="756"/>
      <c r="GNK18" s="756"/>
      <c r="GNL18" s="94"/>
      <c r="GNO18" s="543"/>
      <c r="GNP18" s="542"/>
      <c r="GNX18" s="756"/>
      <c r="GNZ18" s="756"/>
      <c r="GOB18" s="756"/>
      <c r="GOD18" s="756"/>
      <c r="GOE18" s="94"/>
      <c r="GOH18" s="543"/>
      <c r="GOI18" s="542"/>
      <c r="GOQ18" s="756"/>
      <c r="GOS18" s="756"/>
      <c r="GOU18" s="756"/>
      <c r="GOW18" s="756"/>
      <c r="GOX18" s="94"/>
      <c r="GPA18" s="543"/>
      <c r="GPB18" s="542"/>
      <c r="GPJ18" s="756"/>
      <c r="GPL18" s="756"/>
      <c r="GPN18" s="756"/>
      <c r="GPP18" s="756"/>
      <c r="GPQ18" s="94"/>
      <c r="GPT18" s="543"/>
      <c r="GPU18" s="542"/>
      <c r="GQC18" s="756"/>
      <c r="GQE18" s="756"/>
      <c r="GQG18" s="756"/>
      <c r="GQI18" s="756"/>
      <c r="GQJ18" s="94"/>
      <c r="GQM18" s="543"/>
      <c r="GQN18" s="542"/>
      <c r="GQV18" s="756"/>
      <c r="GQX18" s="756"/>
      <c r="GQZ18" s="756"/>
      <c r="GRB18" s="756"/>
      <c r="GRC18" s="94"/>
      <c r="GRF18" s="543"/>
      <c r="GRG18" s="542"/>
      <c r="GRO18" s="756"/>
      <c r="GRQ18" s="756"/>
      <c r="GRS18" s="756"/>
      <c r="GRU18" s="756"/>
      <c r="GRV18" s="94"/>
      <c r="GRY18" s="543"/>
      <c r="GRZ18" s="542"/>
      <c r="GSH18" s="756"/>
      <c r="GSJ18" s="756"/>
      <c r="GSL18" s="756"/>
      <c r="GSN18" s="756"/>
      <c r="GSO18" s="94"/>
      <c r="GSR18" s="543"/>
      <c r="GSS18" s="542"/>
      <c r="GTA18" s="756"/>
      <c r="GTC18" s="756"/>
      <c r="GTE18" s="756"/>
      <c r="GTG18" s="756"/>
      <c r="GTH18" s="94"/>
      <c r="GTK18" s="543"/>
      <c r="GTL18" s="542"/>
      <c r="GTT18" s="756"/>
      <c r="GTV18" s="756"/>
      <c r="GTX18" s="756"/>
      <c r="GTZ18" s="756"/>
      <c r="GUA18" s="94"/>
      <c r="GUD18" s="543"/>
      <c r="GUE18" s="542"/>
      <c r="GUM18" s="756"/>
      <c r="GUO18" s="756"/>
      <c r="GUQ18" s="756"/>
      <c r="GUS18" s="756"/>
      <c r="GUT18" s="94"/>
      <c r="GUW18" s="543"/>
      <c r="GUX18" s="542"/>
      <c r="GVF18" s="756"/>
      <c r="GVH18" s="756"/>
      <c r="GVJ18" s="756"/>
      <c r="GVL18" s="756"/>
      <c r="GVM18" s="94"/>
      <c r="GVP18" s="543"/>
      <c r="GVQ18" s="542"/>
      <c r="GVY18" s="756"/>
      <c r="GWA18" s="756"/>
      <c r="GWC18" s="756"/>
      <c r="GWE18" s="756"/>
      <c r="GWF18" s="94"/>
      <c r="GWI18" s="543"/>
      <c r="GWJ18" s="542"/>
      <c r="GWR18" s="756"/>
      <c r="GWT18" s="756"/>
      <c r="GWV18" s="756"/>
      <c r="GWX18" s="756"/>
      <c r="GWY18" s="94"/>
      <c r="GXB18" s="543"/>
      <c r="GXC18" s="542"/>
      <c r="GXK18" s="756"/>
      <c r="GXM18" s="756"/>
      <c r="GXO18" s="756"/>
      <c r="GXQ18" s="756"/>
      <c r="GXR18" s="94"/>
      <c r="GXU18" s="543"/>
      <c r="GXV18" s="542"/>
      <c r="GYD18" s="756"/>
      <c r="GYF18" s="756"/>
      <c r="GYH18" s="756"/>
      <c r="GYJ18" s="756"/>
      <c r="GYK18" s="94"/>
      <c r="GYN18" s="543"/>
      <c r="GYO18" s="542"/>
      <c r="GYW18" s="756"/>
      <c r="GYY18" s="756"/>
      <c r="GZA18" s="756"/>
      <c r="GZC18" s="756"/>
      <c r="GZD18" s="94"/>
      <c r="GZG18" s="543"/>
      <c r="GZH18" s="542"/>
      <c r="GZP18" s="756"/>
      <c r="GZR18" s="756"/>
      <c r="GZT18" s="756"/>
      <c r="GZV18" s="756"/>
      <c r="GZW18" s="94"/>
      <c r="GZZ18" s="543"/>
      <c r="HAA18" s="542"/>
      <c r="HAI18" s="756"/>
      <c r="HAK18" s="756"/>
      <c r="HAM18" s="756"/>
      <c r="HAO18" s="756"/>
      <c r="HAP18" s="94"/>
      <c r="HAS18" s="543"/>
      <c r="HAT18" s="542"/>
      <c r="HBB18" s="756"/>
      <c r="HBD18" s="756"/>
      <c r="HBF18" s="756"/>
      <c r="HBH18" s="756"/>
      <c r="HBI18" s="94"/>
      <c r="HBL18" s="543"/>
      <c r="HBM18" s="542"/>
      <c r="HBU18" s="756"/>
      <c r="HBW18" s="756"/>
      <c r="HBY18" s="756"/>
      <c r="HCA18" s="756"/>
      <c r="HCB18" s="94"/>
      <c r="HCE18" s="543"/>
      <c r="HCF18" s="542"/>
      <c r="HCN18" s="756"/>
      <c r="HCP18" s="756"/>
      <c r="HCR18" s="756"/>
      <c r="HCT18" s="756"/>
      <c r="HCU18" s="94"/>
      <c r="HCX18" s="543"/>
      <c r="HCY18" s="542"/>
      <c r="HDG18" s="756"/>
      <c r="HDI18" s="756"/>
      <c r="HDK18" s="756"/>
      <c r="HDM18" s="756"/>
      <c r="HDN18" s="94"/>
      <c r="HDQ18" s="543"/>
      <c r="HDR18" s="542"/>
      <c r="HDZ18" s="756"/>
      <c r="HEB18" s="756"/>
      <c r="HED18" s="756"/>
      <c r="HEF18" s="756"/>
      <c r="HEG18" s="94"/>
      <c r="HEJ18" s="543"/>
      <c r="HEK18" s="542"/>
      <c r="HES18" s="756"/>
      <c r="HEU18" s="756"/>
      <c r="HEW18" s="756"/>
      <c r="HEY18" s="756"/>
      <c r="HEZ18" s="94"/>
      <c r="HFC18" s="543"/>
      <c r="HFD18" s="542"/>
      <c r="HFL18" s="756"/>
      <c r="HFN18" s="756"/>
      <c r="HFP18" s="756"/>
      <c r="HFR18" s="756"/>
      <c r="HFS18" s="94"/>
      <c r="HFV18" s="543"/>
      <c r="HFW18" s="542"/>
      <c r="HGE18" s="756"/>
      <c r="HGG18" s="756"/>
      <c r="HGI18" s="756"/>
      <c r="HGK18" s="756"/>
      <c r="HGL18" s="94"/>
      <c r="HGO18" s="543"/>
      <c r="HGP18" s="542"/>
      <c r="HGX18" s="756"/>
      <c r="HGZ18" s="756"/>
      <c r="HHB18" s="756"/>
      <c r="HHD18" s="756"/>
      <c r="HHE18" s="94"/>
      <c r="HHH18" s="543"/>
      <c r="HHI18" s="542"/>
      <c r="HHQ18" s="756"/>
      <c r="HHS18" s="756"/>
      <c r="HHU18" s="756"/>
      <c r="HHW18" s="756"/>
      <c r="HHX18" s="94"/>
      <c r="HIA18" s="543"/>
      <c r="HIB18" s="542"/>
      <c r="HIJ18" s="756"/>
      <c r="HIL18" s="756"/>
      <c r="HIN18" s="756"/>
      <c r="HIP18" s="756"/>
      <c r="HIQ18" s="94"/>
      <c r="HIT18" s="543"/>
      <c r="HIU18" s="542"/>
      <c r="HJC18" s="756"/>
      <c r="HJE18" s="756"/>
      <c r="HJG18" s="756"/>
      <c r="HJI18" s="756"/>
      <c r="HJJ18" s="94"/>
      <c r="HJM18" s="543"/>
      <c r="HJN18" s="542"/>
      <c r="HJV18" s="756"/>
      <c r="HJX18" s="756"/>
      <c r="HJZ18" s="756"/>
      <c r="HKB18" s="756"/>
      <c r="HKC18" s="94"/>
      <c r="HKF18" s="543"/>
      <c r="HKG18" s="542"/>
      <c r="HKO18" s="756"/>
      <c r="HKQ18" s="756"/>
      <c r="HKS18" s="756"/>
      <c r="HKU18" s="756"/>
      <c r="HKV18" s="94"/>
      <c r="HKY18" s="543"/>
      <c r="HKZ18" s="542"/>
      <c r="HLH18" s="756"/>
      <c r="HLJ18" s="756"/>
      <c r="HLL18" s="756"/>
      <c r="HLN18" s="756"/>
      <c r="HLO18" s="94"/>
      <c r="HLR18" s="543"/>
      <c r="HLS18" s="542"/>
      <c r="HMA18" s="756"/>
      <c r="HMC18" s="756"/>
      <c r="HME18" s="756"/>
      <c r="HMG18" s="756"/>
      <c r="HMH18" s="94"/>
      <c r="HMK18" s="543"/>
      <c r="HML18" s="542"/>
      <c r="HMT18" s="756"/>
      <c r="HMV18" s="756"/>
      <c r="HMX18" s="756"/>
      <c r="HMZ18" s="756"/>
      <c r="HNA18" s="94"/>
      <c r="HND18" s="543"/>
      <c r="HNE18" s="542"/>
      <c r="HNM18" s="756"/>
      <c r="HNO18" s="756"/>
      <c r="HNQ18" s="756"/>
      <c r="HNS18" s="756"/>
      <c r="HNT18" s="94"/>
      <c r="HNW18" s="543"/>
      <c r="HNX18" s="542"/>
      <c r="HOF18" s="756"/>
      <c r="HOH18" s="756"/>
      <c r="HOJ18" s="756"/>
      <c r="HOL18" s="756"/>
      <c r="HOM18" s="94"/>
      <c r="HOP18" s="543"/>
      <c r="HOQ18" s="542"/>
      <c r="HOY18" s="756"/>
      <c r="HPA18" s="756"/>
      <c r="HPC18" s="756"/>
      <c r="HPE18" s="756"/>
      <c r="HPF18" s="94"/>
      <c r="HPI18" s="543"/>
      <c r="HPJ18" s="542"/>
      <c r="HPR18" s="756"/>
      <c r="HPT18" s="756"/>
      <c r="HPV18" s="756"/>
      <c r="HPX18" s="756"/>
      <c r="HPY18" s="94"/>
      <c r="HQB18" s="543"/>
      <c r="HQC18" s="542"/>
      <c r="HQK18" s="756"/>
      <c r="HQM18" s="756"/>
      <c r="HQO18" s="756"/>
      <c r="HQQ18" s="756"/>
      <c r="HQR18" s="94"/>
      <c r="HQU18" s="543"/>
      <c r="HQV18" s="542"/>
      <c r="HRD18" s="756"/>
      <c r="HRF18" s="756"/>
      <c r="HRH18" s="756"/>
      <c r="HRJ18" s="756"/>
      <c r="HRK18" s="94"/>
      <c r="HRN18" s="543"/>
      <c r="HRO18" s="542"/>
      <c r="HRW18" s="756"/>
      <c r="HRY18" s="756"/>
      <c r="HSA18" s="756"/>
      <c r="HSC18" s="756"/>
      <c r="HSD18" s="94"/>
      <c r="HSG18" s="543"/>
      <c r="HSH18" s="542"/>
      <c r="HSP18" s="756"/>
      <c r="HSR18" s="756"/>
      <c r="HST18" s="756"/>
      <c r="HSV18" s="756"/>
      <c r="HSW18" s="94"/>
      <c r="HSZ18" s="543"/>
      <c r="HTA18" s="542"/>
      <c r="HTI18" s="756"/>
      <c r="HTK18" s="756"/>
      <c r="HTM18" s="756"/>
      <c r="HTO18" s="756"/>
      <c r="HTP18" s="94"/>
      <c r="HTS18" s="543"/>
      <c r="HTT18" s="542"/>
      <c r="HUB18" s="756"/>
      <c r="HUD18" s="756"/>
      <c r="HUF18" s="756"/>
      <c r="HUH18" s="756"/>
      <c r="HUI18" s="94"/>
      <c r="HUL18" s="543"/>
      <c r="HUM18" s="542"/>
      <c r="HUU18" s="756"/>
      <c r="HUW18" s="756"/>
      <c r="HUY18" s="756"/>
      <c r="HVA18" s="756"/>
      <c r="HVB18" s="94"/>
      <c r="HVE18" s="543"/>
      <c r="HVF18" s="542"/>
      <c r="HVN18" s="756"/>
      <c r="HVP18" s="756"/>
      <c r="HVR18" s="756"/>
      <c r="HVT18" s="756"/>
      <c r="HVU18" s="94"/>
      <c r="HVX18" s="543"/>
      <c r="HVY18" s="542"/>
      <c r="HWG18" s="756"/>
      <c r="HWI18" s="756"/>
      <c r="HWK18" s="756"/>
      <c r="HWM18" s="756"/>
      <c r="HWN18" s="94"/>
      <c r="HWQ18" s="543"/>
      <c r="HWR18" s="542"/>
      <c r="HWZ18" s="756"/>
      <c r="HXB18" s="756"/>
      <c r="HXD18" s="756"/>
      <c r="HXF18" s="756"/>
      <c r="HXG18" s="94"/>
      <c r="HXJ18" s="543"/>
      <c r="HXK18" s="542"/>
      <c r="HXS18" s="756"/>
      <c r="HXU18" s="756"/>
      <c r="HXW18" s="756"/>
      <c r="HXY18" s="756"/>
      <c r="HXZ18" s="94"/>
      <c r="HYC18" s="543"/>
      <c r="HYD18" s="542"/>
      <c r="HYL18" s="756"/>
      <c r="HYN18" s="756"/>
      <c r="HYP18" s="756"/>
      <c r="HYR18" s="756"/>
      <c r="HYS18" s="94"/>
      <c r="HYV18" s="543"/>
      <c r="HYW18" s="542"/>
      <c r="HZE18" s="756"/>
      <c r="HZG18" s="756"/>
      <c r="HZI18" s="756"/>
      <c r="HZK18" s="756"/>
      <c r="HZL18" s="94"/>
      <c r="HZO18" s="543"/>
      <c r="HZP18" s="542"/>
      <c r="HZX18" s="756"/>
      <c r="HZZ18" s="756"/>
      <c r="IAB18" s="756"/>
      <c r="IAD18" s="756"/>
      <c r="IAE18" s="94"/>
      <c r="IAH18" s="543"/>
      <c r="IAI18" s="542"/>
      <c r="IAQ18" s="756"/>
      <c r="IAS18" s="756"/>
      <c r="IAU18" s="756"/>
      <c r="IAW18" s="756"/>
      <c r="IAX18" s="94"/>
      <c r="IBA18" s="543"/>
      <c r="IBB18" s="542"/>
      <c r="IBJ18" s="756"/>
      <c r="IBL18" s="756"/>
      <c r="IBN18" s="756"/>
      <c r="IBP18" s="756"/>
      <c r="IBQ18" s="94"/>
      <c r="IBT18" s="543"/>
      <c r="IBU18" s="542"/>
      <c r="ICC18" s="756"/>
      <c r="ICE18" s="756"/>
      <c r="ICG18" s="756"/>
      <c r="ICI18" s="756"/>
      <c r="ICJ18" s="94"/>
      <c r="ICM18" s="543"/>
      <c r="ICN18" s="542"/>
      <c r="ICV18" s="756"/>
      <c r="ICX18" s="756"/>
      <c r="ICZ18" s="756"/>
      <c r="IDB18" s="756"/>
      <c r="IDC18" s="94"/>
      <c r="IDF18" s="543"/>
      <c r="IDG18" s="542"/>
      <c r="IDO18" s="756"/>
      <c r="IDQ18" s="756"/>
      <c r="IDS18" s="756"/>
      <c r="IDU18" s="756"/>
      <c r="IDV18" s="94"/>
      <c r="IDY18" s="543"/>
      <c r="IDZ18" s="542"/>
      <c r="IEH18" s="756"/>
      <c r="IEJ18" s="756"/>
      <c r="IEL18" s="756"/>
      <c r="IEN18" s="756"/>
      <c r="IEO18" s="94"/>
      <c r="IER18" s="543"/>
      <c r="IES18" s="542"/>
      <c r="IFA18" s="756"/>
      <c r="IFC18" s="756"/>
      <c r="IFE18" s="756"/>
      <c r="IFG18" s="756"/>
      <c r="IFH18" s="94"/>
      <c r="IFK18" s="543"/>
      <c r="IFL18" s="542"/>
      <c r="IFT18" s="756"/>
      <c r="IFV18" s="756"/>
      <c r="IFX18" s="756"/>
      <c r="IFZ18" s="756"/>
      <c r="IGA18" s="94"/>
      <c r="IGD18" s="543"/>
      <c r="IGE18" s="542"/>
      <c r="IGM18" s="756"/>
      <c r="IGO18" s="756"/>
      <c r="IGQ18" s="756"/>
      <c r="IGS18" s="756"/>
      <c r="IGT18" s="94"/>
      <c r="IGW18" s="543"/>
      <c r="IGX18" s="542"/>
      <c r="IHF18" s="756"/>
      <c r="IHH18" s="756"/>
      <c r="IHJ18" s="756"/>
      <c r="IHL18" s="756"/>
      <c r="IHM18" s="94"/>
      <c r="IHP18" s="543"/>
      <c r="IHQ18" s="542"/>
      <c r="IHY18" s="756"/>
      <c r="IIA18" s="756"/>
      <c r="IIC18" s="756"/>
      <c r="IIE18" s="756"/>
      <c r="IIF18" s="94"/>
      <c r="III18" s="543"/>
      <c r="IIJ18" s="542"/>
      <c r="IIR18" s="756"/>
      <c r="IIT18" s="756"/>
      <c r="IIV18" s="756"/>
      <c r="IIX18" s="756"/>
      <c r="IIY18" s="94"/>
      <c r="IJB18" s="543"/>
      <c r="IJC18" s="542"/>
      <c r="IJK18" s="756"/>
      <c r="IJM18" s="756"/>
      <c r="IJO18" s="756"/>
      <c r="IJQ18" s="756"/>
      <c r="IJR18" s="94"/>
      <c r="IJU18" s="543"/>
      <c r="IJV18" s="542"/>
      <c r="IKD18" s="756"/>
      <c r="IKF18" s="756"/>
      <c r="IKH18" s="756"/>
      <c r="IKJ18" s="756"/>
      <c r="IKK18" s="94"/>
      <c r="IKN18" s="543"/>
      <c r="IKO18" s="542"/>
      <c r="IKW18" s="756"/>
      <c r="IKY18" s="756"/>
      <c r="ILA18" s="756"/>
      <c r="ILC18" s="756"/>
      <c r="ILD18" s="94"/>
      <c r="ILG18" s="543"/>
      <c r="ILH18" s="542"/>
      <c r="ILP18" s="756"/>
      <c r="ILR18" s="756"/>
      <c r="ILT18" s="756"/>
      <c r="ILV18" s="756"/>
      <c r="ILW18" s="94"/>
      <c r="ILZ18" s="543"/>
      <c r="IMA18" s="542"/>
      <c r="IMI18" s="756"/>
      <c r="IMK18" s="756"/>
      <c r="IMM18" s="756"/>
      <c r="IMO18" s="756"/>
      <c r="IMP18" s="94"/>
      <c r="IMS18" s="543"/>
      <c r="IMT18" s="542"/>
      <c r="INB18" s="756"/>
      <c r="IND18" s="756"/>
      <c r="INF18" s="756"/>
      <c r="INH18" s="756"/>
      <c r="INI18" s="94"/>
      <c r="INL18" s="543"/>
      <c r="INM18" s="542"/>
      <c r="INU18" s="756"/>
      <c r="INW18" s="756"/>
      <c r="INY18" s="756"/>
      <c r="IOA18" s="756"/>
      <c r="IOB18" s="94"/>
      <c r="IOE18" s="543"/>
      <c r="IOF18" s="542"/>
      <c r="ION18" s="756"/>
      <c r="IOP18" s="756"/>
      <c r="IOR18" s="756"/>
      <c r="IOT18" s="756"/>
      <c r="IOU18" s="94"/>
      <c r="IOX18" s="543"/>
      <c r="IOY18" s="542"/>
      <c r="IPG18" s="756"/>
      <c r="IPI18" s="756"/>
      <c r="IPK18" s="756"/>
      <c r="IPM18" s="756"/>
      <c r="IPN18" s="94"/>
      <c r="IPQ18" s="543"/>
      <c r="IPR18" s="542"/>
      <c r="IPZ18" s="756"/>
      <c r="IQB18" s="756"/>
      <c r="IQD18" s="756"/>
      <c r="IQF18" s="756"/>
      <c r="IQG18" s="94"/>
      <c r="IQJ18" s="543"/>
      <c r="IQK18" s="542"/>
      <c r="IQS18" s="756"/>
      <c r="IQU18" s="756"/>
      <c r="IQW18" s="756"/>
      <c r="IQY18" s="756"/>
      <c r="IQZ18" s="94"/>
      <c r="IRC18" s="543"/>
      <c r="IRD18" s="542"/>
      <c r="IRL18" s="756"/>
      <c r="IRN18" s="756"/>
      <c r="IRP18" s="756"/>
      <c r="IRR18" s="756"/>
      <c r="IRS18" s="94"/>
      <c r="IRV18" s="543"/>
      <c r="IRW18" s="542"/>
      <c r="ISE18" s="756"/>
      <c r="ISG18" s="756"/>
      <c r="ISI18" s="756"/>
      <c r="ISK18" s="756"/>
      <c r="ISL18" s="94"/>
      <c r="ISO18" s="543"/>
      <c r="ISP18" s="542"/>
      <c r="ISX18" s="756"/>
      <c r="ISZ18" s="756"/>
      <c r="ITB18" s="756"/>
      <c r="ITD18" s="756"/>
      <c r="ITE18" s="94"/>
      <c r="ITH18" s="543"/>
      <c r="ITI18" s="542"/>
      <c r="ITQ18" s="756"/>
      <c r="ITS18" s="756"/>
      <c r="ITU18" s="756"/>
      <c r="ITW18" s="756"/>
      <c r="ITX18" s="94"/>
      <c r="IUA18" s="543"/>
      <c r="IUB18" s="542"/>
      <c r="IUJ18" s="756"/>
      <c r="IUL18" s="756"/>
      <c r="IUN18" s="756"/>
      <c r="IUP18" s="756"/>
      <c r="IUQ18" s="94"/>
      <c r="IUT18" s="543"/>
      <c r="IUU18" s="542"/>
      <c r="IVC18" s="756"/>
      <c r="IVE18" s="756"/>
      <c r="IVG18" s="756"/>
      <c r="IVI18" s="756"/>
      <c r="IVJ18" s="94"/>
      <c r="IVM18" s="543"/>
      <c r="IVN18" s="542"/>
      <c r="IVV18" s="756"/>
      <c r="IVX18" s="756"/>
      <c r="IVZ18" s="756"/>
      <c r="IWB18" s="756"/>
      <c r="IWC18" s="94"/>
      <c r="IWF18" s="543"/>
      <c r="IWG18" s="542"/>
      <c r="IWO18" s="756"/>
      <c r="IWQ18" s="756"/>
      <c r="IWS18" s="756"/>
      <c r="IWU18" s="756"/>
      <c r="IWV18" s="94"/>
      <c r="IWY18" s="543"/>
      <c r="IWZ18" s="542"/>
      <c r="IXH18" s="756"/>
      <c r="IXJ18" s="756"/>
      <c r="IXL18" s="756"/>
      <c r="IXN18" s="756"/>
      <c r="IXO18" s="94"/>
      <c r="IXR18" s="543"/>
      <c r="IXS18" s="542"/>
      <c r="IYA18" s="756"/>
      <c r="IYC18" s="756"/>
      <c r="IYE18" s="756"/>
      <c r="IYG18" s="756"/>
      <c r="IYH18" s="94"/>
      <c r="IYK18" s="543"/>
      <c r="IYL18" s="542"/>
      <c r="IYT18" s="756"/>
      <c r="IYV18" s="756"/>
      <c r="IYX18" s="756"/>
      <c r="IYZ18" s="756"/>
      <c r="IZA18" s="94"/>
      <c r="IZD18" s="543"/>
      <c r="IZE18" s="542"/>
      <c r="IZM18" s="756"/>
      <c r="IZO18" s="756"/>
      <c r="IZQ18" s="756"/>
      <c r="IZS18" s="756"/>
      <c r="IZT18" s="94"/>
      <c r="IZW18" s="543"/>
      <c r="IZX18" s="542"/>
      <c r="JAF18" s="756"/>
      <c r="JAH18" s="756"/>
      <c r="JAJ18" s="756"/>
      <c r="JAL18" s="756"/>
      <c r="JAM18" s="94"/>
      <c r="JAP18" s="543"/>
      <c r="JAQ18" s="542"/>
      <c r="JAY18" s="756"/>
      <c r="JBA18" s="756"/>
      <c r="JBC18" s="756"/>
      <c r="JBE18" s="756"/>
      <c r="JBF18" s="94"/>
      <c r="JBI18" s="543"/>
      <c r="JBJ18" s="542"/>
      <c r="JBR18" s="756"/>
      <c r="JBT18" s="756"/>
      <c r="JBV18" s="756"/>
      <c r="JBX18" s="756"/>
      <c r="JBY18" s="94"/>
      <c r="JCB18" s="543"/>
      <c r="JCC18" s="542"/>
      <c r="JCK18" s="756"/>
      <c r="JCM18" s="756"/>
      <c r="JCO18" s="756"/>
      <c r="JCQ18" s="756"/>
      <c r="JCR18" s="94"/>
      <c r="JCU18" s="543"/>
      <c r="JCV18" s="542"/>
      <c r="JDD18" s="756"/>
      <c r="JDF18" s="756"/>
      <c r="JDH18" s="756"/>
      <c r="JDJ18" s="756"/>
      <c r="JDK18" s="94"/>
      <c r="JDN18" s="543"/>
      <c r="JDO18" s="542"/>
      <c r="JDW18" s="756"/>
      <c r="JDY18" s="756"/>
      <c r="JEA18" s="756"/>
      <c r="JEC18" s="756"/>
      <c r="JED18" s="94"/>
      <c r="JEG18" s="543"/>
      <c r="JEH18" s="542"/>
      <c r="JEP18" s="756"/>
      <c r="JER18" s="756"/>
      <c r="JET18" s="756"/>
      <c r="JEV18" s="756"/>
      <c r="JEW18" s="94"/>
      <c r="JEZ18" s="543"/>
      <c r="JFA18" s="542"/>
      <c r="JFI18" s="756"/>
      <c r="JFK18" s="756"/>
      <c r="JFM18" s="756"/>
      <c r="JFO18" s="756"/>
      <c r="JFP18" s="94"/>
      <c r="JFS18" s="543"/>
      <c r="JFT18" s="542"/>
      <c r="JGB18" s="756"/>
      <c r="JGD18" s="756"/>
      <c r="JGF18" s="756"/>
      <c r="JGH18" s="756"/>
      <c r="JGI18" s="94"/>
      <c r="JGL18" s="543"/>
      <c r="JGM18" s="542"/>
      <c r="JGU18" s="756"/>
      <c r="JGW18" s="756"/>
      <c r="JGY18" s="756"/>
      <c r="JHA18" s="756"/>
      <c r="JHB18" s="94"/>
      <c r="JHE18" s="543"/>
      <c r="JHF18" s="542"/>
      <c r="JHN18" s="756"/>
      <c r="JHP18" s="756"/>
      <c r="JHR18" s="756"/>
      <c r="JHT18" s="756"/>
      <c r="JHU18" s="94"/>
      <c r="JHX18" s="543"/>
      <c r="JHY18" s="542"/>
      <c r="JIG18" s="756"/>
      <c r="JII18" s="756"/>
      <c r="JIK18" s="756"/>
      <c r="JIM18" s="756"/>
      <c r="JIN18" s="94"/>
      <c r="JIQ18" s="543"/>
      <c r="JIR18" s="542"/>
      <c r="JIZ18" s="756"/>
      <c r="JJB18" s="756"/>
      <c r="JJD18" s="756"/>
      <c r="JJF18" s="756"/>
      <c r="JJG18" s="94"/>
      <c r="JJJ18" s="543"/>
      <c r="JJK18" s="542"/>
      <c r="JJS18" s="756"/>
      <c r="JJU18" s="756"/>
      <c r="JJW18" s="756"/>
      <c r="JJY18" s="756"/>
      <c r="JJZ18" s="94"/>
      <c r="JKC18" s="543"/>
      <c r="JKD18" s="542"/>
      <c r="JKL18" s="756"/>
      <c r="JKN18" s="756"/>
      <c r="JKP18" s="756"/>
      <c r="JKR18" s="756"/>
      <c r="JKS18" s="94"/>
      <c r="JKV18" s="543"/>
      <c r="JKW18" s="542"/>
      <c r="JLE18" s="756"/>
      <c r="JLG18" s="756"/>
      <c r="JLI18" s="756"/>
      <c r="JLK18" s="756"/>
      <c r="JLL18" s="94"/>
      <c r="JLO18" s="543"/>
      <c r="JLP18" s="542"/>
      <c r="JLX18" s="756"/>
      <c r="JLZ18" s="756"/>
      <c r="JMB18" s="756"/>
      <c r="JMD18" s="756"/>
      <c r="JME18" s="94"/>
      <c r="JMH18" s="543"/>
      <c r="JMI18" s="542"/>
      <c r="JMQ18" s="756"/>
      <c r="JMS18" s="756"/>
      <c r="JMU18" s="756"/>
      <c r="JMW18" s="756"/>
      <c r="JMX18" s="94"/>
      <c r="JNA18" s="543"/>
      <c r="JNB18" s="542"/>
      <c r="JNJ18" s="756"/>
      <c r="JNL18" s="756"/>
      <c r="JNN18" s="756"/>
      <c r="JNP18" s="756"/>
      <c r="JNQ18" s="94"/>
      <c r="JNT18" s="543"/>
      <c r="JNU18" s="542"/>
      <c r="JOC18" s="756"/>
      <c r="JOE18" s="756"/>
      <c r="JOG18" s="756"/>
      <c r="JOI18" s="756"/>
      <c r="JOJ18" s="94"/>
      <c r="JOM18" s="543"/>
      <c r="JON18" s="542"/>
      <c r="JOV18" s="756"/>
      <c r="JOX18" s="756"/>
      <c r="JOZ18" s="756"/>
      <c r="JPB18" s="756"/>
      <c r="JPC18" s="94"/>
      <c r="JPF18" s="543"/>
      <c r="JPG18" s="542"/>
      <c r="JPO18" s="756"/>
      <c r="JPQ18" s="756"/>
      <c r="JPS18" s="756"/>
      <c r="JPU18" s="756"/>
      <c r="JPV18" s="94"/>
      <c r="JPY18" s="543"/>
      <c r="JPZ18" s="542"/>
      <c r="JQH18" s="756"/>
      <c r="JQJ18" s="756"/>
      <c r="JQL18" s="756"/>
      <c r="JQN18" s="756"/>
      <c r="JQO18" s="94"/>
      <c r="JQR18" s="543"/>
      <c r="JQS18" s="542"/>
      <c r="JRA18" s="756"/>
      <c r="JRC18" s="756"/>
      <c r="JRE18" s="756"/>
      <c r="JRG18" s="756"/>
      <c r="JRH18" s="94"/>
      <c r="JRK18" s="543"/>
      <c r="JRL18" s="542"/>
      <c r="JRT18" s="756"/>
      <c r="JRV18" s="756"/>
      <c r="JRX18" s="756"/>
      <c r="JRZ18" s="756"/>
      <c r="JSA18" s="94"/>
      <c r="JSD18" s="543"/>
      <c r="JSE18" s="542"/>
      <c r="JSM18" s="756"/>
      <c r="JSO18" s="756"/>
      <c r="JSQ18" s="756"/>
      <c r="JSS18" s="756"/>
      <c r="JST18" s="94"/>
      <c r="JSW18" s="543"/>
      <c r="JSX18" s="542"/>
      <c r="JTF18" s="756"/>
      <c r="JTH18" s="756"/>
      <c r="JTJ18" s="756"/>
      <c r="JTL18" s="756"/>
      <c r="JTM18" s="94"/>
      <c r="JTP18" s="543"/>
      <c r="JTQ18" s="542"/>
      <c r="JTY18" s="756"/>
      <c r="JUA18" s="756"/>
      <c r="JUC18" s="756"/>
      <c r="JUE18" s="756"/>
      <c r="JUF18" s="94"/>
      <c r="JUI18" s="543"/>
      <c r="JUJ18" s="542"/>
      <c r="JUR18" s="756"/>
      <c r="JUT18" s="756"/>
      <c r="JUV18" s="756"/>
      <c r="JUX18" s="756"/>
      <c r="JUY18" s="94"/>
      <c r="JVB18" s="543"/>
      <c r="JVC18" s="542"/>
      <c r="JVK18" s="756"/>
      <c r="JVM18" s="756"/>
      <c r="JVO18" s="756"/>
      <c r="JVQ18" s="756"/>
      <c r="JVR18" s="94"/>
      <c r="JVU18" s="543"/>
      <c r="JVV18" s="542"/>
      <c r="JWD18" s="756"/>
      <c r="JWF18" s="756"/>
      <c r="JWH18" s="756"/>
      <c r="JWJ18" s="756"/>
      <c r="JWK18" s="94"/>
      <c r="JWN18" s="543"/>
      <c r="JWO18" s="542"/>
      <c r="JWW18" s="756"/>
      <c r="JWY18" s="756"/>
      <c r="JXA18" s="756"/>
      <c r="JXC18" s="756"/>
      <c r="JXD18" s="94"/>
      <c r="JXG18" s="543"/>
      <c r="JXH18" s="542"/>
      <c r="JXP18" s="756"/>
      <c r="JXR18" s="756"/>
      <c r="JXT18" s="756"/>
      <c r="JXV18" s="756"/>
      <c r="JXW18" s="94"/>
      <c r="JXZ18" s="543"/>
      <c r="JYA18" s="542"/>
      <c r="JYI18" s="756"/>
      <c r="JYK18" s="756"/>
      <c r="JYM18" s="756"/>
      <c r="JYO18" s="756"/>
      <c r="JYP18" s="94"/>
      <c r="JYS18" s="543"/>
      <c r="JYT18" s="542"/>
      <c r="JZB18" s="756"/>
      <c r="JZD18" s="756"/>
      <c r="JZF18" s="756"/>
      <c r="JZH18" s="756"/>
      <c r="JZI18" s="94"/>
      <c r="JZL18" s="543"/>
      <c r="JZM18" s="542"/>
      <c r="JZU18" s="756"/>
      <c r="JZW18" s="756"/>
      <c r="JZY18" s="756"/>
      <c r="KAA18" s="756"/>
      <c r="KAB18" s="94"/>
      <c r="KAE18" s="543"/>
      <c r="KAF18" s="542"/>
      <c r="KAN18" s="756"/>
      <c r="KAP18" s="756"/>
      <c r="KAR18" s="756"/>
      <c r="KAT18" s="756"/>
      <c r="KAU18" s="94"/>
      <c r="KAX18" s="543"/>
      <c r="KAY18" s="542"/>
      <c r="KBG18" s="756"/>
      <c r="KBI18" s="756"/>
      <c r="KBK18" s="756"/>
      <c r="KBM18" s="756"/>
      <c r="KBN18" s="94"/>
      <c r="KBQ18" s="543"/>
      <c r="KBR18" s="542"/>
      <c r="KBZ18" s="756"/>
      <c r="KCB18" s="756"/>
      <c r="KCD18" s="756"/>
      <c r="KCF18" s="756"/>
      <c r="KCG18" s="94"/>
      <c r="KCJ18" s="543"/>
      <c r="KCK18" s="542"/>
      <c r="KCS18" s="756"/>
      <c r="KCU18" s="756"/>
      <c r="KCW18" s="756"/>
      <c r="KCY18" s="756"/>
      <c r="KCZ18" s="94"/>
      <c r="KDC18" s="543"/>
      <c r="KDD18" s="542"/>
      <c r="KDL18" s="756"/>
      <c r="KDN18" s="756"/>
      <c r="KDP18" s="756"/>
      <c r="KDR18" s="756"/>
      <c r="KDS18" s="94"/>
      <c r="KDV18" s="543"/>
      <c r="KDW18" s="542"/>
      <c r="KEE18" s="756"/>
      <c r="KEG18" s="756"/>
      <c r="KEI18" s="756"/>
      <c r="KEK18" s="756"/>
      <c r="KEL18" s="94"/>
      <c r="KEO18" s="543"/>
      <c r="KEP18" s="542"/>
      <c r="KEX18" s="756"/>
      <c r="KEZ18" s="756"/>
      <c r="KFB18" s="756"/>
      <c r="KFD18" s="756"/>
      <c r="KFE18" s="94"/>
      <c r="KFH18" s="543"/>
      <c r="KFI18" s="542"/>
      <c r="KFQ18" s="756"/>
      <c r="KFS18" s="756"/>
      <c r="KFU18" s="756"/>
      <c r="KFW18" s="756"/>
      <c r="KFX18" s="94"/>
      <c r="KGA18" s="543"/>
      <c r="KGB18" s="542"/>
      <c r="KGJ18" s="756"/>
      <c r="KGL18" s="756"/>
      <c r="KGN18" s="756"/>
      <c r="KGP18" s="756"/>
      <c r="KGQ18" s="94"/>
      <c r="KGT18" s="543"/>
      <c r="KGU18" s="542"/>
      <c r="KHC18" s="756"/>
      <c r="KHE18" s="756"/>
      <c r="KHG18" s="756"/>
      <c r="KHI18" s="756"/>
      <c r="KHJ18" s="94"/>
      <c r="KHM18" s="543"/>
      <c r="KHN18" s="542"/>
      <c r="KHV18" s="756"/>
      <c r="KHX18" s="756"/>
      <c r="KHZ18" s="756"/>
      <c r="KIB18" s="756"/>
      <c r="KIC18" s="94"/>
      <c r="KIF18" s="543"/>
      <c r="KIG18" s="542"/>
      <c r="KIO18" s="756"/>
      <c r="KIQ18" s="756"/>
      <c r="KIS18" s="756"/>
      <c r="KIU18" s="756"/>
      <c r="KIV18" s="94"/>
      <c r="KIY18" s="543"/>
      <c r="KIZ18" s="542"/>
      <c r="KJH18" s="756"/>
      <c r="KJJ18" s="756"/>
      <c r="KJL18" s="756"/>
      <c r="KJN18" s="756"/>
      <c r="KJO18" s="94"/>
      <c r="KJR18" s="543"/>
      <c r="KJS18" s="542"/>
      <c r="KKA18" s="756"/>
      <c r="KKC18" s="756"/>
      <c r="KKE18" s="756"/>
      <c r="KKG18" s="756"/>
      <c r="KKH18" s="94"/>
      <c r="KKK18" s="543"/>
      <c r="KKL18" s="542"/>
      <c r="KKT18" s="756"/>
      <c r="KKV18" s="756"/>
      <c r="KKX18" s="756"/>
      <c r="KKZ18" s="756"/>
      <c r="KLA18" s="94"/>
      <c r="KLD18" s="543"/>
      <c r="KLE18" s="542"/>
      <c r="KLM18" s="756"/>
      <c r="KLO18" s="756"/>
      <c r="KLQ18" s="756"/>
      <c r="KLS18" s="756"/>
      <c r="KLT18" s="94"/>
      <c r="KLW18" s="543"/>
      <c r="KLX18" s="542"/>
      <c r="KMF18" s="756"/>
      <c r="KMH18" s="756"/>
      <c r="KMJ18" s="756"/>
      <c r="KML18" s="756"/>
      <c r="KMM18" s="94"/>
      <c r="KMP18" s="543"/>
      <c r="KMQ18" s="542"/>
      <c r="KMY18" s="756"/>
      <c r="KNA18" s="756"/>
      <c r="KNC18" s="756"/>
      <c r="KNE18" s="756"/>
      <c r="KNF18" s="94"/>
      <c r="KNI18" s="543"/>
      <c r="KNJ18" s="542"/>
      <c r="KNR18" s="756"/>
      <c r="KNT18" s="756"/>
      <c r="KNV18" s="756"/>
      <c r="KNX18" s="756"/>
      <c r="KNY18" s="94"/>
      <c r="KOB18" s="543"/>
      <c r="KOC18" s="542"/>
      <c r="KOK18" s="756"/>
      <c r="KOM18" s="756"/>
      <c r="KOO18" s="756"/>
      <c r="KOQ18" s="756"/>
      <c r="KOR18" s="94"/>
      <c r="KOU18" s="543"/>
      <c r="KOV18" s="542"/>
      <c r="KPD18" s="756"/>
      <c r="KPF18" s="756"/>
      <c r="KPH18" s="756"/>
      <c r="KPJ18" s="756"/>
      <c r="KPK18" s="94"/>
      <c r="KPN18" s="543"/>
      <c r="KPO18" s="542"/>
      <c r="KPW18" s="756"/>
      <c r="KPY18" s="756"/>
      <c r="KQA18" s="756"/>
      <c r="KQC18" s="756"/>
      <c r="KQD18" s="94"/>
      <c r="KQG18" s="543"/>
      <c r="KQH18" s="542"/>
      <c r="KQP18" s="756"/>
      <c r="KQR18" s="756"/>
      <c r="KQT18" s="756"/>
      <c r="KQV18" s="756"/>
      <c r="KQW18" s="94"/>
      <c r="KQZ18" s="543"/>
      <c r="KRA18" s="542"/>
      <c r="KRI18" s="756"/>
      <c r="KRK18" s="756"/>
      <c r="KRM18" s="756"/>
      <c r="KRO18" s="756"/>
      <c r="KRP18" s="94"/>
      <c r="KRS18" s="543"/>
      <c r="KRT18" s="542"/>
      <c r="KSB18" s="756"/>
      <c r="KSD18" s="756"/>
      <c r="KSF18" s="756"/>
      <c r="KSH18" s="756"/>
      <c r="KSI18" s="94"/>
      <c r="KSL18" s="543"/>
      <c r="KSM18" s="542"/>
      <c r="KSU18" s="756"/>
      <c r="KSW18" s="756"/>
      <c r="KSY18" s="756"/>
      <c r="KTA18" s="756"/>
      <c r="KTB18" s="94"/>
      <c r="KTE18" s="543"/>
      <c r="KTF18" s="542"/>
      <c r="KTN18" s="756"/>
      <c r="KTP18" s="756"/>
      <c r="KTR18" s="756"/>
      <c r="KTT18" s="756"/>
      <c r="KTU18" s="94"/>
      <c r="KTX18" s="543"/>
      <c r="KTY18" s="542"/>
      <c r="KUG18" s="756"/>
      <c r="KUI18" s="756"/>
      <c r="KUK18" s="756"/>
      <c r="KUM18" s="756"/>
      <c r="KUN18" s="94"/>
      <c r="KUQ18" s="543"/>
      <c r="KUR18" s="542"/>
      <c r="KUZ18" s="756"/>
      <c r="KVB18" s="756"/>
      <c r="KVD18" s="756"/>
      <c r="KVF18" s="756"/>
      <c r="KVG18" s="94"/>
      <c r="KVJ18" s="543"/>
      <c r="KVK18" s="542"/>
      <c r="KVS18" s="756"/>
      <c r="KVU18" s="756"/>
      <c r="KVW18" s="756"/>
      <c r="KVY18" s="756"/>
      <c r="KVZ18" s="94"/>
      <c r="KWC18" s="543"/>
      <c r="KWD18" s="542"/>
      <c r="KWL18" s="756"/>
      <c r="KWN18" s="756"/>
      <c r="KWP18" s="756"/>
      <c r="KWR18" s="756"/>
      <c r="KWS18" s="94"/>
      <c r="KWV18" s="543"/>
      <c r="KWW18" s="542"/>
      <c r="KXE18" s="756"/>
      <c r="KXG18" s="756"/>
      <c r="KXI18" s="756"/>
      <c r="KXK18" s="756"/>
      <c r="KXL18" s="94"/>
      <c r="KXO18" s="543"/>
      <c r="KXP18" s="542"/>
      <c r="KXX18" s="756"/>
      <c r="KXZ18" s="756"/>
      <c r="KYB18" s="756"/>
      <c r="KYD18" s="756"/>
      <c r="KYE18" s="94"/>
      <c r="KYH18" s="543"/>
      <c r="KYI18" s="542"/>
      <c r="KYQ18" s="756"/>
      <c r="KYS18" s="756"/>
      <c r="KYU18" s="756"/>
      <c r="KYW18" s="756"/>
      <c r="KYX18" s="94"/>
      <c r="KZA18" s="543"/>
      <c r="KZB18" s="542"/>
      <c r="KZJ18" s="756"/>
      <c r="KZL18" s="756"/>
      <c r="KZN18" s="756"/>
      <c r="KZP18" s="756"/>
      <c r="KZQ18" s="94"/>
      <c r="KZT18" s="543"/>
      <c r="KZU18" s="542"/>
      <c r="LAC18" s="756"/>
      <c r="LAE18" s="756"/>
      <c r="LAG18" s="756"/>
      <c r="LAI18" s="756"/>
      <c r="LAJ18" s="94"/>
      <c r="LAM18" s="543"/>
      <c r="LAN18" s="542"/>
      <c r="LAV18" s="756"/>
      <c r="LAX18" s="756"/>
      <c r="LAZ18" s="756"/>
      <c r="LBB18" s="756"/>
      <c r="LBC18" s="94"/>
      <c r="LBF18" s="543"/>
      <c r="LBG18" s="542"/>
      <c r="LBO18" s="756"/>
      <c r="LBQ18" s="756"/>
      <c r="LBS18" s="756"/>
      <c r="LBU18" s="756"/>
      <c r="LBV18" s="94"/>
      <c r="LBY18" s="543"/>
      <c r="LBZ18" s="542"/>
      <c r="LCH18" s="756"/>
      <c r="LCJ18" s="756"/>
      <c r="LCL18" s="756"/>
      <c r="LCN18" s="756"/>
      <c r="LCO18" s="94"/>
      <c r="LCR18" s="543"/>
      <c r="LCS18" s="542"/>
      <c r="LDA18" s="756"/>
      <c r="LDC18" s="756"/>
      <c r="LDE18" s="756"/>
      <c r="LDG18" s="756"/>
      <c r="LDH18" s="94"/>
      <c r="LDK18" s="543"/>
      <c r="LDL18" s="542"/>
      <c r="LDT18" s="756"/>
      <c r="LDV18" s="756"/>
      <c r="LDX18" s="756"/>
      <c r="LDZ18" s="756"/>
      <c r="LEA18" s="94"/>
      <c r="LED18" s="543"/>
      <c r="LEE18" s="542"/>
      <c r="LEM18" s="756"/>
      <c r="LEO18" s="756"/>
      <c r="LEQ18" s="756"/>
      <c r="LES18" s="756"/>
      <c r="LET18" s="94"/>
      <c r="LEW18" s="543"/>
      <c r="LEX18" s="542"/>
      <c r="LFF18" s="756"/>
      <c r="LFH18" s="756"/>
      <c r="LFJ18" s="756"/>
      <c r="LFL18" s="756"/>
      <c r="LFM18" s="94"/>
      <c r="LFP18" s="543"/>
      <c r="LFQ18" s="542"/>
      <c r="LFY18" s="756"/>
      <c r="LGA18" s="756"/>
      <c r="LGC18" s="756"/>
      <c r="LGE18" s="756"/>
      <c r="LGF18" s="94"/>
      <c r="LGI18" s="543"/>
      <c r="LGJ18" s="542"/>
      <c r="LGR18" s="756"/>
      <c r="LGT18" s="756"/>
      <c r="LGV18" s="756"/>
      <c r="LGX18" s="756"/>
      <c r="LGY18" s="94"/>
      <c r="LHB18" s="543"/>
      <c r="LHC18" s="542"/>
      <c r="LHK18" s="756"/>
      <c r="LHM18" s="756"/>
      <c r="LHO18" s="756"/>
      <c r="LHQ18" s="756"/>
      <c r="LHR18" s="94"/>
      <c r="LHU18" s="543"/>
      <c r="LHV18" s="542"/>
      <c r="LID18" s="756"/>
      <c r="LIF18" s="756"/>
      <c r="LIH18" s="756"/>
      <c r="LIJ18" s="756"/>
      <c r="LIK18" s="94"/>
      <c r="LIN18" s="543"/>
      <c r="LIO18" s="542"/>
      <c r="LIW18" s="756"/>
      <c r="LIY18" s="756"/>
      <c r="LJA18" s="756"/>
      <c r="LJC18" s="756"/>
      <c r="LJD18" s="94"/>
      <c r="LJG18" s="543"/>
      <c r="LJH18" s="542"/>
      <c r="LJP18" s="756"/>
      <c r="LJR18" s="756"/>
      <c r="LJT18" s="756"/>
      <c r="LJV18" s="756"/>
      <c r="LJW18" s="94"/>
      <c r="LJZ18" s="543"/>
      <c r="LKA18" s="542"/>
      <c r="LKI18" s="756"/>
      <c r="LKK18" s="756"/>
      <c r="LKM18" s="756"/>
      <c r="LKO18" s="756"/>
      <c r="LKP18" s="94"/>
      <c r="LKS18" s="543"/>
      <c r="LKT18" s="542"/>
      <c r="LLB18" s="756"/>
      <c r="LLD18" s="756"/>
      <c r="LLF18" s="756"/>
      <c r="LLH18" s="756"/>
      <c r="LLI18" s="94"/>
      <c r="LLL18" s="543"/>
      <c r="LLM18" s="542"/>
      <c r="LLU18" s="756"/>
      <c r="LLW18" s="756"/>
      <c r="LLY18" s="756"/>
      <c r="LMA18" s="756"/>
      <c r="LMB18" s="94"/>
      <c r="LME18" s="543"/>
      <c r="LMF18" s="542"/>
      <c r="LMN18" s="756"/>
      <c r="LMP18" s="756"/>
      <c r="LMR18" s="756"/>
      <c r="LMT18" s="756"/>
      <c r="LMU18" s="94"/>
      <c r="LMX18" s="543"/>
      <c r="LMY18" s="542"/>
      <c r="LNG18" s="756"/>
      <c r="LNI18" s="756"/>
      <c r="LNK18" s="756"/>
      <c r="LNM18" s="756"/>
      <c r="LNN18" s="94"/>
      <c r="LNQ18" s="543"/>
      <c r="LNR18" s="542"/>
      <c r="LNZ18" s="756"/>
      <c r="LOB18" s="756"/>
      <c r="LOD18" s="756"/>
      <c r="LOF18" s="756"/>
      <c r="LOG18" s="94"/>
      <c r="LOJ18" s="543"/>
      <c r="LOK18" s="542"/>
      <c r="LOS18" s="756"/>
      <c r="LOU18" s="756"/>
      <c r="LOW18" s="756"/>
      <c r="LOY18" s="756"/>
      <c r="LOZ18" s="94"/>
      <c r="LPC18" s="543"/>
      <c r="LPD18" s="542"/>
      <c r="LPL18" s="756"/>
      <c r="LPN18" s="756"/>
      <c r="LPP18" s="756"/>
      <c r="LPR18" s="756"/>
      <c r="LPS18" s="94"/>
      <c r="LPV18" s="543"/>
      <c r="LPW18" s="542"/>
      <c r="LQE18" s="756"/>
      <c r="LQG18" s="756"/>
      <c r="LQI18" s="756"/>
      <c r="LQK18" s="756"/>
      <c r="LQL18" s="94"/>
      <c r="LQO18" s="543"/>
      <c r="LQP18" s="542"/>
      <c r="LQX18" s="756"/>
      <c r="LQZ18" s="756"/>
      <c r="LRB18" s="756"/>
      <c r="LRD18" s="756"/>
      <c r="LRE18" s="94"/>
      <c r="LRH18" s="543"/>
      <c r="LRI18" s="542"/>
      <c r="LRQ18" s="756"/>
      <c r="LRS18" s="756"/>
      <c r="LRU18" s="756"/>
      <c r="LRW18" s="756"/>
      <c r="LRX18" s="94"/>
      <c r="LSA18" s="543"/>
      <c r="LSB18" s="542"/>
      <c r="LSJ18" s="756"/>
      <c r="LSL18" s="756"/>
      <c r="LSN18" s="756"/>
      <c r="LSP18" s="756"/>
      <c r="LSQ18" s="94"/>
      <c r="LST18" s="543"/>
      <c r="LSU18" s="542"/>
      <c r="LTC18" s="756"/>
      <c r="LTE18" s="756"/>
      <c r="LTG18" s="756"/>
      <c r="LTI18" s="756"/>
      <c r="LTJ18" s="94"/>
      <c r="LTM18" s="543"/>
      <c r="LTN18" s="542"/>
      <c r="LTV18" s="756"/>
      <c r="LTX18" s="756"/>
      <c r="LTZ18" s="756"/>
      <c r="LUB18" s="756"/>
      <c r="LUC18" s="94"/>
      <c r="LUF18" s="543"/>
      <c r="LUG18" s="542"/>
      <c r="LUO18" s="756"/>
      <c r="LUQ18" s="756"/>
      <c r="LUS18" s="756"/>
      <c r="LUU18" s="756"/>
      <c r="LUV18" s="94"/>
      <c r="LUY18" s="543"/>
      <c r="LUZ18" s="542"/>
      <c r="LVH18" s="756"/>
      <c r="LVJ18" s="756"/>
      <c r="LVL18" s="756"/>
      <c r="LVN18" s="756"/>
      <c r="LVO18" s="94"/>
      <c r="LVR18" s="543"/>
      <c r="LVS18" s="542"/>
      <c r="LWA18" s="756"/>
      <c r="LWC18" s="756"/>
      <c r="LWE18" s="756"/>
      <c r="LWG18" s="756"/>
      <c r="LWH18" s="94"/>
      <c r="LWK18" s="543"/>
      <c r="LWL18" s="542"/>
      <c r="LWT18" s="756"/>
      <c r="LWV18" s="756"/>
      <c r="LWX18" s="756"/>
      <c r="LWZ18" s="756"/>
      <c r="LXA18" s="94"/>
      <c r="LXD18" s="543"/>
      <c r="LXE18" s="542"/>
      <c r="LXM18" s="756"/>
      <c r="LXO18" s="756"/>
      <c r="LXQ18" s="756"/>
      <c r="LXS18" s="756"/>
      <c r="LXT18" s="94"/>
      <c r="LXW18" s="543"/>
      <c r="LXX18" s="542"/>
      <c r="LYF18" s="756"/>
      <c r="LYH18" s="756"/>
      <c r="LYJ18" s="756"/>
      <c r="LYL18" s="756"/>
      <c r="LYM18" s="94"/>
      <c r="LYP18" s="543"/>
      <c r="LYQ18" s="542"/>
      <c r="LYY18" s="756"/>
      <c r="LZA18" s="756"/>
      <c r="LZC18" s="756"/>
      <c r="LZE18" s="756"/>
      <c r="LZF18" s="94"/>
      <c r="LZI18" s="543"/>
      <c r="LZJ18" s="542"/>
      <c r="LZR18" s="756"/>
      <c r="LZT18" s="756"/>
      <c r="LZV18" s="756"/>
      <c r="LZX18" s="756"/>
      <c r="LZY18" s="94"/>
      <c r="MAB18" s="543"/>
      <c r="MAC18" s="542"/>
      <c r="MAK18" s="756"/>
      <c r="MAM18" s="756"/>
      <c r="MAO18" s="756"/>
      <c r="MAQ18" s="756"/>
      <c r="MAR18" s="94"/>
      <c r="MAU18" s="543"/>
      <c r="MAV18" s="542"/>
      <c r="MBD18" s="756"/>
      <c r="MBF18" s="756"/>
      <c r="MBH18" s="756"/>
      <c r="MBJ18" s="756"/>
      <c r="MBK18" s="94"/>
      <c r="MBN18" s="543"/>
      <c r="MBO18" s="542"/>
      <c r="MBW18" s="756"/>
      <c r="MBY18" s="756"/>
      <c r="MCA18" s="756"/>
      <c r="MCC18" s="756"/>
      <c r="MCD18" s="94"/>
      <c r="MCG18" s="543"/>
      <c r="MCH18" s="542"/>
      <c r="MCP18" s="756"/>
      <c r="MCR18" s="756"/>
      <c r="MCT18" s="756"/>
      <c r="MCV18" s="756"/>
      <c r="MCW18" s="94"/>
      <c r="MCZ18" s="543"/>
      <c r="MDA18" s="542"/>
      <c r="MDI18" s="756"/>
      <c r="MDK18" s="756"/>
      <c r="MDM18" s="756"/>
      <c r="MDO18" s="756"/>
      <c r="MDP18" s="94"/>
      <c r="MDS18" s="543"/>
      <c r="MDT18" s="542"/>
      <c r="MEB18" s="756"/>
      <c r="MED18" s="756"/>
      <c r="MEF18" s="756"/>
      <c r="MEH18" s="756"/>
      <c r="MEI18" s="94"/>
      <c r="MEL18" s="543"/>
      <c r="MEM18" s="542"/>
      <c r="MEU18" s="756"/>
      <c r="MEW18" s="756"/>
      <c r="MEY18" s="756"/>
      <c r="MFA18" s="756"/>
      <c r="MFB18" s="94"/>
      <c r="MFE18" s="543"/>
      <c r="MFF18" s="542"/>
      <c r="MFN18" s="756"/>
      <c r="MFP18" s="756"/>
      <c r="MFR18" s="756"/>
      <c r="MFT18" s="756"/>
      <c r="MFU18" s="94"/>
      <c r="MFX18" s="543"/>
      <c r="MFY18" s="542"/>
      <c r="MGG18" s="756"/>
      <c r="MGI18" s="756"/>
      <c r="MGK18" s="756"/>
      <c r="MGM18" s="756"/>
      <c r="MGN18" s="94"/>
      <c r="MGQ18" s="543"/>
      <c r="MGR18" s="542"/>
      <c r="MGZ18" s="756"/>
      <c r="MHB18" s="756"/>
      <c r="MHD18" s="756"/>
      <c r="MHF18" s="756"/>
      <c r="MHG18" s="94"/>
      <c r="MHJ18" s="543"/>
      <c r="MHK18" s="542"/>
      <c r="MHS18" s="756"/>
      <c r="MHU18" s="756"/>
      <c r="MHW18" s="756"/>
      <c r="MHY18" s="756"/>
      <c r="MHZ18" s="94"/>
      <c r="MIC18" s="543"/>
      <c r="MID18" s="542"/>
      <c r="MIL18" s="756"/>
      <c r="MIN18" s="756"/>
      <c r="MIP18" s="756"/>
      <c r="MIR18" s="756"/>
      <c r="MIS18" s="94"/>
      <c r="MIV18" s="543"/>
      <c r="MIW18" s="542"/>
      <c r="MJE18" s="756"/>
      <c r="MJG18" s="756"/>
      <c r="MJI18" s="756"/>
      <c r="MJK18" s="756"/>
      <c r="MJL18" s="94"/>
      <c r="MJO18" s="543"/>
      <c r="MJP18" s="542"/>
      <c r="MJX18" s="756"/>
      <c r="MJZ18" s="756"/>
      <c r="MKB18" s="756"/>
      <c r="MKD18" s="756"/>
      <c r="MKE18" s="94"/>
      <c r="MKH18" s="543"/>
      <c r="MKI18" s="542"/>
      <c r="MKQ18" s="756"/>
      <c r="MKS18" s="756"/>
      <c r="MKU18" s="756"/>
      <c r="MKW18" s="756"/>
      <c r="MKX18" s="94"/>
      <c r="MLA18" s="543"/>
      <c r="MLB18" s="542"/>
      <c r="MLJ18" s="756"/>
      <c r="MLL18" s="756"/>
      <c r="MLN18" s="756"/>
      <c r="MLP18" s="756"/>
      <c r="MLQ18" s="94"/>
      <c r="MLT18" s="543"/>
      <c r="MLU18" s="542"/>
      <c r="MMC18" s="756"/>
      <c r="MME18" s="756"/>
      <c r="MMG18" s="756"/>
      <c r="MMI18" s="756"/>
      <c r="MMJ18" s="94"/>
      <c r="MMM18" s="543"/>
      <c r="MMN18" s="542"/>
      <c r="MMV18" s="756"/>
      <c r="MMX18" s="756"/>
      <c r="MMZ18" s="756"/>
      <c r="MNB18" s="756"/>
      <c r="MNC18" s="94"/>
      <c r="MNF18" s="543"/>
      <c r="MNG18" s="542"/>
      <c r="MNO18" s="756"/>
      <c r="MNQ18" s="756"/>
      <c r="MNS18" s="756"/>
      <c r="MNU18" s="756"/>
      <c r="MNV18" s="94"/>
      <c r="MNY18" s="543"/>
      <c r="MNZ18" s="542"/>
      <c r="MOH18" s="756"/>
      <c r="MOJ18" s="756"/>
      <c r="MOL18" s="756"/>
      <c r="MON18" s="756"/>
      <c r="MOO18" s="94"/>
      <c r="MOR18" s="543"/>
      <c r="MOS18" s="542"/>
      <c r="MPA18" s="756"/>
      <c r="MPC18" s="756"/>
      <c r="MPE18" s="756"/>
      <c r="MPG18" s="756"/>
      <c r="MPH18" s="94"/>
      <c r="MPK18" s="543"/>
      <c r="MPL18" s="542"/>
      <c r="MPT18" s="756"/>
      <c r="MPV18" s="756"/>
      <c r="MPX18" s="756"/>
      <c r="MPZ18" s="756"/>
      <c r="MQA18" s="94"/>
      <c r="MQD18" s="543"/>
      <c r="MQE18" s="542"/>
      <c r="MQM18" s="756"/>
      <c r="MQO18" s="756"/>
      <c r="MQQ18" s="756"/>
      <c r="MQS18" s="756"/>
      <c r="MQT18" s="94"/>
      <c r="MQW18" s="543"/>
      <c r="MQX18" s="542"/>
      <c r="MRF18" s="756"/>
      <c r="MRH18" s="756"/>
      <c r="MRJ18" s="756"/>
      <c r="MRL18" s="756"/>
      <c r="MRM18" s="94"/>
      <c r="MRP18" s="543"/>
      <c r="MRQ18" s="542"/>
      <c r="MRY18" s="756"/>
      <c r="MSA18" s="756"/>
      <c r="MSC18" s="756"/>
      <c r="MSE18" s="756"/>
      <c r="MSF18" s="94"/>
      <c r="MSI18" s="543"/>
      <c r="MSJ18" s="542"/>
      <c r="MSR18" s="756"/>
      <c r="MST18" s="756"/>
      <c r="MSV18" s="756"/>
      <c r="MSX18" s="756"/>
      <c r="MSY18" s="94"/>
      <c r="MTB18" s="543"/>
      <c r="MTC18" s="542"/>
      <c r="MTK18" s="756"/>
      <c r="MTM18" s="756"/>
      <c r="MTO18" s="756"/>
      <c r="MTQ18" s="756"/>
      <c r="MTR18" s="94"/>
      <c r="MTU18" s="543"/>
      <c r="MTV18" s="542"/>
      <c r="MUD18" s="756"/>
      <c r="MUF18" s="756"/>
      <c r="MUH18" s="756"/>
      <c r="MUJ18" s="756"/>
      <c r="MUK18" s="94"/>
      <c r="MUN18" s="543"/>
      <c r="MUO18" s="542"/>
      <c r="MUW18" s="756"/>
      <c r="MUY18" s="756"/>
      <c r="MVA18" s="756"/>
      <c r="MVC18" s="756"/>
      <c r="MVD18" s="94"/>
      <c r="MVG18" s="543"/>
      <c r="MVH18" s="542"/>
      <c r="MVP18" s="756"/>
      <c r="MVR18" s="756"/>
      <c r="MVT18" s="756"/>
      <c r="MVV18" s="756"/>
      <c r="MVW18" s="94"/>
      <c r="MVZ18" s="543"/>
      <c r="MWA18" s="542"/>
      <c r="MWI18" s="756"/>
      <c r="MWK18" s="756"/>
      <c r="MWM18" s="756"/>
      <c r="MWO18" s="756"/>
      <c r="MWP18" s="94"/>
      <c r="MWS18" s="543"/>
      <c r="MWT18" s="542"/>
      <c r="MXB18" s="756"/>
      <c r="MXD18" s="756"/>
      <c r="MXF18" s="756"/>
      <c r="MXH18" s="756"/>
      <c r="MXI18" s="94"/>
      <c r="MXL18" s="543"/>
      <c r="MXM18" s="542"/>
      <c r="MXU18" s="756"/>
      <c r="MXW18" s="756"/>
      <c r="MXY18" s="756"/>
      <c r="MYA18" s="756"/>
      <c r="MYB18" s="94"/>
      <c r="MYE18" s="543"/>
      <c r="MYF18" s="542"/>
      <c r="MYN18" s="756"/>
      <c r="MYP18" s="756"/>
      <c r="MYR18" s="756"/>
      <c r="MYT18" s="756"/>
      <c r="MYU18" s="94"/>
      <c r="MYX18" s="543"/>
      <c r="MYY18" s="542"/>
      <c r="MZG18" s="756"/>
      <c r="MZI18" s="756"/>
      <c r="MZK18" s="756"/>
      <c r="MZM18" s="756"/>
      <c r="MZN18" s="94"/>
      <c r="MZQ18" s="543"/>
      <c r="MZR18" s="542"/>
      <c r="MZZ18" s="756"/>
      <c r="NAB18" s="756"/>
      <c r="NAD18" s="756"/>
      <c r="NAF18" s="756"/>
      <c r="NAG18" s="94"/>
      <c r="NAJ18" s="543"/>
      <c r="NAK18" s="542"/>
      <c r="NAS18" s="756"/>
      <c r="NAU18" s="756"/>
      <c r="NAW18" s="756"/>
      <c r="NAY18" s="756"/>
      <c r="NAZ18" s="94"/>
      <c r="NBC18" s="543"/>
      <c r="NBD18" s="542"/>
      <c r="NBL18" s="756"/>
      <c r="NBN18" s="756"/>
      <c r="NBP18" s="756"/>
      <c r="NBR18" s="756"/>
      <c r="NBS18" s="94"/>
      <c r="NBV18" s="543"/>
      <c r="NBW18" s="542"/>
      <c r="NCE18" s="756"/>
      <c r="NCG18" s="756"/>
      <c r="NCI18" s="756"/>
      <c r="NCK18" s="756"/>
      <c r="NCL18" s="94"/>
      <c r="NCO18" s="543"/>
      <c r="NCP18" s="542"/>
      <c r="NCX18" s="756"/>
      <c r="NCZ18" s="756"/>
      <c r="NDB18" s="756"/>
      <c r="NDD18" s="756"/>
      <c r="NDE18" s="94"/>
      <c r="NDH18" s="543"/>
      <c r="NDI18" s="542"/>
      <c r="NDQ18" s="756"/>
      <c r="NDS18" s="756"/>
      <c r="NDU18" s="756"/>
      <c r="NDW18" s="756"/>
      <c r="NDX18" s="94"/>
      <c r="NEA18" s="543"/>
      <c r="NEB18" s="542"/>
      <c r="NEJ18" s="756"/>
      <c r="NEL18" s="756"/>
      <c r="NEN18" s="756"/>
      <c r="NEP18" s="756"/>
      <c r="NEQ18" s="94"/>
      <c r="NET18" s="543"/>
      <c r="NEU18" s="542"/>
      <c r="NFC18" s="756"/>
      <c r="NFE18" s="756"/>
      <c r="NFG18" s="756"/>
      <c r="NFI18" s="756"/>
      <c r="NFJ18" s="94"/>
      <c r="NFM18" s="543"/>
      <c r="NFN18" s="542"/>
      <c r="NFV18" s="756"/>
      <c r="NFX18" s="756"/>
      <c r="NFZ18" s="756"/>
      <c r="NGB18" s="756"/>
      <c r="NGC18" s="94"/>
      <c r="NGF18" s="543"/>
      <c r="NGG18" s="542"/>
      <c r="NGO18" s="756"/>
      <c r="NGQ18" s="756"/>
      <c r="NGS18" s="756"/>
      <c r="NGU18" s="756"/>
      <c r="NGV18" s="94"/>
      <c r="NGY18" s="543"/>
      <c r="NGZ18" s="542"/>
      <c r="NHH18" s="756"/>
      <c r="NHJ18" s="756"/>
      <c r="NHL18" s="756"/>
      <c r="NHN18" s="756"/>
      <c r="NHO18" s="94"/>
      <c r="NHR18" s="543"/>
      <c r="NHS18" s="542"/>
      <c r="NIA18" s="756"/>
      <c r="NIC18" s="756"/>
      <c r="NIE18" s="756"/>
      <c r="NIG18" s="756"/>
      <c r="NIH18" s="94"/>
      <c r="NIK18" s="543"/>
      <c r="NIL18" s="542"/>
      <c r="NIT18" s="756"/>
      <c r="NIV18" s="756"/>
      <c r="NIX18" s="756"/>
      <c r="NIZ18" s="756"/>
      <c r="NJA18" s="94"/>
      <c r="NJD18" s="543"/>
      <c r="NJE18" s="542"/>
      <c r="NJM18" s="756"/>
      <c r="NJO18" s="756"/>
      <c r="NJQ18" s="756"/>
      <c r="NJS18" s="756"/>
      <c r="NJT18" s="94"/>
      <c r="NJW18" s="543"/>
      <c r="NJX18" s="542"/>
      <c r="NKF18" s="756"/>
      <c r="NKH18" s="756"/>
      <c r="NKJ18" s="756"/>
      <c r="NKL18" s="756"/>
      <c r="NKM18" s="94"/>
      <c r="NKP18" s="543"/>
      <c r="NKQ18" s="542"/>
      <c r="NKY18" s="756"/>
      <c r="NLA18" s="756"/>
      <c r="NLC18" s="756"/>
      <c r="NLE18" s="756"/>
      <c r="NLF18" s="94"/>
      <c r="NLI18" s="543"/>
      <c r="NLJ18" s="542"/>
      <c r="NLR18" s="756"/>
      <c r="NLT18" s="756"/>
      <c r="NLV18" s="756"/>
      <c r="NLX18" s="756"/>
      <c r="NLY18" s="94"/>
      <c r="NMB18" s="543"/>
      <c r="NMC18" s="542"/>
      <c r="NMK18" s="756"/>
      <c r="NMM18" s="756"/>
      <c r="NMO18" s="756"/>
      <c r="NMQ18" s="756"/>
      <c r="NMR18" s="94"/>
      <c r="NMU18" s="543"/>
      <c r="NMV18" s="542"/>
      <c r="NND18" s="756"/>
      <c r="NNF18" s="756"/>
      <c r="NNH18" s="756"/>
      <c r="NNJ18" s="756"/>
      <c r="NNK18" s="94"/>
      <c r="NNN18" s="543"/>
      <c r="NNO18" s="542"/>
      <c r="NNW18" s="756"/>
      <c r="NNY18" s="756"/>
      <c r="NOA18" s="756"/>
      <c r="NOC18" s="756"/>
      <c r="NOD18" s="94"/>
      <c r="NOG18" s="543"/>
      <c r="NOH18" s="542"/>
      <c r="NOP18" s="756"/>
      <c r="NOR18" s="756"/>
      <c r="NOT18" s="756"/>
      <c r="NOV18" s="756"/>
      <c r="NOW18" s="94"/>
      <c r="NOZ18" s="543"/>
      <c r="NPA18" s="542"/>
      <c r="NPI18" s="756"/>
      <c r="NPK18" s="756"/>
      <c r="NPM18" s="756"/>
      <c r="NPO18" s="756"/>
      <c r="NPP18" s="94"/>
      <c r="NPS18" s="543"/>
      <c r="NPT18" s="542"/>
      <c r="NQB18" s="756"/>
      <c r="NQD18" s="756"/>
      <c r="NQF18" s="756"/>
      <c r="NQH18" s="756"/>
      <c r="NQI18" s="94"/>
      <c r="NQL18" s="543"/>
      <c r="NQM18" s="542"/>
      <c r="NQU18" s="756"/>
      <c r="NQW18" s="756"/>
      <c r="NQY18" s="756"/>
      <c r="NRA18" s="756"/>
      <c r="NRB18" s="94"/>
      <c r="NRE18" s="543"/>
      <c r="NRF18" s="542"/>
      <c r="NRN18" s="756"/>
      <c r="NRP18" s="756"/>
      <c r="NRR18" s="756"/>
      <c r="NRT18" s="756"/>
      <c r="NRU18" s="94"/>
      <c r="NRX18" s="543"/>
      <c r="NRY18" s="542"/>
      <c r="NSG18" s="756"/>
      <c r="NSI18" s="756"/>
      <c r="NSK18" s="756"/>
      <c r="NSM18" s="756"/>
      <c r="NSN18" s="94"/>
      <c r="NSQ18" s="543"/>
      <c r="NSR18" s="542"/>
      <c r="NSZ18" s="756"/>
      <c r="NTB18" s="756"/>
      <c r="NTD18" s="756"/>
      <c r="NTF18" s="756"/>
      <c r="NTG18" s="94"/>
      <c r="NTJ18" s="543"/>
      <c r="NTK18" s="542"/>
      <c r="NTS18" s="756"/>
      <c r="NTU18" s="756"/>
      <c r="NTW18" s="756"/>
      <c r="NTY18" s="756"/>
      <c r="NTZ18" s="94"/>
      <c r="NUC18" s="543"/>
      <c r="NUD18" s="542"/>
      <c r="NUL18" s="756"/>
      <c r="NUN18" s="756"/>
      <c r="NUP18" s="756"/>
      <c r="NUR18" s="756"/>
      <c r="NUS18" s="94"/>
      <c r="NUV18" s="543"/>
      <c r="NUW18" s="542"/>
      <c r="NVE18" s="756"/>
      <c r="NVG18" s="756"/>
      <c r="NVI18" s="756"/>
      <c r="NVK18" s="756"/>
      <c r="NVL18" s="94"/>
      <c r="NVO18" s="543"/>
      <c r="NVP18" s="542"/>
      <c r="NVX18" s="756"/>
      <c r="NVZ18" s="756"/>
      <c r="NWB18" s="756"/>
      <c r="NWD18" s="756"/>
      <c r="NWE18" s="94"/>
      <c r="NWH18" s="543"/>
      <c r="NWI18" s="542"/>
      <c r="NWQ18" s="756"/>
      <c r="NWS18" s="756"/>
      <c r="NWU18" s="756"/>
      <c r="NWW18" s="756"/>
      <c r="NWX18" s="94"/>
      <c r="NXA18" s="543"/>
      <c r="NXB18" s="542"/>
      <c r="NXJ18" s="756"/>
      <c r="NXL18" s="756"/>
      <c r="NXN18" s="756"/>
      <c r="NXP18" s="756"/>
      <c r="NXQ18" s="94"/>
      <c r="NXT18" s="543"/>
      <c r="NXU18" s="542"/>
      <c r="NYC18" s="756"/>
      <c r="NYE18" s="756"/>
      <c r="NYG18" s="756"/>
      <c r="NYI18" s="756"/>
      <c r="NYJ18" s="94"/>
      <c r="NYM18" s="543"/>
      <c r="NYN18" s="542"/>
      <c r="NYV18" s="756"/>
      <c r="NYX18" s="756"/>
      <c r="NYZ18" s="756"/>
      <c r="NZB18" s="756"/>
      <c r="NZC18" s="94"/>
      <c r="NZF18" s="543"/>
      <c r="NZG18" s="542"/>
      <c r="NZO18" s="756"/>
      <c r="NZQ18" s="756"/>
      <c r="NZS18" s="756"/>
      <c r="NZU18" s="756"/>
      <c r="NZV18" s="94"/>
      <c r="NZY18" s="543"/>
      <c r="NZZ18" s="542"/>
      <c r="OAH18" s="756"/>
      <c r="OAJ18" s="756"/>
      <c r="OAL18" s="756"/>
      <c r="OAN18" s="756"/>
      <c r="OAO18" s="94"/>
      <c r="OAR18" s="543"/>
      <c r="OAS18" s="542"/>
      <c r="OBA18" s="756"/>
      <c r="OBC18" s="756"/>
      <c r="OBE18" s="756"/>
      <c r="OBG18" s="756"/>
      <c r="OBH18" s="94"/>
      <c r="OBK18" s="543"/>
      <c r="OBL18" s="542"/>
      <c r="OBT18" s="756"/>
      <c r="OBV18" s="756"/>
      <c r="OBX18" s="756"/>
      <c r="OBZ18" s="756"/>
      <c r="OCA18" s="94"/>
      <c r="OCD18" s="543"/>
      <c r="OCE18" s="542"/>
      <c r="OCM18" s="756"/>
      <c r="OCO18" s="756"/>
      <c r="OCQ18" s="756"/>
      <c r="OCS18" s="756"/>
      <c r="OCT18" s="94"/>
      <c r="OCW18" s="543"/>
      <c r="OCX18" s="542"/>
      <c r="ODF18" s="756"/>
      <c r="ODH18" s="756"/>
      <c r="ODJ18" s="756"/>
      <c r="ODL18" s="756"/>
      <c r="ODM18" s="94"/>
      <c r="ODP18" s="543"/>
      <c r="ODQ18" s="542"/>
      <c r="ODY18" s="756"/>
      <c r="OEA18" s="756"/>
      <c r="OEC18" s="756"/>
      <c r="OEE18" s="756"/>
      <c r="OEF18" s="94"/>
      <c r="OEI18" s="543"/>
      <c r="OEJ18" s="542"/>
      <c r="OER18" s="756"/>
      <c r="OET18" s="756"/>
      <c r="OEV18" s="756"/>
      <c r="OEX18" s="756"/>
      <c r="OEY18" s="94"/>
      <c r="OFB18" s="543"/>
      <c r="OFC18" s="542"/>
      <c r="OFK18" s="756"/>
      <c r="OFM18" s="756"/>
      <c r="OFO18" s="756"/>
      <c r="OFQ18" s="756"/>
      <c r="OFR18" s="94"/>
      <c r="OFU18" s="543"/>
      <c r="OFV18" s="542"/>
      <c r="OGD18" s="756"/>
      <c r="OGF18" s="756"/>
      <c r="OGH18" s="756"/>
      <c r="OGJ18" s="756"/>
      <c r="OGK18" s="94"/>
      <c r="OGN18" s="543"/>
      <c r="OGO18" s="542"/>
      <c r="OGW18" s="756"/>
      <c r="OGY18" s="756"/>
      <c r="OHA18" s="756"/>
      <c r="OHC18" s="756"/>
      <c r="OHD18" s="94"/>
      <c r="OHG18" s="543"/>
      <c r="OHH18" s="542"/>
      <c r="OHP18" s="756"/>
      <c r="OHR18" s="756"/>
      <c r="OHT18" s="756"/>
      <c r="OHV18" s="756"/>
      <c r="OHW18" s="94"/>
      <c r="OHZ18" s="543"/>
      <c r="OIA18" s="542"/>
      <c r="OII18" s="756"/>
      <c r="OIK18" s="756"/>
      <c r="OIM18" s="756"/>
      <c r="OIO18" s="756"/>
      <c r="OIP18" s="94"/>
      <c r="OIS18" s="543"/>
      <c r="OIT18" s="542"/>
      <c r="OJB18" s="756"/>
      <c r="OJD18" s="756"/>
      <c r="OJF18" s="756"/>
      <c r="OJH18" s="756"/>
      <c r="OJI18" s="94"/>
      <c r="OJL18" s="543"/>
      <c r="OJM18" s="542"/>
      <c r="OJU18" s="756"/>
      <c r="OJW18" s="756"/>
      <c r="OJY18" s="756"/>
      <c r="OKA18" s="756"/>
      <c r="OKB18" s="94"/>
      <c r="OKE18" s="543"/>
      <c r="OKF18" s="542"/>
      <c r="OKN18" s="756"/>
      <c r="OKP18" s="756"/>
      <c r="OKR18" s="756"/>
      <c r="OKT18" s="756"/>
      <c r="OKU18" s="94"/>
      <c r="OKX18" s="543"/>
      <c r="OKY18" s="542"/>
      <c r="OLG18" s="756"/>
      <c r="OLI18" s="756"/>
      <c r="OLK18" s="756"/>
      <c r="OLM18" s="756"/>
      <c r="OLN18" s="94"/>
      <c r="OLQ18" s="543"/>
      <c r="OLR18" s="542"/>
      <c r="OLZ18" s="756"/>
      <c r="OMB18" s="756"/>
      <c r="OMD18" s="756"/>
      <c r="OMF18" s="756"/>
      <c r="OMG18" s="94"/>
      <c r="OMJ18" s="543"/>
      <c r="OMK18" s="542"/>
      <c r="OMS18" s="756"/>
      <c r="OMU18" s="756"/>
      <c r="OMW18" s="756"/>
      <c r="OMY18" s="756"/>
      <c r="OMZ18" s="94"/>
      <c r="ONC18" s="543"/>
      <c r="OND18" s="542"/>
      <c r="ONL18" s="756"/>
      <c r="ONN18" s="756"/>
      <c r="ONP18" s="756"/>
      <c r="ONR18" s="756"/>
      <c r="ONS18" s="94"/>
      <c r="ONV18" s="543"/>
      <c r="ONW18" s="542"/>
      <c r="OOE18" s="756"/>
      <c r="OOG18" s="756"/>
      <c r="OOI18" s="756"/>
      <c r="OOK18" s="756"/>
      <c r="OOL18" s="94"/>
      <c r="OOO18" s="543"/>
      <c r="OOP18" s="542"/>
      <c r="OOX18" s="756"/>
      <c r="OOZ18" s="756"/>
      <c r="OPB18" s="756"/>
      <c r="OPD18" s="756"/>
      <c r="OPE18" s="94"/>
      <c r="OPH18" s="543"/>
      <c r="OPI18" s="542"/>
      <c r="OPQ18" s="756"/>
      <c r="OPS18" s="756"/>
      <c r="OPU18" s="756"/>
      <c r="OPW18" s="756"/>
      <c r="OPX18" s="94"/>
      <c r="OQA18" s="543"/>
      <c r="OQB18" s="542"/>
      <c r="OQJ18" s="756"/>
      <c r="OQL18" s="756"/>
      <c r="OQN18" s="756"/>
      <c r="OQP18" s="756"/>
      <c r="OQQ18" s="94"/>
      <c r="OQT18" s="543"/>
      <c r="OQU18" s="542"/>
      <c r="ORC18" s="756"/>
      <c r="ORE18" s="756"/>
      <c r="ORG18" s="756"/>
      <c r="ORI18" s="756"/>
      <c r="ORJ18" s="94"/>
      <c r="ORM18" s="543"/>
      <c r="ORN18" s="542"/>
      <c r="ORV18" s="756"/>
      <c r="ORX18" s="756"/>
      <c r="ORZ18" s="756"/>
      <c r="OSB18" s="756"/>
      <c r="OSC18" s="94"/>
      <c r="OSF18" s="543"/>
      <c r="OSG18" s="542"/>
      <c r="OSO18" s="756"/>
      <c r="OSQ18" s="756"/>
      <c r="OSS18" s="756"/>
      <c r="OSU18" s="756"/>
      <c r="OSV18" s="94"/>
      <c r="OSY18" s="543"/>
      <c r="OSZ18" s="542"/>
      <c r="OTH18" s="756"/>
      <c r="OTJ18" s="756"/>
      <c r="OTL18" s="756"/>
      <c r="OTN18" s="756"/>
      <c r="OTO18" s="94"/>
      <c r="OTR18" s="543"/>
      <c r="OTS18" s="542"/>
      <c r="OUA18" s="756"/>
      <c r="OUC18" s="756"/>
      <c r="OUE18" s="756"/>
      <c r="OUG18" s="756"/>
      <c r="OUH18" s="94"/>
      <c r="OUK18" s="543"/>
      <c r="OUL18" s="542"/>
      <c r="OUT18" s="756"/>
      <c r="OUV18" s="756"/>
      <c r="OUX18" s="756"/>
      <c r="OUZ18" s="756"/>
      <c r="OVA18" s="94"/>
      <c r="OVD18" s="543"/>
      <c r="OVE18" s="542"/>
      <c r="OVM18" s="756"/>
      <c r="OVO18" s="756"/>
      <c r="OVQ18" s="756"/>
      <c r="OVS18" s="756"/>
      <c r="OVT18" s="94"/>
      <c r="OVW18" s="543"/>
      <c r="OVX18" s="542"/>
      <c r="OWF18" s="756"/>
      <c r="OWH18" s="756"/>
      <c r="OWJ18" s="756"/>
      <c r="OWL18" s="756"/>
      <c r="OWM18" s="94"/>
      <c r="OWP18" s="543"/>
      <c r="OWQ18" s="542"/>
      <c r="OWY18" s="756"/>
      <c r="OXA18" s="756"/>
      <c r="OXC18" s="756"/>
      <c r="OXE18" s="756"/>
      <c r="OXF18" s="94"/>
      <c r="OXI18" s="543"/>
      <c r="OXJ18" s="542"/>
      <c r="OXR18" s="756"/>
      <c r="OXT18" s="756"/>
      <c r="OXV18" s="756"/>
      <c r="OXX18" s="756"/>
      <c r="OXY18" s="94"/>
      <c r="OYB18" s="543"/>
      <c r="OYC18" s="542"/>
      <c r="OYK18" s="756"/>
      <c r="OYM18" s="756"/>
      <c r="OYO18" s="756"/>
      <c r="OYQ18" s="756"/>
      <c r="OYR18" s="94"/>
      <c r="OYU18" s="543"/>
      <c r="OYV18" s="542"/>
      <c r="OZD18" s="756"/>
      <c r="OZF18" s="756"/>
      <c r="OZH18" s="756"/>
      <c r="OZJ18" s="756"/>
      <c r="OZK18" s="94"/>
      <c r="OZN18" s="543"/>
      <c r="OZO18" s="542"/>
      <c r="OZW18" s="756"/>
      <c r="OZY18" s="756"/>
      <c r="PAA18" s="756"/>
      <c r="PAC18" s="756"/>
      <c r="PAD18" s="94"/>
      <c r="PAG18" s="543"/>
      <c r="PAH18" s="542"/>
      <c r="PAP18" s="756"/>
      <c r="PAR18" s="756"/>
      <c r="PAT18" s="756"/>
      <c r="PAV18" s="756"/>
      <c r="PAW18" s="94"/>
      <c r="PAZ18" s="543"/>
      <c r="PBA18" s="542"/>
      <c r="PBI18" s="756"/>
      <c r="PBK18" s="756"/>
      <c r="PBM18" s="756"/>
      <c r="PBO18" s="756"/>
      <c r="PBP18" s="94"/>
      <c r="PBS18" s="543"/>
      <c r="PBT18" s="542"/>
      <c r="PCB18" s="756"/>
      <c r="PCD18" s="756"/>
      <c r="PCF18" s="756"/>
      <c r="PCH18" s="756"/>
      <c r="PCI18" s="94"/>
      <c r="PCL18" s="543"/>
      <c r="PCM18" s="542"/>
      <c r="PCU18" s="756"/>
      <c r="PCW18" s="756"/>
      <c r="PCY18" s="756"/>
      <c r="PDA18" s="756"/>
      <c r="PDB18" s="94"/>
      <c r="PDE18" s="543"/>
      <c r="PDF18" s="542"/>
      <c r="PDN18" s="756"/>
      <c r="PDP18" s="756"/>
      <c r="PDR18" s="756"/>
      <c r="PDT18" s="756"/>
      <c r="PDU18" s="94"/>
      <c r="PDX18" s="543"/>
      <c r="PDY18" s="542"/>
      <c r="PEG18" s="756"/>
      <c r="PEI18" s="756"/>
      <c r="PEK18" s="756"/>
      <c r="PEM18" s="756"/>
      <c r="PEN18" s="94"/>
      <c r="PEQ18" s="543"/>
      <c r="PER18" s="542"/>
      <c r="PEZ18" s="756"/>
      <c r="PFB18" s="756"/>
      <c r="PFD18" s="756"/>
      <c r="PFF18" s="756"/>
      <c r="PFG18" s="94"/>
      <c r="PFJ18" s="543"/>
      <c r="PFK18" s="542"/>
      <c r="PFS18" s="756"/>
      <c r="PFU18" s="756"/>
      <c r="PFW18" s="756"/>
      <c r="PFY18" s="756"/>
      <c r="PFZ18" s="94"/>
      <c r="PGC18" s="543"/>
      <c r="PGD18" s="542"/>
      <c r="PGL18" s="756"/>
      <c r="PGN18" s="756"/>
      <c r="PGP18" s="756"/>
      <c r="PGR18" s="756"/>
      <c r="PGS18" s="94"/>
      <c r="PGV18" s="543"/>
      <c r="PGW18" s="542"/>
      <c r="PHE18" s="756"/>
      <c r="PHG18" s="756"/>
      <c r="PHI18" s="756"/>
      <c r="PHK18" s="756"/>
      <c r="PHL18" s="94"/>
      <c r="PHO18" s="543"/>
      <c r="PHP18" s="542"/>
      <c r="PHX18" s="756"/>
      <c r="PHZ18" s="756"/>
      <c r="PIB18" s="756"/>
      <c r="PID18" s="756"/>
      <c r="PIE18" s="94"/>
      <c r="PIH18" s="543"/>
      <c r="PII18" s="542"/>
      <c r="PIQ18" s="756"/>
      <c r="PIS18" s="756"/>
      <c r="PIU18" s="756"/>
      <c r="PIW18" s="756"/>
      <c r="PIX18" s="94"/>
      <c r="PJA18" s="543"/>
      <c r="PJB18" s="542"/>
      <c r="PJJ18" s="756"/>
      <c r="PJL18" s="756"/>
      <c r="PJN18" s="756"/>
      <c r="PJP18" s="756"/>
      <c r="PJQ18" s="94"/>
      <c r="PJT18" s="543"/>
      <c r="PJU18" s="542"/>
      <c r="PKC18" s="756"/>
      <c r="PKE18" s="756"/>
      <c r="PKG18" s="756"/>
      <c r="PKI18" s="756"/>
      <c r="PKJ18" s="94"/>
      <c r="PKM18" s="543"/>
      <c r="PKN18" s="542"/>
      <c r="PKV18" s="756"/>
      <c r="PKX18" s="756"/>
      <c r="PKZ18" s="756"/>
      <c r="PLB18" s="756"/>
      <c r="PLC18" s="94"/>
      <c r="PLF18" s="543"/>
      <c r="PLG18" s="542"/>
      <c r="PLO18" s="756"/>
      <c r="PLQ18" s="756"/>
      <c r="PLS18" s="756"/>
      <c r="PLU18" s="756"/>
      <c r="PLV18" s="94"/>
      <c r="PLY18" s="543"/>
      <c r="PLZ18" s="542"/>
      <c r="PMH18" s="756"/>
      <c r="PMJ18" s="756"/>
      <c r="PML18" s="756"/>
      <c r="PMN18" s="756"/>
      <c r="PMO18" s="94"/>
      <c r="PMR18" s="543"/>
      <c r="PMS18" s="542"/>
      <c r="PNA18" s="756"/>
      <c r="PNC18" s="756"/>
      <c r="PNE18" s="756"/>
      <c r="PNG18" s="756"/>
      <c r="PNH18" s="94"/>
      <c r="PNK18" s="543"/>
      <c r="PNL18" s="542"/>
      <c r="PNT18" s="756"/>
      <c r="PNV18" s="756"/>
      <c r="PNX18" s="756"/>
      <c r="PNZ18" s="756"/>
      <c r="POA18" s="94"/>
      <c r="POD18" s="543"/>
      <c r="POE18" s="542"/>
      <c r="POM18" s="756"/>
      <c r="POO18" s="756"/>
      <c r="POQ18" s="756"/>
      <c r="POS18" s="756"/>
      <c r="POT18" s="94"/>
      <c r="POW18" s="543"/>
      <c r="POX18" s="542"/>
      <c r="PPF18" s="756"/>
      <c r="PPH18" s="756"/>
      <c r="PPJ18" s="756"/>
      <c r="PPL18" s="756"/>
      <c r="PPM18" s="94"/>
      <c r="PPP18" s="543"/>
      <c r="PPQ18" s="542"/>
      <c r="PPY18" s="756"/>
      <c r="PQA18" s="756"/>
      <c r="PQC18" s="756"/>
      <c r="PQE18" s="756"/>
      <c r="PQF18" s="94"/>
      <c r="PQI18" s="543"/>
      <c r="PQJ18" s="542"/>
      <c r="PQR18" s="756"/>
      <c r="PQT18" s="756"/>
      <c r="PQV18" s="756"/>
      <c r="PQX18" s="756"/>
      <c r="PQY18" s="94"/>
      <c r="PRB18" s="543"/>
      <c r="PRC18" s="542"/>
      <c r="PRK18" s="756"/>
      <c r="PRM18" s="756"/>
      <c r="PRO18" s="756"/>
      <c r="PRQ18" s="756"/>
      <c r="PRR18" s="94"/>
      <c r="PRU18" s="543"/>
      <c r="PRV18" s="542"/>
      <c r="PSD18" s="756"/>
      <c r="PSF18" s="756"/>
      <c r="PSH18" s="756"/>
      <c r="PSJ18" s="756"/>
      <c r="PSK18" s="94"/>
      <c r="PSN18" s="543"/>
      <c r="PSO18" s="542"/>
      <c r="PSW18" s="756"/>
      <c r="PSY18" s="756"/>
      <c r="PTA18" s="756"/>
      <c r="PTC18" s="756"/>
      <c r="PTD18" s="94"/>
      <c r="PTG18" s="543"/>
      <c r="PTH18" s="542"/>
      <c r="PTP18" s="756"/>
      <c r="PTR18" s="756"/>
      <c r="PTT18" s="756"/>
      <c r="PTV18" s="756"/>
      <c r="PTW18" s="94"/>
      <c r="PTZ18" s="543"/>
      <c r="PUA18" s="542"/>
      <c r="PUI18" s="756"/>
      <c r="PUK18" s="756"/>
      <c r="PUM18" s="756"/>
      <c r="PUO18" s="756"/>
      <c r="PUP18" s="94"/>
      <c r="PUS18" s="543"/>
      <c r="PUT18" s="542"/>
      <c r="PVB18" s="756"/>
      <c r="PVD18" s="756"/>
      <c r="PVF18" s="756"/>
      <c r="PVH18" s="756"/>
      <c r="PVI18" s="94"/>
      <c r="PVL18" s="543"/>
      <c r="PVM18" s="542"/>
      <c r="PVU18" s="756"/>
      <c r="PVW18" s="756"/>
      <c r="PVY18" s="756"/>
      <c r="PWA18" s="756"/>
      <c r="PWB18" s="94"/>
      <c r="PWE18" s="543"/>
      <c r="PWF18" s="542"/>
      <c r="PWN18" s="756"/>
      <c r="PWP18" s="756"/>
      <c r="PWR18" s="756"/>
      <c r="PWT18" s="756"/>
      <c r="PWU18" s="94"/>
      <c r="PWX18" s="543"/>
      <c r="PWY18" s="542"/>
      <c r="PXG18" s="756"/>
      <c r="PXI18" s="756"/>
      <c r="PXK18" s="756"/>
      <c r="PXM18" s="756"/>
      <c r="PXN18" s="94"/>
      <c r="PXQ18" s="543"/>
      <c r="PXR18" s="542"/>
      <c r="PXZ18" s="756"/>
      <c r="PYB18" s="756"/>
      <c r="PYD18" s="756"/>
      <c r="PYF18" s="756"/>
      <c r="PYG18" s="94"/>
      <c r="PYJ18" s="543"/>
      <c r="PYK18" s="542"/>
      <c r="PYS18" s="756"/>
      <c r="PYU18" s="756"/>
      <c r="PYW18" s="756"/>
      <c r="PYY18" s="756"/>
      <c r="PYZ18" s="94"/>
      <c r="PZC18" s="543"/>
      <c r="PZD18" s="542"/>
      <c r="PZL18" s="756"/>
      <c r="PZN18" s="756"/>
      <c r="PZP18" s="756"/>
      <c r="PZR18" s="756"/>
      <c r="PZS18" s="94"/>
      <c r="PZV18" s="543"/>
      <c r="PZW18" s="542"/>
      <c r="QAE18" s="756"/>
      <c r="QAG18" s="756"/>
      <c r="QAI18" s="756"/>
      <c r="QAK18" s="756"/>
      <c r="QAL18" s="94"/>
      <c r="QAO18" s="543"/>
      <c r="QAP18" s="542"/>
      <c r="QAX18" s="756"/>
      <c r="QAZ18" s="756"/>
      <c r="QBB18" s="756"/>
      <c r="QBD18" s="756"/>
      <c r="QBE18" s="94"/>
      <c r="QBH18" s="543"/>
      <c r="QBI18" s="542"/>
      <c r="QBQ18" s="756"/>
      <c r="QBS18" s="756"/>
      <c r="QBU18" s="756"/>
      <c r="QBW18" s="756"/>
      <c r="QBX18" s="94"/>
      <c r="QCA18" s="543"/>
      <c r="QCB18" s="542"/>
      <c r="QCJ18" s="756"/>
      <c r="QCL18" s="756"/>
      <c r="QCN18" s="756"/>
      <c r="QCP18" s="756"/>
      <c r="QCQ18" s="94"/>
      <c r="QCT18" s="543"/>
      <c r="QCU18" s="542"/>
      <c r="QDC18" s="756"/>
      <c r="QDE18" s="756"/>
      <c r="QDG18" s="756"/>
      <c r="QDI18" s="756"/>
      <c r="QDJ18" s="94"/>
      <c r="QDM18" s="543"/>
      <c r="QDN18" s="542"/>
      <c r="QDV18" s="756"/>
      <c r="QDX18" s="756"/>
      <c r="QDZ18" s="756"/>
      <c r="QEB18" s="756"/>
      <c r="QEC18" s="94"/>
      <c r="QEF18" s="543"/>
      <c r="QEG18" s="542"/>
      <c r="QEO18" s="756"/>
      <c r="QEQ18" s="756"/>
      <c r="QES18" s="756"/>
      <c r="QEU18" s="756"/>
      <c r="QEV18" s="94"/>
      <c r="QEY18" s="543"/>
      <c r="QEZ18" s="542"/>
      <c r="QFH18" s="756"/>
      <c r="QFJ18" s="756"/>
      <c r="QFL18" s="756"/>
      <c r="QFN18" s="756"/>
      <c r="QFO18" s="94"/>
      <c r="QFR18" s="543"/>
      <c r="QFS18" s="542"/>
      <c r="QGA18" s="756"/>
      <c r="QGC18" s="756"/>
      <c r="QGE18" s="756"/>
      <c r="QGG18" s="756"/>
      <c r="QGH18" s="94"/>
      <c r="QGK18" s="543"/>
      <c r="QGL18" s="542"/>
      <c r="QGT18" s="756"/>
      <c r="QGV18" s="756"/>
      <c r="QGX18" s="756"/>
      <c r="QGZ18" s="756"/>
      <c r="QHA18" s="94"/>
      <c r="QHD18" s="543"/>
      <c r="QHE18" s="542"/>
      <c r="QHM18" s="756"/>
      <c r="QHO18" s="756"/>
      <c r="QHQ18" s="756"/>
      <c r="QHS18" s="756"/>
      <c r="QHT18" s="94"/>
      <c r="QHW18" s="543"/>
      <c r="QHX18" s="542"/>
      <c r="QIF18" s="756"/>
      <c r="QIH18" s="756"/>
      <c r="QIJ18" s="756"/>
      <c r="QIL18" s="756"/>
      <c r="QIM18" s="94"/>
      <c r="QIP18" s="543"/>
      <c r="QIQ18" s="542"/>
      <c r="QIY18" s="756"/>
      <c r="QJA18" s="756"/>
      <c r="QJC18" s="756"/>
      <c r="QJE18" s="756"/>
      <c r="QJF18" s="94"/>
      <c r="QJI18" s="543"/>
      <c r="QJJ18" s="542"/>
      <c r="QJR18" s="756"/>
      <c r="QJT18" s="756"/>
      <c r="QJV18" s="756"/>
      <c r="QJX18" s="756"/>
      <c r="QJY18" s="94"/>
      <c r="QKB18" s="543"/>
      <c r="QKC18" s="542"/>
      <c r="QKK18" s="756"/>
      <c r="QKM18" s="756"/>
      <c r="QKO18" s="756"/>
      <c r="QKQ18" s="756"/>
      <c r="QKR18" s="94"/>
      <c r="QKU18" s="543"/>
      <c r="QKV18" s="542"/>
      <c r="QLD18" s="756"/>
      <c r="QLF18" s="756"/>
      <c r="QLH18" s="756"/>
      <c r="QLJ18" s="756"/>
      <c r="QLK18" s="94"/>
      <c r="QLN18" s="543"/>
      <c r="QLO18" s="542"/>
      <c r="QLW18" s="756"/>
      <c r="QLY18" s="756"/>
      <c r="QMA18" s="756"/>
      <c r="QMC18" s="756"/>
      <c r="QMD18" s="94"/>
      <c r="QMG18" s="543"/>
      <c r="QMH18" s="542"/>
      <c r="QMP18" s="756"/>
      <c r="QMR18" s="756"/>
      <c r="QMT18" s="756"/>
      <c r="QMV18" s="756"/>
      <c r="QMW18" s="94"/>
      <c r="QMZ18" s="543"/>
      <c r="QNA18" s="542"/>
      <c r="QNI18" s="756"/>
      <c r="QNK18" s="756"/>
      <c r="QNM18" s="756"/>
      <c r="QNO18" s="756"/>
      <c r="QNP18" s="94"/>
      <c r="QNS18" s="543"/>
      <c r="QNT18" s="542"/>
      <c r="QOB18" s="756"/>
      <c r="QOD18" s="756"/>
      <c r="QOF18" s="756"/>
      <c r="QOH18" s="756"/>
      <c r="QOI18" s="94"/>
      <c r="QOL18" s="543"/>
      <c r="QOM18" s="542"/>
      <c r="QOU18" s="756"/>
      <c r="QOW18" s="756"/>
      <c r="QOY18" s="756"/>
      <c r="QPA18" s="756"/>
      <c r="QPB18" s="94"/>
      <c r="QPE18" s="543"/>
      <c r="QPF18" s="542"/>
      <c r="QPN18" s="756"/>
      <c r="QPP18" s="756"/>
      <c r="QPR18" s="756"/>
      <c r="QPT18" s="756"/>
      <c r="QPU18" s="94"/>
      <c r="QPX18" s="543"/>
      <c r="QPY18" s="542"/>
      <c r="QQG18" s="756"/>
      <c r="QQI18" s="756"/>
      <c r="QQK18" s="756"/>
      <c r="QQM18" s="756"/>
      <c r="QQN18" s="94"/>
      <c r="QQQ18" s="543"/>
      <c r="QQR18" s="542"/>
      <c r="QQZ18" s="756"/>
      <c r="QRB18" s="756"/>
      <c r="QRD18" s="756"/>
      <c r="QRF18" s="756"/>
      <c r="QRG18" s="94"/>
      <c r="QRJ18" s="543"/>
      <c r="QRK18" s="542"/>
      <c r="QRS18" s="756"/>
      <c r="QRU18" s="756"/>
      <c r="QRW18" s="756"/>
      <c r="QRY18" s="756"/>
      <c r="QRZ18" s="94"/>
      <c r="QSC18" s="543"/>
      <c r="QSD18" s="542"/>
      <c r="QSL18" s="756"/>
      <c r="QSN18" s="756"/>
      <c r="QSP18" s="756"/>
      <c r="QSR18" s="756"/>
      <c r="QSS18" s="94"/>
      <c r="QSV18" s="543"/>
      <c r="QSW18" s="542"/>
      <c r="QTE18" s="756"/>
      <c r="QTG18" s="756"/>
      <c r="QTI18" s="756"/>
      <c r="QTK18" s="756"/>
      <c r="QTL18" s="94"/>
      <c r="QTO18" s="543"/>
      <c r="QTP18" s="542"/>
      <c r="QTX18" s="756"/>
      <c r="QTZ18" s="756"/>
      <c r="QUB18" s="756"/>
      <c r="QUD18" s="756"/>
      <c r="QUE18" s="94"/>
      <c r="QUH18" s="543"/>
      <c r="QUI18" s="542"/>
      <c r="QUQ18" s="756"/>
      <c r="QUS18" s="756"/>
      <c r="QUU18" s="756"/>
      <c r="QUW18" s="756"/>
      <c r="QUX18" s="94"/>
      <c r="QVA18" s="543"/>
      <c r="QVB18" s="542"/>
      <c r="QVJ18" s="756"/>
      <c r="QVL18" s="756"/>
      <c r="QVN18" s="756"/>
      <c r="QVP18" s="756"/>
      <c r="QVQ18" s="94"/>
      <c r="QVT18" s="543"/>
      <c r="QVU18" s="542"/>
      <c r="QWC18" s="756"/>
      <c r="QWE18" s="756"/>
      <c r="QWG18" s="756"/>
      <c r="QWI18" s="756"/>
      <c r="QWJ18" s="94"/>
      <c r="QWM18" s="543"/>
      <c r="QWN18" s="542"/>
      <c r="QWV18" s="756"/>
      <c r="QWX18" s="756"/>
      <c r="QWZ18" s="756"/>
      <c r="QXB18" s="756"/>
      <c r="QXC18" s="94"/>
      <c r="QXF18" s="543"/>
      <c r="QXG18" s="542"/>
      <c r="QXO18" s="756"/>
      <c r="QXQ18" s="756"/>
      <c r="QXS18" s="756"/>
      <c r="QXU18" s="756"/>
      <c r="QXV18" s="94"/>
      <c r="QXY18" s="543"/>
      <c r="QXZ18" s="542"/>
      <c r="QYH18" s="756"/>
      <c r="QYJ18" s="756"/>
      <c r="QYL18" s="756"/>
      <c r="QYN18" s="756"/>
      <c r="QYO18" s="94"/>
      <c r="QYR18" s="543"/>
      <c r="QYS18" s="542"/>
      <c r="QZA18" s="756"/>
      <c r="QZC18" s="756"/>
      <c r="QZE18" s="756"/>
      <c r="QZG18" s="756"/>
      <c r="QZH18" s="94"/>
      <c r="QZK18" s="543"/>
      <c r="QZL18" s="542"/>
      <c r="QZT18" s="756"/>
      <c r="QZV18" s="756"/>
      <c r="QZX18" s="756"/>
      <c r="QZZ18" s="756"/>
      <c r="RAA18" s="94"/>
      <c r="RAD18" s="543"/>
      <c r="RAE18" s="542"/>
      <c r="RAM18" s="756"/>
      <c r="RAO18" s="756"/>
      <c r="RAQ18" s="756"/>
      <c r="RAS18" s="756"/>
      <c r="RAT18" s="94"/>
      <c r="RAW18" s="543"/>
      <c r="RAX18" s="542"/>
      <c r="RBF18" s="756"/>
      <c r="RBH18" s="756"/>
      <c r="RBJ18" s="756"/>
      <c r="RBL18" s="756"/>
      <c r="RBM18" s="94"/>
      <c r="RBP18" s="543"/>
      <c r="RBQ18" s="542"/>
      <c r="RBY18" s="756"/>
      <c r="RCA18" s="756"/>
      <c r="RCC18" s="756"/>
      <c r="RCE18" s="756"/>
      <c r="RCF18" s="94"/>
      <c r="RCI18" s="543"/>
      <c r="RCJ18" s="542"/>
      <c r="RCR18" s="756"/>
      <c r="RCT18" s="756"/>
      <c r="RCV18" s="756"/>
      <c r="RCX18" s="756"/>
      <c r="RCY18" s="94"/>
      <c r="RDB18" s="543"/>
      <c r="RDC18" s="542"/>
      <c r="RDK18" s="756"/>
      <c r="RDM18" s="756"/>
      <c r="RDO18" s="756"/>
      <c r="RDQ18" s="756"/>
      <c r="RDR18" s="94"/>
      <c r="RDU18" s="543"/>
      <c r="RDV18" s="542"/>
      <c r="RED18" s="756"/>
      <c r="REF18" s="756"/>
      <c r="REH18" s="756"/>
      <c r="REJ18" s="756"/>
      <c r="REK18" s="94"/>
      <c r="REN18" s="543"/>
      <c r="REO18" s="542"/>
      <c r="REW18" s="756"/>
      <c r="REY18" s="756"/>
      <c r="RFA18" s="756"/>
      <c r="RFC18" s="756"/>
      <c r="RFD18" s="94"/>
      <c r="RFG18" s="543"/>
      <c r="RFH18" s="542"/>
      <c r="RFP18" s="756"/>
      <c r="RFR18" s="756"/>
      <c r="RFT18" s="756"/>
      <c r="RFV18" s="756"/>
      <c r="RFW18" s="94"/>
      <c r="RFZ18" s="543"/>
      <c r="RGA18" s="542"/>
      <c r="RGI18" s="756"/>
      <c r="RGK18" s="756"/>
      <c r="RGM18" s="756"/>
      <c r="RGO18" s="756"/>
      <c r="RGP18" s="94"/>
      <c r="RGS18" s="543"/>
      <c r="RGT18" s="542"/>
      <c r="RHB18" s="756"/>
      <c r="RHD18" s="756"/>
      <c r="RHF18" s="756"/>
      <c r="RHH18" s="756"/>
      <c r="RHI18" s="94"/>
      <c r="RHL18" s="543"/>
      <c r="RHM18" s="542"/>
      <c r="RHU18" s="756"/>
      <c r="RHW18" s="756"/>
      <c r="RHY18" s="756"/>
      <c r="RIA18" s="756"/>
      <c r="RIB18" s="94"/>
      <c r="RIE18" s="543"/>
      <c r="RIF18" s="542"/>
      <c r="RIN18" s="756"/>
      <c r="RIP18" s="756"/>
      <c r="RIR18" s="756"/>
      <c r="RIT18" s="756"/>
      <c r="RIU18" s="94"/>
      <c r="RIX18" s="543"/>
      <c r="RIY18" s="542"/>
      <c r="RJG18" s="756"/>
      <c r="RJI18" s="756"/>
      <c r="RJK18" s="756"/>
      <c r="RJM18" s="756"/>
      <c r="RJN18" s="94"/>
      <c r="RJQ18" s="543"/>
      <c r="RJR18" s="542"/>
      <c r="RJZ18" s="756"/>
      <c r="RKB18" s="756"/>
      <c r="RKD18" s="756"/>
      <c r="RKF18" s="756"/>
      <c r="RKG18" s="94"/>
      <c r="RKJ18" s="543"/>
      <c r="RKK18" s="542"/>
      <c r="RKS18" s="756"/>
      <c r="RKU18" s="756"/>
      <c r="RKW18" s="756"/>
      <c r="RKY18" s="756"/>
      <c r="RKZ18" s="94"/>
      <c r="RLC18" s="543"/>
      <c r="RLD18" s="542"/>
      <c r="RLL18" s="756"/>
      <c r="RLN18" s="756"/>
      <c r="RLP18" s="756"/>
      <c r="RLR18" s="756"/>
      <c r="RLS18" s="94"/>
      <c r="RLV18" s="543"/>
      <c r="RLW18" s="542"/>
      <c r="RME18" s="756"/>
      <c r="RMG18" s="756"/>
      <c r="RMI18" s="756"/>
      <c r="RMK18" s="756"/>
      <c r="RML18" s="94"/>
      <c r="RMO18" s="543"/>
      <c r="RMP18" s="542"/>
      <c r="RMX18" s="756"/>
      <c r="RMZ18" s="756"/>
      <c r="RNB18" s="756"/>
      <c r="RND18" s="756"/>
      <c r="RNE18" s="94"/>
      <c r="RNH18" s="543"/>
      <c r="RNI18" s="542"/>
      <c r="RNQ18" s="756"/>
      <c r="RNS18" s="756"/>
      <c r="RNU18" s="756"/>
      <c r="RNW18" s="756"/>
      <c r="RNX18" s="94"/>
      <c r="ROA18" s="543"/>
      <c r="ROB18" s="542"/>
      <c r="ROJ18" s="756"/>
      <c r="ROL18" s="756"/>
      <c r="RON18" s="756"/>
      <c r="ROP18" s="756"/>
      <c r="ROQ18" s="94"/>
      <c r="ROT18" s="543"/>
      <c r="ROU18" s="542"/>
      <c r="RPC18" s="756"/>
      <c r="RPE18" s="756"/>
      <c r="RPG18" s="756"/>
      <c r="RPI18" s="756"/>
      <c r="RPJ18" s="94"/>
      <c r="RPM18" s="543"/>
      <c r="RPN18" s="542"/>
      <c r="RPV18" s="756"/>
      <c r="RPX18" s="756"/>
      <c r="RPZ18" s="756"/>
      <c r="RQB18" s="756"/>
      <c r="RQC18" s="94"/>
      <c r="RQF18" s="543"/>
      <c r="RQG18" s="542"/>
      <c r="RQO18" s="756"/>
      <c r="RQQ18" s="756"/>
      <c r="RQS18" s="756"/>
      <c r="RQU18" s="756"/>
      <c r="RQV18" s="94"/>
      <c r="RQY18" s="543"/>
      <c r="RQZ18" s="542"/>
      <c r="RRH18" s="756"/>
      <c r="RRJ18" s="756"/>
      <c r="RRL18" s="756"/>
      <c r="RRN18" s="756"/>
      <c r="RRO18" s="94"/>
      <c r="RRR18" s="543"/>
      <c r="RRS18" s="542"/>
      <c r="RSA18" s="756"/>
      <c r="RSC18" s="756"/>
      <c r="RSE18" s="756"/>
      <c r="RSG18" s="756"/>
      <c r="RSH18" s="94"/>
      <c r="RSK18" s="543"/>
      <c r="RSL18" s="542"/>
      <c r="RST18" s="756"/>
      <c r="RSV18" s="756"/>
      <c r="RSX18" s="756"/>
      <c r="RSZ18" s="756"/>
      <c r="RTA18" s="94"/>
      <c r="RTD18" s="543"/>
      <c r="RTE18" s="542"/>
      <c r="RTM18" s="756"/>
      <c r="RTO18" s="756"/>
      <c r="RTQ18" s="756"/>
      <c r="RTS18" s="756"/>
      <c r="RTT18" s="94"/>
      <c r="RTW18" s="543"/>
      <c r="RTX18" s="542"/>
      <c r="RUF18" s="756"/>
      <c r="RUH18" s="756"/>
      <c r="RUJ18" s="756"/>
      <c r="RUL18" s="756"/>
      <c r="RUM18" s="94"/>
      <c r="RUP18" s="543"/>
      <c r="RUQ18" s="542"/>
      <c r="RUY18" s="756"/>
      <c r="RVA18" s="756"/>
      <c r="RVC18" s="756"/>
      <c r="RVE18" s="756"/>
      <c r="RVF18" s="94"/>
      <c r="RVI18" s="543"/>
      <c r="RVJ18" s="542"/>
      <c r="RVR18" s="756"/>
      <c r="RVT18" s="756"/>
      <c r="RVV18" s="756"/>
      <c r="RVX18" s="756"/>
      <c r="RVY18" s="94"/>
      <c r="RWB18" s="543"/>
      <c r="RWC18" s="542"/>
      <c r="RWK18" s="756"/>
      <c r="RWM18" s="756"/>
      <c r="RWO18" s="756"/>
      <c r="RWQ18" s="756"/>
      <c r="RWR18" s="94"/>
      <c r="RWU18" s="543"/>
      <c r="RWV18" s="542"/>
      <c r="RXD18" s="756"/>
      <c r="RXF18" s="756"/>
      <c r="RXH18" s="756"/>
      <c r="RXJ18" s="756"/>
      <c r="RXK18" s="94"/>
      <c r="RXN18" s="543"/>
      <c r="RXO18" s="542"/>
      <c r="RXW18" s="756"/>
      <c r="RXY18" s="756"/>
      <c r="RYA18" s="756"/>
      <c r="RYC18" s="756"/>
      <c r="RYD18" s="94"/>
      <c r="RYG18" s="543"/>
      <c r="RYH18" s="542"/>
      <c r="RYP18" s="756"/>
      <c r="RYR18" s="756"/>
      <c r="RYT18" s="756"/>
      <c r="RYV18" s="756"/>
      <c r="RYW18" s="94"/>
      <c r="RYZ18" s="543"/>
      <c r="RZA18" s="542"/>
      <c r="RZI18" s="756"/>
      <c r="RZK18" s="756"/>
      <c r="RZM18" s="756"/>
      <c r="RZO18" s="756"/>
      <c r="RZP18" s="94"/>
      <c r="RZS18" s="543"/>
      <c r="RZT18" s="542"/>
      <c r="SAB18" s="756"/>
      <c r="SAD18" s="756"/>
      <c r="SAF18" s="756"/>
      <c r="SAH18" s="756"/>
      <c r="SAI18" s="94"/>
      <c r="SAL18" s="543"/>
      <c r="SAM18" s="542"/>
      <c r="SAU18" s="756"/>
      <c r="SAW18" s="756"/>
      <c r="SAY18" s="756"/>
      <c r="SBA18" s="756"/>
      <c r="SBB18" s="94"/>
      <c r="SBE18" s="543"/>
      <c r="SBF18" s="542"/>
      <c r="SBN18" s="756"/>
      <c r="SBP18" s="756"/>
      <c r="SBR18" s="756"/>
      <c r="SBT18" s="756"/>
      <c r="SBU18" s="94"/>
      <c r="SBX18" s="543"/>
      <c r="SBY18" s="542"/>
      <c r="SCG18" s="756"/>
      <c r="SCI18" s="756"/>
      <c r="SCK18" s="756"/>
      <c r="SCM18" s="756"/>
      <c r="SCN18" s="94"/>
      <c r="SCQ18" s="543"/>
      <c r="SCR18" s="542"/>
      <c r="SCZ18" s="756"/>
      <c r="SDB18" s="756"/>
      <c r="SDD18" s="756"/>
      <c r="SDF18" s="756"/>
      <c r="SDG18" s="94"/>
      <c r="SDJ18" s="543"/>
      <c r="SDK18" s="542"/>
      <c r="SDS18" s="756"/>
      <c r="SDU18" s="756"/>
      <c r="SDW18" s="756"/>
      <c r="SDY18" s="756"/>
      <c r="SDZ18" s="94"/>
      <c r="SEC18" s="543"/>
      <c r="SED18" s="542"/>
      <c r="SEL18" s="756"/>
      <c r="SEN18" s="756"/>
      <c r="SEP18" s="756"/>
      <c r="SER18" s="756"/>
      <c r="SES18" s="94"/>
      <c r="SEV18" s="543"/>
      <c r="SEW18" s="542"/>
      <c r="SFE18" s="756"/>
      <c r="SFG18" s="756"/>
      <c r="SFI18" s="756"/>
      <c r="SFK18" s="756"/>
      <c r="SFL18" s="94"/>
      <c r="SFO18" s="543"/>
      <c r="SFP18" s="542"/>
      <c r="SFX18" s="756"/>
      <c r="SFZ18" s="756"/>
      <c r="SGB18" s="756"/>
      <c r="SGD18" s="756"/>
      <c r="SGE18" s="94"/>
      <c r="SGH18" s="543"/>
      <c r="SGI18" s="542"/>
      <c r="SGQ18" s="756"/>
      <c r="SGS18" s="756"/>
      <c r="SGU18" s="756"/>
      <c r="SGW18" s="756"/>
      <c r="SGX18" s="94"/>
      <c r="SHA18" s="543"/>
      <c r="SHB18" s="542"/>
      <c r="SHJ18" s="756"/>
      <c r="SHL18" s="756"/>
      <c r="SHN18" s="756"/>
      <c r="SHP18" s="756"/>
      <c r="SHQ18" s="94"/>
      <c r="SHT18" s="543"/>
      <c r="SHU18" s="542"/>
      <c r="SIC18" s="756"/>
      <c r="SIE18" s="756"/>
      <c r="SIG18" s="756"/>
      <c r="SII18" s="756"/>
      <c r="SIJ18" s="94"/>
      <c r="SIM18" s="543"/>
      <c r="SIN18" s="542"/>
      <c r="SIV18" s="756"/>
      <c r="SIX18" s="756"/>
      <c r="SIZ18" s="756"/>
      <c r="SJB18" s="756"/>
      <c r="SJC18" s="94"/>
      <c r="SJF18" s="543"/>
      <c r="SJG18" s="542"/>
      <c r="SJO18" s="756"/>
      <c r="SJQ18" s="756"/>
      <c r="SJS18" s="756"/>
      <c r="SJU18" s="756"/>
      <c r="SJV18" s="94"/>
      <c r="SJY18" s="543"/>
      <c r="SJZ18" s="542"/>
      <c r="SKH18" s="756"/>
      <c r="SKJ18" s="756"/>
      <c r="SKL18" s="756"/>
      <c r="SKN18" s="756"/>
      <c r="SKO18" s="94"/>
      <c r="SKR18" s="543"/>
      <c r="SKS18" s="542"/>
      <c r="SLA18" s="756"/>
      <c r="SLC18" s="756"/>
      <c r="SLE18" s="756"/>
      <c r="SLG18" s="756"/>
      <c r="SLH18" s="94"/>
      <c r="SLK18" s="543"/>
      <c r="SLL18" s="542"/>
      <c r="SLT18" s="756"/>
      <c r="SLV18" s="756"/>
      <c r="SLX18" s="756"/>
      <c r="SLZ18" s="756"/>
      <c r="SMA18" s="94"/>
      <c r="SMD18" s="543"/>
      <c r="SME18" s="542"/>
      <c r="SMM18" s="756"/>
      <c r="SMO18" s="756"/>
      <c r="SMQ18" s="756"/>
      <c r="SMS18" s="756"/>
      <c r="SMT18" s="94"/>
      <c r="SMW18" s="543"/>
      <c r="SMX18" s="542"/>
      <c r="SNF18" s="756"/>
      <c r="SNH18" s="756"/>
      <c r="SNJ18" s="756"/>
      <c r="SNL18" s="756"/>
      <c r="SNM18" s="94"/>
      <c r="SNP18" s="543"/>
      <c r="SNQ18" s="542"/>
      <c r="SNY18" s="756"/>
      <c r="SOA18" s="756"/>
      <c r="SOC18" s="756"/>
      <c r="SOE18" s="756"/>
      <c r="SOF18" s="94"/>
      <c r="SOI18" s="543"/>
      <c r="SOJ18" s="542"/>
      <c r="SOR18" s="756"/>
      <c r="SOT18" s="756"/>
      <c r="SOV18" s="756"/>
      <c r="SOX18" s="756"/>
      <c r="SOY18" s="94"/>
      <c r="SPB18" s="543"/>
      <c r="SPC18" s="542"/>
      <c r="SPK18" s="756"/>
      <c r="SPM18" s="756"/>
      <c r="SPO18" s="756"/>
      <c r="SPQ18" s="756"/>
      <c r="SPR18" s="94"/>
      <c r="SPU18" s="543"/>
      <c r="SPV18" s="542"/>
      <c r="SQD18" s="756"/>
      <c r="SQF18" s="756"/>
      <c r="SQH18" s="756"/>
      <c r="SQJ18" s="756"/>
      <c r="SQK18" s="94"/>
      <c r="SQN18" s="543"/>
      <c r="SQO18" s="542"/>
      <c r="SQW18" s="756"/>
      <c r="SQY18" s="756"/>
      <c r="SRA18" s="756"/>
      <c r="SRC18" s="756"/>
      <c r="SRD18" s="94"/>
      <c r="SRG18" s="543"/>
      <c r="SRH18" s="542"/>
      <c r="SRP18" s="756"/>
      <c r="SRR18" s="756"/>
      <c r="SRT18" s="756"/>
      <c r="SRV18" s="756"/>
      <c r="SRW18" s="94"/>
      <c r="SRZ18" s="543"/>
      <c r="SSA18" s="542"/>
      <c r="SSI18" s="756"/>
      <c r="SSK18" s="756"/>
      <c r="SSM18" s="756"/>
      <c r="SSO18" s="756"/>
      <c r="SSP18" s="94"/>
      <c r="SSS18" s="543"/>
      <c r="SST18" s="542"/>
      <c r="STB18" s="756"/>
      <c r="STD18" s="756"/>
      <c r="STF18" s="756"/>
      <c r="STH18" s="756"/>
      <c r="STI18" s="94"/>
      <c r="STL18" s="543"/>
      <c r="STM18" s="542"/>
      <c r="STU18" s="756"/>
      <c r="STW18" s="756"/>
      <c r="STY18" s="756"/>
      <c r="SUA18" s="756"/>
      <c r="SUB18" s="94"/>
      <c r="SUE18" s="543"/>
      <c r="SUF18" s="542"/>
      <c r="SUN18" s="756"/>
      <c r="SUP18" s="756"/>
      <c r="SUR18" s="756"/>
      <c r="SUT18" s="756"/>
      <c r="SUU18" s="94"/>
      <c r="SUX18" s="543"/>
      <c r="SUY18" s="542"/>
      <c r="SVG18" s="756"/>
      <c r="SVI18" s="756"/>
      <c r="SVK18" s="756"/>
      <c r="SVM18" s="756"/>
      <c r="SVN18" s="94"/>
      <c r="SVQ18" s="543"/>
      <c r="SVR18" s="542"/>
      <c r="SVZ18" s="756"/>
      <c r="SWB18" s="756"/>
      <c r="SWD18" s="756"/>
      <c r="SWF18" s="756"/>
      <c r="SWG18" s="94"/>
      <c r="SWJ18" s="543"/>
      <c r="SWK18" s="542"/>
      <c r="SWS18" s="756"/>
      <c r="SWU18" s="756"/>
      <c r="SWW18" s="756"/>
      <c r="SWY18" s="756"/>
      <c r="SWZ18" s="94"/>
      <c r="SXC18" s="543"/>
      <c r="SXD18" s="542"/>
      <c r="SXL18" s="756"/>
      <c r="SXN18" s="756"/>
      <c r="SXP18" s="756"/>
      <c r="SXR18" s="756"/>
      <c r="SXS18" s="94"/>
      <c r="SXV18" s="543"/>
      <c r="SXW18" s="542"/>
      <c r="SYE18" s="756"/>
      <c r="SYG18" s="756"/>
      <c r="SYI18" s="756"/>
      <c r="SYK18" s="756"/>
      <c r="SYL18" s="94"/>
      <c r="SYO18" s="543"/>
      <c r="SYP18" s="542"/>
      <c r="SYX18" s="756"/>
      <c r="SYZ18" s="756"/>
      <c r="SZB18" s="756"/>
      <c r="SZD18" s="756"/>
      <c r="SZE18" s="94"/>
      <c r="SZH18" s="543"/>
      <c r="SZI18" s="542"/>
      <c r="SZQ18" s="756"/>
      <c r="SZS18" s="756"/>
      <c r="SZU18" s="756"/>
      <c r="SZW18" s="756"/>
      <c r="SZX18" s="94"/>
      <c r="TAA18" s="543"/>
      <c r="TAB18" s="542"/>
      <c r="TAJ18" s="756"/>
      <c r="TAL18" s="756"/>
      <c r="TAN18" s="756"/>
      <c r="TAP18" s="756"/>
      <c r="TAQ18" s="94"/>
      <c r="TAT18" s="543"/>
      <c r="TAU18" s="542"/>
      <c r="TBC18" s="756"/>
      <c r="TBE18" s="756"/>
      <c r="TBG18" s="756"/>
      <c r="TBI18" s="756"/>
      <c r="TBJ18" s="94"/>
      <c r="TBM18" s="543"/>
      <c r="TBN18" s="542"/>
      <c r="TBV18" s="756"/>
      <c r="TBX18" s="756"/>
      <c r="TBZ18" s="756"/>
      <c r="TCB18" s="756"/>
      <c r="TCC18" s="94"/>
      <c r="TCF18" s="543"/>
      <c r="TCG18" s="542"/>
      <c r="TCO18" s="756"/>
      <c r="TCQ18" s="756"/>
      <c r="TCS18" s="756"/>
      <c r="TCU18" s="756"/>
      <c r="TCV18" s="94"/>
      <c r="TCY18" s="543"/>
      <c r="TCZ18" s="542"/>
      <c r="TDH18" s="756"/>
      <c r="TDJ18" s="756"/>
      <c r="TDL18" s="756"/>
      <c r="TDN18" s="756"/>
      <c r="TDO18" s="94"/>
      <c r="TDR18" s="543"/>
      <c r="TDS18" s="542"/>
      <c r="TEA18" s="756"/>
      <c r="TEC18" s="756"/>
      <c r="TEE18" s="756"/>
      <c r="TEG18" s="756"/>
      <c r="TEH18" s="94"/>
      <c r="TEK18" s="543"/>
      <c r="TEL18" s="542"/>
      <c r="TET18" s="756"/>
      <c r="TEV18" s="756"/>
      <c r="TEX18" s="756"/>
      <c r="TEZ18" s="756"/>
      <c r="TFA18" s="94"/>
      <c r="TFD18" s="543"/>
      <c r="TFE18" s="542"/>
      <c r="TFM18" s="756"/>
      <c r="TFO18" s="756"/>
      <c r="TFQ18" s="756"/>
      <c r="TFS18" s="756"/>
      <c r="TFT18" s="94"/>
      <c r="TFW18" s="543"/>
      <c r="TFX18" s="542"/>
      <c r="TGF18" s="756"/>
      <c r="TGH18" s="756"/>
      <c r="TGJ18" s="756"/>
      <c r="TGL18" s="756"/>
      <c r="TGM18" s="94"/>
      <c r="TGP18" s="543"/>
      <c r="TGQ18" s="542"/>
      <c r="TGY18" s="756"/>
      <c r="THA18" s="756"/>
      <c r="THC18" s="756"/>
      <c r="THE18" s="756"/>
      <c r="THF18" s="94"/>
      <c r="THI18" s="543"/>
      <c r="THJ18" s="542"/>
      <c r="THR18" s="756"/>
      <c r="THT18" s="756"/>
      <c r="THV18" s="756"/>
      <c r="THX18" s="756"/>
      <c r="THY18" s="94"/>
      <c r="TIB18" s="543"/>
      <c r="TIC18" s="542"/>
      <c r="TIK18" s="756"/>
      <c r="TIM18" s="756"/>
      <c r="TIO18" s="756"/>
      <c r="TIQ18" s="756"/>
      <c r="TIR18" s="94"/>
      <c r="TIU18" s="543"/>
      <c r="TIV18" s="542"/>
      <c r="TJD18" s="756"/>
      <c r="TJF18" s="756"/>
      <c r="TJH18" s="756"/>
      <c r="TJJ18" s="756"/>
      <c r="TJK18" s="94"/>
      <c r="TJN18" s="543"/>
      <c r="TJO18" s="542"/>
      <c r="TJW18" s="756"/>
      <c r="TJY18" s="756"/>
      <c r="TKA18" s="756"/>
      <c r="TKC18" s="756"/>
      <c r="TKD18" s="94"/>
      <c r="TKG18" s="543"/>
      <c r="TKH18" s="542"/>
      <c r="TKP18" s="756"/>
      <c r="TKR18" s="756"/>
      <c r="TKT18" s="756"/>
      <c r="TKV18" s="756"/>
      <c r="TKW18" s="94"/>
      <c r="TKZ18" s="543"/>
      <c r="TLA18" s="542"/>
      <c r="TLI18" s="756"/>
      <c r="TLK18" s="756"/>
      <c r="TLM18" s="756"/>
      <c r="TLO18" s="756"/>
      <c r="TLP18" s="94"/>
      <c r="TLS18" s="543"/>
      <c r="TLT18" s="542"/>
      <c r="TMB18" s="756"/>
      <c r="TMD18" s="756"/>
      <c r="TMF18" s="756"/>
      <c r="TMH18" s="756"/>
      <c r="TMI18" s="94"/>
      <c r="TML18" s="543"/>
      <c r="TMM18" s="542"/>
      <c r="TMU18" s="756"/>
      <c r="TMW18" s="756"/>
      <c r="TMY18" s="756"/>
      <c r="TNA18" s="756"/>
      <c r="TNB18" s="94"/>
      <c r="TNE18" s="543"/>
      <c r="TNF18" s="542"/>
      <c r="TNN18" s="756"/>
      <c r="TNP18" s="756"/>
      <c r="TNR18" s="756"/>
      <c r="TNT18" s="756"/>
      <c r="TNU18" s="94"/>
      <c r="TNX18" s="543"/>
      <c r="TNY18" s="542"/>
      <c r="TOG18" s="756"/>
      <c r="TOI18" s="756"/>
      <c r="TOK18" s="756"/>
      <c r="TOM18" s="756"/>
      <c r="TON18" s="94"/>
      <c r="TOQ18" s="543"/>
      <c r="TOR18" s="542"/>
      <c r="TOZ18" s="756"/>
      <c r="TPB18" s="756"/>
      <c r="TPD18" s="756"/>
      <c r="TPF18" s="756"/>
      <c r="TPG18" s="94"/>
      <c r="TPJ18" s="543"/>
      <c r="TPK18" s="542"/>
      <c r="TPS18" s="756"/>
      <c r="TPU18" s="756"/>
      <c r="TPW18" s="756"/>
      <c r="TPY18" s="756"/>
      <c r="TPZ18" s="94"/>
      <c r="TQC18" s="543"/>
      <c r="TQD18" s="542"/>
      <c r="TQL18" s="756"/>
      <c r="TQN18" s="756"/>
      <c r="TQP18" s="756"/>
      <c r="TQR18" s="756"/>
      <c r="TQS18" s="94"/>
      <c r="TQV18" s="543"/>
      <c r="TQW18" s="542"/>
      <c r="TRE18" s="756"/>
      <c r="TRG18" s="756"/>
      <c r="TRI18" s="756"/>
      <c r="TRK18" s="756"/>
      <c r="TRL18" s="94"/>
      <c r="TRO18" s="543"/>
      <c r="TRP18" s="542"/>
      <c r="TRX18" s="756"/>
      <c r="TRZ18" s="756"/>
      <c r="TSB18" s="756"/>
      <c r="TSD18" s="756"/>
      <c r="TSE18" s="94"/>
      <c r="TSH18" s="543"/>
      <c r="TSI18" s="542"/>
      <c r="TSQ18" s="756"/>
      <c r="TSS18" s="756"/>
      <c r="TSU18" s="756"/>
      <c r="TSW18" s="756"/>
      <c r="TSX18" s="94"/>
      <c r="TTA18" s="543"/>
      <c r="TTB18" s="542"/>
      <c r="TTJ18" s="756"/>
      <c r="TTL18" s="756"/>
      <c r="TTN18" s="756"/>
      <c r="TTP18" s="756"/>
      <c r="TTQ18" s="94"/>
      <c r="TTT18" s="543"/>
      <c r="TTU18" s="542"/>
      <c r="TUC18" s="756"/>
      <c r="TUE18" s="756"/>
      <c r="TUG18" s="756"/>
      <c r="TUI18" s="756"/>
      <c r="TUJ18" s="94"/>
      <c r="TUM18" s="543"/>
      <c r="TUN18" s="542"/>
      <c r="TUV18" s="756"/>
      <c r="TUX18" s="756"/>
      <c r="TUZ18" s="756"/>
      <c r="TVB18" s="756"/>
      <c r="TVC18" s="94"/>
      <c r="TVF18" s="543"/>
      <c r="TVG18" s="542"/>
      <c r="TVO18" s="756"/>
      <c r="TVQ18" s="756"/>
      <c r="TVS18" s="756"/>
      <c r="TVU18" s="756"/>
      <c r="TVV18" s="94"/>
      <c r="TVY18" s="543"/>
      <c r="TVZ18" s="542"/>
      <c r="TWH18" s="756"/>
      <c r="TWJ18" s="756"/>
      <c r="TWL18" s="756"/>
      <c r="TWN18" s="756"/>
      <c r="TWO18" s="94"/>
      <c r="TWR18" s="543"/>
      <c r="TWS18" s="542"/>
      <c r="TXA18" s="756"/>
      <c r="TXC18" s="756"/>
      <c r="TXE18" s="756"/>
      <c r="TXG18" s="756"/>
      <c r="TXH18" s="94"/>
      <c r="TXK18" s="543"/>
      <c r="TXL18" s="542"/>
      <c r="TXT18" s="756"/>
      <c r="TXV18" s="756"/>
      <c r="TXX18" s="756"/>
      <c r="TXZ18" s="756"/>
      <c r="TYA18" s="94"/>
      <c r="TYD18" s="543"/>
      <c r="TYE18" s="542"/>
      <c r="TYM18" s="756"/>
      <c r="TYO18" s="756"/>
      <c r="TYQ18" s="756"/>
      <c r="TYS18" s="756"/>
      <c r="TYT18" s="94"/>
      <c r="TYW18" s="543"/>
      <c r="TYX18" s="542"/>
      <c r="TZF18" s="756"/>
      <c r="TZH18" s="756"/>
      <c r="TZJ18" s="756"/>
      <c r="TZL18" s="756"/>
      <c r="TZM18" s="94"/>
      <c r="TZP18" s="543"/>
      <c r="TZQ18" s="542"/>
      <c r="TZY18" s="756"/>
      <c r="UAA18" s="756"/>
      <c r="UAC18" s="756"/>
      <c r="UAE18" s="756"/>
      <c r="UAF18" s="94"/>
      <c r="UAI18" s="543"/>
      <c r="UAJ18" s="542"/>
      <c r="UAR18" s="756"/>
      <c r="UAT18" s="756"/>
      <c r="UAV18" s="756"/>
      <c r="UAX18" s="756"/>
      <c r="UAY18" s="94"/>
      <c r="UBB18" s="543"/>
      <c r="UBC18" s="542"/>
      <c r="UBK18" s="756"/>
      <c r="UBM18" s="756"/>
      <c r="UBO18" s="756"/>
      <c r="UBQ18" s="756"/>
      <c r="UBR18" s="94"/>
      <c r="UBU18" s="543"/>
      <c r="UBV18" s="542"/>
      <c r="UCD18" s="756"/>
      <c r="UCF18" s="756"/>
      <c r="UCH18" s="756"/>
      <c r="UCJ18" s="756"/>
      <c r="UCK18" s="94"/>
      <c r="UCN18" s="543"/>
      <c r="UCO18" s="542"/>
      <c r="UCW18" s="756"/>
      <c r="UCY18" s="756"/>
      <c r="UDA18" s="756"/>
      <c r="UDC18" s="756"/>
      <c r="UDD18" s="94"/>
      <c r="UDG18" s="543"/>
      <c r="UDH18" s="542"/>
      <c r="UDP18" s="756"/>
      <c r="UDR18" s="756"/>
      <c r="UDT18" s="756"/>
      <c r="UDV18" s="756"/>
      <c r="UDW18" s="94"/>
      <c r="UDZ18" s="543"/>
      <c r="UEA18" s="542"/>
      <c r="UEI18" s="756"/>
      <c r="UEK18" s="756"/>
      <c r="UEM18" s="756"/>
      <c r="UEO18" s="756"/>
      <c r="UEP18" s="94"/>
      <c r="UES18" s="543"/>
      <c r="UET18" s="542"/>
      <c r="UFB18" s="756"/>
      <c r="UFD18" s="756"/>
      <c r="UFF18" s="756"/>
      <c r="UFH18" s="756"/>
      <c r="UFI18" s="94"/>
      <c r="UFL18" s="543"/>
      <c r="UFM18" s="542"/>
      <c r="UFU18" s="756"/>
      <c r="UFW18" s="756"/>
      <c r="UFY18" s="756"/>
      <c r="UGA18" s="756"/>
      <c r="UGB18" s="94"/>
      <c r="UGE18" s="543"/>
      <c r="UGF18" s="542"/>
      <c r="UGN18" s="756"/>
      <c r="UGP18" s="756"/>
      <c r="UGR18" s="756"/>
      <c r="UGT18" s="756"/>
      <c r="UGU18" s="94"/>
      <c r="UGX18" s="543"/>
      <c r="UGY18" s="542"/>
      <c r="UHG18" s="756"/>
      <c r="UHI18" s="756"/>
      <c r="UHK18" s="756"/>
      <c r="UHM18" s="756"/>
      <c r="UHN18" s="94"/>
      <c r="UHQ18" s="543"/>
      <c r="UHR18" s="542"/>
      <c r="UHZ18" s="756"/>
      <c r="UIB18" s="756"/>
      <c r="UID18" s="756"/>
      <c r="UIF18" s="756"/>
      <c r="UIG18" s="94"/>
      <c r="UIJ18" s="543"/>
      <c r="UIK18" s="542"/>
      <c r="UIS18" s="756"/>
      <c r="UIU18" s="756"/>
      <c r="UIW18" s="756"/>
      <c r="UIY18" s="756"/>
      <c r="UIZ18" s="94"/>
      <c r="UJC18" s="543"/>
      <c r="UJD18" s="542"/>
      <c r="UJL18" s="756"/>
      <c r="UJN18" s="756"/>
      <c r="UJP18" s="756"/>
      <c r="UJR18" s="756"/>
      <c r="UJS18" s="94"/>
      <c r="UJV18" s="543"/>
      <c r="UJW18" s="542"/>
      <c r="UKE18" s="756"/>
      <c r="UKG18" s="756"/>
      <c r="UKI18" s="756"/>
      <c r="UKK18" s="756"/>
      <c r="UKL18" s="94"/>
      <c r="UKO18" s="543"/>
      <c r="UKP18" s="542"/>
      <c r="UKX18" s="756"/>
      <c r="UKZ18" s="756"/>
      <c r="ULB18" s="756"/>
      <c r="ULD18" s="756"/>
      <c r="ULE18" s="94"/>
      <c r="ULH18" s="543"/>
      <c r="ULI18" s="542"/>
      <c r="ULQ18" s="756"/>
      <c r="ULS18" s="756"/>
      <c r="ULU18" s="756"/>
      <c r="ULW18" s="756"/>
      <c r="ULX18" s="94"/>
      <c r="UMA18" s="543"/>
      <c r="UMB18" s="542"/>
      <c r="UMJ18" s="756"/>
      <c r="UML18" s="756"/>
      <c r="UMN18" s="756"/>
      <c r="UMP18" s="756"/>
      <c r="UMQ18" s="94"/>
      <c r="UMT18" s="543"/>
      <c r="UMU18" s="542"/>
      <c r="UNC18" s="756"/>
      <c r="UNE18" s="756"/>
      <c r="UNG18" s="756"/>
      <c r="UNI18" s="756"/>
      <c r="UNJ18" s="94"/>
      <c r="UNM18" s="543"/>
      <c r="UNN18" s="542"/>
      <c r="UNV18" s="756"/>
      <c r="UNX18" s="756"/>
      <c r="UNZ18" s="756"/>
      <c r="UOB18" s="756"/>
      <c r="UOC18" s="94"/>
      <c r="UOF18" s="543"/>
      <c r="UOG18" s="542"/>
      <c r="UOO18" s="756"/>
      <c r="UOQ18" s="756"/>
      <c r="UOS18" s="756"/>
      <c r="UOU18" s="756"/>
      <c r="UOV18" s="94"/>
      <c r="UOY18" s="543"/>
      <c r="UOZ18" s="542"/>
      <c r="UPH18" s="756"/>
      <c r="UPJ18" s="756"/>
      <c r="UPL18" s="756"/>
      <c r="UPN18" s="756"/>
      <c r="UPO18" s="94"/>
      <c r="UPR18" s="543"/>
      <c r="UPS18" s="542"/>
      <c r="UQA18" s="756"/>
      <c r="UQC18" s="756"/>
      <c r="UQE18" s="756"/>
      <c r="UQG18" s="756"/>
      <c r="UQH18" s="94"/>
      <c r="UQK18" s="543"/>
      <c r="UQL18" s="542"/>
      <c r="UQT18" s="756"/>
      <c r="UQV18" s="756"/>
      <c r="UQX18" s="756"/>
      <c r="UQZ18" s="756"/>
      <c r="URA18" s="94"/>
      <c r="URD18" s="543"/>
      <c r="URE18" s="542"/>
      <c r="URM18" s="756"/>
      <c r="URO18" s="756"/>
      <c r="URQ18" s="756"/>
      <c r="URS18" s="756"/>
      <c r="URT18" s="94"/>
      <c r="URW18" s="543"/>
      <c r="URX18" s="542"/>
      <c r="USF18" s="756"/>
      <c r="USH18" s="756"/>
      <c r="USJ18" s="756"/>
      <c r="USL18" s="756"/>
      <c r="USM18" s="94"/>
      <c r="USP18" s="543"/>
      <c r="USQ18" s="542"/>
      <c r="USY18" s="756"/>
      <c r="UTA18" s="756"/>
      <c r="UTC18" s="756"/>
      <c r="UTE18" s="756"/>
      <c r="UTF18" s="94"/>
      <c r="UTI18" s="543"/>
      <c r="UTJ18" s="542"/>
      <c r="UTR18" s="756"/>
      <c r="UTT18" s="756"/>
      <c r="UTV18" s="756"/>
      <c r="UTX18" s="756"/>
      <c r="UTY18" s="94"/>
      <c r="UUB18" s="543"/>
      <c r="UUC18" s="542"/>
      <c r="UUK18" s="756"/>
      <c r="UUM18" s="756"/>
      <c r="UUO18" s="756"/>
      <c r="UUQ18" s="756"/>
      <c r="UUR18" s="94"/>
      <c r="UUU18" s="543"/>
      <c r="UUV18" s="542"/>
      <c r="UVD18" s="756"/>
      <c r="UVF18" s="756"/>
      <c r="UVH18" s="756"/>
      <c r="UVJ18" s="756"/>
      <c r="UVK18" s="94"/>
      <c r="UVN18" s="543"/>
      <c r="UVO18" s="542"/>
      <c r="UVW18" s="756"/>
      <c r="UVY18" s="756"/>
      <c r="UWA18" s="756"/>
      <c r="UWC18" s="756"/>
      <c r="UWD18" s="94"/>
      <c r="UWG18" s="543"/>
      <c r="UWH18" s="542"/>
      <c r="UWP18" s="756"/>
      <c r="UWR18" s="756"/>
      <c r="UWT18" s="756"/>
      <c r="UWV18" s="756"/>
      <c r="UWW18" s="94"/>
      <c r="UWZ18" s="543"/>
      <c r="UXA18" s="542"/>
      <c r="UXI18" s="756"/>
      <c r="UXK18" s="756"/>
      <c r="UXM18" s="756"/>
      <c r="UXO18" s="756"/>
      <c r="UXP18" s="94"/>
      <c r="UXS18" s="543"/>
      <c r="UXT18" s="542"/>
      <c r="UYB18" s="756"/>
      <c r="UYD18" s="756"/>
      <c r="UYF18" s="756"/>
      <c r="UYH18" s="756"/>
      <c r="UYI18" s="94"/>
      <c r="UYL18" s="543"/>
      <c r="UYM18" s="542"/>
      <c r="UYU18" s="756"/>
      <c r="UYW18" s="756"/>
      <c r="UYY18" s="756"/>
      <c r="UZA18" s="756"/>
      <c r="UZB18" s="94"/>
      <c r="UZE18" s="543"/>
      <c r="UZF18" s="542"/>
      <c r="UZN18" s="756"/>
      <c r="UZP18" s="756"/>
      <c r="UZR18" s="756"/>
      <c r="UZT18" s="756"/>
      <c r="UZU18" s="94"/>
      <c r="UZX18" s="543"/>
      <c r="UZY18" s="542"/>
      <c r="VAG18" s="756"/>
      <c r="VAI18" s="756"/>
      <c r="VAK18" s="756"/>
      <c r="VAM18" s="756"/>
      <c r="VAN18" s="94"/>
      <c r="VAQ18" s="543"/>
      <c r="VAR18" s="542"/>
      <c r="VAZ18" s="756"/>
      <c r="VBB18" s="756"/>
      <c r="VBD18" s="756"/>
      <c r="VBF18" s="756"/>
      <c r="VBG18" s="94"/>
      <c r="VBJ18" s="543"/>
      <c r="VBK18" s="542"/>
      <c r="VBS18" s="756"/>
      <c r="VBU18" s="756"/>
      <c r="VBW18" s="756"/>
      <c r="VBY18" s="756"/>
      <c r="VBZ18" s="94"/>
      <c r="VCC18" s="543"/>
      <c r="VCD18" s="542"/>
      <c r="VCL18" s="756"/>
      <c r="VCN18" s="756"/>
      <c r="VCP18" s="756"/>
      <c r="VCR18" s="756"/>
      <c r="VCS18" s="94"/>
      <c r="VCV18" s="543"/>
      <c r="VCW18" s="542"/>
      <c r="VDE18" s="756"/>
      <c r="VDG18" s="756"/>
      <c r="VDI18" s="756"/>
      <c r="VDK18" s="756"/>
      <c r="VDL18" s="94"/>
      <c r="VDO18" s="543"/>
      <c r="VDP18" s="542"/>
      <c r="VDX18" s="756"/>
      <c r="VDZ18" s="756"/>
      <c r="VEB18" s="756"/>
      <c r="VED18" s="756"/>
      <c r="VEE18" s="94"/>
      <c r="VEH18" s="543"/>
      <c r="VEI18" s="542"/>
      <c r="VEQ18" s="756"/>
      <c r="VES18" s="756"/>
      <c r="VEU18" s="756"/>
      <c r="VEW18" s="756"/>
      <c r="VEX18" s="94"/>
      <c r="VFA18" s="543"/>
      <c r="VFB18" s="542"/>
      <c r="VFJ18" s="756"/>
      <c r="VFL18" s="756"/>
      <c r="VFN18" s="756"/>
      <c r="VFP18" s="756"/>
      <c r="VFQ18" s="94"/>
      <c r="VFT18" s="543"/>
      <c r="VFU18" s="542"/>
      <c r="VGC18" s="756"/>
      <c r="VGE18" s="756"/>
      <c r="VGG18" s="756"/>
      <c r="VGI18" s="756"/>
      <c r="VGJ18" s="94"/>
      <c r="VGM18" s="543"/>
      <c r="VGN18" s="542"/>
      <c r="VGV18" s="756"/>
      <c r="VGX18" s="756"/>
      <c r="VGZ18" s="756"/>
      <c r="VHB18" s="756"/>
      <c r="VHC18" s="94"/>
      <c r="VHF18" s="543"/>
      <c r="VHG18" s="542"/>
      <c r="VHO18" s="756"/>
      <c r="VHQ18" s="756"/>
      <c r="VHS18" s="756"/>
      <c r="VHU18" s="756"/>
      <c r="VHV18" s="94"/>
      <c r="VHY18" s="543"/>
      <c r="VHZ18" s="542"/>
      <c r="VIH18" s="756"/>
      <c r="VIJ18" s="756"/>
      <c r="VIL18" s="756"/>
      <c r="VIN18" s="756"/>
      <c r="VIO18" s="94"/>
      <c r="VIR18" s="543"/>
      <c r="VIS18" s="542"/>
      <c r="VJA18" s="756"/>
      <c r="VJC18" s="756"/>
      <c r="VJE18" s="756"/>
      <c r="VJG18" s="756"/>
      <c r="VJH18" s="94"/>
      <c r="VJK18" s="543"/>
      <c r="VJL18" s="542"/>
      <c r="VJT18" s="756"/>
      <c r="VJV18" s="756"/>
      <c r="VJX18" s="756"/>
      <c r="VJZ18" s="756"/>
      <c r="VKA18" s="94"/>
      <c r="VKD18" s="543"/>
      <c r="VKE18" s="542"/>
      <c r="VKM18" s="756"/>
      <c r="VKO18" s="756"/>
      <c r="VKQ18" s="756"/>
      <c r="VKS18" s="756"/>
      <c r="VKT18" s="94"/>
      <c r="VKW18" s="543"/>
      <c r="VKX18" s="542"/>
      <c r="VLF18" s="756"/>
      <c r="VLH18" s="756"/>
      <c r="VLJ18" s="756"/>
      <c r="VLL18" s="756"/>
      <c r="VLM18" s="94"/>
      <c r="VLP18" s="543"/>
      <c r="VLQ18" s="542"/>
      <c r="VLY18" s="756"/>
      <c r="VMA18" s="756"/>
      <c r="VMC18" s="756"/>
      <c r="VME18" s="756"/>
      <c r="VMF18" s="94"/>
      <c r="VMI18" s="543"/>
      <c r="VMJ18" s="542"/>
      <c r="VMR18" s="756"/>
      <c r="VMT18" s="756"/>
      <c r="VMV18" s="756"/>
      <c r="VMX18" s="756"/>
      <c r="VMY18" s="94"/>
      <c r="VNB18" s="543"/>
      <c r="VNC18" s="542"/>
      <c r="VNK18" s="756"/>
      <c r="VNM18" s="756"/>
      <c r="VNO18" s="756"/>
      <c r="VNQ18" s="756"/>
      <c r="VNR18" s="94"/>
      <c r="VNU18" s="543"/>
      <c r="VNV18" s="542"/>
      <c r="VOD18" s="756"/>
      <c r="VOF18" s="756"/>
      <c r="VOH18" s="756"/>
      <c r="VOJ18" s="756"/>
      <c r="VOK18" s="94"/>
      <c r="VON18" s="543"/>
      <c r="VOO18" s="542"/>
      <c r="VOW18" s="756"/>
      <c r="VOY18" s="756"/>
      <c r="VPA18" s="756"/>
      <c r="VPC18" s="756"/>
      <c r="VPD18" s="94"/>
      <c r="VPG18" s="543"/>
      <c r="VPH18" s="542"/>
      <c r="VPP18" s="756"/>
      <c r="VPR18" s="756"/>
      <c r="VPT18" s="756"/>
      <c r="VPV18" s="756"/>
      <c r="VPW18" s="94"/>
      <c r="VPZ18" s="543"/>
      <c r="VQA18" s="542"/>
      <c r="VQI18" s="756"/>
      <c r="VQK18" s="756"/>
      <c r="VQM18" s="756"/>
      <c r="VQO18" s="756"/>
      <c r="VQP18" s="94"/>
      <c r="VQS18" s="543"/>
      <c r="VQT18" s="542"/>
      <c r="VRB18" s="756"/>
      <c r="VRD18" s="756"/>
      <c r="VRF18" s="756"/>
      <c r="VRH18" s="756"/>
      <c r="VRI18" s="94"/>
      <c r="VRL18" s="543"/>
      <c r="VRM18" s="542"/>
      <c r="VRU18" s="756"/>
      <c r="VRW18" s="756"/>
      <c r="VRY18" s="756"/>
      <c r="VSA18" s="756"/>
      <c r="VSB18" s="94"/>
      <c r="VSE18" s="543"/>
      <c r="VSF18" s="542"/>
      <c r="VSN18" s="756"/>
      <c r="VSP18" s="756"/>
      <c r="VSR18" s="756"/>
      <c r="VST18" s="756"/>
      <c r="VSU18" s="94"/>
      <c r="VSX18" s="543"/>
      <c r="VSY18" s="542"/>
      <c r="VTG18" s="756"/>
      <c r="VTI18" s="756"/>
      <c r="VTK18" s="756"/>
      <c r="VTM18" s="756"/>
      <c r="VTN18" s="94"/>
      <c r="VTQ18" s="543"/>
      <c r="VTR18" s="542"/>
      <c r="VTZ18" s="756"/>
      <c r="VUB18" s="756"/>
      <c r="VUD18" s="756"/>
      <c r="VUF18" s="756"/>
      <c r="VUG18" s="94"/>
      <c r="VUJ18" s="543"/>
      <c r="VUK18" s="542"/>
      <c r="VUS18" s="756"/>
      <c r="VUU18" s="756"/>
      <c r="VUW18" s="756"/>
      <c r="VUY18" s="756"/>
      <c r="VUZ18" s="94"/>
      <c r="VVC18" s="543"/>
      <c r="VVD18" s="542"/>
      <c r="VVL18" s="756"/>
      <c r="VVN18" s="756"/>
      <c r="VVP18" s="756"/>
      <c r="VVR18" s="756"/>
      <c r="VVS18" s="94"/>
      <c r="VVV18" s="543"/>
      <c r="VVW18" s="542"/>
      <c r="VWE18" s="756"/>
      <c r="VWG18" s="756"/>
      <c r="VWI18" s="756"/>
      <c r="VWK18" s="756"/>
      <c r="VWL18" s="94"/>
      <c r="VWO18" s="543"/>
      <c r="VWP18" s="542"/>
      <c r="VWX18" s="756"/>
      <c r="VWZ18" s="756"/>
      <c r="VXB18" s="756"/>
      <c r="VXD18" s="756"/>
      <c r="VXE18" s="94"/>
      <c r="VXH18" s="543"/>
      <c r="VXI18" s="542"/>
      <c r="VXQ18" s="756"/>
      <c r="VXS18" s="756"/>
      <c r="VXU18" s="756"/>
      <c r="VXW18" s="756"/>
      <c r="VXX18" s="94"/>
      <c r="VYA18" s="543"/>
      <c r="VYB18" s="542"/>
      <c r="VYJ18" s="756"/>
      <c r="VYL18" s="756"/>
      <c r="VYN18" s="756"/>
      <c r="VYP18" s="756"/>
      <c r="VYQ18" s="94"/>
      <c r="VYT18" s="543"/>
      <c r="VYU18" s="542"/>
      <c r="VZC18" s="756"/>
      <c r="VZE18" s="756"/>
      <c r="VZG18" s="756"/>
      <c r="VZI18" s="756"/>
      <c r="VZJ18" s="94"/>
      <c r="VZM18" s="543"/>
      <c r="VZN18" s="542"/>
      <c r="VZV18" s="756"/>
      <c r="VZX18" s="756"/>
      <c r="VZZ18" s="756"/>
      <c r="WAB18" s="756"/>
      <c r="WAC18" s="94"/>
      <c r="WAF18" s="543"/>
      <c r="WAG18" s="542"/>
      <c r="WAO18" s="756"/>
      <c r="WAQ18" s="756"/>
      <c r="WAS18" s="756"/>
      <c r="WAU18" s="756"/>
      <c r="WAV18" s="94"/>
      <c r="WAY18" s="543"/>
      <c r="WAZ18" s="542"/>
      <c r="WBH18" s="756"/>
      <c r="WBJ18" s="756"/>
      <c r="WBL18" s="756"/>
      <c r="WBN18" s="756"/>
      <c r="WBO18" s="94"/>
      <c r="WBR18" s="543"/>
      <c r="WBS18" s="542"/>
      <c r="WCA18" s="756"/>
      <c r="WCC18" s="756"/>
      <c r="WCE18" s="756"/>
      <c r="WCG18" s="756"/>
      <c r="WCH18" s="94"/>
      <c r="WCK18" s="543"/>
      <c r="WCL18" s="542"/>
      <c r="WCT18" s="756"/>
      <c r="WCV18" s="756"/>
      <c r="WCX18" s="756"/>
      <c r="WCZ18" s="756"/>
      <c r="WDA18" s="94"/>
      <c r="WDD18" s="543"/>
      <c r="WDE18" s="542"/>
      <c r="WDM18" s="756"/>
      <c r="WDO18" s="756"/>
      <c r="WDQ18" s="756"/>
      <c r="WDS18" s="756"/>
      <c r="WDT18" s="94"/>
      <c r="WDW18" s="543"/>
      <c r="WDX18" s="542"/>
      <c r="WEF18" s="756"/>
      <c r="WEH18" s="756"/>
      <c r="WEJ18" s="756"/>
      <c r="WEL18" s="756"/>
      <c r="WEM18" s="94"/>
      <c r="WEP18" s="543"/>
      <c r="WEQ18" s="542"/>
      <c r="WEY18" s="756"/>
      <c r="WFA18" s="756"/>
      <c r="WFC18" s="756"/>
      <c r="WFE18" s="756"/>
      <c r="WFF18" s="94"/>
      <c r="WFI18" s="543"/>
      <c r="WFJ18" s="542"/>
      <c r="WFR18" s="756"/>
      <c r="WFT18" s="756"/>
      <c r="WFV18" s="756"/>
      <c r="WFX18" s="756"/>
      <c r="WFY18" s="94"/>
      <c r="WGB18" s="543"/>
      <c r="WGC18" s="542"/>
      <c r="WGK18" s="756"/>
      <c r="WGM18" s="756"/>
      <c r="WGO18" s="756"/>
      <c r="WGQ18" s="756"/>
      <c r="WGR18" s="94"/>
      <c r="WGU18" s="543"/>
      <c r="WGV18" s="542"/>
      <c r="WHD18" s="756"/>
      <c r="WHF18" s="756"/>
      <c r="WHH18" s="756"/>
      <c r="WHJ18" s="756"/>
      <c r="WHK18" s="94"/>
      <c r="WHN18" s="543"/>
      <c r="WHO18" s="542"/>
      <c r="WHW18" s="756"/>
      <c r="WHY18" s="756"/>
      <c r="WIA18" s="756"/>
      <c r="WIC18" s="756"/>
      <c r="WID18" s="94"/>
      <c r="WIG18" s="543"/>
      <c r="WIH18" s="542"/>
      <c r="WIP18" s="756"/>
      <c r="WIR18" s="756"/>
      <c r="WIT18" s="756"/>
      <c r="WIV18" s="756"/>
      <c r="WIW18" s="94"/>
      <c r="WIZ18" s="543"/>
      <c r="WJA18" s="542"/>
      <c r="WJI18" s="756"/>
      <c r="WJK18" s="756"/>
      <c r="WJM18" s="756"/>
      <c r="WJO18" s="756"/>
      <c r="WJP18" s="94"/>
      <c r="WJS18" s="543"/>
      <c r="WJT18" s="542"/>
      <c r="WKB18" s="756"/>
      <c r="WKD18" s="756"/>
      <c r="WKF18" s="756"/>
      <c r="WKH18" s="756"/>
      <c r="WKI18" s="94"/>
      <c r="WKL18" s="543"/>
      <c r="WKM18" s="542"/>
      <c r="WKU18" s="756"/>
      <c r="WKW18" s="756"/>
      <c r="WKY18" s="756"/>
      <c r="WLA18" s="756"/>
      <c r="WLB18" s="94"/>
      <c r="WLE18" s="543"/>
      <c r="WLF18" s="542"/>
      <c r="WLN18" s="756"/>
      <c r="WLP18" s="756"/>
      <c r="WLR18" s="756"/>
      <c r="WLT18" s="756"/>
      <c r="WLU18" s="94"/>
      <c r="WLX18" s="543"/>
      <c r="WLY18" s="542"/>
      <c r="WMG18" s="756"/>
      <c r="WMI18" s="756"/>
      <c r="WMK18" s="756"/>
      <c r="WMM18" s="756"/>
      <c r="WMN18" s="94"/>
      <c r="WMQ18" s="543"/>
      <c r="WMR18" s="542"/>
      <c r="WMZ18" s="756"/>
      <c r="WNB18" s="756"/>
      <c r="WND18" s="756"/>
      <c r="WNF18" s="756"/>
      <c r="WNG18" s="94"/>
      <c r="WNJ18" s="543"/>
      <c r="WNK18" s="542"/>
      <c r="WNS18" s="756"/>
      <c r="WNU18" s="756"/>
      <c r="WNW18" s="756"/>
      <c r="WNY18" s="756"/>
      <c r="WNZ18" s="94"/>
      <c r="WOC18" s="543"/>
      <c r="WOD18" s="542"/>
      <c r="WOL18" s="756"/>
      <c r="WON18" s="756"/>
      <c r="WOP18" s="756"/>
      <c r="WOR18" s="756"/>
      <c r="WOS18" s="94"/>
      <c r="WOV18" s="543"/>
      <c r="WOW18" s="542"/>
      <c r="WPE18" s="756"/>
      <c r="WPG18" s="756"/>
      <c r="WPI18" s="756"/>
      <c r="WPK18" s="756"/>
      <c r="WPL18" s="94"/>
      <c r="WPO18" s="543"/>
      <c r="WPP18" s="542"/>
      <c r="WPX18" s="756"/>
      <c r="WPZ18" s="756"/>
      <c r="WQB18" s="756"/>
      <c r="WQD18" s="756"/>
      <c r="WQE18" s="94"/>
      <c r="WQH18" s="543"/>
      <c r="WQI18" s="542"/>
      <c r="WQQ18" s="756"/>
      <c r="WQS18" s="756"/>
      <c r="WQU18" s="756"/>
      <c r="WQW18" s="756"/>
      <c r="WQX18" s="94"/>
      <c r="WRA18" s="543"/>
      <c r="WRB18" s="542"/>
      <c r="WRJ18" s="756"/>
      <c r="WRL18" s="756"/>
      <c r="WRN18" s="756"/>
      <c r="WRP18" s="756"/>
      <c r="WRQ18" s="94"/>
      <c r="WRT18" s="543"/>
      <c r="WRU18" s="542"/>
      <c r="WSC18" s="756"/>
      <c r="WSE18" s="756"/>
      <c r="WSG18" s="756"/>
      <c r="WSI18" s="756"/>
      <c r="WSJ18" s="94"/>
      <c r="WSM18" s="543"/>
      <c r="WSN18" s="542"/>
      <c r="WSV18" s="756"/>
      <c r="WSX18" s="756"/>
      <c r="WSZ18" s="756"/>
      <c r="WTB18" s="756"/>
      <c r="WTC18" s="94"/>
      <c r="WTF18" s="543"/>
      <c r="WTG18" s="542"/>
      <c r="WTO18" s="756"/>
      <c r="WTQ18" s="756"/>
      <c r="WTS18" s="756"/>
      <c r="WTU18" s="756"/>
      <c r="WTV18" s="94"/>
      <c r="WTY18" s="543"/>
      <c r="WTZ18" s="542"/>
      <c r="WUH18" s="756"/>
      <c r="WUJ18" s="756"/>
      <c r="WUL18" s="756"/>
      <c r="WUN18" s="756"/>
      <c r="WUO18" s="94"/>
      <c r="WUR18" s="543"/>
      <c r="WUS18" s="542"/>
      <c r="WVA18" s="756"/>
      <c r="WVC18" s="756"/>
      <c r="WVE18" s="756"/>
      <c r="WVG18" s="756"/>
      <c r="WVH18" s="94"/>
      <c r="WVK18" s="543"/>
      <c r="WVL18" s="542"/>
      <c r="WVT18" s="756"/>
      <c r="WVV18" s="756"/>
      <c r="WVX18" s="756"/>
      <c r="WVZ18" s="756"/>
      <c r="WWA18" s="94"/>
      <c r="WWD18" s="543"/>
      <c r="WWE18" s="542"/>
      <c r="WWM18" s="756"/>
      <c r="WWO18" s="756"/>
      <c r="WWQ18" s="756"/>
      <c r="WWS18" s="756"/>
      <c r="WWT18" s="94"/>
      <c r="WWW18" s="543"/>
      <c r="WWX18" s="542"/>
      <c r="WXF18" s="756"/>
      <c r="WXH18" s="756"/>
      <c r="WXJ18" s="756"/>
      <c r="WXL18" s="756"/>
      <c r="WXM18" s="94"/>
      <c r="WXP18" s="543"/>
      <c r="WXQ18" s="542"/>
      <c r="WXY18" s="756"/>
      <c r="WYA18" s="756"/>
      <c r="WYC18" s="756"/>
      <c r="WYE18" s="756"/>
      <c r="WYF18" s="94"/>
      <c r="WYI18" s="543"/>
      <c r="WYJ18" s="542"/>
      <c r="WYR18" s="756"/>
      <c r="WYT18" s="756"/>
      <c r="WYV18" s="756"/>
      <c r="WYX18" s="756"/>
      <c r="WYY18" s="94"/>
      <c r="WZB18" s="543"/>
      <c r="WZC18" s="542"/>
      <c r="WZK18" s="756"/>
      <c r="WZM18" s="756"/>
      <c r="WZO18" s="756"/>
      <c r="WZQ18" s="756"/>
      <c r="WZR18" s="94"/>
      <c r="WZU18" s="543"/>
      <c r="WZV18" s="542"/>
      <c r="XAD18" s="756"/>
      <c r="XAF18" s="756"/>
      <c r="XAH18" s="756"/>
      <c r="XAJ18" s="756"/>
      <c r="XAK18" s="94"/>
      <c r="XAN18" s="543"/>
      <c r="XAO18" s="542"/>
      <c r="XAW18" s="756"/>
      <c r="XAY18" s="756"/>
      <c r="XBA18" s="756"/>
      <c r="XBC18" s="756"/>
      <c r="XBD18" s="94"/>
      <c r="XBG18" s="543"/>
      <c r="XBH18" s="542"/>
      <c r="XBP18" s="756"/>
      <c r="XBR18" s="756"/>
      <c r="XBT18" s="756"/>
      <c r="XBV18" s="756"/>
      <c r="XBW18" s="94"/>
      <c r="XBZ18" s="543"/>
      <c r="XCA18" s="542"/>
      <c r="XCI18" s="756"/>
      <c r="XCK18" s="756"/>
      <c r="XCM18" s="756"/>
      <c r="XCO18" s="756"/>
      <c r="XCP18" s="94"/>
      <c r="XCS18" s="543"/>
      <c r="XCT18" s="542"/>
      <c r="XDB18" s="756"/>
      <c r="XDD18" s="756"/>
      <c r="XDF18" s="756"/>
      <c r="XDH18" s="756"/>
      <c r="XDI18" s="94"/>
      <c r="XDL18" s="543"/>
      <c r="XDM18" s="542"/>
      <c r="XDU18" s="756"/>
      <c r="XDW18" s="756"/>
      <c r="XDY18" s="756"/>
      <c r="XEA18" s="756"/>
      <c r="XEB18" s="94"/>
      <c r="XEE18" s="543"/>
      <c r="XEF18" s="542"/>
      <c r="XEN18" s="756"/>
      <c r="XEP18" s="756"/>
      <c r="XER18" s="756"/>
      <c r="XET18" s="756"/>
      <c r="XEU18" s="94"/>
      <c r="XEX18" s="543"/>
      <c r="XEY18" s="542"/>
    </row>
    <row r="19" spans="1:6138 6146:7164 7172:8190 8198:9216 9224:15353 15361:16379" s="83" customFormat="1" ht="20.3" customHeight="1" x14ac:dyDescent="0.3">
      <c r="B19" s="543" t="s">
        <v>4829</v>
      </c>
      <c r="C19" s="94" t="s">
        <v>4779</v>
      </c>
      <c r="K19" s="756"/>
      <c r="M19" s="756"/>
      <c r="O19" s="756"/>
      <c r="P19" s="94" t="s">
        <v>4778</v>
      </c>
      <c r="S19" s="543"/>
      <c r="T19" s="542"/>
      <c r="AB19" s="756"/>
      <c r="AD19" s="756"/>
      <c r="AF19" s="756"/>
      <c r="AH19" s="756"/>
      <c r="AI19" s="94"/>
      <c r="AL19" s="543"/>
      <c r="AM19" s="542"/>
      <c r="AU19" s="756"/>
      <c r="AW19" s="756"/>
      <c r="AY19" s="756"/>
      <c r="BA19" s="756"/>
      <c r="BB19" s="94"/>
      <c r="BE19" s="543"/>
      <c r="BF19" s="542"/>
      <c r="BN19" s="756"/>
      <c r="BP19" s="756"/>
      <c r="BR19" s="756"/>
      <c r="BT19" s="756"/>
      <c r="BU19" s="94"/>
      <c r="BX19" s="543"/>
      <c r="BY19" s="542"/>
      <c r="CG19" s="756"/>
      <c r="CI19" s="756"/>
      <c r="CK19" s="756"/>
      <c r="CM19" s="756"/>
      <c r="CN19" s="94"/>
      <c r="CQ19" s="543"/>
      <c r="CR19" s="542"/>
      <c r="CZ19" s="756"/>
      <c r="DB19" s="756"/>
      <c r="DD19" s="756"/>
      <c r="DF19" s="756"/>
      <c r="DG19" s="94"/>
      <c r="DJ19" s="543"/>
      <c r="DK19" s="542"/>
      <c r="DS19" s="756"/>
      <c r="DU19" s="756"/>
      <c r="DW19" s="756"/>
      <c r="DY19" s="756"/>
      <c r="DZ19" s="94"/>
      <c r="EC19" s="543"/>
      <c r="ED19" s="542"/>
      <c r="EL19" s="756"/>
      <c r="EN19" s="756"/>
      <c r="EP19" s="756"/>
      <c r="ER19" s="756"/>
      <c r="ES19" s="94"/>
      <c r="EV19" s="543"/>
      <c r="EW19" s="542"/>
      <c r="FE19" s="756"/>
      <c r="FG19" s="756"/>
      <c r="FI19" s="756"/>
      <c r="FK19" s="756"/>
      <c r="FL19" s="94"/>
      <c r="FO19" s="543"/>
      <c r="FP19" s="542"/>
      <c r="FX19" s="756"/>
      <c r="FZ19" s="756"/>
      <c r="GB19" s="756"/>
      <c r="GD19" s="756"/>
      <c r="GE19" s="94"/>
      <c r="GH19" s="543"/>
      <c r="GI19" s="542"/>
      <c r="GQ19" s="756"/>
      <c r="GS19" s="756"/>
      <c r="GU19" s="756"/>
      <c r="GW19" s="756"/>
      <c r="GX19" s="94"/>
      <c r="HA19" s="543"/>
      <c r="HB19" s="542"/>
      <c r="HJ19" s="756"/>
      <c r="HL19" s="756"/>
      <c r="HN19" s="756"/>
      <c r="HP19" s="756"/>
      <c r="HQ19" s="94"/>
      <c r="HT19" s="543"/>
      <c r="HU19" s="542"/>
      <c r="IC19" s="756"/>
      <c r="IE19" s="756"/>
      <c r="IG19" s="756"/>
      <c r="II19" s="756"/>
      <c r="IJ19" s="94"/>
      <c r="IM19" s="543"/>
      <c r="IN19" s="542"/>
      <c r="IV19" s="756"/>
      <c r="IX19" s="756"/>
      <c r="IZ19" s="756"/>
      <c r="JB19" s="756"/>
      <c r="JC19" s="94"/>
      <c r="JF19" s="543"/>
      <c r="JG19" s="542"/>
      <c r="JO19" s="756"/>
      <c r="JQ19" s="756"/>
      <c r="JS19" s="756"/>
      <c r="JU19" s="756"/>
      <c r="JV19" s="94"/>
      <c r="JY19" s="543"/>
      <c r="JZ19" s="542"/>
      <c r="KH19" s="756"/>
      <c r="KJ19" s="756"/>
      <c r="KL19" s="756"/>
      <c r="KN19" s="756"/>
      <c r="KO19" s="94"/>
      <c r="KR19" s="543"/>
      <c r="KS19" s="542"/>
      <c r="LA19" s="756"/>
      <c r="LC19" s="756"/>
      <c r="LE19" s="756"/>
      <c r="LG19" s="756"/>
      <c r="LH19" s="94"/>
      <c r="LK19" s="543"/>
      <c r="LL19" s="542"/>
      <c r="LT19" s="756"/>
      <c r="LV19" s="756"/>
      <c r="LX19" s="756"/>
      <c r="LZ19" s="756"/>
      <c r="MA19" s="94"/>
      <c r="MD19" s="543"/>
      <c r="ME19" s="542"/>
      <c r="MM19" s="756"/>
      <c r="MO19" s="756"/>
      <c r="MQ19" s="756"/>
      <c r="MS19" s="756"/>
      <c r="MT19" s="94"/>
      <c r="MW19" s="543"/>
      <c r="MX19" s="542"/>
      <c r="NF19" s="756"/>
      <c r="NH19" s="756"/>
      <c r="NJ19" s="756"/>
      <c r="NL19" s="756"/>
      <c r="NM19" s="94"/>
      <c r="NP19" s="543"/>
      <c r="NQ19" s="542"/>
      <c r="NY19" s="756"/>
      <c r="OA19" s="756"/>
      <c r="OC19" s="756"/>
      <c r="OE19" s="756"/>
      <c r="OF19" s="94"/>
      <c r="OI19" s="543"/>
      <c r="OJ19" s="542"/>
      <c r="OR19" s="756"/>
      <c r="OT19" s="756"/>
      <c r="OV19" s="756"/>
      <c r="OX19" s="756"/>
      <c r="OY19" s="94"/>
      <c r="PB19" s="543"/>
      <c r="PC19" s="542"/>
      <c r="PK19" s="756"/>
      <c r="PM19" s="756"/>
      <c r="PO19" s="756"/>
      <c r="PQ19" s="756"/>
      <c r="PR19" s="94"/>
      <c r="PU19" s="543"/>
      <c r="PV19" s="542"/>
      <c r="QD19" s="756"/>
      <c r="QF19" s="756"/>
      <c r="QH19" s="756"/>
      <c r="QJ19" s="756"/>
      <c r="QK19" s="94"/>
      <c r="QN19" s="543"/>
      <c r="QO19" s="542"/>
      <c r="QW19" s="756"/>
      <c r="QY19" s="756"/>
      <c r="RA19" s="756"/>
      <c r="RC19" s="756"/>
      <c r="RD19" s="94"/>
      <c r="RG19" s="543"/>
      <c r="RH19" s="542"/>
      <c r="RP19" s="756"/>
      <c r="RR19" s="756"/>
      <c r="RT19" s="756"/>
      <c r="RV19" s="756"/>
      <c r="RW19" s="94"/>
      <c r="RZ19" s="543"/>
      <c r="SA19" s="542"/>
      <c r="SI19" s="756"/>
      <c r="SK19" s="756"/>
      <c r="SM19" s="756"/>
      <c r="SO19" s="756"/>
      <c r="SP19" s="94"/>
      <c r="SS19" s="543"/>
      <c r="ST19" s="542"/>
      <c r="TB19" s="756"/>
      <c r="TD19" s="756"/>
      <c r="TF19" s="756"/>
      <c r="TH19" s="756"/>
      <c r="TI19" s="94"/>
      <c r="TL19" s="543"/>
      <c r="TM19" s="542"/>
      <c r="TU19" s="756"/>
      <c r="TW19" s="756"/>
      <c r="TY19" s="756"/>
      <c r="UA19" s="756"/>
      <c r="UB19" s="94"/>
      <c r="UE19" s="543"/>
      <c r="UF19" s="542"/>
      <c r="UN19" s="756"/>
      <c r="UP19" s="756"/>
      <c r="UR19" s="756"/>
      <c r="UT19" s="756"/>
      <c r="UU19" s="94"/>
      <c r="UX19" s="543"/>
      <c r="UY19" s="542"/>
      <c r="VG19" s="756"/>
      <c r="VI19" s="756"/>
      <c r="VK19" s="756"/>
      <c r="VM19" s="756"/>
      <c r="VN19" s="94"/>
      <c r="VQ19" s="543"/>
      <c r="VR19" s="542"/>
      <c r="VZ19" s="756"/>
      <c r="WB19" s="756"/>
      <c r="WD19" s="756"/>
      <c r="WF19" s="756"/>
      <c r="WG19" s="94"/>
      <c r="WJ19" s="543"/>
      <c r="WK19" s="542"/>
      <c r="WS19" s="756"/>
      <c r="WU19" s="756"/>
      <c r="WW19" s="756"/>
      <c r="WY19" s="756"/>
      <c r="WZ19" s="94"/>
      <c r="XC19" s="543"/>
      <c r="XD19" s="542"/>
      <c r="XL19" s="756"/>
      <c r="XN19" s="756"/>
      <c r="XP19" s="756"/>
      <c r="XR19" s="756"/>
      <c r="XS19" s="94"/>
      <c r="XV19" s="543"/>
      <c r="XW19" s="542"/>
      <c r="YE19" s="756"/>
      <c r="YG19" s="756"/>
      <c r="YI19" s="756"/>
      <c r="YK19" s="756"/>
      <c r="YL19" s="94"/>
      <c r="YO19" s="543"/>
      <c r="YP19" s="542"/>
      <c r="YX19" s="756"/>
      <c r="YZ19" s="756"/>
      <c r="ZB19" s="756"/>
      <c r="ZD19" s="756"/>
      <c r="ZE19" s="94"/>
      <c r="ZH19" s="543"/>
      <c r="ZI19" s="542"/>
      <c r="ZQ19" s="756"/>
      <c r="ZS19" s="756"/>
      <c r="ZU19" s="756"/>
      <c r="ZW19" s="756"/>
      <c r="ZX19" s="94"/>
      <c r="AAA19" s="543"/>
      <c r="AAB19" s="542"/>
      <c r="AAJ19" s="756"/>
      <c r="AAL19" s="756"/>
      <c r="AAN19" s="756"/>
      <c r="AAP19" s="756"/>
      <c r="AAQ19" s="94"/>
      <c r="AAT19" s="543"/>
      <c r="AAU19" s="542"/>
      <c r="ABC19" s="756"/>
      <c r="ABE19" s="756"/>
      <c r="ABG19" s="756"/>
      <c r="ABI19" s="756"/>
      <c r="ABJ19" s="94"/>
      <c r="ABM19" s="543"/>
      <c r="ABN19" s="542"/>
      <c r="ABV19" s="756"/>
      <c r="ABX19" s="756"/>
      <c r="ABZ19" s="756"/>
      <c r="ACB19" s="756"/>
      <c r="ACC19" s="94"/>
      <c r="ACF19" s="543"/>
      <c r="ACG19" s="542"/>
      <c r="ACO19" s="756"/>
      <c r="ACQ19" s="756"/>
      <c r="ACS19" s="756"/>
      <c r="ACU19" s="756"/>
      <c r="ACV19" s="94"/>
      <c r="ACY19" s="543"/>
      <c r="ACZ19" s="542"/>
      <c r="ADH19" s="756"/>
      <c r="ADJ19" s="756"/>
      <c r="ADL19" s="756"/>
      <c r="ADN19" s="756"/>
      <c r="ADO19" s="94"/>
      <c r="ADR19" s="543"/>
      <c r="ADS19" s="542"/>
      <c r="AEA19" s="756"/>
      <c r="AEC19" s="756"/>
      <c r="AEE19" s="756"/>
      <c r="AEG19" s="756"/>
      <c r="AEH19" s="94"/>
      <c r="AEK19" s="543"/>
      <c r="AEL19" s="542"/>
      <c r="AET19" s="756"/>
      <c r="AEV19" s="756"/>
      <c r="AEX19" s="756"/>
      <c r="AEZ19" s="756"/>
      <c r="AFA19" s="94"/>
      <c r="AFD19" s="543"/>
      <c r="AFE19" s="542"/>
      <c r="AFM19" s="756"/>
      <c r="AFO19" s="756"/>
      <c r="AFQ19" s="756"/>
      <c r="AFS19" s="756"/>
      <c r="AFT19" s="94"/>
      <c r="AFW19" s="543"/>
      <c r="AFX19" s="542"/>
      <c r="AGF19" s="756"/>
      <c r="AGH19" s="756"/>
      <c r="AGJ19" s="756"/>
      <c r="AGL19" s="756"/>
      <c r="AGM19" s="94"/>
      <c r="AGP19" s="543"/>
      <c r="AGQ19" s="542"/>
      <c r="AGY19" s="756"/>
      <c r="AHA19" s="756"/>
      <c r="AHC19" s="756"/>
      <c r="AHE19" s="756"/>
      <c r="AHF19" s="94"/>
      <c r="AHI19" s="543"/>
      <c r="AHJ19" s="542"/>
      <c r="AHR19" s="756"/>
      <c r="AHT19" s="756"/>
      <c r="AHV19" s="756"/>
      <c r="AHX19" s="756"/>
      <c r="AHY19" s="94"/>
      <c r="AIB19" s="543"/>
      <c r="AIC19" s="542"/>
      <c r="AIK19" s="756"/>
      <c r="AIM19" s="756"/>
      <c r="AIO19" s="756"/>
      <c r="AIQ19" s="756"/>
      <c r="AIR19" s="94"/>
      <c r="AIU19" s="543"/>
      <c r="AIV19" s="542"/>
      <c r="AJD19" s="756"/>
      <c r="AJF19" s="756"/>
      <c r="AJH19" s="756"/>
      <c r="AJJ19" s="756"/>
      <c r="AJK19" s="94"/>
      <c r="AJN19" s="543"/>
      <c r="AJO19" s="542"/>
      <c r="AJW19" s="756"/>
      <c r="AJY19" s="756"/>
      <c r="AKA19" s="756"/>
      <c r="AKC19" s="756"/>
      <c r="AKD19" s="94"/>
      <c r="AKG19" s="543"/>
      <c r="AKH19" s="542"/>
      <c r="AKP19" s="756"/>
      <c r="AKR19" s="756"/>
      <c r="AKT19" s="756"/>
      <c r="AKV19" s="756"/>
      <c r="AKW19" s="94"/>
      <c r="AKZ19" s="543"/>
      <c r="ALA19" s="542"/>
      <c r="ALI19" s="756"/>
      <c r="ALK19" s="756"/>
      <c r="ALM19" s="756"/>
      <c r="ALO19" s="756"/>
      <c r="ALP19" s="94"/>
      <c r="ALS19" s="543"/>
      <c r="ALT19" s="542"/>
      <c r="AMB19" s="756"/>
      <c r="AMD19" s="756"/>
      <c r="AMF19" s="756"/>
      <c r="AMH19" s="756"/>
      <c r="AMI19" s="94"/>
      <c r="AML19" s="543"/>
      <c r="AMM19" s="542"/>
      <c r="AMU19" s="756"/>
      <c r="AMW19" s="756"/>
      <c r="AMY19" s="756"/>
      <c r="ANA19" s="756"/>
      <c r="ANB19" s="94"/>
      <c r="ANE19" s="543"/>
      <c r="ANF19" s="542"/>
      <c r="ANN19" s="756"/>
      <c r="ANP19" s="756"/>
      <c r="ANR19" s="756"/>
      <c r="ANT19" s="756"/>
      <c r="ANU19" s="94"/>
      <c r="ANX19" s="543"/>
      <c r="ANY19" s="542"/>
      <c r="AOG19" s="756"/>
      <c r="AOI19" s="756"/>
      <c r="AOK19" s="756"/>
      <c r="AOM19" s="756"/>
      <c r="AON19" s="94"/>
      <c r="AOQ19" s="543"/>
      <c r="AOR19" s="542"/>
      <c r="AOZ19" s="756"/>
      <c r="APB19" s="756"/>
      <c r="APD19" s="756"/>
      <c r="APF19" s="756"/>
      <c r="APG19" s="94"/>
      <c r="APJ19" s="543"/>
      <c r="APK19" s="542"/>
      <c r="APS19" s="756"/>
      <c r="APU19" s="756"/>
      <c r="APW19" s="756"/>
      <c r="APY19" s="756"/>
      <c r="APZ19" s="94"/>
      <c r="AQC19" s="543"/>
      <c r="AQD19" s="542"/>
      <c r="AQL19" s="756"/>
      <c r="AQN19" s="756"/>
      <c r="AQP19" s="756"/>
      <c r="AQR19" s="756"/>
      <c r="AQS19" s="94"/>
      <c r="AQV19" s="543"/>
      <c r="AQW19" s="542"/>
      <c r="ARE19" s="756"/>
      <c r="ARG19" s="756"/>
      <c r="ARI19" s="756"/>
      <c r="ARK19" s="756"/>
      <c r="ARL19" s="94"/>
      <c r="ARO19" s="543"/>
      <c r="ARP19" s="542"/>
      <c r="ARX19" s="756"/>
      <c r="ARZ19" s="756"/>
      <c r="ASB19" s="756"/>
      <c r="ASD19" s="756"/>
      <c r="ASE19" s="94"/>
      <c r="ASH19" s="543"/>
      <c r="ASI19" s="542"/>
      <c r="ASQ19" s="756"/>
      <c r="ASS19" s="756"/>
      <c r="ASU19" s="756"/>
      <c r="ASW19" s="756"/>
      <c r="ASX19" s="94"/>
      <c r="ATA19" s="543"/>
      <c r="ATB19" s="542"/>
      <c r="ATJ19" s="756"/>
      <c r="ATL19" s="756"/>
      <c r="ATN19" s="756"/>
      <c r="ATP19" s="756"/>
      <c r="ATQ19" s="94"/>
      <c r="ATT19" s="543"/>
      <c r="ATU19" s="542"/>
      <c r="AUC19" s="756"/>
      <c r="AUE19" s="756"/>
      <c r="AUG19" s="756"/>
      <c r="AUI19" s="756"/>
      <c r="AUJ19" s="94"/>
      <c r="AUM19" s="543"/>
      <c r="AUN19" s="542"/>
      <c r="AUV19" s="756"/>
      <c r="AUX19" s="756"/>
      <c r="AUZ19" s="756"/>
      <c r="AVB19" s="756"/>
      <c r="AVC19" s="94"/>
      <c r="AVF19" s="543"/>
      <c r="AVG19" s="542"/>
      <c r="AVO19" s="756"/>
      <c r="AVQ19" s="756"/>
      <c r="AVS19" s="756"/>
      <c r="AVU19" s="756"/>
      <c r="AVV19" s="94"/>
      <c r="AVY19" s="543"/>
      <c r="AVZ19" s="542"/>
      <c r="AWH19" s="756"/>
      <c r="AWJ19" s="756"/>
      <c r="AWL19" s="756"/>
      <c r="AWN19" s="756"/>
      <c r="AWO19" s="94"/>
      <c r="AWR19" s="543"/>
      <c r="AWS19" s="542"/>
      <c r="AXA19" s="756"/>
      <c r="AXC19" s="756"/>
      <c r="AXE19" s="756"/>
      <c r="AXG19" s="756"/>
      <c r="AXH19" s="94"/>
      <c r="AXK19" s="543"/>
      <c r="AXL19" s="542"/>
      <c r="AXT19" s="756"/>
      <c r="AXV19" s="756"/>
      <c r="AXX19" s="756"/>
      <c r="AXZ19" s="756"/>
      <c r="AYA19" s="94"/>
      <c r="AYD19" s="543"/>
      <c r="AYE19" s="542"/>
      <c r="AYM19" s="756"/>
      <c r="AYO19" s="756"/>
      <c r="AYQ19" s="756"/>
      <c r="AYS19" s="756"/>
      <c r="AYT19" s="94"/>
      <c r="AYW19" s="543"/>
      <c r="AYX19" s="542"/>
      <c r="AZF19" s="756"/>
      <c r="AZH19" s="756"/>
      <c r="AZJ19" s="756"/>
      <c r="AZL19" s="756"/>
      <c r="AZM19" s="94"/>
      <c r="AZP19" s="543"/>
      <c r="AZQ19" s="542"/>
      <c r="AZY19" s="756"/>
      <c r="BAA19" s="756"/>
      <c r="BAC19" s="756"/>
      <c r="BAE19" s="756"/>
      <c r="BAF19" s="94"/>
      <c r="BAI19" s="543"/>
      <c r="BAJ19" s="542"/>
      <c r="BAR19" s="756"/>
      <c r="BAT19" s="756"/>
      <c r="BAV19" s="756"/>
      <c r="BAX19" s="756"/>
      <c r="BAY19" s="94"/>
      <c r="BBB19" s="543"/>
      <c r="BBC19" s="542"/>
      <c r="BBK19" s="756"/>
      <c r="BBM19" s="756"/>
      <c r="BBO19" s="756"/>
      <c r="BBQ19" s="756"/>
      <c r="BBR19" s="94"/>
      <c r="BBU19" s="543"/>
      <c r="BBV19" s="542"/>
      <c r="BCD19" s="756"/>
      <c r="BCF19" s="756"/>
      <c r="BCH19" s="756"/>
      <c r="BCJ19" s="756"/>
      <c r="BCK19" s="94"/>
      <c r="BCN19" s="543"/>
      <c r="BCO19" s="542"/>
      <c r="BCW19" s="756"/>
      <c r="BCY19" s="756"/>
      <c r="BDA19" s="756"/>
      <c r="BDC19" s="756"/>
      <c r="BDD19" s="94"/>
      <c r="BDG19" s="543"/>
      <c r="BDH19" s="542"/>
      <c r="BDP19" s="756"/>
      <c r="BDR19" s="756"/>
      <c r="BDT19" s="756"/>
      <c r="BDV19" s="756"/>
      <c r="BDW19" s="94"/>
      <c r="BDZ19" s="543"/>
      <c r="BEA19" s="542"/>
      <c r="BEI19" s="756"/>
      <c r="BEK19" s="756"/>
      <c r="BEM19" s="756"/>
      <c r="BEO19" s="756"/>
      <c r="BEP19" s="94"/>
      <c r="BES19" s="543"/>
      <c r="BET19" s="542"/>
      <c r="BFB19" s="756"/>
      <c r="BFD19" s="756"/>
      <c r="BFF19" s="756"/>
      <c r="BFH19" s="756"/>
      <c r="BFI19" s="94"/>
      <c r="BFL19" s="543"/>
      <c r="BFM19" s="542"/>
      <c r="BFU19" s="756"/>
      <c r="BFW19" s="756"/>
      <c r="BFY19" s="756"/>
      <c r="BGA19" s="756"/>
      <c r="BGB19" s="94"/>
      <c r="BGE19" s="543"/>
      <c r="BGF19" s="542"/>
      <c r="BGN19" s="756"/>
      <c r="BGP19" s="756"/>
      <c r="BGR19" s="756"/>
      <c r="BGT19" s="756"/>
      <c r="BGU19" s="94"/>
      <c r="BGX19" s="543"/>
      <c r="BGY19" s="542"/>
      <c r="BHG19" s="756"/>
      <c r="BHI19" s="756"/>
      <c r="BHK19" s="756"/>
      <c r="BHM19" s="756"/>
      <c r="BHN19" s="94"/>
      <c r="BHQ19" s="543"/>
      <c r="BHR19" s="542"/>
      <c r="BHZ19" s="756"/>
      <c r="BIB19" s="756"/>
      <c r="BID19" s="756"/>
      <c r="BIF19" s="756"/>
      <c r="BIG19" s="94"/>
      <c r="BIJ19" s="543"/>
      <c r="BIK19" s="542"/>
      <c r="BIS19" s="756"/>
      <c r="BIU19" s="756"/>
      <c r="BIW19" s="756"/>
      <c r="BIY19" s="756"/>
      <c r="BIZ19" s="94"/>
      <c r="BJC19" s="543"/>
      <c r="BJD19" s="542"/>
      <c r="BJL19" s="756"/>
      <c r="BJN19" s="756"/>
      <c r="BJP19" s="756"/>
      <c r="BJR19" s="756"/>
      <c r="BJS19" s="94"/>
      <c r="BJV19" s="543"/>
      <c r="BJW19" s="542"/>
      <c r="BKE19" s="756"/>
      <c r="BKG19" s="756"/>
      <c r="BKI19" s="756"/>
      <c r="BKK19" s="756"/>
      <c r="BKL19" s="94"/>
      <c r="BKO19" s="543"/>
      <c r="BKP19" s="542"/>
      <c r="BKX19" s="756"/>
      <c r="BKZ19" s="756"/>
      <c r="BLB19" s="756"/>
      <c r="BLD19" s="756"/>
      <c r="BLE19" s="94"/>
      <c r="BLH19" s="543"/>
      <c r="BLI19" s="542"/>
      <c r="BLQ19" s="756"/>
      <c r="BLS19" s="756"/>
      <c r="BLU19" s="756"/>
      <c r="BLW19" s="756"/>
      <c r="BLX19" s="94"/>
      <c r="BMA19" s="543"/>
      <c r="BMB19" s="542"/>
      <c r="BMJ19" s="756"/>
      <c r="BML19" s="756"/>
      <c r="BMN19" s="756"/>
      <c r="BMP19" s="756"/>
      <c r="BMQ19" s="94"/>
      <c r="BMT19" s="543"/>
      <c r="BMU19" s="542"/>
      <c r="BNC19" s="756"/>
      <c r="BNE19" s="756"/>
      <c r="BNG19" s="756"/>
      <c r="BNI19" s="756"/>
      <c r="BNJ19" s="94"/>
      <c r="BNM19" s="543"/>
      <c r="BNN19" s="542"/>
      <c r="BNV19" s="756"/>
      <c r="BNX19" s="756"/>
      <c r="BNZ19" s="756"/>
      <c r="BOB19" s="756"/>
      <c r="BOC19" s="94"/>
      <c r="BOF19" s="543"/>
      <c r="BOG19" s="542"/>
      <c r="BOO19" s="756"/>
      <c r="BOQ19" s="756"/>
      <c r="BOS19" s="756"/>
      <c r="BOU19" s="756"/>
      <c r="BOV19" s="94"/>
      <c r="BOY19" s="543"/>
      <c r="BOZ19" s="542"/>
      <c r="BPH19" s="756"/>
      <c r="BPJ19" s="756"/>
      <c r="BPL19" s="756"/>
      <c r="BPN19" s="756"/>
      <c r="BPO19" s="94"/>
      <c r="BPR19" s="543"/>
      <c r="BPS19" s="542"/>
      <c r="BQA19" s="756"/>
      <c r="BQC19" s="756"/>
      <c r="BQE19" s="756"/>
      <c r="BQG19" s="756"/>
      <c r="BQH19" s="94"/>
      <c r="BQK19" s="543"/>
      <c r="BQL19" s="542"/>
      <c r="BQT19" s="756"/>
      <c r="BQV19" s="756"/>
      <c r="BQX19" s="756"/>
      <c r="BQZ19" s="756"/>
      <c r="BRA19" s="94"/>
      <c r="BRD19" s="543"/>
      <c r="BRE19" s="542"/>
      <c r="BRM19" s="756"/>
      <c r="BRO19" s="756"/>
      <c r="BRQ19" s="756"/>
      <c r="BRS19" s="756"/>
      <c r="BRT19" s="94"/>
      <c r="BRW19" s="543"/>
      <c r="BRX19" s="542"/>
      <c r="BSF19" s="756"/>
      <c r="BSH19" s="756"/>
      <c r="BSJ19" s="756"/>
      <c r="BSL19" s="756"/>
      <c r="BSM19" s="94"/>
      <c r="BSP19" s="543"/>
      <c r="BSQ19" s="542"/>
      <c r="BSY19" s="756"/>
      <c r="BTA19" s="756"/>
      <c r="BTC19" s="756"/>
      <c r="BTE19" s="756"/>
      <c r="BTF19" s="94"/>
      <c r="BTI19" s="543"/>
      <c r="BTJ19" s="542"/>
      <c r="BTR19" s="756"/>
      <c r="BTT19" s="756"/>
      <c r="BTV19" s="756"/>
      <c r="BTX19" s="756"/>
      <c r="BTY19" s="94"/>
      <c r="BUB19" s="543"/>
      <c r="BUC19" s="542"/>
      <c r="BUK19" s="756"/>
      <c r="BUM19" s="756"/>
      <c r="BUO19" s="756"/>
      <c r="BUQ19" s="756"/>
      <c r="BUR19" s="94"/>
      <c r="BUU19" s="543"/>
      <c r="BUV19" s="542"/>
      <c r="BVD19" s="756"/>
      <c r="BVF19" s="756"/>
      <c r="BVH19" s="756"/>
      <c r="BVJ19" s="756"/>
      <c r="BVK19" s="94"/>
      <c r="BVN19" s="543"/>
      <c r="BVO19" s="542"/>
      <c r="BVW19" s="756"/>
      <c r="BVY19" s="756"/>
      <c r="BWA19" s="756"/>
      <c r="BWC19" s="756"/>
      <c r="BWD19" s="94"/>
      <c r="BWG19" s="543"/>
      <c r="BWH19" s="542"/>
      <c r="BWP19" s="756"/>
      <c r="BWR19" s="756"/>
      <c r="BWT19" s="756"/>
      <c r="BWV19" s="756"/>
      <c r="BWW19" s="94"/>
      <c r="BWZ19" s="543"/>
      <c r="BXA19" s="542"/>
      <c r="BXI19" s="756"/>
      <c r="BXK19" s="756"/>
      <c r="BXM19" s="756"/>
      <c r="BXO19" s="756"/>
      <c r="BXP19" s="94"/>
      <c r="BXS19" s="543"/>
      <c r="BXT19" s="542"/>
      <c r="BYB19" s="756"/>
      <c r="BYD19" s="756"/>
      <c r="BYF19" s="756"/>
      <c r="BYH19" s="756"/>
      <c r="BYI19" s="94"/>
      <c r="BYL19" s="543"/>
      <c r="BYM19" s="542"/>
      <c r="BYU19" s="756"/>
      <c r="BYW19" s="756"/>
      <c r="BYY19" s="756"/>
      <c r="BZA19" s="756"/>
      <c r="BZB19" s="94"/>
      <c r="BZE19" s="543"/>
      <c r="BZF19" s="542"/>
      <c r="BZN19" s="756"/>
      <c r="BZP19" s="756"/>
      <c r="BZR19" s="756"/>
      <c r="BZT19" s="756"/>
      <c r="BZU19" s="94"/>
      <c r="BZX19" s="543"/>
      <c r="BZY19" s="542"/>
      <c r="CAG19" s="756"/>
      <c r="CAI19" s="756"/>
      <c r="CAK19" s="756"/>
      <c r="CAM19" s="756"/>
      <c r="CAN19" s="94"/>
      <c r="CAQ19" s="543"/>
      <c r="CAR19" s="542"/>
      <c r="CAZ19" s="756"/>
      <c r="CBB19" s="756"/>
      <c r="CBD19" s="756"/>
      <c r="CBF19" s="756"/>
      <c r="CBG19" s="94"/>
      <c r="CBJ19" s="543"/>
      <c r="CBK19" s="542"/>
      <c r="CBS19" s="756"/>
      <c r="CBU19" s="756"/>
      <c r="CBW19" s="756"/>
      <c r="CBY19" s="756"/>
      <c r="CBZ19" s="94"/>
      <c r="CCC19" s="543"/>
      <c r="CCD19" s="542"/>
      <c r="CCL19" s="756"/>
      <c r="CCN19" s="756"/>
      <c r="CCP19" s="756"/>
      <c r="CCR19" s="756"/>
      <c r="CCS19" s="94"/>
      <c r="CCV19" s="543"/>
      <c r="CCW19" s="542"/>
      <c r="CDE19" s="756"/>
      <c r="CDG19" s="756"/>
      <c r="CDI19" s="756"/>
      <c r="CDK19" s="756"/>
      <c r="CDL19" s="94"/>
      <c r="CDO19" s="543"/>
      <c r="CDP19" s="542"/>
      <c r="CDX19" s="756"/>
      <c r="CDZ19" s="756"/>
      <c r="CEB19" s="756"/>
      <c r="CED19" s="756"/>
      <c r="CEE19" s="94"/>
      <c r="CEH19" s="543"/>
      <c r="CEI19" s="542"/>
      <c r="CEQ19" s="756"/>
      <c r="CES19" s="756"/>
      <c r="CEU19" s="756"/>
      <c r="CEW19" s="756"/>
      <c r="CEX19" s="94"/>
      <c r="CFA19" s="543"/>
      <c r="CFB19" s="542"/>
      <c r="CFJ19" s="756"/>
      <c r="CFL19" s="756"/>
      <c r="CFN19" s="756"/>
      <c r="CFP19" s="756"/>
      <c r="CFQ19" s="94"/>
      <c r="CFT19" s="543"/>
      <c r="CFU19" s="542"/>
      <c r="CGC19" s="756"/>
      <c r="CGE19" s="756"/>
      <c r="CGG19" s="756"/>
      <c r="CGI19" s="756"/>
      <c r="CGJ19" s="94"/>
      <c r="CGM19" s="543"/>
      <c r="CGN19" s="542"/>
      <c r="CGV19" s="756"/>
      <c r="CGX19" s="756"/>
      <c r="CGZ19" s="756"/>
      <c r="CHB19" s="756"/>
      <c r="CHC19" s="94"/>
      <c r="CHF19" s="543"/>
      <c r="CHG19" s="542"/>
      <c r="CHO19" s="756"/>
      <c r="CHQ19" s="756"/>
      <c r="CHS19" s="756"/>
      <c r="CHU19" s="756"/>
      <c r="CHV19" s="94"/>
      <c r="CHY19" s="543"/>
      <c r="CHZ19" s="542"/>
      <c r="CIH19" s="756"/>
      <c r="CIJ19" s="756"/>
      <c r="CIL19" s="756"/>
      <c r="CIN19" s="756"/>
      <c r="CIO19" s="94"/>
      <c r="CIR19" s="543"/>
      <c r="CIS19" s="542"/>
      <c r="CJA19" s="756"/>
      <c r="CJC19" s="756"/>
      <c r="CJE19" s="756"/>
      <c r="CJG19" s="756"/>
      <c r="CJH19" s="94"/>
      <c r="CJK19" s="543"/>
      <c r="CJL19" s="542"/>
      <c r="CJT19" s="756"/>
      <c r="CJV19" s="756"/>
      <c r="CJX19" s="756"/>
      <c r="CJZ19" s="756"/>
      <c r="CKA19" s="94"/>
      <c r="CKD19" s="543"/>
      <c r="CKE19" s="542"/>
      <c r="CKM19" s="756"/>
      <c r="CKO19" s="756"/>
      <c r="CKQ19" s="756"/>
      <c r="CKS19" s="756"/>
      <c r="CKT19" s="94"/>
      <c r="CKW19" s="543"/>
      <c r="CKX19" s="542"/>
      <c r="CLF19" s="756"/>
      <c r="CLH19" s="756"/>
      <c r="CLJ19" s="756"/>
      <c r="CLL19" s="756"/>
      <c r="CLM19" s="94"/>
      <c r="CLP19" s="543"/>
      <c r="CLQ19" s="542"/>
      <c r="CLY19" s="756"/>
      <c r="CMA19" s="756"/>
      <c r="CMC19" s="756"/>
      <c r="CME19" s="756"/>
      <c r="CMF19" s="94"/>
      <c r="CMI19" s="543"/>
      <c r="CMJ19" s="542"/>
      <c r="CMR19" s="756"/>
      <c r="CMT19" s="756"/>
      <c r="CMV19" s="756"/>
      <c r="CMX19" s="756"/>
      <c r="CMY19" s="94"/>
      <c r="CNB19" s="543"/>
      <c r="CNC19" s="542"/>
      <c r="CNK19" s="756"/>
      <c r="CNM19" s="756"/>
      <c r="CNO19" s="756"/>
      <c r="CNQ19" s="756"/>
      <c r="CNR19" s="94"/>
      <c r="CNU19" s="543"/>
      <c r="CNV19" s="542"/>
      <c r="COD19" s="756"/>
      <c r="COF19" s="756"/>
      <c r="COH19" s="756"/>
      <c r="COJ19" s="756"/>
      <c r="COK19" s="94"/>
      <c r="CON19" s="543"/>
      <c r="COO19" s="542"/>
      <c r="COW19" s="756"/>
      <c r="COY19" s="756"/>
      <c r="CPA19" s="756"/>
      <c r="CPC19" s="756"/>
      <c r="CPD19" s="94"/>
      <c r="CPG19" s="543"/>
      <c r="CPH19" s="542"/>
      <c r="CPP19" s="756"/>
      <c r="CPR19" s="756"/>
      <c r="CPT19" s="756"/>
      <c r="CPV19" s="756"/>
      <c r="CPW19" s="94"/>
      <c r="CPZ19" s="543"/>
      <c r="CQA19" s="542"/>
      <c r="CQI19" s="756"/>
      <c r="CQK19" s="756"/>
      <c r="CQM19" s="756"/>
      <c r="CQO19" s="756"/>
      <c r="CQP19" s="94"/>
      <c r="CQS19" s="543"/>
      <c r="CQT19" s="542"/>
      <c r="CRB19" s="756"/>
      <c r="CRD19" s="756"/>
      <c r="CRF19" s="756"/>
      <c r="CRH19" s="756"/>
      <c r="CRI19" s="94"/>
      <c r="CRL19" s="543"/>
      <c r="CRM19" s="542"/>
      <c r="CRU19" s="756"/>
      <c r="CRW19" s="756"/>
      <c r="CRY19" s="756"/>
      <c r="CSA19" s="756"/>
      <c r="CSB19" s="94"/>
      <c r="CSE19" s="543"/>
      <c r="CSF19" s="542"/>
      <c r="CSN19" s="756"/>
      <c r="CSP19" s="756"/>
      <c r="CSR19" s="756"/>
      <c r="CST19" s="756"/>
      <c r="CSU19" s="94"/>
      <c r="CSX19" s="543"/>
      <c r="CSY19" s="542"/>
      <c r="CTG19" s="756"/>
      <c r="CTI19" s="756"/>
      <c r="CTK19" s="756"/>
      <c r="CTM19" s="756"/>
      <c r="CTN19" s="94"/>
      <c r="CTQ19" s="543"/>
      <c r="CTR19" s="542"/>
      <c r="CTZ19" s="756"/>
      <c r="CUB19" s="756"/>
      <c r="CUD19" s="756"/>
      <c r="CUF19" s="756"/>
      <c r="CUG19" s="94"/>
      <c r="CUJ19" s="543"/>
      <c r="CUK19" s="542"/>
      <c r="CUS19" s="756"/>
      <c r="CUU19" s="756"/>
      <c r="CUW19" s="756"/>
      <c r="CUY19" s="756"/>
      <c r="CUZ19" s="94"/>
      <c r="CVC19" s="543"/>
      <c r="CVD19" s="542"/>
      <c r="CVL19" s="756"/>
      <c r="CVN19" s="756"/>
      <c r="CVP19" s="756"/>
      <c r="CVR19" s="756"/>
      <c r="CVS19" s="94"/>
      <c r="CVV19" s="543"/>
      <c r="CVW19" s="542"/>
      <c r="CWE19" s="756"/>
      <c r="CWG19" s="756"/>
      <c r="CWI19" s="756"/>
      <c r="CWK19" s="756"/>
      <c r="CWL19" s="94"/>
      <c r="CWO19" s="543"/>
      <c r="CWP19" s="542"/>
      <c r="CWX19" s="756"/>
      <c r="CWZ19" s="756"/>
      <c r="CXB19" s="756"/>
      <c r="CXD19" s="756"/>
      <c r="CXE19" s="94"/>
      <c r="CXH19" s="543"/>
      <c r="CXI19" s="542"/>
      <c r="CXQ19" s="756"/>
      <c r="CXS19" s="756"/>
      <c r="CXU19" s="756"/>
      <c r="CXW19" s="756"/>
      <c r="CXX19" s="94"/>
      <c r="CYA19" s="543"/>
      <c r="CYB19" s="542"/>
      <c r="CYJ19" s="756"/>
      <c r="CYL19" s="756"/>
      <c r="CYN19" s="756"/>
      <c r="CYP19" s="756"/>
      <c r="CYQ19" s="94"/>
      <c r="CYT19" s="543"/>
      <c r="CYU19" s="542"/>
      <c r="CZC19" s="756"/>
      <c r="CZE19" s="756"/>
      <c r="CZG19" s="756"/>
      <c r="CZI19" s="756"/>
      <c r="CZJ19" s="94"/>
      <c r="CZM19" s="543"/>
      <c r="CZN19" s="542"/>
      <c r="CZV19" s="756"/>
      <c r="CZX19" s="756"/>
      <c r="CZZ19" s="756"/>
      <c r="DAB19" s="756"/>
      <c r="DAC19" s="94"/>
      <c r="DAF19" s="543"/>
      <c r="DAG19" s="542"/>
      <c r="DAO19" s="756"/>
      <c r="DAQ19" s="756"/>
      <c r="DAS19" s="756"/>
      <c r="DAU19" s="756"/>
      <c r="DAV19" s="94"/>
      <c r="DAY19" s="543"/>
      <c r="DAZ19" s="542"/>
      <c r="DBH19" s="756"/>
      <c r="DBJ19" s="756"/>
      <c r="DBL19" s="756"/>
      <c r="DBN19" s="756"/>
      <c r="DBO19" s="94"/>
      <c r="DBR19" s="543"/>
      <c r="DBS19" s="542"/>
      <c r="DCA19" s="756"/>
      <c r="DCC19" s="756"/>
      <c r="DCE19" s="756"/>
      <c r="DCG19" s="756"/>
      <c r="DCH19" s="94"/>
      <c r="DCK19" s="543"/>
      <c r="DCL19" s="542"/>
      <c r="DCT19" s="756"/>
      <c r="DCV19" s="756"/>
      <c r="DCX19" s="756"/>
      <c r="DCZ19" s="756"/>
      <c r="DDA19" s="94"/>
      <c r="DDD19" s="543"/>
      <c r="DDE19" s="542"/>
      <c r="DDM19" s="756"/>
      <c r="DDO19" s="756"/>
      <c r="DDQ19" s="756"/>
      <c r="DDS19" s="756"/>
      <c r="DDT19" s="94"/>
      <c r="DDW19" s="543"/>
      <c r="DDX19" s="542"/>
      <c r="DEF19" s="756"/>
      <c r="DEH19" s="756"/>
      <c r="DEJ19" s="756"/>
      <c r="DEL19" s="756"/>
      <c r="DEM19" s="94"/>
      <c r="DEP19" s="543"/>
      <c r="DEQ19" s="542"/>
      <c r="DEY19" s="756"/>
      <c r="DFA19" s="756"/>
      <c r="DFC19" s="756"/>
      <c r="DFE19" s="756"/>
      <c r="DFF19" s="94"/>
      <c r="DFI19" s="543"/>
      <c r="DFJ19" s="542"/>
      <c r="DFR19" s="756"/>
      <c r="DFT19" s="756"/>
      <c r="DFV19" s="756"/>
      <c r="DFX19" s="756"/>
      <c r="DFY19" s="94"/>
      <c r="DGB19" s="543"/>
      <c r="DGC19" s="542"/>
      <c r="DGK19" s="756"/>
      <c r="DGM19" s="756"/>
      <c r="DGO19" s="756"/>
      <c r="DGQ19" s="756"/>
      <c r="DGR19" s="94"/>
      <c r="DGU19" s="543"/>
      <c r="DGV19" s="542"/>
      <c r="DHD19" s="756"/>
      <c r="DHF19" s="756"/>
      <c r="DHH19" s="756"/>
      <c r="DHJ19" s="756"/>
      <c r="DHK19" s="94"/>
      <c r="DHN19" s="543"/>
      <c r="DHO19" s="542"/>
      <c r="DHW19" s="756"/>
      <c r="DHY19" s="756"/>
      <c r="DIA19" s="756"/>
      <c r="DIC19" s="756"/>
      <c r="DID19" s="94"/>
      <c r="DIG19" s="543"/>
      <c r="DIH19" s="542"/>
      <c r="DIP19" s="756"/>
      <c r="DIR19" s="756"/>
      <c r="DIT19" s="756"/>
      <c r="DIV19" s="756"/>
      <c r="DIW19" s="94"/>
      <c r="DIZ19" s="543"/>
      <c r="DJA19" s="542"/>
      <c r="DJI19" s="756"/>
      <c r="DJK19" s="756"/>
      <c r="DJM19" s="756"/>
      <c r="DJO19" s="756"/>
      <c r="DJP19" s="94"/>
      <c r="DJS19" s="543"/>
      <c r="DJT19" s="542"/>
      <c r="DKB19" s="756"/>
      <c r="DKD19" s="756"/>
      <c r="DKF19" s="756"/>
      <c r="DKH19" s="756"/>
      <c r="DKI19" s="94"/>
      <c r="DKL19" s="543"/>
      <c r="DKM19" s="542"/>
      <c r="DKU19" s="756"/>
      <c r="DKW19" s="756"/>
      <c r="DKY19" s="756"/>
      <c r="DLA19" s="756"/>
      <c r="DLB19" s="94"/>
      <c r="DLE19" s="543"/>
      <c r="DLF19" s="542"/>
      <c r="DLN19" s="756"/>
      <c r="DLP19" s="756"/>
      <c r="DLR19" s="756"/>
      <c r="DLT19" s="756"/>
      <c r="DLU19" s="94"/>
      <c r="DLX19" s="543"/>
      <c r="DLY19" s="542"/>
      <c r="DMG19" s="756"/>
      <c r="DMI19" s="756"/>
      <c r="DMK19" s="756"/>
      <c r="DMM19" s="756"/>
      <c r="DMN19" s="94"/>
      <c r="DMQ19" s="543"/>
      <c r="DMR19" s="542"/>
      <c r="DMZ19" s="756"/>
      <c r="DNB19" s="756"/>
      <c r="DND19" s="756"/>
      <c r="DNF19" s="756"/>
      <c r="DNG19" s="94"/>
      <c r="DNJ19" s="543"/>
      <c r="DNK19" s="542"/>
      <c r="DNS19" s="756"/>
      <c r="DNU19" s="756"/>
      <c r="DNW19" s="756"/>
      <c r="DNY19" s="756"/>
      <c r="DNZ19" s="94"/>
      <c r="DOC19" s="543"/>
      <c r="DOD19" s="542"/>
      <c r="DOL19" s="756"/>
      <c r="DON19" s="756"/>
      <c r="DOP19" s="756"/>
      <c r="DOR19" s="756"/>
      <c r="DOS19" s="94"/>
      <c r="DOV19" s="543"/>
      <c r="DOW19" s="542"/>
      <c r="DPE19" s="756"/>
      <c r="DPG19" s="756"/>
      <c r="DPI19" s="756"/>
      <c r="DPK19" s="756"/>
      <c r="DPL19" s="94"/>
      <c r="DPO19" s="543"/>
      <c r="DPP19" s="542"/>
      <c r="DPX19" s="756"/>
      <c r="DPZ19" s="756"/>
      <c r="DQB19" s="756"/>
      <c r="DQD19" s="756"/>
      <c r="DQE19" s="94"/>
      <c r="DQH19" s="543"/>
      <c r="DQI19" s="542"/>
      <c r="DQQ19" s="756"/>
      <c r="DQS19" s="756"/>
      <c r="DQU19" s="756"/>
      <c r="DQW19" s="756"/>
      <c r="DQX19" s="94"/>
      <c r="DRA19" s="543"/>
      <c r="DRB19" s="542"/>
      <c r="DRJ19" s="756"/>
      <c r="DRL19" s="756"/>
      <c r="DRN19" s="756"/>
      <c r="DRP19" s="756"/>
      <c r="DRQ19" s="94"/>
      <c r="DRT19" s="543"/>
      <c r="DRU19" s="542"/>
      <c r="DSC19" s="756"/>
      <c r="DSE19" s="756"/>
      <c r="DSG19" s="756"/>
      <c r="DSI19" s="756"/>
      <c r="DSJ19" s="94"/>
      <c r="DSM19" s="543"/>
      <c r="DSN19" s="542"/>
      <c r="DSV19" s="756"/>
      <c r="DSX19" s="756"/>
      <c r="DSZ19" s="756"/>
      <c r="DTB19" s="756"/>
      <c r="DTC19" s="94"/>
      <c r="DTF19" s="543"/>
      <c r="DTG19" s="542"/>
      <c r="DTO19" s="756"/>
      <c r="DTQ19" s="756"/>
      <c r="DTS19" s="756"/>
      <c r="DTU19" s="756"/>
      <c r="DTV19" s="94"/>
      <c r="DTY19" s="543"/>
      <c r="DTZ19" s="542"/>
      <c r="DUH19" s="756"/>
      <c r="DUJ19" s="756"/>
      <c r="DUL19" s="756"/>
      <c r="DUN19" s="756"/>
      <c r="DUO19" s="94"/>
      <c r="DUR19" s="543"/>
      <c r="DUS19" s="542"/>
      <c r="DVA19" s="756"/>
      <c r="DVC19" s="756"/>
      <c r="DVE19" s="756"/>
      <c r="DVG19" s="756"/>
      <c r="DVH19" s="94"/>
      <c r="DVK19" s="543"/>
      <c r="DVL19" s="542"/>
      <c r="DVT19" s="756"/>
      <c r="DVV19" s="756"/>
      <c r="DVX19" s="756"/>
      <c r="DVZ19" s="756"/>
      <c r="DWA19" s="94"/>
      <c r="DWD19" s="543"/>
      <c r="DWE19" s="542"/>
      <c r="DWM19" s="756"/>
      <c r="DWO19" s="756"/>
      <c r="DWQ19" s="756"/>
      <c r="DWS19" s="756"/>
      <c r="DWT19" s="94"/>
      <c r="DWW19" s="543"/>
      <c r="DWX19" s="542"/>
      <c r="DXF19" s="756"/>
      <c r="DXH19" s="756"/>
      <c r="DXJ19" s="756"/>
      <c r="DXL19" s="756"/>
      <c r="DXM19" s="94"/>
      <c r="DXP19" s="543"/>
      <c r="DXQ19" s="542"/>
      <c r="DXY19" s="756"/>
      <c r="DYA19" s="756"/>
      <c r="DYC19" s="756"/>
      <c r="DYE19" s="756"/>
      <c r="DYF19" s="94"/>
      <c r="DYI19" s="543"/>
      <c r="DYJ19" s="542"/>
      <c r="DYR19" s="756"/>
      <c r="DYT19" s="756"/>
      <c r="DYV19" s="756"/>
      <c r="DYX19" s="756"/>
      <c r="DYY19" s="94"/>
      <c r="DZB19" s="543"/>
      <c r="DZC19" s="542"/>
      <c r="DZK19" s="756"/>
      <c r="DZM19" s="756"/>
      <c r="DZO19" s="756"/>
      <c r="DZQ19" s="756"/>
      <c r="DZR19" s="94"/>
      <c r="DZU19" s="543"/>
      <c r="DZV19" s="542"/>
      <c r="EAD19" s="756"/>
      <c r="EAF19" s="756"/>
      <c r="EAH19" s="756"/>
      <c r="EAJ19" s="756"/>
      <c r="EAK19" s="94"/>
      <c r="EAN19" s="543"/>
      <c r="EAO19" s="542"/>
      <c r="EAW19" s="756"/>
      <c r="EAY19" s="756"/>
      <c r="EBA19" s="756"/>
      <c r="EBC19" s="756"/>
      <c r="EBD19" s="94"/>
      <c r="EBG19" s="543"/>
      <c r="EBH19" s="542"/>
      <c r="EBP19" s="756"/>
      <c r="EBR19" s="756"/>
      <c r="EBT19" s="756"/>
      <c r="EBV19" s="756"/>
      <c r="EBW19" s="94"/>
      <c r="EBZ19" s="543"/>
      <c r="ECA19" s="542"/>
      <c r="ECI19" s="756"/>
      <c r="ECK19" s="756"/>
      <c r="ECM19" s="756"/>
      <c r="ECO19" s="756"/>
      <c r="ECP19" s="94"/>
      <c r="ECS19" s="543"/>
      <c r="ECT19" s="542"/>
      <c r="EDB19" s="756"/>
      <c r="EDD19" s="756"/>
      <c r="EDF19" s="756"/>
      <c r="EDH19" s="756"/>
      <c r="EDI19" s="94"/>
      <c r="EDL19" s="543"/>
      <c r="EDM19" s="542"/>
      <c r="EDU19" s="756"/>
      <c r="EDW19" s="756"/>
      <c r="EDY19" s="756"/>
      <c r="EEA19" s="756"/>
      <c r="EEB19" s="94"/>
      <c r="EEE19" s="543"/>
      <c r="EEF19" s="542"/>
      <c r="EEN19" s="756"/>
      <c r="EEP19" s="756"/>
      <c r="EER19" s="756"/>
      <c r="EET19" s="756"/>
      <c r="EEU19" s="94"/>
      <c r="EEX19" s="543"/>
      <c r="EEY19" s="542"/>
      <c r="EFG19" s="756"/>
      <c r="EFI19" s="756"/>
      <c r="EFK19" s="756"/>
      <c r="EFM19" s="756"/>
      <c r="EFN19" s="94"/>
      <c r="EFQ19" s="543"/>
      <c r="EFR19" s="542"/>
      <c r="EFZ19" s="756"/>
      <c r="EGB19" s="756"/>
      <c r="EGD19" s="756"/>
      <c r="EGF19" s="756"/>
      <c r="EGG19" s="94"/>
      <c r="EGJ19" s="543"/>
      <c r="EGK19" s="542"/>
      <c r="EGS19" s="756"/>
      <c r="EGU19" s="756"/>
      <c r="EGW19" s="756"/>
      <c r="EGY19" s="756"/>
      <c r="EGZ19" s="94"/>
      <c r="EHC19" s="543"/>
      <c r="EHD19" s="542"/>
      <c r="EHL19" s="756"/>
      <c r="EHN19" s="756"/>
      <c r="EHP19" s="756"/>
      <c r="EHR19" s="756"/>
      <c r="EHS19" s="94"/>
      <c r="EHV19" s="543"/>
      <c r="EHW19" s="542"/>
      <c r="EIE19" s="756"/>
      <c r="EIG19" s="756"/>
      <c r="EII19" s="756"/>
      <c r="EIK19" s="756"/>
      <c r="EIL19" s="94"/>
      <c r="EIO19" s="543"/>
      <c r="EIP19" s="542"/>
      <c r="EIX19" s="756"/>
      <c r="EIZ19" s="756"/>
      <c r="EJB19" s="756"/>
      <c r="EJD19" s="756"/>
      <c r="EJE19" s="94"/>
      <c r="EJH19" s="543"/>
      <c r="EJI19" s="542"/>
      <c r="EJQ19" s="756"/>
      <c r="EJS19" s="756"/>
      <c r="EJU19" s="756"/>
      <c r="EJW19" s="756"/>
      <c r="EJX19" s="94"/>
      <c r="EKA19" s="543"/>
      <c r="EKB19" s="542"/>
      <c r="EKJ19" s="756"/>
      <c r="EKL19" s="756"/>
      <c r="EKN19" s="756"/>
      <c r="EKP19" s="756"/>
      <c r="EKQ19" s="94"/>
      <c r="EKT19" s="543"/>
      <c r="EKU19" s="542"/>
      <c r="ELC19" s="756"/>
      <c r="ELE19" s="756"/>
      <c r="ELG19" s="756"/>
      <c r="ELI19" s="756"/>
      <c r="ELJ19" s="94"/>
      <c r="ELM19" s="543"/>
      <c r="ELN19" s="542"/>
      <c r="ELV19" s="756"/>
      <c r="ELX19" s="756"/>
      <c r="ELZ19" s="756"/>
      <c r="EMB19" s="756"/>
      <c r="EMC19" s="94"/>
      <c r="EMF19" s="543"/>
      <c r="EMG19" s="542"/>
      <c r="EMO19" s="756"/>
      <c r="EMQ19" s="756"/>
      <c r="EMS19" s="756"/>
      <c r="EMU19" s="756"/>
      <c r="EMV19" s="94"/>
      <c r="EMY19" s="543"/>
      <c r="EMZ19" s="542"/>
      <c r="ENH19" s="756"/>
      <c r="ENJ19" s="756"/>
      <c r="ENL19" s="756"/>
      <c r="ENN19" s="756"/>
      <c r="ENO19" s="94"/>
      <c r="ENR19" s="543"/>
      <c r="ENS19" s="542"/>
      <c r="EOA19" s="756"/>
      <c r="EOC19" s="756"/>
      <c r="EOE19" s="756"/>
      <c r="EOG19" s="756"/>
      <c r="EOH19" s="94"/>
      <c r="EOK19" s="543"/>
      <c r="EOL19" s="542"/>
      <c r="EOT19" s="756"/>
      <c r="EOV19" s="756"/>
      <c r="EOX19" s="756"/>
      <c r="EOZ19" s="756"/>
      <c r="EPA19" s="94"/>
      <c r="EPD19" s="543"/>
      <c r="EPE19" s="542"/>
      <c r="EPM19" s="756"/>
      <c r="EPO19" s="756"/>
      <c r="EPQ19" s="756"/>
      <c r="EPS19" s="756"/>
      <c r="EPT19" s="94"/>
      <c r="EPW19" s="543"/>
      <c r="EPX19" s="542"/>
      <c r="EQF19" s="756"/>
      <c r="EQH19" s="756"/>
      <c r="EQJ19" s="756"/>
      <c r="EQL19" s="756"/>
      <c r="EQM19" s="94"/>
      <c r="EQP19" s="543"/>
      <c r="EQQ19" s="542"/>
      <c r="EQY19" s="756"/>
      <c r="ERA19" s="756"/>
      <c r="ERC19" s="756"/>
      <c r="ERE19" s="756"/>
      <c r="ERF19" s="94"/>
      <c r="ERI19" s="543"/>
      <c r="ERJ19" s="542"/>
      <c r="ERR19" s="756"/>
      <c r="ERT19" s="756"/>
      <c r="ERV19" s="756"/>
      <c r="ERX19" s="756"/>
      <c r="ERY19" s="94"/>
      <c r="ESB19" s="543"/>
      <c r="ESC19" s="542"/>
      <c r="ESK19" s="756"/>
      <c r="ESM19" s="756"/>
      <c r="ESO19" s="756"/>
      <c r="ESQ19" s="756"/>
      <c r="ESR19" s="94"/>
      <c r="ESU19" s="543"/>
      <c r="ESV19" s="542"/>
      <c r="ETD19" s="756"/>
      <c r="ETF19" s="756"/>
      <c r="ETH19" s="756"/>
      <c r="ETJ19" s="756"/>
      <c r="ETK19" s="94"/>
      <c r="ETN19" s="543"/>
      <c r="ETO19" s="542"/>
      <c r="ETW19" s="756"/>
      <c r="ETY19" s="756"/>
      <c r="EUA19" s="756"/>
      <c r="EUC19" s="756"/>
      <c r="EUD19" s="94"/>
      <c r="EUG19" s="543"/>
      <c r="EUH19" s="542"/>
      <c r="EUP19" s="756"/>
      <c r="EUR19" s="756"/>
      <c r="EUT19" s="756"/>
      <c r="EUV19" s="756"/>
      <c r="EUW19" s="94"/>
      <c r="EUZ19" s="543"/>
      <c r="EVA19" s="542"/>
      <c r="EVI19" s="756"/>
      <c r="EVK19" s="756"/>
      <c r="EVM19" s="756"/>
      <c r="EVO19" s="756"/>
      <c r="EVP19" s="94"/>
      <c r="EVS19" s="543"/>
      <c r="EVT19" s="542"/>
      <c r="EWB19" s="756"/>
      <c r="EWD19" s="756"/>
      <c r="EWF19" s="756"/>
      <c r="EWH19" s="756"/>
      <c r="EWI19" s="94"/>
      <c r="EWL19" s="543"/>
      <c r="EWM19" s="542"/>
      <c r="EWU19" s="756"/>
      <c r="EWW19" s="756"/>
      <c r="EWY19" s="756"/>
      <c r="EXA19" s="756"/>
      <c r="EXB19" s="94"/>
      <c r="EXE19" s="543"/>
      <c r="EXF19" s="542"/>
      <c r="EXN19" s="756"/>
      <c r="EXP19" s="756"/>
      <c r="EXR19" s="756"/>
      <c r="EXT19" s="756"/>
      <c r="EXU19" s="94"/>
      <c r="EXX19" s="543"/>
      <c r="EXY19" s="542"/>
      <c r="EYG19" s="756"/>
      <c r="EYI19" s="756"/>
      <c r="EYK19" s="756"/>
      <c r="EYM19" s="756"/>
      <c r="EYN19" s="94"/>
      <c r="EYQ19" s="543"/>
      <c r="EYR19" s="542"/>
      <c r="EYZ19" s="756"/>
      <c r="EZB19" s="756"/>
      <c r="EZD19" s="756"/>
      <c r="EZF19" s="756"/>
      <c r="EZG19" s="94"/>
      <c r="EZJ19" s="543"/>
      <c r="EZK19" s="542"/>
      <c r="EZS19" s="756"/>
      <c r="EZU19" s="756"/>
      <c r="EZW19" s="756"/>
      <c r="EZY19" s="756"/>
      <c r="EZZ19" s="94"/>
      <c r="FAC19" s="543"/>
      <c r="FAD19" s="542"/>
      <c r="FAL19" s="756"/>
      <c r="FAN19" s="756"/>
      <c r="FAP19" s="756"/>
      <c r="FAR19" s="756"/>
      <c r="FAS19" s="94"/>
      <c r="FAV19" s="543"/>
      <c r="FAW19" s="542"/>
      <c r="FBE19" s="756"/>
      <c r="FBG19" s="756"/>
      <c r="FBI19" s="756"/>
      <c r="FBK19" s="756"/>
      <c r="FBL19" s="94"/>
      <c r="FBO19" s="543"/>
      <c r="FBP19" s="542"/>
      <c r="FBX19" s="756"/>
      <c r="FBZ19" s="756"/>
      <c r="FCB19" s="756"/>
      <c r="FCD19" s="756"/>
      <c r="FCE19" s="94"/>
      <c r="FCH19" s="543"/>
      <c r="FCI19" s="542"/>
      <c r="FCQ19" s="756"/>
      <c r="FCS19" s="756"/>
      <c r="FCU19" s="756"/>
      <c r="FCW19" s="756"/>
      <c r="FCX19" s="94"/>
      <c r="FDA19" s="543"/>
      <c r="FDB19" s="542"/>
      <c r="FDJ19" s="756"/>
      <c r="FDL19" s="756"/>
      <c r="FDN19" s="756"/>
      <c r="FDP19" s="756"/>
      <c r="FDQ19" s="94"/>
      <c r="FDT19" s="543"/>
      <c r="FDU19" s="542"/>
      <c r="FEC19" s="756"/>
      <c r="FEE19" s="756"/>
      <c r="FEG19" s="756"/>
      <c r="FEI19" s="756"/>
      <c r="FEJ19" s="94"/>
      <c r="FEM19" s="543"/>
      <c r="FEN19" s="542"/>
      <c r="FEV19" s="756"/>
      <c r="FEX19" s="756"/>
      <c r="FEZ19" s="756"/>
      <c r="FFB19" s="756"/>
      <c r="FFC19" s="94"/>
      <c r="FFF19" s="543"/>
      <c r="FFG19" s="542"/>
      <c r="FFO19" s="756"/>
      <c r="FFQ19" s="756"/>
      <c r="FFS19" s="756"/>
      <c r="FFU19" s="756"/>
      <c r="FFV19" s="94"/>
      <c r="FFY19" s="543"/>
      <c r="FFZ19" s="542"/>
      <c r="FGH19" s="756"/>
      <c r="FGJ19" s="756"/>
      <c r="FGL19" s="756"/>
      <c r="FGN19" s="756"/>
      <c r="FGO19" s="94"/>
      <c r="FGR19" s="543"/>
      <c r="FGS19" s="542"/>
      <c r="FHA19" s="756"/>
      <c r="FHC19" s="756"/>
      <c r="FHE19" s="756"/>
      <c r="FHG19" s="756"/>
      <c r="FHH19" s="94"/>
      <c r="FHK19" s="543"/>
      <c r="FHL19" s="542"/>
      <c r="FHT19" s="756"/>
      <c r="FHV19" s="756"/>
      <c r="FHX19" s="756"/>
      <c r="FHZ19" s="756"/>
      <c r="FIA19" s="94"/>
      <c r="FID19" s="543"/>
      <c r="FIE19" s="542"/>
      <c r="FIM19" s="756"/>
      <c r="FIO19" s="756"/>
      <c r="FIQ19" s="756"/>
      <c r="FIS19" s="756"/>
      <c r="FIT19" s="94"/>
      <c r="FIW19" s="543"/>
      <c r="FIX19" s="542"/>
      <c r="FJF19" s="756"/>
      <c r="FJH19" s="756"/>
      <c r="FJJ19" s="756"/>
      <c r="FJL19" s="756"/>
      <c r="FJM19" s="94"/>
      <c r="FJP19" s="543"/>
      <c r="FJQ19" s="542"/>
      <c r="FJY19" s="756"/>
      <c r="FKA19" s="756"/>
      <c r="FKC19" s="756"/>
      <c r="FKE19" s="756"/>
      <c r="FKF19" s="94"/>
      <c r="FKI19" s="543"/>
      <c r="FKJ19" s="542"/>
      <c r="FKR19" s="756"/>
      <c r="FKT19" s="756"/>
      <c r="FKV19" s="756"/>
      <c r="FKX19" s="756"/>
      <c r="FKY19" s="94"/>
      <c r="FLB19" s="543"/>
      <c r="FLC19" s="542"/>
      <c r="FLK19" s="756"/>
      <c r="FLM19" s="756"/>
      <c r="FLO19" s="756"/>
      <c r="FLQ19" s="756"/>
      <c r="FLR19" s="94"/>
      <c r="FLU19" s="543"/>
      <c r="FLV19" s="542"/>
      <c r="FMD19" s="756"/>
      <c r="FMF19" s="756"/>
      <c r="FMH19" s="756"/>
      <c r="FMJ19" s="756"/>
      <c r="FMK19" s="94"/>
      <c r="FMN19" s="543"/>
      <c r="FMO19" s="542"/>
      <c r="FMW19" s="756"/>
      <c r="FMY19" s="756"/>
      <c r="FNA19" s="756"/>
      <c r="FNC19" s="756"/>
      <c r="FND19" s="94"/>
      <c r="FNG19" s="543"/>
      <c r="FNH19" s="542"/>
      <c r="FNP19" s="756"/>
      <c r="FNR19" s="756"/>
      <c r="FNT19" s="756"/>
      <c r="FNV19" s="756"/>
      <c r="FNW19" s="94"/>
      <c r="FNZ19" s="543"/>
      <c r="FOA19" s="542"/>
      <c r="FOI19" s="756"/>
      <c r="FOK19" s="756"/>
      <c r="FOM19" s="756"/>
      <c r="FOO19" s="756"/>
      <c r="FOP19" s="94"/>
      <c r="FOS19" s="543"/>
      <c r="FOT19" s="542"/>
      <c r="FPB19" s="756"/>
      <c r="FPD19" s="756"/>
      <c r="FPF19" s="756"/>
      <c r="FPH19" s="756"/>
      <c r="FPI19" s="94"/>
      <c r="FPL19" s="543"/>
      <c r="FPM19" s="542"/>
      <c r="FPU19" s="756"/>
      <c r="FPW19" s="756"/>
      <c r="FPY19" s="756"/>
      <c r="FQA19" s="756"/>
      <c r="FQB19" s="94"/>
      <c r="FQE19" s="543"/>
      <c r="FQF19" s="542"/>
      <c r="FQN19" s="756"/>
      <c r="FQP19" s="756"/>
      <c r="FQR19" s="756"/>
      <c r="FQT19" s="756"/>
      <c r="FQU19" s="94"/>
      <c r="FQX19" s="543"/>
      <c r="FQY19" s="542"/>
      <c r="FRG19" s="756"/>
      <c r="FRI19" s="756"/>
      <c r="FRK19" s="756"/>
      <c r="FRM19" s="756"/>
      <c r="FRN19" s="94"/>
      <c r="FRQ19" s="543"/>
      <c r="FRR19" s="542"/>
      <c r="FRZ19" s="756"/>
      <c r="FSB19" s="756"/>
      <c r="FSD19" s="756"/>
      <c r="FSF19" s="756"/>
      <c r="FSG19" s="94"/>
      <c r="FSJ19" s="543"/>
      <c r="FSK19" s="542"/>
      <c r="FSS19" s="756"/>
      <c r="FSU19" s="756"/>
      <c r="FSW19" s="756"/>
      <c r="FSY19" s="756"/>
      <c r="FSZ19" s="94"/>
      <c r="FTC19" s="543"/>
      <c r="FTD19" s="542"/>
      <c r="FTL19" s="756"/>
      <c r="FTN19" s="756"/>
      <c r="FTP19" s="756"/>
      <c r="FTR19" s="756"/>
      <c r="FTS19" s="94"/>
      <c r="FTV19" s="543"/>
      <c r="FTW19" s="542"/>
      <c r="FUE19" s="756"/>
      <c r="FUG19" s="756"/>
      <c r="FUI19" s="756"/>
      <c r="FUK19" s="756"/>
      <c r="FUL19" s="94"/>
      <c r="FUO19" s="543"/>
      <c r="FUP19" s="542"/>
      <c r="FUX19" s="756"/>
      <c r="FUZ19" s="756"/>
      <c r="FVB19" s="756"/>
      <c r="FVD19" s="756"/>
      <c r="FVE19" s="94"/>
      <c r="FVH19" s="543"/>
      <c r="FVI19" s="542"/>
      <c r="FVQ19" s="756"/>
      <c r="FVS19" s="756"/>
      <c r="FVU19" s="756"/>
      <c r="FVW19" s="756"/>
      <c r="FVX19" s="94"/>
      <c r="FWA19" s="543"/>
      <c r="FWB19" s="542"/>
      <c r="FWJ19" s="756"/>
      <c r="FWL19" s="756"/>
      <c r="FWN19" s="756"/>
      <c r="FWP19" s="756"/>
      <c r="FWQ19" s="94"/>
      <c r="FWT19" s="543"/>
      <c r="FWU19" s="542"/>
      <c r="FXC19" s="756"/>
      <c r="FXE19" s="756"/>
      <c r="FXG19" s="756"/>
      <c r="FXI19" s="756"/>
      <c r="FXJ19" s="94"/>
      <c r="FXM19" s="543"/>
      <c r="FXN19" s="542"/>
      <c r="FXV19" s="756"/>
      <c r="FXX19" s="756"/>
      <c r="FXZ19" s="756"/>
      <c r="FYB19" s="756"/>
      <c r="FYC19" s="94"/>
      <c r="FYF19" s="543"/>
      <c r="FYG19" s="542"/>
      <c r="FYO19" s="756"/>
      <c r="FYQ19" s="756"/>
      <c r="FYS19" s="756"/>
      <c r="FYU19" s="756"/>
      <c r="FYV19" s="94"/>
      <c r="FYY19" s="543"/>
      <c r="FYZ19" s="542"/>
      <c r="FZH19" s="756"/>
      <c r="FZJ19" s="756"/>
      <c r="FZL19" s="756"/>
      <c r="FZN19" s="756"/>
      <c r="FZO19" s="94"/>
      <c r="FZR19" s="543"/>
      <c r="FZS19" s="542"/>
      <c r="GAA19" s="756"/>
      <c r="GAC19" s="756"/>
      <c r="GAE19" s="756"/>
      <c r="GAG19" s="756"/>
      <c r="GAH19" s="94"/>
      <c r="GAK19" s="543"/>
      <c r="GAL19" s="542"/>
      <c r="GAT19" s="756"/>
      <c r="GAV19" s="756"/>
      <c r="GAX19" s="756"/>
      <c r="GAZ19" s="756"/>
      <c r="GBA19" s="94"/>
      <c r="GBD19" s="543"/>
      <c r="GBE19" s="542"/>
      <c r="GBM19" s="756"/>
      <c r="GBO19" s="756"/>
      <c r="GBQ19" s="756"/>
      <c r="GBS19" s="756"/>
      <c r="GBT19" s="94"/>
      <c r="GBW19" s="543"/>
      <c r="GBX19" s="542"/>
      <c r="GCF19" s="756"/>
      <c r="GCH19" s="756"/>
      <c r="GCJ19" s="756"/>
      <c r="GCL19" s="756"/>
      <c r="GCM19" s="94"/>
      <c r="GCP19" s="543"/>
      <c r="GCQ19" s="542"/>
      <c r="GCY19" s="756"/>
      <c r="GDA19" s="756"/>
      <c r="GDC19" s="756"/>
      <c r="GDE19" s="756"/>
      <c r="GDF19" s="94"/>
      <c r="GDI19" s="543"/>
      <c r="GDJ19" s="542"/>
      <c r="GDR19" s="756"/>
      <c r="GDT19" s="756"/>
      <c r="GDV19" s="756"/>
      <c r="GDX19" s="756"/>
      <c r="GDY19" s="94"/>
      <c r="GEB19" s="543"/>
      <c r="GEC19" s="542"/>
      <c r="GEK19" s="756"/>
      <c r="GEM19" s="756"/>
      <c r="GEO19" s="756"/>
      <c r="GEQ19" s="756"/>
      <c r="GER19" s="94"/>
      <c r="GEU19" s="543"/>
      <c r="GEV19" s="542"/>
      <c r="GFD19" s="756"/>
      <c r="GFF19" s="756"/>
      <c r="GFH19" s="756"/>
      <c r="GFJ19" s="756"/>
      <c r="GFK19" s="94"/>
      <c r="GFN19" s="543"/>
      <c r="GFO19" s="542"/>
      <c r="GFW19" s="756"/>
      <c r="GFY19" s="756"/>
      <c r="GGA19" s="756"/>
      <c r="GGC19" s="756"/>
      <c r="GGD19" s="94"/>
      <c r="GGG19" s="543"/>
      <c r="GGH19" s="542"/>
      <c r="GGP19" s="756"/>
      <c r="GGR19" s="756"/>
      <c r="GGT19" s="756"/>
      <c r="GGV19" s="756"/>
      <c r="GGW19" s="94"/>
      <c r="GGZ19" s="543"/>
      <c r="GHA19" s="542"/>
      <c r="GHI19" s="756"/>
      <c r="GHK19" s="756"/>
      <c r="GHM19" s="756"/>
      <c r="GHO19" s="756"/>
      <c r="GHP19" s="94"/>
      <c r="GHS19" s="543"/>
      <c r="GHT19" s="542"/>
      <c r="GIB19" s="756"/>
      <c r="GID19" s="756"/>
      <c r="GIF19" s="756"/>
      <c r="GIH19" s="756"/>
      <c r="GII19" s="94"/>
      <c r="GIL19" s="543"/>
      <c r="GIM19" s="542"/>
      <c r="GIU19" s="756"/>
      <c r="GIW19" s="756"/>
      <c r="GIY19" s="756"/>
      <c r="GJA19" s="756"/>
      <c r="GJB19" s="94"/>
      <c r="GJE19" s="543"/>
      <c r="GJF19" s="542"/>
      <c r="GJN19" s="756"/>
      <c r="GJP19" s="756"/>
      <c r="GJR19" s="756"/>
      <c r="GJT19" s="756"/>
      <c r="GJU19" s="94"/>
      <c r="GJX19" s="543"/>
      <c r="GJY19" s="542"/>
      <c r="GKG19" s="756"/>
      <c r="GKI19" s="756"/>
      <c r="GKK19" s="756"/>
      <c r="GKM19" s="756"/>
      <c r="GKN19" s="94"/>
      <c r="GKQ19" s="543"/>
      <c r="GKR19" s="542"/>
      <c r="GKZ19" s="756"/>
      <c r="GLB19" s="756"/>
      <c r="GLD19" s="756"/>
      <c r="GLF19" s="756"/>
      <c r="GLG19" s="94"/>
      <c r="GLJ19" s="543"/>
      <c r="GLK19" s="542"/>
      <c r="GLS19" s="756"/>
      <c r="GLU19" s="756"/>
      <c r="GLW19" s="756"/>
      <c r="GLY19" s="756"/>
      <c r="GLZ19" s="94"/>
      <c r="GMC19" s="543"/>
      <c r="GMD19" s="542"/>
      <c r="GML19" s="756"/>
      <c r="GMN19" s="756"/>
      <c r="GMP19" s="756"/>
      <c r="GMR19" s="756"/>
      <c r="GMS19" s="94"/>
      <c r="GMV19" s="543"/>
      <c r="GMW19" s="542"/>
      <c r="GNE19" s="756"/>
      <c r="GNG19" s="756"/>
      <c r="GNI19" s="756"/>
      <c r="GNK19" s="756"/>
      <c r="GNL19" s="94"/>
      <c r="GNO19" s="543"/>
      <c r="GNP19" s="542"/>
      <c r="GNX19" s="756"/>
      <c r="GNZ19" s="756"/>
      <c r="GOB19" s="756"/>
      <c r="GOD19" s="756"/>
      <c r="GOE19" s="94"/>
      <c r="GOH19" s="543"/>
      <c r="GOI19" s="542"/>
      <c r="GOQ19" s="756"/>
      <c r="GOS19" s="756"/>
      <c r="GOU19" s="756"/>
      <c r="GOW19" s="756"/>
      <c r="GOX19" s="94"/>
      <c r="GPA19" s="543"/>
      <c r="GPB19" s="542"/>
      <c r="GPJ19" s="756"/>
      <c r="GPL19" s="756"/>
      <c r="GPN19" s="756"/>
      <c r="GPP19" s="756"/>
      <c r="GPQ19" s="94"/>
      <c r="GPT19" s="543"/>
      <c r="GPU19" s="542"/>
      <c r="GQC19" s="756"/>
      <c r="GQE19" s="756"/>
      <c r="GQG19" s="756"/>
      <c r="GQI19" s="756"/>
      <c r="GQJ19" s="94"/>
      <c r="GQM19" s="543"/>
      <c r="GQN19" s="542"/>
      <c r="GQV19" s="756"/>
      <c r="GQX19" s="756"/>
      <c r="GQZ19" s="756"/>
      <c r="GRB19" s="756"/>
      <c r="GRC19" s="94"/>
      <c r="GRF19" s="543"/>
      <c r="GRG19" s="542"/>
      <c r="GRO19" s="756"/>
      <c r="GRQ19" s="756"/>
      <c r="GRS19" s="756"/>
      <c r="GRU19" s="756"/>
      <c r="GRV19" s="94"/>
      <c r="GRY19" s="543"/>
      <c r="GRZ19" s="542"/>
      <c r="GSH19" s="756"/>
      <c r="GSJ19" s="756"/>
      <c r="GSL19" s="756"/>
      <c r="GSN19" s="756"/>
      <c r="GSO19" s="94"/>
      <c r="GSR19" s="543"/>
      <c r="GSS19" s="542"/>
      <c r="GTA19" s="756"/>
      <c r="GTC19" s="756"/>
      <c r="GTE19" s="756"/>
      <c r="GTG19" s="756"/>
      <c r="GTH19" s="94"/>
      <c r="GTK19" s="543"/>
      <c r="GTL19" s="542"/>
      <c r="GTT19" s="756"/>
      <c r="GTV19" s="756"/>
      <c r="GTX19" s="756"/>
      <c r="GTZ19" s="756"/>
      <c r="GUA19" s="94"/>
      <c r="GUD19" s="543"/>
      <c r="GUE19" s="542"/>
      <c r="GUM19" s="756"/>
      <c r="GUO19" s="756"/>
      <c r="GUQ19" s="756"/>
      <c r="GUS19" s="756"/>
      <c r="GUT19" s="94"/>
      <c r="GUW19" s="543"/>
      <c r="GUX19" s="542"/>
      <c r="GVF19" s="756"/>
      <c r="GVH19" s="756"/>
      <c r="GVJ19" s="756"/>
      <c r="GVL19" s="756"/>
      <c r="GVM19" s="94"/>
      <c r="GVP19" s="543"/>
      <c r="GVQ19" s="542"/>
      <c r="GVY19" s="756"/>
      <c r="GWA19" s="756"/>
      <c r="GWC19" s="756"/>
      <c r="GWE19" s="756"/>
      <c r="GWF19" s="94"/>
      <c r="GWI19" s="543"/>
      <c r="GWJ19" s="542"/>
      <c r="GWR19" s="756"/>
      <c r="GWT19" s="756"/>
      <c r="GWV19" s="756"/>
      <c r="GWX19" s="756"/>
      <c r="GWY19" s="94"/>
      <c r="GXB19" s="543"/>
      <c r="GXC19" s="542"/>
      <c r="GXK19" s="756"/>
      <c r="GXM19" s="756"/>
      <c r="GXO19" s="756"/>
      <c r="GXQ19" s="756"/>
      <c r="GXR19" s="94"/>
      <c r="GXU19" s="543"/>
      <c r="GXV19" s="542"/>
      <c r="GYD19" s="756"/>
      <c r="GYF19" s="756"/>
      <c r="GYH19" s="756"/>
      <c r="GYJ19" s="756"/>
      <c r="GYK19" s="94"/>
      <c r="GYN19" s="543"/>
      <c r="GYO19" s="542"/>
      <c r="GYW19" s="756"/>
      <c r="GYY19" s="756"/>
      <c r="GZA19" s="756"/>
      <c r="GZC19" s="756"/>
      <c r="GZD19" s="94"/>
      <c r="GZG19" s="543"/>
      <c r="GZH19" s="542"/>
      <c r="GZP19" s="756"/>
      <c r="GZR19" s="756"/>
      <c r="GZT19" s="756"/>
      <c r="GZV19" s="756"/>
      <c r="GZW19" s="94"/>
      <c r="GZZ19" s="543"/>
      <c r="HAA19" s="542"/>
      <c r="HAI19" s="756"/>
      <c r="HAK19" s="756"/>
      <c r="HAM19" s="756"/>
      <c r="HAO19" s="756"/>
      <c r="HAP19" s="94"/>
      <c r="HAS19" s="543"/>
      <c r="HAT19" s="542"/>
      <c r="HBB19" s="756"/>
      <c r="HBD19" s="756"/>
      <c r="HBF19" s="756"/>
      <c r="HBH19" s="756"/>
      <c r="HBI19" s="94"/>
      <c r="HBL19" s="543"/>
      <c r="HBM19" s="542"/>
      <c r="HBU19" s="756"/>
      <c r="HBW19" s="756"/>
      <c r="HBY19" s="756"/>
      <c r="HCA19" s="756"/>
      <c r="HCB19" s="94"/>
      <c r="HCE19" s="543"/>
      <c r="HCF19" s="542"/>
      <c r="HCN19" s="756"/>
      <c r="HCP19" s="756"/>
      <c r="HCR19" s="756"/>
      <c r="HCT19" s="756"/>
      <c r="HCU19" s="94"/>
      <c r="HCX19" s="543"/>
      <c r="HCY19" s="542"/>
      <c r="HDG19" s="756"/>
      <c r="HDI19" s="756"/>
      <c r="HDK19" s="756"/>
      <c r="HDM19" s="756"/>
      <c r="HDN19" s="94"/>
      <c r="HDQ19" s="543"/>
      <c r="HDR19" s="542"/>
      <c r="HDZ19" s="756"/>
      <c r="HEB19" s="756"/>
      <c r="HED19" s="756"/>
      <c r="HEF19" s="756"/>
      <c r="HEG19" s="94"/>
      <c r="HEJ19" s="543"/>
      <c r="HEK19" s="542"/>
      <c r="HES19" s="756"/>
      <c r="HEU19" s="756"/>
      <c r="HEW19" s="756"/>
      <c r="HEY19" s="756"/>
      <c r="HEZ19" s="94"/>
      <c r="HFC19" s="543"/>
      <c r="HFD19" s="542"/>
      <c r="HFL19" s="756"/>
      <c r="HFN19" s="756"/>
      <c r="HFP19" s="756"/>
      <c r="HFR19" s="756"/>
      <c r="HFS19" s="94"/>
      <c r="HFV19" s="543"/>
      <c r="HFW19" s="542"/>
      <c r="HGE19" s="756"/>
      <c r="HGG19" s="756"/>
      <c r="HGI19" s="756"/>
      <c r="HGK19" s="756"/>
      <c r="HGL19" s="94"/>
      <c r="HGO19" s="543"/>
      <c r="HGP19" s="542"/>
      <c r="HGX19" s="756"/>
      <c r="HGZ19" s="756"/>
      <c r="HHB19" s="756"/>
      <c r="HHD19" s="756"/>
      <c r="HHE19" s="94"/>
      <c r="HHH19" s="543"/>
      <c r="HHI19" s="542"/>
      <c r="HHQ19" s="756"/>
      <c r="HHS19" s="756"/>
      <c r="HHU19" s="756"/>
      <c r="HHW19" s="756"/>
      <c r="HHX19" s="94"/>
      <c r="HIA19" s="543"/>
      <c r="HIB19" s="542"/>
      <c r="HIJ19" s="756"/>
      <c r="HIL19" s="756"/>
      <c r="HIN19" s="756"/>
      <c r="HIP19" s="756"/>
      <c r="HIQ19" s="94"/>
      <c r="HIT19" s="543"/>
      <c r="HIU19" s="542"/>
      <c r="HJC19" s="756"/>
      <c r="HJE19" s="756"/>
      <c r="HJG19" s="756"/>
      <c r="HJI19" s="756"/>
      <c r="HJJ19" s="94"/>
      <c r="HJM19" s="543"/>
      <c r="HJN19" s="542"/>
      <c r="HJV19" s="756"/>
      <c r="HJX19" s="756"/>
      <c r="HJZ19" s="756"/>
      <c r="HKB19" s="756"/>
      <c r="HKC19" s="94"/>
      <c r="HKF19" s="543"/>
      <c r="HKG19" s="542"/>
      <c r="HKO19" s="756"/>
      <c r="HKQ19" s="756"/>
      <c r="HKS19" s="756"/>
      <c r="HKU19" s="756"/>
      <c r="HKV19" s="94"/>
      <c r="HKY19" s="543"/>
      <c r="HKZ19" s="542"/>
      <c r="HLH19" s="756"/>
      <c r="HLJ19" s="756"/>
      <c r="HLL19" s="756"/>
      <c r="HLN19" s="756"/>
      <c r="HLO19" s="94"/>
      <c r="HLR19" s="543"/>
      <c r="HLS19" s="542"/>
      <c r="HMA19" s="756"/>
      <c r="HMC19" s="756"/>
      <c r="HME19" s="756"/>
      <c r="HMG19" s="756"/>
      <c r="HMH19" s="94"/>
      <c r="HMK19" s="543"/>
      <c r="HML19" s="542"/>
      <c r="HMT19" s="756"/>
      <c r="HMV19" s="756"/>
      <c r="HMX19" s="756"/>
      <c r="HMZ19" s="756"/>
      <c r="HNA19" s="94"/>
      <c r="HND19" s="543"/>
      <c r="HNE19" s="542"/>
      <c r="HNM19" s="756"/>
      <c r="HNO19" s="756"/>
      <c r="HNQ19" s="756"/>
      <c r="HNS19" s="756"/>
      <c r="HNT19" s="94"/>
      <c r="HNW19" s="543"/>
      <c r="HNX19" s="542"/>
      <c r="HOF19" s="756"/>
      <c r="HOH19" s="756"/>
      <c r="HOJ19" s="756"/>
      <c r="HOL19" s="756"/>
      <c r="HOM19" s="94"/>
      <c r="HOP19" s="543"/>
      <c r="HOQ19" s="542"/>
      <c r="HOY19" s="756"/>
      <c r="HPA19" s="756"/>
      <c r="HPC19" s="756"/>
      <c r="HPE19" s="756"/>
      <c r="HPF19" s="94"/>
      <c r="HPI19" s="543"/>
      <c r="HPJ19" s="542"/>
      <c r="HPR19" s="756"/>
      <c r="HPT19" s="756"/>
      <c r="HPV19" s="756"/>
      <c r="HPX19" s="756"/>
      <c r="HPY19" s="94"/>
      <c r="HQB19" s="543"/>
      <c r="HQC19" s="542"/>
      <c r="HQK19" s="756"/>
      <c r="HQM19" s="756"/>
      <c r="HQO19" s="756"/>
      <c r="HQQ19" s="756"/>
      <c r="HQR19" s="94"/>
      <c r="HQU19" s="543"/>
      <c r="HQV19" s="542"/>
      <c r="HRD19" s="756"/>
      <c r="HRF19" s="756"/>
      <c r="HRH19" s="756"/>
      <c r="HRJ19" s="756"/>
      <c r="HRK19" s="94"/>
      <c r="HRN19" s="543"/>
      <c r="HRO19" s="542"/>
      <c r="HRW19" s="756"/>
      <c r="HRY19" s="756"/>
      <c r="HSA19" s="756"/>
      <c r="HSC19" s="756"/>
      <c r="HSD19" s="94"/>
      <c r="HSG19" s="543"/>
      <c r="HSH19" s="542"/>
      <c r="HSP19" s="756"/>
      <c r="HSR19" s="756"/>
      <c r="HST19" s="756"/>
      <c r="HSV19" s="756"/>
      <c r="HSW19" s="94"/>
      <c r="HSZ19" s="543"/>
      <c r="HTA19" s="542"/>
      <c r="HTI19" s="756"/>
      <c r="HTK19" s="756"/>
      <c r="HTM19" s="756"/>
      <c r="HTO19" s="756"/>
      <c r="HTP19" s="94"/>
      <c r="HTS19" s="543"/>
      <c r="HTT19" s="542"/>
      <c r="HUB19" s="756"/>
      <c r="HUD19" s="756"/>
      <c r="HUF19" s="756"/>
      <c r="HUH19" s="756"/>
      <c r="HUI19" s="94"/>
      <c r="HUL19" s="543"/>
      <c r="HUM19" s="542"/>
      <c r="HUU19" s="756"/>
      <c r="HUW19" s="756"/>
      <c r="HUY19" s="756"/>
      <c r="HVA19" s="756"/>
      <c r="HVB19" s="94"/>
      <c r="HVE19" s="543"/>
      <c r="HVF19" s="542"/>
      <c r="HVN19" s="756"/>
      <c r="HVP19" s="756"/>
      <c r="HVR19" s="756"/>
      <c r="HVT19" s="756"/>
      <c r="HVU19" s="94"/>
      <c r="HVX19" s="543"/>
      <c r="HVY19" s="542"/>
      <c r="HWG19" s="756"/>
      <c r="HWI19" s="756"/>
      <c r="HWK19" s="756"/>
      <c r="HWM19" s="756"/>
      <c r="HWN19" s="94"/>
      <c r="HWQ19" s="543"/>
      <c r="HWR19" s="542"/>
      <c r="HWZ19" s="756"/>
      <c r="HXB19" s="756"/>
      <c r="HXD19" s="756"/>
      <c r="HXF19" s="756"/>
      <c r="HXG19" s="94"/>
      <c r="HXJ19" s="543"/>
      <c r="HXK19" s="542"/>
      <c r="HXS19" s="756"/>
      <c r="HXU19" s="756"/>
      <c r="HXW19" s="756"/>
      <c r="HXY19" s="756"/>
      <c r="HXZ19" s="94"/>
      <c r="HYC19" s="543"/>
      <c r="HYD19" s="542"/>
      <c r="HYL19" s="756"/>
      <c r="HYN19" s="756"/>
      <c r="HYP19" s="756"/>
      <c r="HYR19" s="756"/>
      <c r="HYS19" s="94"/>
      <c r="HYV19" s="543"/>
      <c r="HYW19" s="542"/>
      <c r="HZE19" s="756"/>
      <c r="HZG19" s="756"/>
      <c r="HZI19" s="756"/>
      <c r="HZK19" s="756"/>
      <c r="HZL19" s="94"/>
      <c r="HZO19" s="543"/>
      <c r="HZP19" s="542"/>
      <c r="HZX19" s="756"/>
      <c r="HZZ19" s="756"/>
      <c r="IAB19" s="756"/>
      <c r="IAD19" s="756"/>
      <c r="IAE19" s="94"/>
      <c r="IAH19" s="543"/>
      <c r="IAI19" s="542"/>
      <c r="IAQ19" s="756"/>
      <c r="IAS19" s="756"/>
      <c r="IAU19" s="756"/>
      <c r="IAW19" s="756"/>
      <c r="IAX19" s="94"/>
      <c r="IBA19" s="543"/>
      <c r="IBB19" s="542"/>
      <c r="IBJ19" s="756"/>
      <c r="IBL19" s="756"/>
      <c r="IBN19" s="756"/>
      <c r="IBP19" s="756"/>
      <c r="IBQ19" s="94"/>
      <c r="IBT19" s="543"/>
      <c r="IBU19" s="542"/>
      <c r="ICC19" s="756"/>
      <c r="ICE19" s="756"/>
      <c r="ICG19" s="756"/>
      <c r="ICI19" s="756"/>
      <c r="ICJ19" s="94"/>
      <c r="ICM19" s="543"/>
      <c r="ICN19" s="542"/>
      <c r="ICV19" s="756"/>
      <c r="ICX19" s="756"/>
      <c r="ICZ19" s="756"/>
      <c r="IDB19" s="756"/>
      <c r="IDC19" s="94"/>
      <c r="IDF19" s="543"/>
      <c r="IDG19" s="542"/>
      <c r="IDO19" s="756"/>
      <c r="IDQ19" s="756"/>
      <c r="IDS19" s="756"/>
      <c r="IDU19" s="756"/>
      <c r="IDV19" s="94"/>
      <c r="IDY19" s="543"/>
      <c r="IDZ19" s="542"/>
      <c r="IEH19" s="756"/>
      <c r="IEJ19" s="756"/>
      <c r="IEL19" s="756"/>
      <c r="IEN19" s="756"/>
      <c r="IEO19" s="94"/>
      <c r="IER19" s="543"/>
      <c r="IES19" s="542"/>
      <c r="IFA19" s="756"/>
      <c r="IFC19" s="756"/>
      <c r="IFE19" s="756"/>
      <c r="IFG19" s="756"/>
      <c r="IFH19" s="94"/>
      <c r="IFK19" s="543"/>
      <c r="IFL19" s="542"/>
      <c r="IFT19" s="756"/>
      <c r="IFV19" s="756"/>
      <c r="IFX19" s="756"/>
      <c r="IFZ19" s="756"/>
      <c r="IGA19" s="94"/>
      <c r="IGD19" s="543"/>
      <c r="IGE19" s="542"/>
      <c r="IGM19" s="756"/>
      <c r="IGO19" s="756"/>
      <c r="IGQ19" s="756"/>
      <c r="IGS19" s="756"/>
      <c r="IGT19" s="94"/>
      <c r="IGW19" s="543"/>
      <c r="IGX19" s="542"/>
      <c r="IHF19" s="756"/>
      <c r="IHH19" s="756"/>
      <c r="IHJ19" s="756"/>
      <c r="IHL19" s="756"/>
      <c r="IHM19" s="94"/>
      <c r="IHP19" s="543"/>
      <c r="IHQ19" s="542"/>
      <c r="IHY19" s="756"/>
      <c r="IIA19" s="756"/>
      <c r="IIC19" s="756"/>
      <c r="IIE19" s="756"/>
      <c r="IIF19" s="94"/>
      <c r="III19" s="543"/>
      <c r="IIJ19" s="542"/>
      <c r="IIR19" s="756"/>
      <c r="IIT19" s="756"/>
      <c r="IIV19" s="756"/>
      <c r="IIX19" s="756"/>
      <c r="IIY19" s="94"/>
      <c r="IJB19" s="543"/>
      <c r="IJC19" s="542"/>
      <c r="IJK19" s="756"/>
      <c r="IJM19" s="756"/>
      <c r="IJO19" s="756"/>
      <c r="IJQ19" s="756"/>
      <c r="IJR19" s="94"/>
      <c r="IJU19" s="543"/>
      <c r="IJV19" s="542"/>
      <c r="IKD19" s="756"/>
      <c r="IKF19" s="756"/>
      <c r="IKH19" s="756"/>
      <c r="IKJ19" s="756"/>
      <c r="IKK19" s="94"/>
      <c r="IKN19" s="543"/>
      <c r="IKO19" s="542"/>
      <c r="IKW19" s="756"/>
      <c r="IKY19" s="756"/>
      <c r="ILA19" s="756"/>
      <c r="ILC19" s="756"/>
      <c r="ILD19" s="94"/>
      <c r="ILG19" s="543"/>
      <c r="ILH19" s="542"/>
      <c r="ILP19" s="756"/>
      <c r="ILR19" s="756"/>
      <c r="ILT19" s="756"/>
      <c r="ILV19" s="756"/>
      <c r="ILW19" s="94"/>
      <c r="ILZ19" s="543"/>
      <c r="IMA19" s="542"/>
      <c r="IMI19" s="756"/>
      <c r="IMK19" s="756"/>
      <c r="IMM19" s="756"/>
      <c r="IMO19" s="756"/>
      <c r="IMP19" s="94"/>
      <c r="IMS19" s="543"/>
      <c r="IMT19" s="542"/>
      <c r="INB19" s="756"/>
      <c r="IND19" s="756"/>
      <c r="INF19" s="756"/>
      <c r="INH19" s="756"/>
      <c r="INI19" s="94"/>
      <c r="INL19" s="543"/>
      <c r="INM19" s="542"/>
      <c r="INU19" s="756"/>
      <c r="INW19" s="756"/>
      <c r="INY19" s="756"/>
      <c r="IOA19" s="756"/>
      <c r="IOB19" s="94"/>
      <c r="IOE19" s="543"/>
      <c r="IOF19" s="542"/>
      <c r="ION19" s="756"/>
      <c r="IOP19" s="756"/>
      <c r="IOR19" s="756"/>
      <c r="IOT19" s="756"/>
      <c r="IOU19" s="94"/>
      <c r="IOX19" s="543"/>
      <c r="IOY19" s="542"/>
      <c r="IPG19" s="756"/>
      <c r="IPI19" s="756"/>
      <c r="IPK19" s="756"/>
      <c r="IPM19" s="756"/>
      <c r="IPN19" s="94"/>
      <c r="IPQ19" s="543"/>
      <c r="IPR19" s="542"/>
      <c r="IPZ19" s="756"/>
      <c r="IQB19" s="756"/>
      <c r="IQD19" s="756"/>
      <c r="IQF19" s="756"/>
      <c r="IQG19" s="94"/>
      <c r="IQJ19" s="543"/>
      <c r="IQK19" s="542"/>
      <c r="IQS19" s="756"/>
      <c r="IQU19" s="756"/>
      <c r="IQW19" s="756"/>
      <c r="IQY19" s="756"/>
      <c r="IQZ19" s="94"/>
      <c r="IRC19" s="543"/>
      <c r="IRD19" s="542"/>
      <c r="IRL19" s="756"/>
      <c r="IRN19" s="756"/>
      <c r="IRP19" s="756"/>
      <c r="IRR19" s="756"/>
      <c r="IRS19" s="94"/>
      <c r="IRV19" s="543"/>
      <c r="IRW19" s="542"/>
      <c r="ISE19" s="756"/>
      <c r="ISG19" s="756"/>
      <c r="ISI19" s="756"/>
      <c r="ISK19" s="756"/>
      <c r="ISL19" s="94"/>
      <c r="ISO19" s="543"/>
      <c r="ISP19" s="542"/>
      <c r="ISX19" s="756"/>
      <c r="ISZ19" s="756"/>
      <c r="ITB19" s="756"/>
      <c r="ITD19" s="756"/>
      <c r="ITE19" s="94"/>
      <c r="ITH19" s="543"/>
      <c r="ITI19" s="542"/>
      <c r="ITQ19" s="756"/>
      <c r="ITS19" s="756"/>
      <c r="ITU19" s="756"/>
      <c r="ITW19" s="756"/>
      <c r="ITX19" s="94"/>
      <c r="IUA19" s="543"/>
      <c r="IUB19" s="542"/>
      <c r="IUJ19" s="756"/>
      <c r="IUL19" s="756"/>
      <c r="IUN19" s="756"/>
      <c r="IUP19" s="756"/>
      <c r="IUQ19" s="94"/>
      <c r="IUT19" s="543"/>
      <c r="IUU19" s="542"/>
      <c r="IVC19" s="756"/>
      <c r="IVE19" s="756"/>
      <c r="IVG19" s="756"/>
      <c r="IVI19" s="756"/>
      <c r="IVJ19" s="94"/>
      <c r="IVM19" s="543"/>
      <c r="IVN19" s="542"/>
      <c r="IVV19" s="756"/>
      <c r="IVX19" s="756"/>
      <c r="IVZ19" s="756"/>
      <c r="IWB19" s="756"/>
      <c r="IWC19" s="94"/>
      <c r="IWF19" s="543"/>
      <c r="IWG19" s="542"/>
      <c r="IWO19" s="756"/>
      <c r="IWQ19" s="756"/>
      <c r="IWS19" s="756"/>
      <c r="IWU19" s="756"/>
      <c r="IWV19" s="94"/>
      <c r="IWY19" s="543"/>
      <c r="IWZ19" s="542"/>
      <c r="IXH19" s="756"/>
      <c r="IXJ19" s="756"/>
      <c r="IXL19" s="756"/>
      <c r="IXN19" s="756"/>
      <c r="IXO19" s="94"/>
      <c r="IXR19" s="543"/>
      <c r="IXS19" s="542"/>
      <c r="IYA19" s="756"/>
      <c r="IYC19" s="756"/>
      <c r="IYE19" s="756"/>
      <c r="IYG19" s="756"/>
      <c r="IYH19" s="94"/>
      <c r="IYK19" s="543"/>
      <c r="IYL19" s="542"/>
      <c r="IYT19" s="756"/>
      <c r="IYV19" s="756"/>
      <c r="IYX19" s="756"/>
      <c r="IYZ19" s="756"/>
      <c r="IZA19" s="94"/>
      <c r="IZD19" s="543"/>
      <c r="IZE19" s="542"/>
      <c r="IZM19" s="756"/>
      <c r="IZO19" s="756"/>
      <c r="IZQ19" s="756"/>
      <c r="IZS19" s="756"/>
      <c r="IZT19" s="94"/>
      <c r="IZW19" s="543"/>
      <c r="IZX19" s="542"/>
      <c r="JAF19" s="756"/>
      <c r="JAH19" s="756"/>
      <c r="JAJ19" s="756"/>
      <c r="JAL19" s="756"/>
      <c r="JAM19" s="94"/>
      <c r="JAP19" s="543"/>
      <c r="JAQ19" s="542"/>
      <c r="JAY19" s="756"/>
      <c r="JBA19" s="756"/>
      <c r="JBC19" s="756"/>
      <c r="JBE19" s="756"/>
      <c r="JBF19" s="94"/>
      <c r="JBI19" s="543"/>
      <c r="JBJ19" s="542"/>
      <c r="JBR19" s="756"/>
      <c r="JBT19" s="756"/>
      <c r="JBV19" s="756"/>
      <c r="JBX19" s="756"/>
      <c r="JBY19" s="94"/>
      <c r="JCB19" s="543"/>
      <c r="JCC19" s="542"/>
      <c r="JCK19" s="756"/>
      <c r="JCM19" s="756"/>
      <c r="JCO19" s="756"/>
      <c r="JCQ19" s="756"/>
      <c r="JCR19" s="94"/>
      <c r="JCU19" s="543"/>
      <c r="JCV19" s="542"/>
      <c r="JDD19" s="756"/>
      <c r="JDF19" s="756"/>
      <c r="JDH19" s="756"/>
      <c r="JDJ19" s="756"/>
      <c r="JDK19" s="94"/>
      <c r="JDN19" s="543"/>
      <c r="JDO19" s="542"/>
      <c r="JDW19" s="756"/>
      <c r="JDY19" s="756"/>
      <c r="JEA19" s="756"/>
      <c r="JEC19" s="756"/>
      <c r="JED19" s="94"/>
      <c r="JEG19" s="543"/>
      <c r="JEH19" s="542"/>
      <c r="JEP19" s="756"/>
      <c r="JER19" s="756"/>
      <c r="JET19" s="756"/>
      <c r="JEV19" s="756"/>
      <c r="JEW19" s="94"/>
      <c r="JEZ19" s="543"/>
      <c r="JFA19" s="542"/>
      <c r="JFI19" s="756"/>
      <c r="JFK19" s="756"/>
      <c r="JFM19" s="756"/>
      <c r="JFO19" s="756"/>
      <c r="JFP19" s="94"/>
      <c r="JFS19" s="543"/>
      <c r="JFT19" s="542"/>
      <c r="JGB19" s="756"/>
      <c r="JGD19" s="756"/>
      <c r="JGF19" s="756"/>
      <c r="JGH19" s="756"/>
      <c r="JGI19" s="94"/>
      <c r="JGL19" s="543"/>
      <c r="JGM19" s="542"/>
      <c r="JGU19" s="756"/>
      <c r="JGW19" s="756"/>
      <c r="JGY19" s="756"/>
      <c r="JHA19" s="756"/>
      <c r="JHB19" s="94"/>
      <c r="JHE19" s="543"/>
      <c r="JHF19" s="542"/>
      <c r="JHN19" s="756"/>
      <c r="JHP19" s="756"/>
      <c r="JHR19" s="756"/>
      <c r="JHT19" s="756"/>
      <c r="JHU19" s="94"/>
      <c r="JHX19" s="543"/>
      <c r="JHY19" s="542"/>
      <c r="JIG19" s="756"/>
      <c r="JII19" s="756"/>
      <c r="JIK19" s="756"/>
      <c r="JIM19" s="756"/>
      <c r="JIN19" s="94"/>
      <c r="JIQ19" s="543"/>
      <c r="JIR19" s="542"/>
      <c r="JIZ19" s="756"/>
      <c r="JJB19" s="756"/>
      <c r="JJD19" s="756"/>
      <c r="JJF19" s="756"/>
      <c r="JJG19" s="94"/>
      <c r="JJJ19" s="543"/>
      <c r="JJK19" s="542"/>
      <c r="JJS19" s="756"/>
      <c r="JJU19" s="756"/>
      <c r="JJW19" s="756"/>
      <c r="JJY19" s="756"/>
      <c r="JJZ19" s="94"/>
      <c r="JKC19" s="543"/>
      <c r="JKD19" s="542"/>
      <c r="JKL19" s="756"/>
      <c r="JKN19" s="756"/>
      <c r="JKP19" s="756"/>
      <c r="JKR19" s="756"/>
      <c r="JKS19" s="94"/>
      <c r="JKV19" s="543"/>
      <c r="JKW19" s="542"/>
      <c r="JLE19" s="756"/>
      <c r="JLG19" s="756"/>
      <c r="JLI19" s="756"/>
      <c r="JLK19" s="756"/>
      <c r="JLL19" s="94"/>
      <c r="JLO19" s="543"/>
      <c r="JLP19" s="542"/>
      <c r="JLX19" s="756"/>
      <c r="JLZ19" s="756"/>
      <c r="JMB19" s="756"/>
      <c r="JMD19" s="756"/>
      <c r="JME19" s="94"/>
      <c r="JMH19" s="543"/>
      <c r="JMI19" s="542"/>
      <c r="JMQ19" s="756"/>
      <c r="JMS19" s="756"/>
      <c r="JMU19" s="756"/>
      <c r="JMW19" s="756"/>
      <c r="JMX19" s="94"/>
      <c r="JNA19" s="543"/>
      <c r="JNB19" s="542"/>
      <c r="JNJ19" s="756"/>
      <c r="JNL19" s="756"/>
      <c r="JNN19" s="756"/>
      <c r="JNP19" s="756"/>
      <c r="JNQ19" s="94"/>
      <c r="JNT19" s="543"/>
      <c r="JNU19" s="542"/>
      <c r="JOC19" s="756"/>
      <c r="JOE19" s="756"/>
      <c r="JOG19" s="756"/>
      <c r="JOI19" s="756"/>
      <c r="JOJ19" s="94"/>
      <c r="JOM19" s="543"/>
      <c r="JON19" s="542"/>
      <c r="JOV19" s="756"/>
      <c r="JOX19" s="756"/>
      <c r="JOZ19" s="756"/>
      <c r="JPB19" s="756"/>
      <c r="JPC19" s="94"/>
      <c r="JPF19" s="543"/>
      <c r="JPG19" s="542"/>
      <c r="JPO19" s="756"/>
      <c r="JPQ19" s="756"/>
      <c r="JPS19" s="756"/>
      <c r="JPU19" s="756"/>
      <c r="JPV19" s="94"/>
      <c r="JPY19" s="543"/>
      <c r="JPZ19" s="542"/>
      <c r="JQH19" s="756"/>
      <c r="JQJ19" s="756"/>
      <c r="JQL19" s="756"/>
      <c r="JQN19" s="756"/>
      <c r="JQO19" s="94"/>
      <c r="JQR19" s="543"/>
      <c r="JQS19" s="542"/>
      <c r="JRA19" s="756"/>
      <c r="JRC19" s="756"/>
      <c r="JRE19" s="756"/>
      <c r="JRG19" s="756"/>
      <c r="JRH19" s="94"/>
      <c r="JRK19" s="543"/>
      <c r="JRL19" s="542"/>
      <c r="JRT19" s="756"/>
      <c r="JRV19" s="756"/>
      <c r="JRX19" s="756"/>
      <c r="JRZ19" s="756"/>
      <c r="JSA19" s="94"/>
      <c r="JSD19" s="543"/>
      <c r="JSE19" s="542"/>
      <c r="JSM19" s="756"/>
      <c r="JSO19" s="756"/>
      <c r="JSQ19" s="756"/>
      <c r="JSS19" s="756"/>
      <c r="JST19" s="94"/>
      <c r="JSW19" s="543"/>
      <c r="JSX19" s="542"/>
      <c r="JTF19" s="756"/>
      <c r="JTH19" s="756"/>
      <c r="JTJ19" s="756"/>
      <c r="JTL19" s="756"/>
      <c r="JTM19" s="94"/>
      <c r="JTP19" s="543"/>
      <c r="JTQ19" s="542"/>
      <c r="JTY19" s="756"/>
      <c r="JUA19" s="756"/>
      <c r="JUC19" s="756"/>
      <c r="JUE19" s="756"/>
      <c r="JUF19" s="94"/>
      <c r="JUI19" s="543"/>
      <c r="JUJ19" s="542"/>
      <c r="JUR19" s="756"/>
      <c r="JUT19" s="756"/>
      <c r="JUV19" s="756"/>
      <c r="JUX19" s="756"/>
      <c r="JUY19" s="94"/>
      <c r="JVB19" s="543"/>
      <c r="JVC19" s="542"/>
      <c r="JVK19" s="756"/>
      <c r="JVM19" s="756"/>
      <c r="JVO19" s="756"/>
      <c r="JVQ19" s="756"/>
      <c r="JVR19" s="94"/>
      <c r="JVU19" s="543"/>
      <c r="JVV19" s="542"/>
      <c r="JWD19" s="756"/>
      <c r="JWF19" s="756"/>
      <c r="JWH19" s="756"/>
      <c r="JWJ19" s="756"/>
      <c r="JWK19" s="94"/>
      <c r="JWN19" s="543"/>
      <c r="JWO19" s="542"/>
      <c r="JWW19" s="756"/>
      <c r="JWY19" s="756"/>
      <c r="JXA19" s="756"/>
      <c r="JXC19" s="756"/>
      <c r="JXD19" s="94"/>
      <c r="JXG19" s="543"/>
      <c r="JXH19" s="542"/>
      <c r="JXP19" s="756"/>
      <c r="JXR19" s="756"/>
      <c r="JXT19" s="756"/>
      <c r="JXV19" s="756"/>
      <c r="JXW19" s="94"/>
      <c r="JXZ19" s="543"/>
      <c r="JYA19" s="542"/>
      <c r="JYI19" s="756"/>
      <c r="JYK19" s="756"/>
      <c r="JYM19" s="756"/>
      <c r="JYO19" s="756"/>
      <c r="JYP19" s="94"/>
      <c r="JYS19" s="543"/>
      <c r="JYT19" s="542"/>
      <c r="JZB19" s="756"/>
      <c r="JZD19" s="756"/>
      <c r="JZF19" s="756"/>
      <c r="JZH19" s="756"/>
      <c r="JZI19" s="94"/>
      <c r="JZL19" s="543"/>
      <c r="JZM19" s="542"/>
      <c r="JZU19" s="756"/>
      <c r="JZW19" s="756"/>
      <c r="JZY19" s="756"/>
      <c r="KAA19" s="756"/>
      <c r="KAB19" s="94"/>
      <c r="KAE19" s="543"/>
      <c r="KAF19" s="542"/>
      <c r="KAN19" s="756"/>
      <c r="KAP19" s="756"/>
      <c r="KAR19" s="756"/>
      <c r="KAT19" s="756"/>
      <c r="KAU19" s="94"/>
      <c r="KAX19" s="543"/>
      <c r="KAY19" s="542"/>
      <c r="KBG19" s="756"/>
      <c r="KBI19" s="756"/>
      <c r="KBK19" s="756"/>
      <c r="KBM19" s="756"/>
      <c r="KBN19" s="94"/>
      <c r="KBQ19" s="543"/>
      <c r="KBR19" s="542"/>
      <c r="KBZ19" s="756"/>
      <c r="KCB19" s="756"/>
      <c r="KCD19" s="756"/>
      <c r="KCF19" s="756"/>
      <c r="KCG19" s="94"/>
      <c r="KCJ19" s="543"/>
      <c r="KCK19" s="542"/>
      <c r="KCS19" s="756"/>
      <c r="KCU19" s="756"/>
      <c r="KCW19" s="756"/>
      <c r="KCY19" s="756"/>
      <c r="KCZ19" s="94"/>
      <c r="KDC19" s="543"/>
      <c r="KDD19" s="542"/>
      <c r="KDL19" s="756"/>
      <c r="KDN19" s="756"/>
      <c r="KDP19" s="756"/>
      <c r="KDR19" s="756"/>
      <c r="KDS19" s="94"/>
      <c r="KDV19" s="543"/>
      <c r="KDW19" s="542"/>
      <c r="KEE19" s="756"/>
      <c r="KEG19" s="756"/>
      <c r="KEI19" s="756"/>
      <c r="KEK19" s="756"/>
      <c r="KEL19" s="94"/>
      <c r="KEO19" s="543"/>
      <c r="KEP19" s="542"/>
      <c r="KEX19" s="756"/>
      <c r="KEZ19" s="756"/>
      <c r="KFB19" s="756"/>
      <c r="KFD19" s="756"/>
      <c r="KFE19" s="94"/>
      <c r="KFH19" s="543"/>
      <c r="KFI19" s="542"/>
      <c r="KFQ19" s="756"/>
      <c r="KFS19" s="756"/>
      <c r="KFU19" s="756"/>
      <c r="KFW19" s="756"/>
      <c r="KFX19" s="94"/>
      <c r="KGA19" s="543"/>
      <c r="KGB19" s="542"/>
      <c r="KGJ19" s="756"/>
      <c r="KGL19" s="756"/>
      <c r="KGN19" s="756"/>
      <c r="KGP19" s="756"/>
      <c r="KGQ19" s="94"/>
      <c r="KGT19" s="543"/>
      <c r="KGU19" s="542"/>
      <c r="KHC19" s="756"/>
      <c r="KHE19" s="756"/>
      <c r="KHG19" s="756"/>
      <c r="KHI19" s="756"/>
      <c r="KHJ19" s="94"/>
      <c r="KHM19" s="543"/>
      <c r="KHN19" s="542"/>
      <c r="KHV19" s="756"/>
      <c r="KHX19" s="756"/>
      <c r="KHZ19" s="756"/>
      <c r="KIB19" s="756"/>
      <c r="KIC19" s="94"/>
      <c r="KIF19" s="543"/>
      <c r="KIG19" s="542"/>
      <c r="KIO19" s="756"/>
      <c r="KIQ19" s="756"/>
      <c r="KIS19" s="756"/>
      <c r="KIU19" s="756"/>
      <c r="KIV19" s="94"/>
      <c r="KIY19" s="543"/>
      <c r="KIZ19" s="542"/>
      <c r="KJH19" s="756"/>
      <c r="KJJ19" s="756"/>
      <c r="KJL19" s="756"/>
      <c r="KJN19" s="756"/>
      <c r="KJO19" s="94"/>
      <c r="KJR19" s="543"/>
      <c r="KJS19" s="542"/>
      <c r="KKA19" s="756"/>
      <c r="KKC19" s="756"/>
      <c r="KKE19" s="756"/>
      <c r="KKG19" s="756"/>
      <c r="KKH19" s="94"/>
      <c r="KKK19" s="543"/>
      <c r="KKL19" s="542"/>
      <c r="KKT19" s="756"/>
      <c r="KKV19" s="756"/>
      <c r="KKX19" s="756"/>
      <c r="KKZ19" s="756"/>
      <c r="KLA19" s="94"/>
      <c r="KLD19" s="543"/>
      <c r="KLE19" s="542"/>
      <c r="KLM19" s="756"/>
      <c r="KLO19" s="756"/>
      <c r="KLQ19" s="756"/>
      <c r="KLS19" s="756"/>
      <c r="KLT19" s="94"/>
      <c r="KLW19" s="543"/>
      <c r="KLX19" s="542"/>
      <c r="KMF19" s="756"/>
      <c r="KMH19" s="756"/>
      <c r="KMJ19" s="756"/>
      <c r="KML19" s="756"/>
      <c r="KMM19" s="94"/>
      <c r="KMP19" s="543"/>
      <c r="KMQ19" s="542"/>
      <c r="KMY19" s="756"/>
      <c r="KNA19" s="756"/>
      <c r="KNC19" s="756"/>
      <c r="KNE19" s="756"/>
      <c r="KNF19" s="94"/>
      <c r="KNI19" s="543"/>
      <c r="KNJ19" s="542"/>
      <c r="KNR19" s="756"/>
      <c r="KNT19" s="756"/>
      <c r="KNV19" s="756"/>
      <c r="KNX19" s="756"/>
      <c r="KNY19" s="94"/>
      <c r="KOB19" s="543"/>
      <c r="KOC19" s="542"/>
      <c r="KOK19" s="756"/>
      <c r="KOM19" s="756"/>
      <c r="KOO19" s="756"/>
      <c r="KOQ19" s="756"/>
      <c r="KOR19" s="94"/>
      <c r="KOU19" s="543"/>
      <c r="KOV19" s="542"/>
      <c r="KPD19" s="756"/>
      <c r="KPF19" s="756"/>
      <c r="KPH19" s="756"/>
      <c r="KPJ19" s="756"/>
      <c r="KPK19" s="94"/>
      <c r="KPN19" s="543"/>
      <c r="KPO19" s="542"/>
      <c r="KPW19" s="756"/>
      <c r="KPY19" s="756"/>
      <c r="KQA19" s="756"/>
      <c r="KQC19" s="756"/>
      <c r="KQD19" s="94"/>
      <c r="KQG19" s="543"/>
      <c r="KQH19" s="542"/>
      <c r="KQP19" s="756"/>
      <c r="KQR19" s="756"/>
      <c r="KQT19" s="756"/>
      <c r="KQV19" s="756"/>
      <c r="KQW19" s="94"/>
      <c r="KQZ19" s="543"/>
      <c r="KRA19" s="542"/>
      <c r="KRI19" s="756"/>
      <c r="KRK19" s="756"/>
      <c r="KRM19" s="756"/>
      <c r="KRO19" s="756"/>
      <c r="KRP19" s="94"/>
      <c r="KRS19" s="543"/>
      <c r="KRT19" s="542"/>
      <c r="KSB19" s="756"/>
      <c r="KSD19" s="756"/>
      <c r="KSF19" s="756"/>
      <c r="KSH19" s="756"/>
      <c r="KSI19" s="94"/>
      <c r="KSL19" s="543"/>
      <c r="KSM19" s="542"/>
      <c r="KSU19" s="756"/>
      <c r="KSW19" s="756"/>
      <c r="KSY19" s="756"/>
      <c r="KTA19" s="756"/>
      <c r="KTB19" s="94"/>
      <c r="KTE19" s="543"/>
      <c r="KTF19" s="542"/>
      <c r="KTN19" s="756"/>
      <c r="KTP19" s="756"/>
      <c r="KTR19" s="756"/>
      <c r="KTT19" s="756"/>
      <c r="KTU19" s="94"/>
      <c r="KTX19" s="543"/>
      <c r="KTY19" s="542"/>
      <c r="KUG19" s="756"/>
      <c r="KUI19" s="756"/>
      <c r="KUK19" s="756"/>
      <c r="KUM19" s="756"/>
      <c r="KUN19" s="94"/>
      <c r="KUQ19" s="543"/>
      <c r="KUR19" s="542"/>
      <c r="KUZ19" s="756"/>
      <c r="KVB19" s="756"/>
      <c r="KVD19" s="756"/>
      <c r="KVF19" s="756"/>
      <c r="KVG19" s="94"/>
      <c r="KVJ19" s="543"/>
      <c r="KVK19" s="542"/>
      <c r="KVS19" s="756"/>
      <c r="KVU19" s="756"/>
      <c r="KVW19" s="756"/>
      <c r="KVY19" s="756"/>
      <c r="KVZ19" s="94"/>
      <c r="KWC19" s="543"/>
      <c r="KWD19" s="542"/>
      <c r="KWL19" s="756"/>
      <c r="KWN19" s="756"/>
      <c r="KWP19" s="756"/>
      <c r="KWR19" s="756"/>
      <c r="KWS19" s="94"/>
      <c r="KWV19" s="543"/>
      <c r="KWW19" s="542"/>
      <c r="KXE19" s="756"/>
      <c r="KXG19" s="756"/>
      <c r="KXI19" s="756"/>
      <c r="KXK19" s="756"/>
      <c r="KXL19" s="94"/>
      <c r="KXO19" s="543"/>
      <c r="KXP19" s="542"/>
      <c r="KXX19" s="756"/>
      <c r="KXZ19" s="756"/>
      <c r="KYB19" s="756"/>
      <c r="KYD19" s="756"/>
      <c r="KYE19" s="94"/>
      <c r="KYH19" s="543"/>
      <c r="KYI19" s="542"/>
      <c r="KYQ19" s="756"/>
      <c r="KYS19" s="756"/>
      <c r="KYU19" s="756"/>
      <c r="KYW19" s="756"/>
      <c r="KYX19" s="94"/>
      <c r="KZA19" s="543"/>
      <c r="KZB19" s="542"/>
      <c r="KZJ19" s="756"/>
      <c r="KZL19" s="756"/>
      <c r="KZN19" s="756"/>
      <c r="KZP19" s="756"/>
      <c r="KZQ19" s="94"/>
      <c r="KZT19" s="543"/>
      <c r="KZU19" s="542"/>
      <c r="LAC19" s="756"/>
      <c r="LAE19" s="756"/>
      <c r="LAG19" s="756"/>
      <c r="LAI19" s="756"/>
      <c r="LAJ19" s="94"/>
      <c r="LAM19" s="543"/>
      <c r="LAN19" s="542"/>
      <c r="LAV19" s="756"/>
      <c r="LAX19" s="756"/>
      <c r="LAZ19" s="756"/>
      <c r="LBB19" s="756"/>
      <c r="LBC19" s="94"/>
      <c r="LBF19" s="543"/>
      <c r="LBG19" s="542"/>
      <c r="LBO19" s="756"/>
      <c r="LBQ19" s="756"/>
      <c r="LBS19" s="756"/>
      <c r="LBU19" s="756"/>
      <c r="LBV19" s="94"/>
      <c r="LBY19" s="543"/>
      <c r="LBZ19" s="542"/>
      <c r="LCH19" s="756"/>
      <c r="LCJ19" s="756"/>
      <c r="LCL19" s="756"/>
      <c r="LCN19" s="756"/>
      <c r="LCO19" s="94"/>
      <c r="LCR19" s="543"/>
      <c r="LCS19" s="542"/>
      <c r="LDA19" s="756"/>
      <c r="LDC19" s="756"/>
      <c r="LDE19" s="756"/>
      <c r="LDG19" s="756"/>
      <c r="LDH19" s="94"/>
      <c r="LDK19" s="543"/>
      <c r="LDL19" s="542"/>
      <c r="LDT19" s="756"/>
      <c r="LDV19" s="756"/>
      <c r="LDX19" s="756"/>
      <c r="LDZ19" s="756"/>
      <c r="LEA19" s="94"/>
      <c r="LED19" s="543"/>
      <c r="LEE19" s="542"/>
      <c r="LEM19" s="756"/>
      <c r="LEO19" s="756"/>
      <c r="LEQ19" s="756"/>
      <c r="LES19" s="756"/>
      <c r="LET19" s="94"/>
      <c r="LEW19" s="543"/>
      <c r="LEX19" s="542"/>
      <c r="LFF19" s="756"/>
      <c r="LFH19" s="756"/>
      <c r="LFJ19" s="756"/>
      <c r="LFL19" s="756"/>
      <c r="LFM19" s="94"/>
      <c r="LFP19" s="543"/>
      <c r="LFQ19" s="542"/>
      <c r="LFY19" s="756"/>
      <c r="LGA19" s="756"/>
      <c r="LGC19" s="756"/>
      <c r="LGE19" s="756"/>
      <c r="LGF19" s="94"/>
      <c r="LGI19" s="543"/>
      <c r="LGJ19" s="542"/>
      <c r="LGR19" s="756"/>
      <c r="LGT19" s="756"/>
      <c r="LGV19" s="756"/>
      <c r="LGX19" s="756"/>
      <c r="LGY19" s="94"/>
      <c r="LHB19" s="543"/>
      <c r="LHC19" s="542"/>
      <c r="LHK19" s="756"/>
      <c r="LHM19" s="756"/>
      <c r="LHO19" s="756"/>
      <c r="LHQ19" s="756"/>
      <c r="LHR19" s="94"/>
      <c r="LHU19" s="543"/>
      <c r="LHV19" s="542"/>
      <c r="LID19" s="756"/>
      <c r="LIF19" s="756"/>
      <c r="LIH19" s="756"/>
      <c r="LIJ19" s="756"/>
      <c r="LIK19" s="94"/>
      <c r="LIN19" s="543"/>
      <c r="LIO19" s="542"/>
      <c r="LIW19" s="756"/>
      <c r="LIY19" s="756"/>
      <c r="LJA19" s="756"/>
      <c r="LJC19" s="756"/>
      <c r="LJD19" s="94"/>
      <c r="LJG19" s="543"/>
      <c r="LJH19" s="542"/>
      <c r="LJP19" s="756"/>
      <c r="LJR19" s="756"/>
      <c r="LJT19" s="756"/>
      <c r="LJV19" s="756"/>
      <c r="LJW19" s="94"/>
      <c r="LJZ19" s="543"/>
      <c r="LKA19" s="542"/>
      <c r="LKI19" s="756"/>
      <c r="LKK19" s="756"/>
      <c r="LKM19" s="756"/>
      <c r="LKO19" s="756"/>
      <c r="LKP19" s="94"/>
      <c r="LKS19" s="543"/>
      <c r="LKT19" s="542"/>
      <c r="LLB19" s="756"/>
      <c r="LLD19" s="756"/>
      <c r="LLF19" s="756"/>
      <c r="LLH19" s="756"/>
      <c r="LLI19" s="94"/>
      <c r="LLL19" s="543"/>
      <c r="LLM19" s="542"/>
      <c r="LLU19" s="756"/>
      <c r="LLW19" s="756"/>
      <c r="LLY19" s="756"/>
      <c r="LMA19" s="756"/>
      <c r="LMB19" s="94"/>
      <c r="LME19" s="543"/>
      <c r="LMF19" s="542"/>
      <c r="LMN19" s="756"/>
      <c r="LMP19" s="756"/>
      <c r="LMR19" s="756"/>
      <c r="LMT19" s="756"/>
      <c r="LMU19" s="94"/>
      <c r="LMX19" s="543"/>
      <c r="LMY19" s="542"/>
      <c r="LNG19" s="756"/>
      <c r="LNI19" s="756"/>
      <c r="LNK19" s="756"/>
      <c r="LNM19" s="756"/>
      <c r="LNN19" s="94"/>
      <c r="LNQ19" s="543"/>
      <c r="LNR19" s="542"/>
      <c r="LNZ19" s="756"/>
      <c r="LOB19" s="756"/>
      <c r="LOD19" s="756"/>
      <c r="LOF19" s="756"/>
      <c r="LOG19" s="94"/>
      <c r="LOJ19" s="543"/>
      <c r="LOK19" s="542"/>
      <c r="LOS19" s="756"/>
      <c r="LOU19" s="756"/>
      <c r="LOW19" s="756"/>
      <c r="LOY19" s="756"/>
      <c r="LOZ19" s="94"/>
      <c r="LPC19" s="543"/>
      <c r="LPD19" s="542"/>
      <c r="LPL19" s="756"/>
      <c r="LPN19" s="756"/>
      <c r="LPP19" s="756"/>
      <c r="LPR19" s="756"/>
      <c r="LPS19" s="94"/>
      <c r="LPV19" s="543"/>
      <c r="LPW19" s="542"/>
      <c r="LQE19" s="756"/>
      <c r="LQG19" s="756"/>
      <c r="LQI19" s="756"/>
      <c r="LQK19" s="756"/>
      <c r="LQL19" s="94"/>
      <c r="LQO19" s="543"/>
      <c r="LQP19" s="542"/>
      <c r="LQX19" s="756"/>
      <c r="LQZ19" s="756"/>
      <c r="LRB19" s="756"/>
      <c r="LRD19" s="756"/>
      <c r="LRE19" s="94"/>
      <c r="LRH19" s="543"/>
      <c r="LRI19" s="542"/>
      <c r="LRQ19" s="756"/>
      <c r="LRS19" s="756"/>
      <c r="LRU19" s="756"/>
      <c r="LRW19" s="756"/>
      <c r="LRX19" s="94"/>
      <c r="LSA19" s="543"/>
      <c r="LSB19" s="542"/>
      <c r="LSJ19" s="756"/>
      <c r="LSL19" s="756"/>
      <c r="LSN19" s="756"/>
      <c r="LSP19" s="756"/>
      <c r="LSQ19" s="94"/>
      <c r="LST19" s="543"/>
      <c r="LSU19" s="542"/>
      <c r="LTC19" s="756"/>
      <c r="LTE19" s="756"/>
      <c r="LTG19" s="756"/>
      <c r="LTI19" s="756"/>
      <c r="LTJ19" s="94"/>
      <c r="LTM19" s="543"/>
      <c r="LTN19" s="542"/>
      <c r="LTV19" s="756"/>
      <c r="LTX19" s="756"/>
      <c r="LTZ19" s="756"/>
      <c r="LUB19" s="756"/>
      <c r="LUC19" s="94"/>
      <c r="LUF19" s="543"/>
      <c r="LUG19" s="542"/>
      <c r="LUO19" s="756"/>
      <c r="LUQ19" s="756"/>
      <c r="LUS19" s="756"/>
      <c r="LUU19" s="756"/>
      <c r="LUV19" s="94"/>
      <c r="LUY19" s="543"/>
      <c r="LUZ19" s="542"/>
      <c r="LVH19" s="756"/>
      <c r="LVJ19" s="756"/>
      <c r="LVL19" s="756"/>
      <c r="LVN19" s="756"/>
      <c r="LVO19" s="94"/>
      <c r="LVR19" s="543"/>
      <c r="LVS19" s="542"/>
      <c r="LWA19" s="756"/>
      <c r="LWC19" s="756"/>
      <c r="LWE19" s="756"/>
      <c r="LWG19" s="756"/>
      <c r="LWH19" s="94"/>
      <c r="LWK19" s="543"/>
      <c r="LWL19" s="542"/>
      <c r="LWT19" s="756"/>
      <c r="LWV19" s="756"/>
      <c r="LWX19" s="756"/>
      <c r="LWZ19" s="756"/>
      <c r="LXA19" s="94"/>
      <c r="LXD19" s="543"/>
      <c r="LXE19" s="542"/>
      <c r="LXM19" s="756"/>
      <c r="LXO19" s="756"/>
      <c r="LXQ19" s="756"/>
      <c r="LXS19" s="756"/>
      <c r="LXT19" s="94"/>
      <c r="LXW19" s="543"/>
      <c r="LXX19" s="542"/>
      <c r="LYF19" s="756"/>
      <c r="LYH19" s="756"/>
      <c r="LYJ19" s="756"/>
      <c r="LYL19" s="756"/>
      <c r="LYM19" s="94"/>
      <c r="LYP19" s="543"/>
      <c r="LYQ19" s="542"/>
      <c r="LYY19" s="756"/>
      <c r="LZA19" s="756"/>
      <c r="LZC19" s="756"/>
      <c r="LZE19" s="756"/>
      <c r="LZF19" s="94"/>
      <c r="LZI19" s="543"/>
      <c r="LZJ19" s="542"/>
      <c r="LZR19" s="756"/>
      <c r="LZT19" s="756"/>
      <c r="LZV19" s="756"/>
      <c r="LZX19" s="756"/>
      <c r="LZY19" s="94"/>
      <c r="MAB19" s="543"/>
      <c r="MAC19" s="542"/>
      <c r="MAK19" s="756"/>
      <c r="MAM19" s="756"/>
      <c r="MAO19" s="756"/>
      <c r="MAQ19" s="756"/>
      <c r="MAR19" s="94"/>
      <c r="MAU19" s="543"/>
      <c r="MAV19" s="542"/>
      <c r="MBD19" s="756"/>
      <c r="MBF19" s="756"/>
      <c r="MBH19" s="756"/>
      <c r="MBJ19" s="756"/>
      <c r="MBK19" s="94"/>
      <c r="MBN19" s="543"/>
      <c r="MBO19" s="542"/>
      <c r="MBW19" s="756"/>
      <c r="MBY19" s="756"/>
      <c r="MCA19" s="756"/>
      <c r="MCC19" s="756"/>
      <c r="MCD19" s="94"/>
      <c r="MCG19" s="543"/>
      <c r="MCH19" s="542"/>
      <c r="MCP19" s="756"/>
      <c r="MCR19" s="756"/>
      <c r="MCT19" s="756"/>
      <c r="MCV19" s="756"/>
      <c r="MCW19" s="94"/>
      <c r="MCZ19" s="543"/>
      <c r="MDA19" s="542"/>
      <c r="MDI19" s="756"/>
      <c r="MDK19" s="756"/>
      <c r="MDM19" s="756"/>
      <c r="MDO19" s="756"/>
      <c r="MDP19" s="94"/>
      <c r="MDS19" s="543"/>
      <c r="MDT19" s="542"/>
      <c r="MEB19" s="756"/>
      <c r="MED19" s="756"/>
      <c r="MEF19" s="756"/>
      <c r="MEH19" s="756"/>
      <c r="MEI19" s="94"/>
      <c r="MEL19" s="543"/>
      <c r="MEM19" s="542"/>
      <c r="MEU19" s="756"/>
      <c r="MEW19" s="756"/>
      <c r="MEY19" s="756"/>
      <c r="MFA19" s="756"/>
      <c r="MFB19" s="94"/>
      <c r="MFE19" s="543"/>
      <c r="MFF19" s="542"/>
      <c r="MFN19" s="756"/>
      <c r="MFP19" s="756"/>
      <c r="MFR19" s="756"/>
      <c r="MFT19" s="756"/>
      <c r="MFU19" s="94"/>
      <c r="MFX19" s="543"/>
      <c r="MFY19" s="542"/>
      <c r="MGG19" s="756"/>
      <c r="MGI19" s="756"/>
      <c r="MGK19" s="756"/>
      <c r="MGM19" s="756"/>
      <c r="MGN19" s="94"/>
      <c r="MGQ19" s="543"/>
      <c r="MGR19" s="542"/>
      <c r="MGZ19" s="756"/>
      <c r="MHB19" s="756"/>
      <c r="MHD19" s="756"/>
      <c r="MHF19" s="756"/>
      <c r="MHG19" s="94"/>
      <c r="MHJ19" s="543"/>
      <c r="MHK19" s="542"/>
      <c r="MHS19" s="756"/>
      <c r="MHU19" s="756"/>
      <c r="MHW19" s="756"/>
      <c r="MHY19" s="756"/>
      <c r="MHZ19" s="94"/>
      <c r="MIC19" s="543"/>
      <c r="MID19" s="542"/>
      <c r="MIL19" s="756"/>
      <c r="MIN19" s="756"/>
      <c r="MIP19" s="756"/>
      <c r="MIR19" s="756"/>
      <c r="MIS19" s="94"/>
      <c r="MIV19" s="543"/>
      <c r="MIW19" s="542"/>
      <c r="MJE19" s="756"/>
      <c r="MJG19" s="756"/>
      <c r="MJI19" s="756"/>
      <c r="MJK19" s="756"/>
      <c r="MJL19" s="94"/>
      <c r="MJO19" s="543"/>
      <c r="MJP19" s="542"/>
      <c r="MJX19" s="756"/>
      <c r="MJZ19" s="756"/>
      <c r="MKB19" s="756"/>
      <c r="MKD19" s="756"/>
      <c r="MKE19" s="94"/>
      <c r="MKH19" s="543"/>
      <c r="MKI19" s="542"/>
      <c r="MKQ19" s="756"/>
      <c r="MKS19" s="756"/>
      <c r="MKU19" s="756"/>
      <c r="MKW19" s="756"/>
      <c r="MKX19" s="94"/>
      <c r="MLA19" s="543"/>
      <c r="MLB19" s="542"/>
      <c r="MLJ19" s="756"/>
      <c r="MLL19" s="756"/>
      <c r="MLN19" s="756"/>
      <c r="MLP19" s="756"/>
      <c r="MLQ19" s="94"/>
      <c r="MLT19" s="543"/>
      <c r="MLU19" s="542"/>
      <c r="MMC19" s="756"/>
      <c r="MME19" s="756"/>
      <c r="MMG19" s="756"/>
      <c r="MMI19" s="756"/>
      <c r="MMJ19" s="94"/>
      <c r="MMM19" s="543"/>
      <c r="MMN19" s="542"/>
      <c r="MMV19" s="756"/>
      <c r="MMX19" s="756"/>
      <c r="MMZ19" s="756"/>
      <c r="MNB19" s="756"/>
      <c r="MNC19" s="94"/>
      <c r="MNF19" s="543"/>
      <c r="MNG19" s="542"/>
      <c r="MNO19" s="756"/>
      <c r="MNQ19" s="756"/>
      <c r="MNS19" s="756"/>
      <c r="MNU19" s="756"/>
      <c r="MNV19" s="94"/>
      <c r="MNY19" s="543"/>
      <c r="MNZ19" s="542"/>
      <c r="MOH19" s="756"/>
      <c r="MOJ19" s="756"/>
      <c r="MOL19" s="756"/>
      <c r="MON19" s="756"/>
      <c r="MOO19" s="94"/>
      <c r="MOR19" s="543"/>
      <c r="MOS19" s="542"/>
      <c r="MPA19" s="756"/>
      <c r="MPC19" s="756"/>
      <c r="MPE19" s="756"/>
      <c r="MPG19" s="756"/>
      <c r="MPH19" s="94"/>
      <c r="MPK19" s="543"/>
      <c r="MPL19" s="542"/>
      <c r="MPT19" s="756"/>
      <c r="MPV19" s="756"/>
      <c r="MPX19" s="756"/>
      <c r="MPZ19" s="756"/>
      <c r="MQA19" s="94"/>
      <c r="MQD19" s="543"/>
      <c r="MQE19" s="542"/>
      <c r="MQM19" s="756"/>
      <c r="MQO19" s="756"/>
      <c r="MQQ19" s="756"/>
      <c r="MQS19" s="756"/>
      <c r="MQT19" s="94"/>
      <c r="MQW19" s="543"/>
      <c r="MQX19" s="542"/>
      <c r="MRF19" s="756"/>
      <c r="MRH19" s="756"/>
      <c r="MRJ19" s="756"/>
      <c r="MRL19" s="756"/>
      <c r="MRM19" s="94"/>
      <c r="MRP19" s="543"/>
      <c r="MRQ19" s="542"/>
      <c r="MRY19" s="756"/>
      <c r="MSA19" s="756"/>
      <c r="MSC19" s="756"/>
      <c r="MSE19" s="756"/>
      <c r="MSF19" s="94"/>
      <c r="MSI19" s="543"/>
      <c r="MSJ19" s="542"/>
      <c r="MSR19" s="756"/>
      <c r="MST19" s="756"/>
      <c r="MSV19" s="756"/>
      <c r="MSX19" s="756"/>
      <c r="MSY19" s="94"/>
      <c r="MTB19" s="543"/>
      <c r="MTC19" s="542"/>
      <c r="MTK19" s="756"/>
      <c r="MTM19" s="756"/>
      <c r="MTO19" s="756"/>
      <c r="MTQ19" s="756"/>
      <c r="MTR19" s="94"/>
      <c r="MTU19" s="543"/>
      <c r="MTV19" s="542"/>
      <c r="MUD19" s="756"/>
      <c r="MUF19" s="756"/>
      <c r="MUH19" s="756"/>
      <c r="MUJ19" s="756"/>
      <c r="MUK19" s="94"/>
      <c r="MUN19" s="543"/>
      <c r="MUO19" s="542"/>
      <c r="MUW19" s="756"/>
      <c r="MUY19" s="756"/>
      <c r="MVA19" s="756"/>
      <c r="MVC19" s="756"/>
      <c r="MVD19" s="94"/>
      <c r="MVG19" s="543"/>
      <c r="MVH19" s="542"/>
      <c r="MVP19" s="756"/>
      <c r="MVR19" s="756"/>
      <c r="MVT19" s="756"/>
      <c r="MVV19" s="756"/>
      <c r="MVW19" s="94"/>
      <c r="MVZ19" s="543"/>
      <c r="MWA19" s="542"/>
      <c r="MWI19" s="756"/>
      <c r="MWK19" s="756"/>
      <c r="MWM19" s="756"/>
      <c r="MWO19" s="756"/>
      <c r="MWP19" s="94"/>
      <c r="MWS19" s="543"/>
      <c r="MWT19" s="542"/>
      <c r="MXB19" s="756"/>
      <c r="MXD19" s="756"/>
      <c r="MXF19" s="756"/>
      <c r="MXH19" s="756"/>
      <c r="MXI19" s="94"/>
      <c r="MXL19" s="543"/>
      <c r="MXM19" s="542"/>
      <c r="MXU19" s="756"/>
      <c r="MXW19" s="756"/>
      <c r="MXY19" s="756"/>
      <c r="MYA19" s="756"/>
      <c r="MYB19" s="94"/>
      <c r="MYE19" s="543"/>
      <c r="MYF19" s="542"/>
      <c r="MYN19" s="756"/>
      <c r="MYP19" s="756"/>
      <c r="MYR19" s="756"/>
      <c r="MYT19" s="756"/>
      <c r="MYU19" s="94"/>
      <c r="MYX19" s="543"/>
      <c r="MYY19" s="542"/>
      <c r="MZG19" s="756"/>
      <c r="MZI19" s="756"/>
      <c r="MZK19" s="756"/>
      <c r="MZM19" s="756"/>
      <c r="MZN19" s="94"/>
      <c r="MZQ19" s="543"/>
      <c r="MZR19" s="542"/>
      <c r="MZZ19" s="756"/>
      <c r="NAB19" s="756"/>
      <c r="NAD19" s="756"/>
      <c r="NAF19" s="756"/>
      <c r="NAG19" s="94"/>
      <c r="NAJ19" s="543"/>
      <c r="NAK19" s="542"/>
      <c r="NAS19" s="756"/>
      <c r="NAU19" s="756"/>
      <c r="NAW19" s="756"/>
      <c r="NAY19" s="756"/>
      <c r="NAZ19" s="94"/>
      <c r="NBC19" s="543"/>
      <c r="NBD19" s="542"/>
      <c r="NBL19" s="756"/>
      <c r="NBN19" s="756"/>
      <c r="NBP19" s="756"/>
      <c r="NBR19" s="756"/>
      <c r="NBS19" s="94"/>
      <c r="NBV19" s="543"/>
      <c r="NBW19" s="542"/>
      <c r="NCE19" s="756"/>
      <c r="NCG19" s="756"/>
      <c r="NCI19" s="756"/>
      <c r="NCK19" s="756"/>
      <c r="NCL19" s="94"/>
      <c r="NCO19" s="543"/>
      <c r="NCP19" s="542"/>
      <c r="NCX19" s="756"/>
      <c r="NCZ19" s="756"/>
      <c r="NDB19" s="756"/>
      <c r="NDD19" s="756"/>
      <c r="NDE19" s="94"/>
      <c r="NDH19" s="543"/>
      <c r="NDI19" s="542"/>
      <c r="NDQ19" s="756"/>
      <c r="NDS19" s="756"/>
      <c r="NDU19" s="756"/>
      <c r="NDW19" s="756"/>
      <c r="NDX19" s="94"/>
      <c r="NEA19" s="543"/>
      <c r="NEB19" s="542"/>
      <c r="NEJ19" s="756"/>
      <c r="NEL19" s="756"/>
      <c r="NEN19" s="756"/>
      <c r="NEP19" s="756"/>
      <c r="NEQ19" s="94"/>
      <c r="NET19" s="543"/>
      <c r="NEU19" s="542"/>
      <c r="NFC19" s="756"/>
      <c r="NFE19" s="756"/>
      <c r="NFG19" s="756"/>
      <c r="NFI19" s="756"/>
      <c r="NFJ19" s="94"/>
      <c r="NFM19" s="543"/>
      <c r="NFN19" s="542"/>
      <c r="NFV19" s="756"/>
      <c r="NFX19" s="756"/>
      <c r="NFZ19" s="756"/>
      <c r="NGB19" s="756"/>
      <c r="NGC19" s="94"/>
      <c r="NGF19" s="543"/>
      <c r="NGG19" s="542"/>
      <c r="NGO19" s="756"/>
      <c r="NGQ19" s="756"/>
      <c r="NGS19" s="756"/>
      <c r="NGU19" s="756"/>
      <c r="NGV19" s="94"/>
      <c r="NGY19" s="543"/>
      <c r="NGZ19" s="542"/>
      <c r="NHH19" s="756"/>
      <c r="NHJ19" s="756"/>
      <c r="NHL19" s="756"/>
      <c r="NHN19" s="756"/>
      <c r="NHO19" s="94"/>
      <c r="NHR19" s="543"/>
      <c r="NHS19" s="542"/>
      <c r="NIA19" s="756"/>
      <c r="NIC19" s="756"/>
      <c r="NIE19" s="756"/>
      <c r="NIG19" s="756"/>
      <c r="NIH19" s="94"/>
      <c r="NIK19" s="543"/>
      <c r="NIL19" s="542"/>
      <c r="NIT19" s="756"/>
      <c r="NIV19" s="756"/>
      <c r="NIX19" s="756"/>
      <c r="NIZ19" s="756"/>
      <c r="NJA19" s="94"/>
      <c r="NJD19" s="543"/>
      <c r="NJE19" s="542"/>
      <c r="NJM19" s="756"/>
      <c r="NJO19" s="756"/>
      <c r="NJQ19" s="756"/>
      <c r="NJS19" s="756"/>
      <c r="NJT19" s="94"/>
      <c r="NJW19" s="543"/>
      <c r="NJX19" s="542"/>
      <c r="NKF19" s="756"/>
      <c r="NKH19" s="756"/>
      <c r="NKJ19" s="756"/>
      <c r="NKL19" s="756"/>
      <c r="NKM19" s="94"/>
      <c r="NKP19" s="543"/>
      <c r="NKQ19" s="542"/>
      <c r="NKY19" s="756"/>
      <c r="NLA19" s="756"/>
      <c r="NLC19" s="756"/>
      <c r="NLE19" s="756"/>
      <c r="NLF19" s="94"/>
      <c r="NLI19" s="543"/>
      <c r="NLJ19" s="542"/>
      <c r="NLR19" s="756"/>
      <c r="NLT19" s="756"/>
      <c r="NLV19" s="756"/>
      <c r="NLX19" s="756"/>
      <c r="NLY19" s="94"/>
      <c r="NMB19" s="543"/>
      <c r="NMC19" s="542"/>
      <c r="NMK19" s="756"/>
      <c r="NMM19" s="756"/>
      <c r="NMO19" s="756"/>
      <c r="NMQ19" s="756"/>
      <c r="NMR19" s="94"/>
      <c r="NMU19" s="543"/>
      <c r="NMV19" s="542"/>
      <c r="NND19" s="756"/>
      <c r="NNF19" s="756"/>
      <c r="NNH19" s="756"/>
      <c r="NNJ19" s="756"/>
      <c r="NNK19" s="94"/>
      <c r="NNN19" s="543"/>
      <c r="NNO19" s="542"/>
      <c r="NNW19" s="756"/>
      <c r="NNY19" s="756"/>
      <c r="NOA19" s="756"/>
      <c r="NOC19" s="756"/>
      <c r="NOD19" s="94"/>
      <c r="NOG19" s="543"/>
      <c r="NOH19" s="542"/>
      <c r="NOP19" s="756"/>
      <c r="NOR19" s="756"/>
      <c r="NOT19" s="756"/>
      <c r="NOV19" s="756"/>
      <c r="NOW19" s="94"/>
      <c r="NOZ19" s="543"/>
      <c r="NPA19" s="542"/>
      <c r="NPI19" s="756"/>
      <c r="NPK19" s="756"/>
      <c r="NPM19" s="756"/>
      <c r="NPO19" s="756"/>
      <c r="NPP19" s="94"/>
      <c r="NPS19" s="543"/>
      <c r="NPT19" s="542"/>
      <c r="NQB19" s="756"/>
      <c r="NQD19" s="756"/>
      <c r="NQF19" s="756"/>
      <c r="NQH19" s="756"/>
      <c r="NQI19" s="94"/>
      <c r="NQL19" s="543"/>
      <c r="NQM19" s="542"/>
      <c r="NQU19" s="756"/>
      <c r="NQW19" s="756"/>
      <c r="NQY19" s="756"/>
      <c r="NRA19" s="756"/>
      <c r="NRB19" s="94"/>
      <c r="NRE19" s="543"/>
      <c r="NRF19" s="542"/>
      <c r="NRN19" s="756"/>
      <c r="NRP19" s="756"/>
      <c r="NRR19" s="756"/>
      <c r="NRT19" s="756"/>
      <c r="NRU19" s="94"/>
      <c r="NRX19" s="543"/>
      <c r="NRY19" s="542"/>
      <c r="NSG19" s="756"/>
      <c r="NSI19" s="756"/>
      <c r="NSK19" s="756"/>
      <c r="NSM19" s="756"/>
      <c r="NSN19" s="94"/>
      <c r="NSQ19" s="543"/>
      <c r="NSR19" s="542"/>
      <c r="NSZ19" s="756"/>
      <c r="NTB19" s="756"/>
      <c r="NTD19" s="756"/>
      <c r="NTF19" s="756"/>
      <c r="NTG19" s="94"/>
      <c r="NTJ19" s="543"/>
      <c r="NTK19" s="542"/>
      <c r="NTS19" s="756"/>
      <c r="NTU19" s="756"/>
      <c r="NTW19" s="756"/>
      <c r="NTY19" s="756"/>
      <c r="NTZ19" s="94"/>
      <c r="NUC19" s="543"/>
      <c r="NUD19" s="542"/>
      <c r="NUL19" s="756"/>
      <c r="NUN19" s="756"/>
      <c r="NUP19" s="756"/>
      <c r="NUR19" s="756"/>
      <c r="NUS19" s="94"/>
      <c r="NUV19" s="543"/>
      <c r="NUW19" s="542"/>
      <c r="NVE19" s="756"/>
      <c r="NVG19" s="756"/>
      <c r="NVI19" s="756"/>
      <c r="NVK19" s="756"/>
      <c r="NVL19" s="94"/>
      <c r="NVO19" s="543"/>
      <c r="NVP19" s="542"/>
      <c r="NVX19" s="756"/>
      <c r="NVZ19" s="756"/>
      <c r="NWB19" s="756"/>
      <c r="NWD19" s="756"/>
      <c r="NWE19" s="94"/>
      <c r="NWH19" s="543"/>
      <c r="NWI19" s="542"/>
      <c r="NWQ19" s="756"/>
      <c r="NWS19" s="756"/>
      <c r="NWU19" s="756"/>
      <c r="NWW19" s="756"/>
      <c r="NWX19" s="94"/>
      <c r="NXA19" s="543"/>
      <c r="NXB19" s="542"/>
      <c r="NXJ19" s="756"/>
      <c r="NXL19" s="756"/>
      <c r="NXN19" s="756"/>
      <c r="NXP19" s="756"/>
      <c r="NXQ19" s="94"/>
      <c r="NXT19" s="543"/>
      <c r="NXU19" s="542"/>
      <c r="NYC19" s="756"/>
      <c r="NYE19" s="756"/>
      <c r="NYG19" s="756"/>
      <c r="NYI19" s="756"/>
      <c r="NYJ19" s="94"/>
      <c r="NYM19" s="543"/>
      <c r="NYN19" s="542"/>
      <c r="NYV19" s="756"/>
      <c r="NYX19" s="756"/>
      <c r="NYZ19" s="756"/>
      <c r="NZB19" s="756"/>
      <c r="NZC19" s="94"/>
      <c r="NZF19" s="543"/>
      <c r="NZG19" s="542"/>
      <c r="NZO19" s="756"/>
      <c r="NZQ19" s="756"/>
      <c r="NZS19" s="756"/>
      <c r="NZU19" s="756"/>
      <c r="NZV19" s="94"/>
      <c r="NZY19" s="543"/>
      <c r="NZZ19" s="542"/>
      <c r="OAH19" s="756"/>
      <c r="OAJ19" s="756"/>
      <c r="OAL19" s="756"/>
      <c r="OAN19" s="756"/>
      <c r="OAO19" s="94"/>
      <c r="OAR19" s="543"/>
      <c r="OAS19" s="542"/>
      <c r="OBA19" s="756"/>
      <c r="OBC19" s="756"/>
      <c r="OBE19" s="756"/>
      <c r="OBG19" s="756"/>
      <c r="OBH19" s="94"/>
      <c r="OBK19" s="543"/>
      <c r="OBL19" s="542"/>
      <c r="OBT19" s="756"/>
      <c r="OBV19" s="756"/>
      <c r="OBX19" s="756"/>
      <c r="OBZ19" s="756"/>
      <c r="OCA19" s="94"/>
      <c r="OCD19" s="543"/>
      <c r="OCE19" s="542"/>
      <c r="OCM19" s="756"/>
      <c r="OCO19" s="756"/>
      <c r="OCQ19" s="756"/>
      <c r="OCS19" s="756"/>
      <c r="OCT19" s="94"/>
      <c r="OCW19" s="543"/>
      <c r="OCX19" s="542"/>
      <c r="ODF19" s="756"/>
      <c r="ODH19" s="756"/>
      <c r="ODJ19" s="756"/>
      <c r="ODL19" s="756"/>
      <c r="ODM19" s="94"/>
      <c r="ODP19" s="543"/>
      <c r="ODQ19" s="542"/>
      <c r="ODY19" s="756"/>
      <c r="OEA19" s="756"/>
      <c r="OEC19" s="756"/>
      <c r="OEE19" s="756"/>
      <c r="OEF19" s="94"/>
      <c r="OEI19" s="543"/>
      <c r="OEJ19" s="542"/>
      <c r="OER19" s="756"/>
      <c r="OET19" s="756"/>
      <c r="OEV19" s="756"/>
      <c r="OEX19" s="756"/>
      <c r="OEY19" s="94"/>
      <c r="OFB19" s="543"/>
      <c r="OFC19" s="542"/>
      <c r="OFK19" s="756"/>
      <c r="OFM19" s="756"/>
      <c r="OFO19" s="756"/>
      <c r="OFQ19" s="756"/>
      <c r="OFR19" s="94"/>
      <c r="OFU19" s="543"/>
      <c r="OFV19" s="542"/>
      <c r="OGD19" s="756"/>
      <c r="OGF19" s="756"/>
      <c r="OGH19" s="756"/>
      <c r="OGJ19" s="756"/>
      <c r="OGK19" s="94"/>
      <c r="OGN19" s="543"/>
      <c r="OGO19" s="542"/>
      <c r="OGW19" s="756"/>
      <c r="OGY19" s="756"/>
      <c r="OHA19" s="756"/>
      <c r="OHC19" s="756"/>
      <c r="OHD19" s="94"/>
      <c r="OHG19" s="543"/>
      <c r="OHH19" s="542"/>
      <c r="OHP19" s="756"/>
      <c r="OHR19" s="756"/>
      <c r="OHT19" s="756"/>
      <c r="OHV19" s="756"/>
      <c r="OHW19" s="94"/>
      <c r="OHZ19" s="543"/>
      <c r="OIA19" s="542"/>
      <c r="OII19" s="756"/>
      <c r="OIK19" s="756"/>
      <c r="OIM19" s="756"/>
      <c r="OIO19" s="756"/>
      <c r="OIP19" s="94"/>
      <c r="OIS19" s="543"/>
      <c r="OIT19" s="542"/>
      <c r="OJB19" s="756"/>
      <c r="OJD19" s="756"/>
      <c r="OJF19" s="756"/>
      <c r="OJH19" s="756"/>
      <c r="OJI19" s="94"/>
      <c r="OJL19" s="543"/>
      <c r="OJM19" s="542"/>
      <c r="OJU19" s="756"/>
      <c r="OJW19" s="756"/>
      <c r="OJY19" s="756"/>
      <c r="OKA19" s="756"/>
      <c r="OKB19" s="94"/>
      <c r="OKE19" s="543"/>
      <c r="OKF19" s="542"/>
      <c r="OKN19" s="756"/>
      <c r="OKP19" s="756"/>
      <c r="OKR19" s="756"/>
      <c r="OKT19" s="756"/>
      <c r="OKU19" s="94"/>
      <c r="OKX19" s="543"/>
      <c r="OKY19" s="542"/>
      <c r="OLG19" s="756"/>
      <c r="OLI19" s="756"/>
      <c r="OLK19" s="756"/>
      <c r="OLM19" s="756"/>
      <c r="OLN19" s="94"/>
      <c r="OLQ19" s="543"/>
      <c r="OLR19" s="542"/>
      <c r="OLZ19" s="756"/>
      <c r="OMB19" s="756"/>
      <c r="OMD19" s="756"/>
      <c r="OMF19" s="756"/>
      <c r="OMG19" s="94"/>
      <c r="OMJ19" s="543"/>
      <c r="OMK19" s="542"/>
      <c r="OMS19" s="756"/>
      <c r="OMU19" s="756"/>
      <c r="OMW19" s="756"/>
      <c r="OMY19" s="756"/>
      <c r="OMZ19" s="94"/>
      <c r="ONC19" s="543"/>
      <c r="OND19" s="542"/>
      <c r="ONL19" s="756"/>
      <c r="ONN19" s="756"/>
      <c r="ONP19" s="756"/>
      <c r="ONR19" s="756"/>
      <c r="ONS19" s="94"/>
      <c r="ONV19" s="543"/>
      <c r="ONW19" s="542"/>
      <c r="OOE19" s="756"/>
      <c r="OOG19" s="756"/>
      <c r="OOI19" s="756"/>
      <c r="OOK19" s="756"/>
      <c r="OOL19" s="94"/>
      <c r="OOO19" s="543"/>
      <c r="OOP19" s="542"/>
      <c r="OOX19" s="756"/>
      <c r="OOZ19" s="756"/>
      <c r="OPB19" s="756"/>
      <c r="OPD19" s="756"/>
      <c r="OPE19" s="94"/>
      <c r="OPH19" s="543"/>
      <c r="OPI19" s="542"/>
      <c r="OPQ19" s="756"/>
      <c r="OPS19" s="756"/>
      <c r="OPU19" s="756"/>
      <c r="OPW19" s="756"/>
      <c r="OPX19" s="94"/>
      <c r="OQA19" s="543"/>
      <c r="OQB19" s="542"/>
      <c r="OQJ19" s="756"/>
      <c r="OQL19" s="756"/>
      <c r="OQN19" s="756"/>
      <c r="OQP19" s="756"/>
      <c r="OQQ19" s="94"/>
      <c r="OQT19" s="543"/>
      <c r="OQU19" s="542"/>
      <c r="ORC19" s="756"/>
      <c r="ORE19" s="756"/>
      <c r="ORG19" s="756"/>
      <c r="ORI19" s="756"/>
      <c r="ORJ19" s="94"/>
      <c r="ORM19" s="543"/>
      <c r="ORN19" s="542"/>
      <c r="ORV19" s="756"/>
      <c r="ORX19" s="756"/>
      <c r="ORZ19" s="756"/>
      <c r="OSB19" s="756"/>
      <c r="OSC19" s="94"/>
      <c r="OSF19" s="543"/>
      <c r="OSG19" s="542"/>
      <c r="OSO19" s="756"/>
      <c r="OSQ19" s="756"/>
      <c r="OSS19" s="756"/>
      <c r="OSU19" s="756"/>
      <c r="OSV19" s="94"/>
      <c r="OSY19" s="543"/>
      <c r="OSZ19" s="542"/>
      <c r="OTH19" s="756"/>
      <c r="OTJ19" s="756"/>
      <c r="OTL19" s="756"/>
      <c r="OTN19" s="756"/>
      <c r="OTO19" s="94"/>
      <c r="OTR19" s="543"/>
      <c r="OTS19" s="542"/>
      <c r="OUA19" s="756"/>
      <c r="OUC19" s="756"/>
      <c r="OUE19" s="756"/>
      <c r="OUG19" s="756"/>
      <c r="OUH19" s="94"/>
      <c r="OUK19" s="543"/>
      <c r="OUL19" s="542"/>
      <c r="OUT19" s="756"/>
      <c r="OUV19" s="756"/>
      <c r="OUX19" s="756"/>
      <c r="OUZ19" s="756"/>
      <c r="OVA19" s="94"/>
      <c r="OVD19" s="543"/>
      <c r="OVE19" s="542"/>
      <c r="OVM19" s="756"/>
      <c r="OVO19" s="756"/>
      <c r="OVQ19" s="756"/>
      <c r="OVS19" s="756"/>
      <c r="OVT19" s="94"/>
      <c r="OVW19" s="543"/>
      <c r="OVX19" s="542"/>
      <c r="OWF19" s="756"/>
      <c r="OWH19" s="756"/>
      <c r="OWJ19" s="756"/>
      <c r="OWL19" s="756"/>
      <c r="OWM19" s="94"/>
      <c r="OWP19" s="543"/>
      <c r="OWQ19" s="542"/>
      <c r="OWY19" s="756"/>
      <c r="OXA19" s="756"/>
      <c r="OXC19" s="756"/>
      <c r="OXE19" s="756"/>
      <c r="OXF19" s="94"/>
      <c r="OXI19" s="543"/>
      <c r="OXJ19" s="542"/>
      <c r="OXR19" s="756"/>
      <c r="OXT19" s="756"/>
      <c r="OXV19" s="756"/>
      <c r="OXX19" s="756"/>
      <c r="OXY19" s="94"/>
      <c r="OYB19" s="543"/>
      <c r="OYC19" s="542"/>
      <c r="OYK19" s="756"/>
      <c r="OYM19" s="756"/>
      <c r="OYO19" s="756"/>
      <c r="OYQ19" s="756"/>
      <c r="OYR19" s="94"/>
      <c r="OYU19" s="543"/>
      <c r="OYV19" s="542"/>
      <c r="OZD19" s="756"/>
      <c r="OZF19" s="756"/>
      <c r="OZH19" s="756"/>
      <c r="OZJ19" s="756"/>
      <c r="OZK19" s="94"/>
      <c r="OZN19" s="543"/>
      <c r="OZO19" s="542"/>
      <c r="OZW19" s="756"/>
      <c r="OZY19" s="756"/>
      <c r="PAA19" s="756"/>
      <c r="PAC19" s="756"/>
      <c r="PAD19" s="94"/>
      <c r="PAG19" s="543"/>
      <c r="PAH19" s="542"/>
      <c r="PAP19" s="756"/>
      <c r="PAR19" s="756"/>
      <c r="PAT19" s="756"/>
      <c r="PAV19" s="756"/>
      <c r="PAW19" s="94"/>
      <c r="PAZ19" s="543"/>
      <c r="PBA19" s="542"/>
      <c r="PBI19" s="756"/>
      <c r="PBK19" s="756"/>
      <c r="PBM19" s="756"/>
      <c r="PBO19" s="756"/>
      <c r="PBP19" s="94"/>
      <c r="PBS19" s="543"/>
      <c r="PBT19" s="542"/>
      <c r="PCB19" s="756"/>
      <c r="PCD19" s="756"/>
      <c r="PCF19" s="756"/>
      <c r="PCH19" s="756"/>
      <c r="PCI19" s="94"/>
      <c r="PCL19" s="543"/>
      <c r="PCM19" s="542"/>
      <c r="PCU19" s="756"/>
      <c r="PCW19" s="756"/>
      <c r="PCY19" s="756"/>
      <c r="PDA19" s="756"/>
      <c r="PDB19" s="94"/>
      <c r="PDE19" s="543"/>
      <c r="PDF19" s="542"/>
      <c r="PDN19" s="756"/>
      <c r="PDP19" s="756"/>
      <c r="PDR19" s="756"/>
      <c r="PDT19" s="756"/>
      <c r="PDU19" s="94"/>
      <c r="PDX19" s="543"/>
      <c r="PDY19" s="542"/>
      <c r="PEG19" s="756"/>
      <c r="PEI19" s="756"/>
      <c r="PEK19" s="756"/>
      <c r="PEM19" s="756"/>
      <c r="PEN19" s="94"/>
      <c r="PEQ19" s="543"/>
      <c r="PER19" s="542"/>
      <c r="PEZ19" s="756"/>
      <c r="PFB19" s="756"/>
      <c r="PFD19" s="756"/>
      <c r="PFF19" s="756"/>
      <c r="PFG19" s="94"/>
      <c r="PFJ19" s="543"/>
      <c r="PFK19" s="542"/>
      <c r="PFS19" s="756"/>
      <c r="PFU19" s="756"/>
      <c r="PFW19" s="756"/>
      <c r="PFY19" s="756"/>
      <c r="PFZ19" s="94"/>
      <c r="PGC19" s="543"/>
      <c r="PGD19" s="542"/>
      <c r="PGL19" s="756"/>
      <c r="PGN19" s="756"/>
      <c r="PGP19" s="756"/>
      <c r="PGR19" s="756"/>
      <c r="PGS19" s="94"/>
      <c r="PGV19" s="543"/>
      <c r="PGW19" s="542"/>
      <c r="PHE19" s="756"/>
      <c r="PHG19" s="756"/>
      <c r="PHI19" s="756"/>
      <c r="PHK19" s="756"/>
      <c r="PHL19" s="94"/>
      <c r="PHO19" s="543"/>
      <c r="PHP19" s="542"/>
      <c r="PHX19" s="756"/>
      <c r="PHZ19" s="756"/>
      <c r="PIB19" s="756"/>
      <c r="PID19" s="756"/>
      <c r="PIE19" s="94"/>
      <c r="PIH19" s="543"/>
      <c r="PII19" s="542"/>
      <c r="PIQ19" s="756"/>
      <c r="PIS19" s="756"/>
      <c r="PIU19" s="756"/>
      <c r="PIW19" s="756"/>
      <c r="PIX19" s="94"/>
      <c r="PJA19" s="543"/>
      <c r="PJB19" s="542"/>
      <c r="PJJ19" s="756"/>
      <c r="PJL19" s="756"/>
      <c r="PJN19" s="756"/>
      <c r="PJP19" s="756"/>
      <c r="PJQ19" s="94"/>
      <c r="PJT19" s="543"/>
      <c r="PJU19" s="542"/>
      <c r="PKC19" s="756"/>
      <c r="PKE19" s="756"/>
      <c r="PKG19" s="756"/>
      <c r="PKI19" s="756"/>
      <c r="PKJ19" s="94"/>
      <c r="PKM19" s="543"/>
      <c r="PKN19" s="542"/>
      <c r="PKV19" s="756"/>
      <c r="PKX19" s="756"/>
      <c r="PKZ19" s="756"/>
      <c r="PLB19" s="756"/>
      <c r="PLC19" s="94"/>
      <c r="PLF19" s="543"/>
      <c r="PLG19" s="542"/>
      <c r="PLO19" s="756"/>
      <c r="PLQ19" s="756"/>
      <c r="PLS19" s="756"/>
      <c r="PLU19" s="756"/>
      <c r="PLV19" s="94"/>
      <c r="PLY19" s="543"/>
      <c r="PLZ19" s="542"/>
      <c r="PMH19" s="756"/>
      <c r="PMJ19" s="756"/>
      <c r="PML19" s="756"/>
      <c r="PMN19" s="756"/>
      <c r="PMO19" s="94"/>
      <c r="PMR19" s="543"/>
      <c r="PMS19" s="542"/>
      <c r="PNA19" s="756"/>
      <c r="PNC19" s="756"/>
      <c r="PNE19" s="756"/>
      <c r="PNG19" s="756"/>
      <c r="PNH19" s="94"/>
      <c r="PNK19" s="543"/>
      <c r="PNL19" s="542"/>
      <c r="PNT19" s="756"/>
      <c r="PNV19" s="756"/>
      <c r="PNX19" s="756"/>
      <c r="PNZ19" s="756"/>
      <c r="POA19" s="94"/>
      <c r="POD19" s="543"/>
      <c r="POE19" s="542"/>
      <c r="POM19" s="756"/>
      <c r="POO19" s="756"/>
      <c r="POQ19" s="756"/>
      <c r="POS19" s="756"/>
      <c r="POT19" s="94"/>
      <c r="POW19" s="543"/>
      <c r="POX19" s="542"/>
      <c r="PPF19" s="756"/>
      <c r="PPH19" s="756"/>
      <c r="PPJ19" s="756"/>
      <c r="PPL19" s="756"/>
      <c r="PPM19" s="94"/>
      <c r="PPP19" s="543"/>
      <c r="PPQ19" s="542"/>
      <c r="PPY19" s="756"/>
      <c r="PQA19" s="756"/>
      <c r="PQC19" s="756"/>
      <c r="PQE19" s="756"/>
      <c r="PQF19" s="94"/>
      <c r="PQI19" s="543"/>
      <c r="PQJ19" s="542"/>
      <c r="PQR19" s="756"/>
      <c r="PQT19" s="756"/>
      <c r="PQV19" s="756"/>
      <c r="PQX19" s="756"/>
      <c r="PQY19" s="94"/>
      <c r="PRB19" s="543"/>
      <c r="PRC19" s="542"/>
      <c r="PRK19" s="756"/>
      <c r="PRM19" s="756"/>
      <c r="PRO19" s="756"/>
      <c r="PRQ19" s="756"/>
      <c r="PRR19" s="94"/>
      <c r="PRU19" s="543"/>
      <c r="PRV19" s="542"/>
      <c r="PSD19" s="756"/>
      <c r="PSF19" s="756"/>
      <c r="PSH19" s="756"/>
      <c r="PSJ19" s="756"/>
      <c r="PSK19" s="94"/>
      <c r="PSN19" s="543"/>
      <c r="PSO19" s="542"/>
      <c r="PSW19" s="756"/>
      <c r="PSY19" s="756"/>
      <c r="PTA19" s="756"/>
      <c r="PTC19" s="756"/>
      <c r="PTD19" s="94"/>
      <c r="PTG19" s="543"/>
      <c r="PTH19" s="542"/>
      <c r="PTP19" s="756"/>
      <c r="PTR19" s="756"/>
      <c r="PTT19" s="756"/>
      <c r="PTV19" s="756"/>
      <c r="PTW19" s="94"/>
      <c r="PTZ19" s="543"/>
      <c r="PUA19" s="542"/>
      <c r="PUI19" s="756"/>
      <c r="PUK19" s="756"/>
      <c r="PUM19" s="756"/>
      <c r="PUO19" s="756"/>
      <c r="PUP19" s="94"/>
      <c r="PUS19" s="543"/>
      <c r="PUT19" s="542"/>
      <c r="PVB19" s="756"/>
      <c r="PVD19" s="756"/>
      <c r="PVF19" s="756"/>
      <c r="PVH19" s="756"/>
      <c r="PVI19" s="94"/>
      <c r="PVL19" s="543"/>
      <c r="PVM19" s="542"/>
      <c r="PVU19" s="756"/>
      <c r="PVW19" s="756"/>
      <c r="PVY19" s="756"/>
      <c r="PWA19" s="756"/>
      <c r="PWB19" s="94"/>
      <c r="PWE19" s="543"/>
      <c r="PWF19" s="542"/>
      <c r="PWN19" s="756"/>
      <c r="PWP19" s="756"/>
      <c r="PWR19" s="756"/>
      <c r="PWT19" s="756"/>
      <c r="PWU19" s="94"/>
      <c r="PWX19" s="543"/>
      <c r="PWY19" s="542"/>
      <c r="PXG19" s="756"/>
      <c r="PXI19" s="756"/>
      <c r="PXK19" s="756"/>
      <c r="PXM19" s="756"/>
      <c r="PXN19" s="94"/>
      <c r="PXQ19" s="543"/>
      <c r="PXR19" s="542"/>
      <c r="PXZ19" s="756"/>
      <c r="PYB19" s="756"/>
      <c r="PYD19" s="756"/>
      <c r="PYF19" s="756"/>
      <c r="PYG19" s="94"/>
      <c r="PYJ19" s="543"/>
      <c r="PYK19" s="542"/>
      <c r="PYS19" s="756"/>
      <c r="PYU19" s="756"/>
      <c r="PYW19" s="756"/>
      <c r="PYY19" s="756"/>
      <c r="PYZ19" s="94"/>
      <c r="PZC19" s="543"/>
      <c r="PZD19" s="542"/>
      <c r="PZL19" s="756"/>
      <c r="PZN19" s="756"/>
      <c r="PZP19" s="756"/>
      <c r="PZR19" s="756"/>
      <c r="PZS19" s="94"/>
      <c r="PZV19" s="543"/>
      <c r="PZW19" s="542"/>
      <c r="QAE19" s="756"/>
      <c r="QAG19" s="756"/>
      <c r="QAI19" s="756"/>
      <c r="QAK19" s="756"/>
      <c r="QAL19" s="94"/>
      <c r="QAO19" s="543"/>
      <c r="QAP19" s="542"/>
      <c r="QAX19" s="756"/>
      <c r="QAZ19" s="756"/>
      <c r="QBB19" s="756"/>
      <c r="QBD19" s="756"/>
      <c r="QBE19" s="94"/>
      <c r="QBH19" s="543"/>
      <c r="QBI19" s="542"/>
      <c r="QBQ19" s="756"/>
      <c r="QBS19" s="756"/>
      <c r="QBU19" s="756"/>
      <c r="QBW19" s="756"/>
      <c r="QBX19" s="94"/>
      <c r="QCA19" s="543"/>
      <c r="QCB19" s="542"/>
      <c r="QCJ19" s="756"/>
      <c r="QCL19" s="756"/>
      <c r="QCN19" s="756"/>
      <c r="QCP19" s="756"/>
      <c r="QCQ19" s="94"/>
      <c r="QCT19" s="543"/>
      <c r="QCU19" s="542"/>
      <c r="QDC19" s="756"/>
      <c r="QDE19" s="756"/>
      <c r="QDG19" s="756"/>
      <c r="QDI19" s="756"/>
      <c r="QDJ19" s="94"/>
      <c r="QDM19" s="543"/>
      <c r="QDN19" s="542"/>
      <c r="QDV19" s="756"/>
      <c r="QDX19" s="756"/>
      <c r="QDZ19" s="756"/>
      <c r="QEB19" s="756"/>
      <c r="QEC19" s="94"/>
      <c r="QEF19" s="543"/>
      <c r="QEG19" s="542"/>
      <c r="QEO19" s="756"/>
      <c r="QEQ19" s="756"/>
      <c r="QES19" s="756"/>
      <c r="QEU19" s="756"/>
      <c r="QEV19" s="94"/>
      <c r="QEY19" s="543"/>
      <c r="QEZ19" s="542"/>
      <c r="QFH19" s="756"/>
      <c r="QFJ19" s="756"/>
      <c r="QFL19" s="756"/>
      <c r="QFN19" s="756"/>
      <c r="QFO19" s="94"/>
      <c r="QFR19" s="543"/>
      <c r="QFS19" s="542"/>
      <c r="QGA19" s="756"/>
      <c r="QGC19" s="756"/>
      <c r="QGE19" s="756"/>
      <c r="QGG19" s="756"/>
      <c r="QGH19" s="94"/>
      <c r="QGK19" s="543"/>
      <c r="QGL19" s="542"/>
      <c r="QGT19" s="756"/>
      <c r="QGV19" s="756"/>
      <c r="QGX19" s="756"/>
      <c r="QGZ19" s="756"/>
      <c r="QHA19" s="94"/>
      <c r="QHD19" s="543"/>
      <c r="QHE19" s="542"/>
      <c r="QHM19" s="756"/>
      <c r="QHO19" s="756"/>
      <c r="QHQ19" s="756"/>
      <c r="QHS19" s="756"/>
      <c r="QHT19" s="94"/>
      <c r="QHW19" s="543"/>
      <c r="QHX19" s="542"/>
      <c r="QIF19" s="756"/>
      <c r="QIH19" s="756"/>
      <c r="QIJ19" s="756"/>
      <c r="QIL19" s="756"/>
      <c r="QIM19" s="94"/>
      <c r="QIP19" s="543"/>
      <c r="QIQ19" s="542"/>
      <c r="QIY19" s="756"/>
      <c r="QJA19" s="756"/>
      <c r="QJC19" s="756"/>
      <c r="QJE19" s="756"/>
      <c r="QJF19" s="94"/>
      <c r="QJI19" s="543"/>
      <c r="QJJ19" s="542"/>
      <c r="QJR19" s="756"/>
      <c r="QJT19" s="756"/>
      <c r="QJV19" s="756"/>
      <c r="QJX19" s="756"/>
      <c r="QJY19" s="94"/>
      <c r="QKB19" s="543"/>
      <c r="QKC19" s="542"/>
      <c r="QKK19" s="756"/>
      <c r="QKM19" s="756"/>
      <c r="QKO19" s="756"/>
      <c r="QKQ19" s="756"/>
      <c r="QKR19" s="94"/>
      <c r="QKU19" s="543"/>
      <c r="QKV19" s="542"/>
      <c r="QLD19" s="756"/>
      <c r="QLF19" s="756"/>
      <c r="QLH19" s="756"/>
      <c r="QLJ19" s="756"/>
      <c r="QLK19" s="94"/>
      <c r="QLN19" s="543"/>
      <c r="QLO19" s="542"/>
      <c r="QLW19" s="756"/>
      <c r="QLY19" s="756"/>
      <c r="QMA19" s="756"/>
      <c r="QMC19" s="756"/>
      <c r="QMD19" s="94"/>
      <c r="QMG19" s="543"/>
      <c r="QMH19" s="542"/>
      <c r="QMP19" s="756"/>
      <c r="QMR19" s="756"/>
      <c r="QMT19" s="756"/>
      <c r="QMV19" s="756"/>
      <c r="QMW19" s="94"/>
      <c r="QMZ19" s="543"/>
      <c r="QNA19" s="542"/>
      <c r="QNI19" s="756"/>
      <c r="QNK19" s="756"/>
      <c r="QNM19" s="756"/>
      <c r="QNO19" s="756"/>
      <c r="QNP19" s="94"/>
      <c r="QNS19" s="543"/>
      <c r="QNT19" s="542"/>
      <c r="QOB19" s="756"/>
      <c r="QOD19" s="756"/>
      <c r="QOF19" s="756"/>
      <c r="QOH19" s="756"/>
      <c r="QOI19" s="94"/>
      <c r="QOL19" s="543"/>
      <c r="QOM19" s="542"/>
      <c r="QOU19" s="756"/>
      <c r="QOW19" s="756"/>
      <c r="QOY19" s="756"/>
      <c r="QPA19" s="756"/>
      <c r="QPB19" s="94"/>
      <c r="QPE19" s="543"/>
      <c r="QPF19" s="542"/>
      <c r="QPN19" s="756"/>
      <c r="QPP19" s="756"/>
      <c r="QPR19" s="756"/>
      <c r="QPT19" s="756"/>
      <c r="QPU19" s="94"/>
      <c r="QPX19" s="543"/>
      <c r="QPY19" s="542"/>
      <c r="QQG19" s="756"/>
      <c r="QQI19" s="756"/>
      <c r="QQK19" s="756"/>
      <c r="QQM19" s="756"/>
      <c r="QQN19" s="94"/>
      <c r="QQQ19" s="543"/>
      <c r="QQR19" s="542"/>
      <c r="QQZ19" s="756"/>
      <c r="QRB19" s="756"/>
      <c r="QRD19" s="756"/>
      <c r="QRF19" s="756"/>
      <c r="QRG19" s="94"/>
      <c r="QRJ19" s="543"/>
      <c r="QRK19" s="542"/>
      <c r="QRS19" s="756"/>
      <c r="QRU19" s="756"/>
      <c r="QRW19" s="756"/>
      <c r="QRY19" s="756"/>
      <c r="QRZ19" s="94"/>
      <c r="QSC19" s="543"/>
      <c r="QSD19" s="542"/>
      <c r="QSL19" s="756"/>
      <c r="QSN19" s="756"/>
      <c r="QSP19" s="756"/>
      <c r="QSR19" s="756"/>
      <c r="QSS19" s="94"/>
      <c r="QSV19" s="543"/>
      <c r="QSW19" s="542"/>
      <c r="QTE19" s="756"/>
      <c r="QTG19" s="756"/>
      <c r="QTI19" s="756"/>
      <c r="QTK19" s="756"/>
      <c r="QTL19" s="94"/>
      <c r="QTO19" s="543"/>
      <c r="QTP19" s="542"/>
      <c r="QTX19" s="756"/>
      <c r="QTZ19" s="756"/>
      <c r="QUB19" s="756"/>
      <c r="QUD19" s="756"/>
      <c r="QUE19" s="94"/>
      <c r="QUH19" s="543"/>
      <c r="QUI19" s="542"/>
      <c r="QUQ19" s="756"/>
      <c r="QUS19" s="756"/>
      <c r="QUU19" s="756"/>
      <c r="QUW19" s="756"/>
      <c r="QUX19" s="94"/>
      <c r="QVA19" s="543"/>
      <c r="QVB19" s="542"/>
      <c r="QVJ19" s="756"/>
      <c r="QVL19" s="756"/>
      <c r="QVN19" s="756"/>
      <c r="QVP19" s="756"/>
      <c r="QVQ19" s="94"/>
      <c r="QVT19" s="543"/>
      <c r="QVU19" s="542"/>
      <c r="QWC19" s="756"/>
      <c r="QWE19" s="756"/>
      <c r="QWG19" s="756"/>
      <c r="QWI19" s="756"/>
      <c r="QWJ19" s="94"/>
      <c r="QWM19" s="543"/>
      <c r="QWN19" s="542"/>
      <c r="QWV19" s="756"/>
      <c r="QWX19" s="756"/>
      <c r="QWZ19" s="756"/>
      <c r="QXB19" s="756"/>
      <c r="QXC19" s="94"/>
      <c r="QXF19" s="543"/>
      <c r="QXG19" s="542"/>
      <c r="QXO19" s="756"/>
      <c r="QXQ19" s="756"/>
      <c r="QXS19" s="756"/>
      <c r="QXU19" s="756"/>
      <c r="QXV19" s="94"/>
      <c r="QXY19" s="543"/>
      <c r="QXZ19" s="542"/>
      <c r="QYH19" s="756"/>
      <c r="QYJ19" s="756"/>
      <c r="QYL19" s="756"/>
      <c r="QYN19" s="756"/>
      <c r="QYO19" s="94"/>
      <c r="QYR19" s="543"/>
      <c r="QYS19" s="542"/>
      <c r="QZA19" s="756"/>
      <c r="QZC19" s="756"/>
      <c r="QZE19" s="756"/>
      <c r="QZG19" s="756"/>
      <c r="QZH19" s="94"/>
      <c r="QZK19" s="543"/>
      <c r="QZL19" s="542"/>
      <c r="QZT19" s="756"/>
      <c r="QZV19" s="756"/>
      <c r="QZX19" s="756"/>
      <c r="QZZ19" s="756"/>
      <c r="RAA19" s="94"/>
      <c r="RAD19" s="543"/>
      <c r="RAE19" s="542"/>
      <c r="RAM19" s="756"/>
      <c r="RAO19" s="756"/>
      <c r="RAQ19" s="756"/>
      <c r="RAS19" s="756"/>
      <c r="RAT19" s="94"/>
      <c r="RAW19" s="543"/>
      <c r="RAX19" s="542"/>
      <c r="RBF19" s="756"/>
      <c r="RBH19" s="756"/>
      <c r="RBJ19" s="756"/>
      <c r="RBL19" s="756"/>
      <c r="RBM19" s="94"/>
      <c r="RBP19" s="543"/>
      <c r="RBQ19" s="542"/>
      <c r="RBY19" s="756"/>
      <c r="RCA19" s="756"/>
      <c r="RCC19" s="756"/>
      <c r="RCE19" s="756"/>
      <c r="RCF19" s="94"/>
      <c r="RCI19" s="543"/>
      <c r="RCJ19" s="542"/>
      <c r="RCR19" s="756"/>
      <c r="RCT19" s="756"/>
      <c r="RCV19" s="756"/>
      <c r="RCX19" s="756"/>
      <c r="RCY19" s="94"/>
      <c r="RDB19" s="543"/>
      <c r="RDC19" s="542"/>
      <c r="RDK19" s="756"/>
      <c r="RDM19" s="756"/>
      <c r="RDO19" s="756"/>
      <c r="RDQ19" s="756"/>
      <c r="RDR19" s="94"/>
      <c r="RDU19" s="543"/>
      <c r="RDV19" s="542"/>
      <c r="RED19" s="756"/>
      <c r="REF19" s="756"/>
      <c r="REH19" s="756"/>
      <c r="REJ19" s="756"/>
      <c r="REK19" s="94"/>
      <c r="REN19" s="543"/>
      <c r="REO19" s="542"/>
      <c r="REW19" s="756"/>
      <c r="REY19" s="756"/>
      <c r="RFA19" s="756"/>
      <c r="RFC19" s="756"/>
      <c r="RFD19" s="94"/>
      <c r="RFG19" s="543"/>
      <c r="RFH19" s="542"/>
      <c r="RFP19" s="756"/>
      <c r="RFR19" s="756"/>
      <c r="RFT19" s="756"/>
      <c r="RFV19" s="756"/>
      <c r="RFW19" s="94"/>
      <c r="RFZ19" s="543"/>
      <c r="RGA19" s="542"/>
      <c r="RGI19" s="756"/>
      <c r="RGK19" s="756"/>
      <c r="RGM19" s="756"/>
      <c r="RGO19" s="756"/>
      <c r="RGP19" s="94"/>
      <c r="RGS19" s="543"/>
      <c r="RGT19" s="542"/>
      <c r="RHB19" s="756"/>
      <c r="RHD19" s="756"/>
      <c r="RHF19" s="756"/>
      <c r="RHH19" s="756"/>
      <c r="RHI19" s="94"/>
      <c r="RHL19" s="543"/>
      <c r="RHM19" s="542"/>
      <c r="RHU19" s="756"/>
      <c r="RHW19" s="756"/>
      <c r="RHY19" s="756"/>
      <c r="RIA19" s="756"/>
      <c r="RIB19" s="94"/>
      <c r="RIE19" s="543"/>
      <c r="RIF19" s="542"/>
      <c r="RIN19" s="756"/>
      <c r="RIP19" s="756"/>
      <c r="RIR19" s="756"/>
      <c r="RIT19" s="756"/>
      <c r="RIU19" s="94"/>
      <c r="RIX19" s="543"/>
      <c r="RIY19" s="542"/>
      <c r="RJG19" s="756"/>
      <c r="RJI19" s="756"/>
      <c r="RJK19" s="756"/>
      <c r="RJM19" s="756"/>
      <c r="RJN19" s="94"/>
      <c r="RJQ19" s="543"/>
      <c r="RJR19" s="542"/>
      <c r="RJZ19" s="756"/>
      <c r="RKB19" s="756"/>
      <c r="RKD19" s="756"/>
      <c r="RKF19" s="756"/>
      <c r="RKG19" s="94"/>
      <c r="RKJ19" s="543"/>
      <c r="RKK19" s="542"/>
      <c r="RKS19" s="756"/>
      <c r="RKU19" s="756"/>
      <c r="RKW19" s="756"/>
      <c r="RKY19" s="756"/>
      <c r="RKZ19" s="94"/>
      <c r="RLC19" s="543"/>
      <c r="RLD19" s="542"/>
      <c r="RLL19" s="756"/>
      <c r="RLN19" s="756"/>
      <c r="RLP19" s="756"/>
      <c r="RLR19" s="756"/>
      <c r="RLS19" s="94"/>
      <c r="RLV19" s="543"/>
      <c r="RLW19" s="542"/>
      <c r="RME19" s="756"/>
      <c r="RMG19" s="756"/>
      <c r="RMI19" s="756"/>
      <c r="RMK19" s="756"/>
      <c r="RML19" s="94"/>
      <c r="RMO19" s="543"/>
      <c r="RMP19" s="542"/>
      <c r="RMX19" s="756"/>
      <c r="RMZ19" s="756"/>
      <c r="RNB19" s="756"/>
      <c r="RND19" s="756"/>
      <c r="RNE19" s="94"/>
      <c r="RNH19" s="543"/>
      <c r="RNI19" s="542"/>
      <c r="RNQ19" s="756"/>
      <c r="RNS19" s="756"/>
      <c r="RNU19" s="756"/>
      <c r="RNW19" s="756"/>
      <c r="RNX19" s="94"/>
      <c r="ROA19" s="543"/>
      <c r="ROB19" s="542"/>
      <c r="ROJ19" s="756"/>
      <c r="ROL19" s="756"/>
      <c r="RON19" s="756"/>
      <c r="ROP19" s="756"/>
      <c r="ROQ19" s="94"/>
      <c r="ROT19" s="543"/>
      <c r="ROU19" s="542"/>
      <c r="RPC19" s="756"/>
      <c r="RPE19" s="756"/>
      <c r="RPG19" s="756"/>
      <c r="RPI19" s="756"/>
      <c r="RPJ19" s="94"/>
      <c r="RPM19" s="543"/>
      <c r="RPN19" s="542"/>
      <c r="RPV19" s="756"/>
      <c r="RPX19" s="756"/>
      <c r="RPZ19" s="756"/>
      <c r="RQB19" s="756"/>
      <c r="RQC19" s="94"/>
      <c r="RQF19" s="543"/>
      <c r="RQG19" s="542"/>
      <c r="RQO19" s="756"/>
      <c r="RQQ19" s="756"/>
      <c r="RQS19" s="756"/>
      <c r="RQU19" s="756"/>
      <c r="RQV19" s="94"/>
      <c r="RQY19" s="543"/>
      <c r="RQZ19" s="542"/>
      <c r="RRH19" s="756"/>
      <c r="RRJ19" s="756"/>
      <c r="RRL19" s="756"/>
      <c r="RRN19" s="756"/>
      <c r="RRO19" s="94"/>
      <c r="RRR19" s="543"/>
      <c r="RRS19" s="542"/>
      <c r="RSA19" s="756"/>
      <c r="RSC19" s="756"/>
      <c r="RSE19" s="756"/>
      <c r="RSG19" s="756"/>
      <c r="RSH19" s="94"/>
      <c r="RSK19" s="543"/>
      <c r="RSL19" s="542"/>
      <c r="RST19" s="756"/>
      <c r="RSV19" s="756"/>
      <c r="RSX19" s="756"/>
      <c r="RSZ19" s="756"/>
      <c r="RTA19" s="94"/>
      <c r="RTD19" s="543"/>
      <c r="RTE19" s="542"/>
      <c r="RTM19" s="756"/>
      <c r="RTO19" s="756"/>
      <c r="RTQ19" s="756"/>
      <c r="RTS19" s="756"/>
      <c r="RTT19" s="94"/>
      <c r="RTW19" s="543"/>
      <c r="RTX19" s="542"/>
      <c r="RUF19" s="756"/>
      <c r="RUH19" s="756"/>
      <c r="RUJ19" s="756"/>
      <c r="RUL19" s="756"/>
      <c r="RUM19" s="94"/>
      <c r="RUP19" s="543"/>
      <c r="RUQ19" s="542"/>
      <c r="RUY19" s="756"/>
      <c r="RVA19" s="756"/>
      <c r="RVC19" s="756"/>
      <c r="RVE19" s="756"/>
      <c r="RVF19" s="94"/>
      <c r="RVI19" s="543"/>
      <c r="RVJ19" s="542"/>
      <c r="RVR19" s="756"/>
      <c r="RVT19" s="756"/>
      <c r="RVV19" s="756"/>
      <c r="RVX19" s="756"/>
      <c r="RVY19" s="94"/>
      <c r="RWB19" s="543"/>
      <c r="RWC19" s="542"/>
      <c r="RWK19" s="756"/>
      <c r="RWM19" s="756"/>
      <c r="RWO19" s="756"/>
      <c r="RWQ19" s="756"/>
      <c r="RWR19" s="94"/>
      <c r="RWU19" s="543"/>
      <c r="RWV19" s="542"/>
      <c r="RXD19" s="756"/>
      <c r="RXF19" s="756"/>
      <c r="RXH19" s="756"/>
      <c r="RXJ19" s="756"/>
      <c r="RXK19" s="94"/>
      <c r="RXN19" s="543"/>
      <c r="RXO19" s="542"/>
      <c r="RXW19" s="756"/>
      <c r="RXY19" s="756"/>
      <c r="RYA19" s="756"/>
      <c r="RYC19" s="756"/>
      <c r="RYD19" s="94"/>
      <c r="RYG19" s="543"/>
      <c r="RYH19" s="542"/>
      <c r="RYP19" s="756"/>
      <c r="RYR19" s="756"/>
      <c r="RYT19" s="756"/>
      <c r="RYV19" s="756"/>
      <c r="RYW19" s="94"/>
      <c r="RYZ19" s="543"/>
      <c r="RZA19" s="542"/>
      <c r="RZI19" s="756"/>
      <c r="RZK19" s="756"/>
      <c r="RZM19" s="756"/>
      <c r="RZO19" s="756"/>
      <c r="RZP19" s="94"/>
      <c r="RZS19" s="543"/>
      <c r="RZT19" s="542"/>
      <c r="SAB19" s="756"/>
      <c r="SAD19" s="756"/>
      <c r="SAF19" s="756"/>
      <c r="SAH19" s="756"/>
      <c r="SAI19" s="94"/>
      <c r="SAL19" s="543"/>
      <c r="SAM19" s="542"/>
      <c r="SAU19" s="756"/>
      <c r="SAW19" s="756"/>
      <c r="SAY19" s="756"/>
      <c r="SBA19" s="756"/>
      <c r="SBB19" s="94"/>
      <c r="SBE19" s="543"/>
      <c r="SBF19" s="542"/>
      <c r="SBN19" s="756"/>
      <c r="SBP19" s="756"/>
      <c r="SBR19" s="756"/>
      <c r="SBT19" s="756"/>
      <c r="SBU19" s="94"/>
      <c r="SBX19" s="543"/>
      <c r="SBY19" s="542"/>
      <c r="SCG19" s="756"/>
      <c r="SCI19" s="756"/>
      <c r="SCK19" s="756"/>
      <c r="SCM19" s="756"/>
      <c r="SCN19" s="94"/>
      <c r="SCQ19" s="543"/>
      <c r="SCR19" s="542"/>
      <c r="SCZ19" s="756"/>
      <c r="SDB19" s="756"/>
      <c r="SDD19" s="756"/>
      <c r="SDF19" s="756"/>
      <c r="SDG19" s="94"/>
      <c r="SDJ19" s="543"/>
      <c r="SDK19" s="542"/>
      <c r="SDS19" s="756"/>
      <c r="SDU19" s="756"/>
      <c r="SDW19" s="756"/>
      <c r="SDY19" s="756"/>
      <c r="SDZ19" s="94"/>
      <c r="SEC19" s="543"/>
      <c r="SED19" s="542"/>
      <c r="SEL19" s="756"/>
      <c r="SEN19" s="756"/>
      <c r="SEP19" s="756"/>
      <c r="SER19" s="756"/>
      <c r="SES19" s="94"/>
      <c r="SEV19" s="543"/>
      <c r="SEW19" s="542"/>
      <c r="SFE19" s="756"/>
      <c r="SFG19" s="756"/>
      <c r="SFI19" s="756"/>
      <c r="SFK19" s="756"/>
      <c r="SFL19" s="94"/>
      <c r="SFO19" s="543"/>
      <c r="SFP19" s="542"/>
      <c r="SFX19" s="756"/>
      <c r="SFZ19" s="756"/>
      <c r="SGB19" s="756"/>
      <c r="SGD19" s="756"/>
      <c r="SGE19" s="94"/>
      <c r="SGH19" s="543"/>
      <c r="SGI19" s="542"/>
      <c r="SGQ19" s="756"/>
      <c r="SGS19" s="756"/>
      <c r="SGU19" s="756"/>
      <c r="SGW19" s="756"/>
      <c r="SGX19" s="94"/>
      <c r="SHA19" s="543"/>
      <c r="SHB19" s="542"/>
      <c r="SHJ19" s="756"/>
      <c r="SHL19" s="756"/>
      <c r="SHN19" s="756"/>
      <c r="SHP19" s="756"/>
      <c r="SHQ19" s="94"/>
      <c r="SHT19" s="543"/>
      <c r="SHU19" s="542"/>
      <c r="SIC19" s="756"/>
      <c r="SIE19" s="756"/>
      <c r="SIG19" s="756"/>
      <c r="SII19" s="756"/>
      <c r="SIJ19" s="94"/>
      <c r="SIM19" s="543"/>
      <c r="SIN19" s="542"/>
      <c r="SIV19" s="756"/>
      <c r="SIX19" s="756"/>
      <c r="SIZ19" s="756"/>
      <c r="SJB19" s="756"/>
      <c r="SJC19" s="94"/>
      <c r="SJF19" s="543"/>
      <c r="SJG19" s="542"/>
      <c r="SJO19" s="756"/>
      <c r="SJQ19" s="756"/>
      <c r="SJS19" s="756"/>
      <c r="SJU19" s="756"/>
      <c r="SJV19" s="94"/>
      <c r="SJY19" s="543"/>
      <c r="SJZ19" s="542"/>
      <c r="SKH19" s="756"/>
      <c r="SKJ19" s="756"/>
      <c r="SKL19" s="756"/>
      <c r="SKN19" s="756"/>
      <c r="SKO19" s="94"/>
      <c r="SKR19" s="543"/>
      <c r="SKS19" s="542"/>
      <c r="SLA19" s="756"/>
      <c r="SLC19" s="756"/>
      <c r="SLE19" s="756"/>
      <c r="SLG19" s="756"/>
      <c r="SLH19" s="94"/>
      <c r="SLK19" s="543"/>
      <c r="SLL19" s="542"/>
      <c r="SLT19" s="756"/>
      <c r="SLV19" s="756"/>
      <c r="SLX19" s="756"/>
      <c r="SLZ19" s="756"/>
      <c r="SMA19" s="94"/>
      <c r="SMD19" s="543"/>
      <c r="SME19" s="542"/>
      <c r="SMM19" s="756"/>
      <c r="SMO19" s="756"/>
      <c r="SMQ19" s="756"/>
      <c r="SMS19" s="756"/>
      <c r="SMT19" s="94"/>
      <c r="SMW19" s="543"/>
      <c r="SMX19" s="542"/>
      <c r="SNF19" s="756"/>
      <c r="SNH19" s="756"/>
      <c r="SNJ19" s="756"/>
      <c r="SNL19" s="756"/>
      <c r="SNM19" s="94"/>
      <c r="SNP19" s="543"/>
      <c r="SNQ19" s="542"/>
      <c r="SNY19" s="756"/>
      <c r="SOA19" s="756"/>
      <c r="SOC19" s="756"/>
      <c r="SOE19" s="756"/>
      <c r="SOF19" s="94"/>
      <c r="SOI19" s="543"/>
      <c r="SOJ19" s="542"/>
      <c r="SOR19" s="756"/>
      <c r="SOT19" s="756"/>
      <c r="SOV19" s="756"/>
      <c r="SOX19" s="756"/>
      <c r="SOY19" s="94"/>
      <c r="SPB19" s="543"/>
      <c r="SPC19" s="542"/>
      <c r="SPK19" s="756"/>
      <c r="SPM19" s="756"/>
      <c r="SPO19" s="756"/>
      <c r="SPQ19" s="756"/>
      <c r="SPR19" s="94"/>
      <c r="SPU19" s="543"/>
      <c r="SPV19" s="542"/>
      <c r="SQD19" s="756"/>
      <c r="SQF19" s="756"/>
      <c r="SQH19" s="756"/>
      <c r="SQJ19" s="756"/>
      <c r="SQK19" s="94"/>
      <c r="SQN19" s="543"/>
      <c r="SQO19" s="542"/>
      <c r="SQW19" s="756"/>
      <c r="SQY19" s="756"/>
      <c r="SRA19" s="756"/>
      <c r="SRC19" s="756"/>
      <c r="SRD19" s="94"/>
      <c r="SRG19" s="543"/>
      <c r="SRH19" s="542"/>
      <c r="SRP19" s="756"/>
      <c r="SRR19" s="756"/>
      <c r="SRT19" s="756"/>
      <c r="SRV19" s="756"/>
      <c r="SRW19" s="94"/>
      <c r="SRZ19" s="543"/>
      <c r="SSA19" s="542"/>
      <c r="SSI19" s="756"/>
      <c r="SSK19" s="756"/>
      <c r="SSM19" s="756"/>
      <c r="SSO19" s="756"/>
      <c r="SSP19" s="94"/>
      <c r="SSS19" s="543"/>
      <c r="SST19" s="542"/>
      <c r="STB19" s="756"/>
      <c r="STD19" s="756"/>
      <c r="STF19" s="756"/>
      <c r="STH19" s="756"/>
      <c r="STI19" s="94"/>
      <c r="STL19" s="543"/>
      <c r="STM19" s="542"/>
      <c r="STU19" s="756"/>
      <c r="STW19" s="756"/>
      <c r="STY19" s="756"/>
      <c r="SUA19" s="756"/>
      <c r="SUB19" s="94"/>
      <c r="SUE19" s="543"/>
      <c r="SUF19" s="542"/>
      <c r="SUN19" s="756"/>
      <c r="SUP19" s="756"/>
      <c r="SUR19" s="756"/>
      <c r="SUT19" s="756"/>
      <c r="SUU19" s="94"/>
      <c r="SUX19" s="543"/>
      <c r="SUY19" s="542"/>
      <c r="SVG19" s="756"/>
      <c r="SVI19" s="756"/>
      <c r="SVK19" s="756"/>
      <c r="SVM19" s="756"/>
      <c r="SVN19" s="94"/>
      <c r="SVQ19" s="543"/>
      <c r="SVR19" s="542"/>
      <c r="SVZ19" s="756"/>
      <c r="SWB19" s="756"/>
      <c r="SWD19" s="756"/>
      <c r="SWF19" s="756"/>
      <c r="SWG19" s="94"/>
      <c r="SWJ19" s="543"/>
      <c r="SWK19" s="542"/>
      <c r="SWS19" s="756"/>
      <c r="SWU19" s="756"/>
      <c r="SWW19" s="756"/>
      <c r="SWY19" s="756"/>
      <c r="SWZ19" s="94"/>
      <c r="SXC19" s="543"/>
      <c r="SXD19" s="542"/>
      <c r="SXL19" s="756"/>
      <c r="SXN19" s="756"/>
      <c r="SXP19" s="756"/>
      <c r="SXR19" s="756"/>
      <c r="SXS19" s="94"/>
      <c r="SXV19" s="543"/>
      <c r="SXW19" s="542"/>
      <c r="SYE19" s="756"/>
      <c r="SYG19" s="756"/>
      <c r="SYI19" s="756"/>
      <c r="SYK19" s="756"/>
      <c r="SYL19" s="94"/>
      <c r="SYO19" s="543"/>
      <c r="SYP19" s="542"/>
      <c r="SYX19" s="756"/>
      <c r="SYZ19" s="756"/>
      <c r="SZB19" s="756"/>
      <c r="SZD19" s="756"/>
      <c r="SZE19" s="94"/>
      <c r="SZH19" s="543"/>
      <c r="SZI19" s="542"/>
      <c r="SZQ19" s="756"/>
      <c r="SZS19" s="756"/>
      <c r="SZU19" s="756"/>
      <c r="SZW19" s="756"/>
      <c r="SZX19" s="94"/>
      <c r="TAA19" s="543"/>
      <c r="TAB19" s="542"/>
      <c r="TAJ19" s="756"/>
      <c r="TAL19" s="756"/>
      <c r="TAN19" s="756"/>
      <c r="TAP19" s="756"/>
      <c r="TAQ19" s="94"/>
      <c r="TAT19" s="543"/>
      <c r="TAU19" s="542"/>
      <c r="TBC19" s="756"/>
      <c r="TBE19" s="756"/>
      <c r="TBG19" s="756"/>
      <c r="TBI19" s="756"/>
      <c r="TBJ19" s="94"/>
      <c r="TBM19" s="543"/>
      <c r="TBN19" s="542"/>
      <c r="TBV19" s="756"/>
      <c r="TBX19" s="756"/>
      <c r="TBZ19" s="756"/>
      <c r="TCB19" s="756"/>
      <c r="TCC19" s="94"/>
      <c r="TCF19" s="543"/>
      <c r="TCG19" s="542"/>
      <c r="TCO19" s="756"/>
      <c r="TCQ19" s="756"/>
      <c r="TCS19" s="756"/>
      <c r="TCU19" s="756"/>
      <c r="TCV19" s="94"/>
      <c r="TCY19" s="543"/>
      <c r="TCZ19" s="542"/>
      <c r="TDH19" s="756"/>
      <c r="TDJ19" s="756"/>
      <c r="TDL19" s="756"/>
      <c r="TDN19" s="756"/>
      <c r="TDO19" s="94"/>
      <c r="TDR19" s="543"/>
      <c r="TDS19" s="542"/>
      <c r="TEA19" s="756"/>
      <c r="TEC19" s="756"/>
      <c r="TEE19" s="756"/>
      <c r="TEG19" s="756"/>
      <c r="TEH19" s="94"/>
      <c r="TEK19" s="543"/>
      <c r="TEL19" s="542"/>
      <c r="TET19" s="756"/>
      <c r="TEV19" s="756"/>
      <c r="TEX19" s="756"/>
      <c r="TEZ19" s="756"/>
      <c r="TFA19" s="94"/>
      <c r="TFD19" s="543"/>
      <c r="TFE19" s="542"/>
      <c r="TFM19" s="756"/>
      <c r="TFO19" s="756"/>
      <c r="TFQ19" s="756"/>
      <c r="TFS19" s="756"/>
      <c r="TFT19" s="94"/>
      <c r="TFW19" s="543"/>
      <c r="TFX19" s="542"/>
      <c r="TGF19" s="756"/>
      <c r="TGH19" s="756"/>
      <c r="TGJ19" s="756"/>
      <c r="TGL19" s="756"/>
      <c r="TGM19" s="94"/>
      <c r="TGP19" s="543"/>
      <c r="TGQ19" s="542"/>
      <c r="TGY19" s="756"/>
      <c r="THA19" s="756"/>
      <c r="THC19" s="756"/>
      <c r="THE19" s="756"/>
      <c r="THF19" s="94"/>
      <c r="THI19" s="543"/>
      <c r="THJ19" s="542"/>
      <c r="THR19" s="756"/>
      <c r="THT19" s="756"/>
      <c r="THV19" s="756"/>
      <c r="THX19" s="756"/>
      <c r="THY19" s="94"/>
      <c r="TIB19" s="543"/>
      <c r="TIC19" s="542"/>
      <c r="TIK19" s="756"/>
      <c r="TIM19" s="756"/>
      <c r="TIO19" s="756"/>
      <c r="TIQ19" s="756"/>
      <c r="TIR19" s="94"/>
      <c r="TIU19" s="543"/>
      <c r="TIV19" s="542"/>
      <c r="TJD19" s="756"/>
      <c r="TJF19" s="756"/>
      <c r="TJH19" s="756"/>
      <c r="TJJ19" s="756"/>
      <c r="TJK19" s="94"/>
      <c r="TJN19" s="543"/>
      <c r="TJO19" s="542"/>
      <c r="TJW19" s="756"/>
      <c r="TJY19" s="756"/>
      <c r="TKA19" s="756"/>
      <c r="TKC19" s="756"/>
      <c r="TKD19" s="94"/>
      <c r="TKG19" s="543"/>
      <c r="TKH19" s="542"/>
      <c r="TKP19" s="756"/>
      <c r="TKR19" s="756"/>
      <c r="TKT19" s="756"/>
      <c r="TKV19" s="756"/>
      <c r="TKW19" s="94"/>
      <c r="TKZ19" s="543"/>
      <c r="TLA19" s="542"/>
      <c r="TLI19" s="756"/>
      <c r="TLK19" s="756"/>
      <c r="TLM19" s="756"/>
      <c r="TLO19" s="756"/>
      <c r="TLP19" s="94"/>
      <c r="TLS19" s="543"/>
      <c r="TLT19" s="542"/>
      <c r="TMB19" s="756"/>
      <c r="TMD19" s="756"/>
      <c r="TMF19" s="756"/>
      <c r="TMH19" s="756"/>
      <c r="TMI19" s="94"/>
      <c r="TML19" s="543"/>
      <c r="TMM19" s="542"/>
      <c r="TMU19" s="756"/>
      <c r="TMW19" s="756"/>
      <c r="TMY19" s="756"/>
      <c r="TNA19" s="756"/>
      <c r="TNB19" s="94"/>
      <c r="TNE19" s="543"/>
      <c r="TNF19" s="542"/>
      <c r="TNN19" s="756"/>
      <c r="TNP19" s="756"/>
      <c r="TNR19" s="756"/>
      <c r="TNT19" s="756"/>
      <c r="TNU19" s="94"/>
      <c r="TNX19" s="543"/>
      <c r="TNY19" s="542"/>
      <c r="TOG19" s="756"/>
      <c r="TOI19" s="756"/>
      <c r="TOK19" s="756"/>
      <c r="TOM19" s="756"/>
      <c r="TON19" s="94"/>
      <c r="TOQ19" s="543"/>
      <c r="TOR19" s="542"/>
      <c r="TOZ19" s="756"/>
      <c r="TPB19" s="756"/>
      <c r="TPD19" s="756"/>
      <c r="TPF19" s="756"/>
      <c r="TPG19" s="94"/>
      <c r="TPJ19" s="543"/>
      <c r="TPK19" s="542"/>
      <c r="TPS19" s="756"/>
      <c r="TPU19" s="756"/>
      <c r="TPW19" s="756"/>
      <c r="TPY19" s="756"/>
      <c r="TPZ19" s="94"/>
      <c r="TQC19" s="543"/>
      <c r="TQD19" s="542"/>
      <c r="TQL19" s="756"/>
      <c r="TQN19" s="756"/>
      <c r="TQP19" s="756"/>
      <c r="TQR19" s="756"/>
      <c r="TQS19" s="94"/>
      <c r="TQV19" s="543"/>
      <c r="TQW19" s="542"/>
      <c r="TRE19" s="756"/>
      <c r="TRG19" s="756"/>
      <c r="TRI19" s="756"/>
      <c r="TRK19" s="756"/>
      <c r="TRL19" s="94"/>
      <c r="TRO19" s="543"/>
      <c r="TRP19" s="542"/>
      <c r="TRX19" s="756"/>
      <c r="TRZ19" s="756"/>
      <c r="TSB19" s="756"/>
      <c r="TSD19" s="756"/>
      <c r="TSE19" s="94"/>
      <c r="TSH19" s="543"/>
      <c r="TSI19" s="542"/>
      <c r="TSQ19" s="756"/>
      <c r="TSS19" s="756"/>
      <c r="TSU19" s="756"/>
      <c r="TSW19" s="756"/>
      <c r="TSX19" s="94"/>
      <c r="TTA19" s="543"/>
      <c r="TTB19" s="542"/>
      <c r="TTJ19" s="756"/>
      <c r="TTL19" s="756"/>
      <c r="TTN19" s="756"/>
      <c r="TTP19" s="756"/>
      <c r="TTQ19" s="94"/>
      <c r="TTT19" s="543"/>
      <c r="TTU19" s="542"/>
      <c r="TUC19" s="756"/>
      <c r="TUE19" s="756"/>
      <c r="TUG19" s="756"/>
      <c r="TUI19" s="756"/>
      <c r="TUJ19" s="94"/>
      <c r="TUM19" s="543"/>
      <c r="TUN19" s="542"/>
      <c r="TUV19" s="756"/>
      <c r="TUX19" s="756"/>
      <c r="TUZ19" s="756"/>
      <c r="TVB19" s="756"/>
      <c r="TVC19" s="94"/>
      <c r="TVF19" s="543"/>
      <c r="TVG19" s="542"/>
      <c r="TVO19" s="756"/>
      <c r="TVQ19" s="756"/>
      <c r="TVS19" s="756"/>
      <c r="TVU19" s="756"/>
      <c r="TVV19" s="94"/>
      <c r="TVY19" s="543"/>
      <c r="TVZ19" s="542"/>
      <c r="TWH19" s="756"/>
      <c r="TWJ19" s="756"/>
      <c r="TWL19" s="756"/>
      <c r="TWN19" s="756"/>
      <c r="TWO19" s="94"/>
      <c r="TWR19" s="543"/>
      <c r="TWS19" s="542"/>
      <c r="TXA19" s="756"/>
      <c r="TXC19" s="756"/>
      <c r="TXE19" s="756"/>
      <c r="TXG19" s="756"/>
      <c r="TXH19" s="94"/>
      <c r="TXK19" s="543"/>
      <c r="TXL19" s="542"/>
      <c r="TXT19" s="756"/>
      <c r="TXV19" s="756"/>
      <c r="TXX19" s="756"/>
      <c r="TXZ19" s="756"/>
      <c r="TYA19" s="94"/>
      <c r="TYD19" s="543"/>
      <c r="TYE19" s="542"/>
      <c r="TYM19" s="756"/>
      <c r="TYO19" s="756"/>
      <c r="TYQ19" s="756"/>
      <c r="TYS19" s="756"/>
      <c r="TYT19" s="94"/>
      <c r="TYW19" s="543"/>
      <c r="TYX19" s="542"/>
      <c r="TZF19" s="756"/>
      <c r="TZH19" s="756"/>
      <c r="TZJ19" s="756"/>
      <c r="TZL19" s="756"/>
      <c r="TZM19" s="94"/>
      <c r="TZP19" s="543"/>
      <c r="TZQ19" s="542"/>
      <c r="TZY19" s="756"/>
      <c r="UAA19" s="756"/>
      <c r="UAC19" s="756"/>
      <c r="UAE19" s="756"/>
      <c r="UAF19" s="94"/>
      <c r="UAI19" s="543"/>
      <c r="UAJ19" s="542"/>
      <c r="UAR19" s="756"/>
      <c r="UAT19" s="756"/>
      <c r="UAV19" s="756"/>
      <c r="UAX19" s="756"/>
      <c r="UAY19" s="94"/>
      <c r="UBB19" s="543"/>
      <c r="UBC19" s="542"/>
      <c r="UBK19" s="756"/>
      <c r="UBM19" s="756"/>
      <c r="UBO19" s="756"/>
      <c r="UBQ19" s="756"/>
      <c r="UBR19" s="94"/>
      <c r="UBU19" s="543"/>
      <c r="UBV19" s="542"/>
      <c r="UCD19" s="756"/>
      <c r="UCF19" s="756"/>
      <c r="UCH19" s="756"/>
      <c r="UCJ19" s="756"/>
      <c r="UCK19" s="94"/>
      <c r="UCN19" s="543"/>
      <c r="UCO19" s="542"/>
      <c r="UCW19" s="756"/>
      <c r="UCY19" s="756"/>
      <c r="UDA19" s="756"/>
      <c r="UDC19" s="756"/>
      <c r="UDD19" s="94"/>
      <c r="UDG19" s="543"/>
      <c r="UDH19" s="542"/>
      <c r="UDP19" s="756"/>
      <c r="UDR19" s="756"/>
      <c r="UDT19" s="756"/>
      <c r="UDV19" s="756"/>
      <c r="UDW19" s="94"/>
      <c r="UDZ19" s="543"/>
      <c r="UEA19" s="542"/>
      <c r="UEI19" s="756"/>
      <c r="UEK19" s="756"/>
      <c r="UEM19" s="756"/>
      <c r="UEO19" s="756"/>
      <c r="UEP19" s="94"/>
      <c r="UES19" s="543"/>
      <c r="UET19" s="542"/>
      <c r="UFB19" s="756"/>
      <c r="UFD19" s="756"/>
      <c r="UFF19" s="756"/>
      <c r="UFH19" s="756"/>
      <c r="UFI19" s="94"/>
      <c r="UFL19" s="543"/>
      <c r="UFM19" s="542"/>
      <c r="UFU19" s="756"/>
      <c r="UFW19" s="756"/>
      <c r="UFY19" s="756"/>
      <c r="UGA19" s="756"/>
      <c r="UGB19" s="94"/>
      <c r="UGE19" s="543"/>
      <c r="UGF19" s="542"/>
      <c r="UGN19" s="756"/>
      <c r="UGP19" s="756"/>
      <c r="UGR19" s="756"/>
      <c r="UGT19" s="756"/>
      <c r="UGU19" s="94"/>
      <c r="UGX19" s="543"/>
      <c r="UGY19" s="542"/>
      <c r="UHG19" s="756"/>
      <c r="UHI19" s="756"/>
      <c r="UHK19" s="756"/>
      <c r="UHM19" s="756"/>
      <c r="UHN19" s="94"/>
      <c r="UHQ19" s="543"/>
      <c r="UHR19" s="542"/>
      <c r="UHZ19" s="756"/>
      <c r="UIB19" s="756"/>
      <c r="UID19" s="756"/>
      <c r="UIF19" s="756"/>
      <c r="UIG19" s="94"/>
      <c r="UIJ19" s="543"/>
      <c r="UIK19" s="542"/>
      <c r="UIS19" s="756"/>
      <c r="UIU19" s="756"/>
      <c r="UIW19" s="756"/>
      <c r="UIY19" s="756"/>
      <c r="UIZ19" s="94"/>
      <c r="UJC19" s="543"/>
      <c r="UJD19" s="542"/>
      <c r="UJL19" s="756"/>
      <c r="UJN19" s="756"/>
      <c r="UJP19" s="756"/>
      <c r="UJR19" s="756"/>
      <c r="UJS19" s="94"/>
      <c r="UJV19" s="543"/>
      <c r="UJW19" s="542"/>
      <c r="UKE19" s="756"/>
      <c r="UKG19" s="756"/>
      <c r="UKI19" s="756"/>
      <c r="UKK19" s="756"/>
      <c r="UKL19" s="94"/>
      <c r="UKO19" s="543"/>
      <c r="UKP19" s="542"/>
      <c r="UKX19" s="756"/>
      <c r="UKZ19" s="756"/>
      <c r="ULB19" s="756"/>
      <c r="ULD19" s="756"/>
      <c r="ULE19" s="94"/>
      <c r="ULH19" s="543"/>
      <c r="ULI19" s="542"/>
      <c r="ULQ19" s="756"/>
      <c r="ULS19" s="756"/>
      <c r="ULU19" s="756"/>
      <c r="ULW19" s="756"/>
      <c r="ULX19" s="94"/>
      <c r="UMA19" s="543"/>
      <c r="UMB19" s="542"/>
      <c r="UMJ19" s="756"/>
      <c r="UML19" s="756"/>
      <c r="UMN19" s="756"/>
      <c r="UMP19" s="756"/>
      <c r="UMQ19" s="94"/>
      <c r="UMT19" s="543"/>
      <c r="UMU19" s="542"/>
      <c r="UNC19" s="756"/>
      <c r="UNE19" s="756"/>
      <c r="UNG19" s="756"/>
      <c r="UNI19" s="756"/>
      <c r="UNJ19" s="94"/>
      <c r="UNM19" s="543"/>
      <c r="UNN19" s="542"/>
      <c r="UNV19" s="756"/>
      <c r="UNX19" s="756"/>
      <c r="UNZ19" s="756"/>
      <c r="UOB19" s="756"/>
      <c r="UOC19" s="94"/>
      <c r="UOF19" s="543"/>
      <c r="UOG19" s="542"/>
      <c r="UOO19" s="756"/>
      <c r="UOQ19" s="756"/>
      <c r="UOS19" s="756"/>
      <c r="UOU19" s="756"/>
      <c r="UOV19" s="94"/>
      <c r="UOY19" s="543"/>
      <c r="UOZ19" s="542"/>
      <c r="UPH19" s="756"/>
      <c r="UPJ19" s="756"/>
      <c r="UPL19" s="756"/>
      <c r="UPN19" s="756"/>
      <c r="UPO19" s="94"/>
      <c r="UPR19" s="543"/>
      <c r="UPS19" s="542"/>
      <c r="UQA19" s="756"/>
      <c r="UQC19" s="756"/>
      <c r="UQE19" s="756"/>
      <c r="UQG19" s="756"/>
      <c r="UQH19" s="94"/>
      <c r="UQK19" s="543"/>
      <c r="UQL19" s="542"/>
      <c r="UQT19" s="756"/>
      <c r="UQV19" s="756"/>
      <c r="UQX19" s="756"/>
      <c r="UQZ19" s="756"/>
      <c r="URA19" s="94"/>
      <c r="URD19" s="543"/>
      <c r="URE19" s="542"/>
      <c r="URM19" s="756"/>
      <c r="URO19" s="756"/>
      <c r="URQ19" s="756"/>
      <c r="URS19" s="756"/>
      <c r="URT19" s="94"/>
      <c r="URW19" s="543"/>
      <c r="URX19" s="542"/>
      <c r="USF19" s="756"/>
      <c r="USH19" s="756"/>
      <c r="USJ19" s="756"/>
      <c r="USL19" s="756"/>
      <c r="USM19" s="94"/>
      <c r="USP19" s="543"/>
      <c r="USQ19" s="542"/>
      <c r="USY19" s="756"/>
      <c r="UTA19" s="756"/>
      <c r="UTC19" s="756"/>
      <c r="UTE19" s="756"/>
      <c r="UTF19" s="94"/>
      <c r="UTI19" s="543"/>
      <c r="UTJ19" s="542"/>
      <c r="UTR19" s="756"/>
      <c r="UTT19" s="756"/>
      <c r="UTV19" s="756"/>
      <c r="UTX19" s="756"/>
      <c r="UTY19" s="94"/>
      <c r="UUB19" s="543"/>
      <c r="UUC19" s="542"/>
      <c r="UUK19" s="756"/>
      <c r="UUM19" s="756"/>
      <c r="UUO19" s="756"/>
      <c r="UUQ19" s="756"/>
      <c r="UUR19" s="94"/>
      <c r="UUU19" s="543"/>
      <c r="UUV19" s="542"/>
      <c r="UVD19" s="756"/>
      <c r="UVF19" s="756"/>
      <c r="UVH19" s="756"/>
      <c r="UVJ19" s="756"/>
      <c r="UVK19" s="94"/>
      <c r="UVN19" s="543"/>
      <c r="UVO19" s="542"/>
      <c r="UVW19" s="756"/>
      <c r="UVY19" s="756"/>
      <c r="UWA19" s="756"/>
      <c r="UWC19" s="756"/>
      <c r="UWD19" s="94"/>
      <c r="UWG19" s="543"/>
      <c r="UWH19" s="542"/>
      <c r="UWP19" s="756"/>
      <c r="UWR19" s="756"/>
      <c r="UWT19" s="756"/>
      <c r="UWV19" s="756"/>
      <c r="UWW19" s="94"/>
      <c r="UWZ19" s="543"/>
      <c r="UXA19" s="542"/>
      <c r="UXI19" s="756"/>
      <c r="UXK19" s="756"/>
      <c r="UXM19" s="756"/>
      <c r="UXO19" s="756"/>
      <c r="UXP19" s="94"/>
      <c r="UXS19" s="543"/>
      <c r="UXT19" s="542"/>
      <c r="UYB19" s="756"/>
      <c r="UYD19" s="756"/>
      <c r="UYF19" s="756"/>
      <c r="UYH19" s="756"/>
      <c r="UYI19" s="94"/>
      <c r="UYL19" s="543"/>
      <c r="UYM19" s="542"/>
      <c r="UYU19" s="756"/>
      <c r="UYW19" s="756"/>
      <c r="UYY19" s="756"/>
      <c r="UZA19" s="756"/>
      <c r="UZB19" s="94"/>
      <c r="UZE19" s="543"/>
      <c r="UZF19" s="542"/>
      <c r="UZN19" s="756"/>
      <c r="UZP19" s="756"/>
      <c r="UZR19" s="756"/>
      <c r="UZT19" s="756"/>
      <c r="UZU19" s="94"/>
      <c r="UZX19" s="543"/>
      <c r="UZY19" s="542"/>
      <c r="VAG19" s="756"/>
      <c r="VAI19" s="756"/>
      <c r="VAK19" s="756"/>
      <c r="VAM19" s="756"/>
      <c r="VAN19" s="94"/>
      <c r="VAQ19" s="543"/>
      <c r="VAR19" s="542"/>
      <c r="VAZ19" s="756"/>
      <c r="VBB19" s="756"/>
      <c r="VBD19" s="756"/>
      <c r="VBF19" s="756"/>
      <c r="VBG19" s="94"/>
      <c r="VBJ19" s="543"/>
      <c r="VBK19" s="542"/>
      <c r="VBS19" s="756"/>
      <c r="VBU19" s="756"/>
      <c r="VBW19" s="756"/>
      <c r="VBY19" s="756"/>
      <c r="VBZ19" s="94"/>
      <c r="VCC19" s="543"/>
      <c r="VCD19" s="542"/>
      <c r="VCL19" s="756"/>
      <c r="VCN19" s="756"/>
      <c r="VCP19" s="756"/>
      <c r="VCR19" s="756"/>
      <c r="VCS19" s="94"/>
      <c r="VCV19" s="543"/>
      <c r="VCW19" s="542"/>
      <c r="VDE19" s="756"/>
      <c r="VDG19" s="756"/>
      <c r="VDI19" s="756"/>
      <c r="VDK19" s="756"/>
      <c r="VDL19" s="94"/>
      <c r="VDO19" s="543"/>
      <c r="VDP19" s="542"/>
      <c r="VDX19" s="756"/>
      <c r="VDZ19" s="756"/>
      <c r="VEB19" s="756"/>
      <c r="VED19" s="756"/>
      <c r="VEE19" s="94"/>
      <c r="VEH19" s="543"/>
      <c r="VEI19" s="542"/>
      <c r="VEQ19" s="756"/>
      <c r="VES19" s="756"/>
      <c r="VEU19" s="756"/>
      <c r="VEW19" s="756"/>
      <c r="VEX19" s="94"/>
      <c r="VFA19" s="543"/>
      <c r="VFB19" s="542"/>
      <c r="VFJ19" s="756"/>
      <c r="VFL19" s="756"/>
      <c r="VFN19" s="756"/>
      <c r="VFP19" s="756"/>
      <c r="VFQ19" s="94"/>
      <c r="VFT19" s="543"/>
      <c r="VFU19" s="542"/>
      <c r="VGC19" s="756"/>
      <c r="VGE19" s="756"/>
      <c r="VGG19" s="756"/>
      <c r="VGI19" s="756"/>
      <c r="VGJ19" s="94"/>
      <c r="VGM19" s="543"/>
      <c r="VGN19" s="542"/>
      <c r="VGV19" s="756"/>
      <c r="VGX19" s="756"/>
      <c r="VGZ19" s="756"/>
      <c r="VHB19" s="756"/>
      <c r="VHC19" s="94"/>
      <c r="VHF19" s="543"/>
      <c r="VHG19" s="542"/>
      <c r="VHO19" s="756"/>
      <c r="VHQ19" s="756"/>
      <c r="VHS19" s="756"/>
      <c r="VHU19" s="756"/>
      <c r="VHV19" s="94"/>
      <c r="VHY19" s="543"/>
      <c r="VHZ19" s="542"/>
      <c r="VIH19" s="756"/>
      <c r="VIJ19" s="756"/>
      <c r="VIL19" s="756"/>
      <c r="VIN19" s="756"/>
      <c r="VIO19" s="94"/>
      <c r="VIR19" s="543"/>
      <c r="VIS19" s="542"/>
      <c r="VJA19" s="756"/>
      <c r="VJC19" s="756"/>
      <c r="VJE19" s="756"/>
      <c r="VJG19" s="756"/>
      <c r="VJH19" s="94"/>
      <c r="VJK19" s="543"/>
      <c r="VJL19" s="542"/>
      <c r="VJT19" s="756"/>
      <c r="VJV19" s="756"/>
      <c r="VJX19" s="756"/>
      <c r="VJZ19" s="756"/>
      <c r="VKA19" s="94"/>
      <c r="VKD19" s="543"/>
      <c r="VKE19" s="542"/>
      <c r="VKM19" s="756"/>
      <c r="VKO19" s="756"/>
      <c r="VKQ19" s="756"/>
      <c r="VKS19" s="756"/>
      <c r="VKT19" s="94"/>
      <c r="VKW19" s="543"/>
      <c r="VKX19" s="542"/>
      <c r="VLF19" s="756"/>
      <c r="VLH19" s="756"/>
      <c r="VLJ19" s="756"/>
      <c r="VLL19" s="756"/>
      <c r="VLM19" s="94"/>
      <c r="VLP19" s="543"/>
      <c r="VLQ19" s="542"/>
      <c r="VLY19" s="756"/>
      <c r="VMA19" s="756"/>
      <c r="VMC19" s="756"/>
      <c r="VME19" s="756"/>
      <c r="VMF19" s="94"/>
      <c r="VMI19" s="543"/>
      <c r="VMJ19" s="542"/>
      <c r="VMR19" s="756"/>
      <c r="VMT19" s="756"/>
      <c r="VMV19" s="756"/>
      <c r="VMX19" s="756"/>
      <c r="VMY19" s="94"/>
      <c r="VNB19" s="543"/>
      <c r="VNC19" s="542"/>
      <c r="VNK19" s="756"/>
      <c r="VNM19" s="756"/>
      <c r="VNO19" s="756"/>
      <c r="VNQ19" s="756"/>
      <c r="VNR19" s="94"/>
      <c r="VNU19" s="543"/>
      <c r="VNV19" s="542"/>
      <c r="VOD19" s="756"/>
      <c r="VOF19" s="756"/>
      <c r="VOH19" s="756"/>
      <c r="VOJ19" s="756"/>
      <c r="VOK19" s="94"/>
      <c r="VON19" s="543"/>
      <c r="VOO19" s="542"/>
      <c r="VOW19" s="756"/>
      <c r="VOY19" s="756"/>
      <c r="VPA19" s="756"/>
      <c r="VPC19" s="756"/>
      <c r="VPD19" s="94"/>
      <c r="VPG19" s="543"/>
      <c r="VPH19" s="542"/>
      <c r="VPP19" s="756"/>
      <c r="VPR19" s="756"/>
      <c r="VPT19" s="756"/>
      <c r="VPV19" s="756"/>
      <c r="VPW19" s="94"/>
      <c r="VPZ19" s="543"/>
      <c r="VQA19" s="542"/>
      <c r="VQI19" s="756"/>
      <c r="VQK19" s="756"/>
      <c r="VQM19" s="756"/>
      <c r="VQO19" s="756"/>
      <c r="VQP19" s="94"/>
      <c r="VQS19" s="543"/>
      <c r="VQT19" s="542"/>
      <c r="VRB19" s="756"/>
      <c r="VRD19" s="756"/>
      <c r="VRF19" s="756"/>
      <c r="VRH19" s="756"/>
      <c r="VRI19" s="94"/>
      <c r="VRL19" s="543"/>
      <c r="VRM19" s="542"/>
      <c r="VRU19" s="756"/>
      <c r="VRW19" s="756"/>
      <c r="VRY19" s="756"/>
      <c r="VSA19" s="756"/>
      <c r="VSB19" s="94"/>
      <c r="VSE19" s="543"/>
      <c r="VSF19" s="542"/>
      <c r="VSN19" s="756"/>
      <c r="VSP19" s="756"/>
      <c r="VSR19" s="756"/>
      <c r="VST19" s="756"/>
      <c r="VSU19" s="94"/>
      <c r="VSX19" s="543"/>
      <c r="VSY19" s="542"/>
      <c r="VTG19" s="756"/>
      <c r="VTI19" s="756"/>
      <c r="VTK19" s="756"/>
      <c r="VTM19" s="756"/>
      <c r="VTN19" s="94"/>
      <c r="VTQ19" s="543"/>
      <c r="VTR19" s="542"/>
      <c r="VTZ19" s="756"/>
      <c r="VUB19" s="756"/>
      <c r="VUD19" s="756"/>
      <c r="VUF19" s="756"/>
      <c r="VUG19" s="94"/>
      <c r="VUJ19" s="543"/>
      <c r="VUK19" s="542"/>
      <c r="VUS19" s="756"/>
      <c r="VUU19" s="756"/>
      <c r="VUW19" s="756"/>
      <c r="VUY19" s="756"/>
      <c r="VUZ19" s="94"/>
      <c r="VVC19" s="543"/>
      <c r="VVD19" s="542"/>
      <c r="VVL19" s="756"/>
      <c r="VVN19" s="756"/>
      <c r="VVP19" s="756"/>
      <c r="VVR19" s="756"/>
      <c r="VVS19" s="94"/>
      <c r="VVV19" s="543"/>
      <c r="VVW19" s="542"/>
      <c r="VWE19" s="756"/>
      <c r="VWG19" s="756"/>
      <c r="VWI19" s="756"/>
      <c r="VWK19" s="756"/>
      <c r="VWL19" s="94"/>
      <c r="VWO19" s="543"/>
      <c r="VWP19" s="542"/>
      <c r="VWX19" s="756"/>
      <c r="VWZ19" s="756"/>
      <c r="VXB19" s="756"/>
      <c r="VXD19" s="756"/>
      <c r="VXE19" s="94"/>
      <c r="VXH19" s="543"/>
      <c r="VXI19" s="542"/>
      <c r="VXQ19" s="756"/>
      <c r="VXS19" s="756"/>
      <c r="VXU19" s="756"/>
      <c r="VXW19" s="756"/>
      <c r="VXX19" s="94"/>
      <c r="VYA19" s="543"/>
      <c r="VYB19" s="542"/>
      <c r="VYJ19" s="756"/>
      <c r="VYL19" s="756"/>
      <c r="VYN19" s="756"/>
      <c r="VYP19" s="756"/>
      <c r="VYQ19" s="94"/>
      <c r="VYT19" s="543"/>
      <c r="VYU19" s="542"/>
      <c r="VZC19" s="756"/>
      <c r="VZE19" s="756"/>
      <c r="VZG19" s="756"/>
      <c r="VZI19" s="756"/>
      <c r="VZJ19" s="94"/>
      <c r="VZM19" s="543"/>
      <c r="VZN19" s="542"/>
      <c r="VZV19" s="756"/>
      <c r="VZX19" s="756"/>
      <c r="VZZ19" s="756"/>
      <c r="WAB19" s="756"/>
      <c r="WAC19" s="94"/>
      <c r="WAF19" s="543"/>
      <c r="WAG19" s="542"/>
      <c r="WAO19" s="756"/>
      <c r="WAQ19" s="756"/>
      <c r="WAS19" s="756"/>
      <c r="WAU19" s="756"/>
      <c r="WAV19" s="94"/>
      <c r="WAY19" s="543"/>
      <c r="WAZ19" s="542"/>
      <c r="WBH19" s="756"/>
      <c r="WBJ19" s="756"/>
      <c r="WBL19" s="756"/>
      <c r="WBN19" s="756"/>
      <c r="WBO19" s="94"/>
      <c r="WBR19" s="543"/>
      <c r="WBS19" s="542"/>
      <c r="WCA19" s="756"/>
      <c r="WCC19" s="756"/>
      <c r="WCE19" s="756"/>
      <c r="WCG19" s="756"/>
      <c r="WCH19" s="94"/>
      <c r="WCK19" s="543"/>
      <c r="WCL19" s="542"/>
      <c r="WCT19" s="756"/>
      <c r="WCV19" s="756"/>
      <c r="WCX19" s="756"/>
      <c r="WCZ19" s="756"/>
      <c r="WDA19" s="94"/>
      <c r="WDD19" s="543"/>
      <c r="WDE19" s="542"/>
      <c r="WDM19" s="756"/>
      <c r="WDO19" s="756"/>
      <c r="WDQ19" s="756"/>
      <c r="WDS19" s="756"/>
      <c r="WDT19" s="94"/>
      <c r="WDW19" s="543"/>
      <c r="WDX19" s="542"/>
      <c r="WEF19" s="756"/>
      <c r="WEH19" s="756"/>
      <c r="WEJ19" s="756"/>
      <c r="WEL19" s="756"/>
      <c r="WEM19" s="94"/>
      <c r="WEP19" s="543"/>
      <c r="WEQ19" s="542"/>
      <c r="WEY19" s="756"/>
      <c r="WFA19" s="756"/>
      <c r="WFC19" s="756"/>
      <c r="WFE19" s="756"/>
      <c r="WFF19" s="94"/>
      <c r="WFI19" s="543"/>
      <c r="WFJ19" s="542"/>
      <c r="WFR19" s="756"/>
      <c r="WFT19" s="756"/>
      <c r="WFV19" s="756"/>
      <c r="WFX19" s="756"/>
      <c r="WFY19" s="94"/>
      <c r="WGB19" s="543"/>
      <c r="WGC19" s="542"/>
      <c r="WGK19" s="756"/>
      <c r="WGM19" s="756"/>
      <c r="WGO19" s="756"/>
      <c r="WGQ19" s="756"/>
      <c r="WGR19" s="94"/>
      <c r="WGU19" s="543"/>
      <c r="WGV19" s="542"/>
      <c r="WHD19" s="756"/>
      <c r="WHF19" s="756"/>
      <c r="WHH19" s="756"/>
      <c r="WHJ19" s="756"/>
      <c r="WHK19" s="94"/>
      <c r="WHN19" s="543"/>
      <c r="WHO19" s="542"/>
      <c r="WHW19" s="756"/>
      <c r="WHY19" s="756"/>
      <c r="WIA19" s="756"/>
      <c r="WIC19" s="756"/>
      <c r="WID19" s="94"/>
      <c r="WIG19" s="543"/>
      <c r="WIH19" s="542"/>
      <c r="WIP19" s="756"/>
      <c r="WIR19" s="756"/>
      <c r="WIT19" s="756"/>
      <c r="WIV19" s="756"/>
      <c r="WIW19" s="94"/>
      <c r="WIZ19" s="543"/>
      <c r="WJA19" s="542"/>
      <c r="WJI19" s="756"/>
      <c r="WJK19" s="756"/>
      <c r="WJM19" s="756"/>
      <c r="WJO19" s="756"/>
      <c r="WJP19" s="94"/>
      <c r="WJS19" s="543"/>
      <c r="WJT19" s="542"/>
      <c r="WKB19" s="756"/>
      <c r="WKD19" s="756"/>
      <c r="WKF19" s="756"/>
      <c r="WKH19" s="756"/>
      <c r="WKI19" s="94"/>
      <c r="WKL19" s="543"/>
      <c r="WKM19" s="542"/>
      <c r="WKU19" s="756"/>
      <c r="WKW19" s="756"/>
      <c r="WKY19" s="756"/>
      <c r="WLA19" s="756"/>
      <c r="WLB19" s="94"/>
      <c r="WLE19" s="543"/>
      <c r="WLF19" s="542"/>
      <c r="WLN19" s="756"/>
      <c r="WLP19" s="756"/>
      <c r="WLR19" s="756"/>
      <c r="WLT19" s="756"/>
      <c r="WLU19" s="94"/>
      <c r="WLX19" s="543"/>
      <c r="WLY19" s="542"/>
      <c r="WMG19" s="756"/>
      <c r="WMI19" s="756"/>
      <c r="WMK19" s="756"/>
      <c r="WMM19" s="756"/>
      <c r="WMN19" s="94"/>
      <c r="WMQ19" s="543"/>
      <c r="WMR19" s="542"/>
      <c r="WMZ19" s="756"/>
      <c r="WNB19" s="756"/>
      <c r="WND19" s="756"/>
      <c r="WNF19" s="756"/>
      <c r="WNG19" s="94"/>
      <c r="WNJ19" s="543"/>
      <c r="WNK19" s="542"/>
      <c r="WNS19" s="756"/>
      <c r="WNU19" s="756"/>
      <c r="WNW19" s="756"/>
      <c r="WNY19" s="756"/>
      <c r="WNZ19" s="94"/>
      <c r="WOC19" s="543"/>
      <c r="WOD19" s="542"/>
      <c r="WOL19" s="756"/>
      <c r="WON19" s="756"/>
      <c r="WOP19" s="756"/>
      <c r="WOR19" s="756"/>
      <c r="WOS19" s="94"/>
      <c r="WOV19" s="543"/>
      <c r="WOW19" s="542"/>
      <c r="WPE19" s="756"/>
      <c r="WPG19" s="756"/>
      <c r="WPI19" s="756"/>
      <c r="WPK19" s="756"/>
      <c r="WPL19" s="94"/>
      <c r="WPO19" s="543"/>
      <c r="WPP19" s="542"/>
      <c r="WPX19" s="756"/>
      <c r="WPZ19" s="756"/>
      <c r="WQB19" s="756"/>
      <c r="WQD19" s="756"/>
      <c r="WQE19" s="94"/>
      <c r="WQH19" s="543"/>
      <c r="WQI19" s="542"/>
      <c r="WQQ19" s="756"/>
      <c r="WQS19" s="756"/>
      <c r="WQU19" s="756"/>
      <c r="WQW19" s="756"/>
      <c r="WQX19" s="94"/>
      <c r="WRA19" s="543"/>
      <c r="WRB19" s="542"/>
      <c r="WRJ19" s="756"/>
      <c r="WRL19" s="756"/>
      <c r="WRN19" s="756"/>
      <c r="WRP19" s="756"/>
      <c r="WRQ19" s="94"/>
      <c r="WRT19" s="543"/>
      <c r="WRU19" s="542"/>
      <c r="WSC19" s="756"/>
      <c r="WSE19" s="756"/>
      <c r="WSG19" s="756"/>
      <c r="WSI19" s="756"/>
      <c r="WSJ19" s="94"/>
      <c r="WSM19" s="543"/>
      <c r="WSN19" s="542"/>
      <c r="WSV19" s="756"/>
      <c r="WSX19" s="756"/>
      <c r="WSZ19" s="756"/>
      <c r="WTB19" s="756"/>
      <c r="WTC19" s="94"/>
      <c r="WTF19" s="543"/>
      <c r="WTG19" s="542"/>
      <c r="WTO19" s="756"/>
      <c r="WTQ19" s="756"/>
      <c r="WTS19" s="756"/>
      <c r="WTU19" s="756"/>
      <c r="WTV19" s="94"/>
      <c r="WTY19" s="543"/>
      <c r="WTZ19" s="542"/>
      <c r="WUH19" s="756"/>
      <c r="WUJ19" s="756"/>
      <c r="WUL19" s="756"/>
      <c r="WUN19" s="756"/>
      <c r="WUO19" s="94"/>
      <c r="WUR19" s="543"/>
      <c r="WUS19" s="542"/>
      <c r="WVA19" s="756"/>
      <c r="WVC19" s="756"/>
      <c r="WVE19" s="756"/>
      <c r="WVG19" s="756"/>
      <c r="WVH19" s="94"/>
      <c r="WVK19" s="543"/>
      <c r="WVL19" s="542"/>
      <c r="WVT19" s="756"/>
      <c r="WVV19" s="756"/>
      <c r="WVX19" s="756"/>
      <c r="WVZ19" s="756"/>
      <c r="WWA19" s="94"/>
      <c r="WWD19" s="543"/>
      <c r="WWE19" s="542"/>
      <c r="WWM19" s="756"/>
      <c r="WWO19" s="756"/>
      <c r="WWQ19" s="756"/>
      <c r="WWS19" s="756"/>
      <c r="WWT19" s="94"/>
      <c r="WWW19" s="543"/>
      <c r="WWX19" s="542"/>
      <c r="WXF19" s="756"/>
      <c r="WXH19" s="756"/>
      <c r="WXJ19" s="756"/>
      <c r="WXL19" s="756"/>
      <c r="WXM19" s="94"/>
      <c r="WXP19" s="543"/>
      <c r="WXQ19" s="542"/>
      <c r="WXY19" s="756"/>
      <c r="WYA19" s="756"/>
      <c r="WYC19" s="756"/>
      <c r="WYE19" s="756"/>
      <c r="WYF19" s="94"/>
      <c r="WYI19" s="543"/>
      <c r="WYJ19" s="542"/>
      <c r="WYR19" s="756"/>
      <c r="WYT19" s="756"/>
      <c r="WYV19" s="756"/>
      <c r="WYX19" s="756"/>
      <c r="WYY19" s="94"/>
      <c r="WZB19" s="543"/>
      <c r="WZC19" s="542"/>
      <c r="WZK19" s="756"/>
      <c r="WZM19" s="756"/>
      <c r="WZO19" s="756"/>
      <c r="WZQ19" s="756"/>
      <c r="WZR19" s="94"/>
      <c r="WZU19" s="543"/>
      <c r="WZV19" s="542"/>
      <c r="XAD19" s="756"/>
      <c r="XAF19" s="756"/>
      <c r="XAH19" s="756"/>
      <c r="XAJ19" s="756"/>
      <c r="XAK19" s="94"/>
      <c r="XAN19" s="543"/>
      <c r="XAO19" s="542"/>
      <c r="XAW19" s="756"/>
      <c r="XAY19" s="756"/>
      <c r="XBA19" s="756"/>
      <c r="XBC19" s="756"/>
      <c r="XBD19" s="94"/>
      <c r="XBG19" s="543"/>
      <c r="XBH19" s="542"/>
      <c r="XBP19" s="756"/>
      <c r="XBR19" s="756"/>
      <c r="XBT19" s="756"/>
      <c r="XBV19" s="756"/>
      <c r="XBW19" s="94"/>
      <c r="XBZ19" s="543"/>
      <c r="XCA19" s="542"/>
      <c r="XCI19" s="756"/>
      <c r="XCK19" s="756"/>
      <c r="XCM19" s="756"/>
      <c r="XCO19" s="756"/>
      <c r="XCP19" s="94"/>
      <c r="XCS19" s="543"/>
      <c r="XCT19" s="542"/>
      <c r="XDB19" s="756"/>
      <c r="XDD19" s="756"/>
      <c r="XDF19" s="756"/>
      <c r="XDH19" s="756"/>
      <c r="XDI19" s="94"/>
      <c r="XDL19" s="543"/>
      <c r="XDM19" s="542"/>
      <c r="XDU19" s="756"/>
      <c r="XDW19" s="756"/>
      <c r="XDY19" s="756"/>
      <c r="XEA19" s="756"/>
      <c r="XEB19" s="94"/>
      <c r="XEE19" s="543"/>
      <c r="XEF19" s="542"/>
      <c r="XEN19" s="756"/>
      <c r="XEP19" s="756"/>
      <c r="XER19" s="756"/>
      <c r="XET19" s="756"/>
      <c r="XEU19" s="94"/>
      <c r="XEX19" s="543"/>
      <c r="XEY19" s="542"/>
    </row>
    <row r="20" spans="1:6138 6146:7164 7172:8190 8198:9216 9224:15353 15361:16379" s="336" customFormat="1" ht="20.3" customHeight="1" x14ac:dyDescent="0.3">
      <c r="A20" s="83"/>
      <c r="B20" s="543" t="s">
        <v>4830</v>
      </c>
      <c r="C20" s="94" t="s">
        <v>4776</v>
      </c>
      <c r="D20" s="83"/>
      <c r="E20" s="83"/>
      <c r="F20" s="83"/>
      <c r="G20" s="83"/>
      <c r="H20" s="83"/>
      <c r="I20" s="83"/>
      <c r="J20" s="83"/>
      <c r="K20" s="756"/>
      <c r="L20" s="83"/>
      <c r="M20" s="756"/>
      <c r="N20" s="83"/>
      <c r="O20" s="756"/>
      <c r="P20" s="94" t="s">
        <v>4777</v>
      </c>
      <c r="Q20" s="83"/>
      <c r="R20" s="83"/>
      <c r="S20" s="543"/>
      <c r="T20" s="759"/>
      <c r="AB20" s="760"/>
      <c r="AD20" s="760"/>
      <c r="AF20" s="760"/>
      <c r="AH20" s="760"/>
      <c r="AI20" s="193"/>
      <c r="AJ20" s="83"/>
      <c r="AK20" s="83"/>
      <c r="AL20" s="543"/>
      <c r="AM20" s="759"/>
      <c r="AU20" s="760"/>
      <c r="AW20" s="760"/>
      <c r="AY20" s="760"/>
      <c r="BA20" s="760"/>
      <c r="BB20" s="193"/>
      <c r="BC20" s="83"/>
      <c r="BD20" s="83"/>
      <c r="BE20" s="543"/>
      <c r="BF20" s="759"/>
      <c r="BN20" s="760"/>
      <c r="BP20" s="760"/>
      <c r="BR20" s="760"/>
      <c r="BT20" s="760"/>
      <c r="BU20" s="193"/>
      <c r="BV20" s="83"/>
      <c r="BW20" s="83"/>
      <c r="BX20" s="543"/>
      <c r="BY20" s="759"/>
      <c r="CG20" s="760"/>
      <c r="CI20" s="760"/>
      <c r="CK20" s="760"/>
      <c r="CM20" s="760"/>
      <c r="CN20" s="193"/>
      <c r="CO20" s="83"/>
      <c r="CP20" s="83"/>
      <c r="CQ20" s="543"/>
      <c r="CR20" s="759"/>
      <c r="CZ20" s="760"/>
      <c r="DB20" s="760"/>
      <c r="DD20" s="760"/>
      <c r="DF20" s="760"/>
      <c r="DG20" s="193"/>
      <c r="DH20" s="83"/>
      <c r="DI20" s="83"/>
      <c r="DJ20" s="543"/>
      <c r="DK20" s="759"/>
      <c r="DS20" s="760"/>
      <c r="DU20" s="760"/>
      <c r="DW20" s="760"/>
      <c r="DY20" s="760"/>
      <c r="DZ20" s="193"/>
      <c r="EA20" s="83"/>
      <c r="EB20" s="83"/>
      <c r="EC20" s="543"/>
      <c r="ED20" s="759"/>
      <c r="EL20" s="760"/>
      <c r="EN20" s="760"/>
      <c r="EP20" s="760"/>
      <c r="ER20" s="760"/>
      <c r="ES20" s="193"/>
      <c r="ET20" s="83"/>
      <c r="EU20" s="83"/>
      <c r="EV20" s="543"/>
      <c r="EW20" s="759"/>
      <c r="FE20" s="760"/>
      <c r="FG20" s="760"/>
      <c r="FI20" s="760"/>
      <c r="FK20" s="760"/>
      <c r="FL20" s="193"/>
      <c r="FM20" s="83"/>
      <c r="FN20" s="83"/>
      <c r="FO20" s="543"/>
      <c r="FP20" s="759"/>
      <c r="FX20" s="760"/>
      <c r="FZ20" s="760"/>
      <c r="GB20" s="760"/>
      <c r="GD20" s="760"/>
      <c r="GE20" s="193"/>
      <c r="GF20" s="83"/>
      <c r="GG20" s="83"/>
      <c r="GH20" s="543"/>
      <c r="GI20" s="759"/>
      <c r="GQ20" s="760"/>
      <c r="GS20" s="760"/>
      <c r="GU20" s="760"/>
      <c r="GW20" s="760"/>
      <c r="GX20" s="193"/>
      <c r="GY20" s="83"/>
      <c r="GZ20" s="83"/>
      <c r="HA20" s="543"/>
      <c r="HB20" s="759"/>
      <c r="HJ20" s="760"/>
      <c r="HL20" s="760"/>
      <c r="HN20" s="760"/>
      <c r="HP20" s="760"/>
      <c r="HQ20" s="193"/>
      <c r="HR20" s="83"/>
      <c r="HS20" s="83"/>
      <c r="HT20" s="543"/>
      <c r="HU20" s="759"/>
      <c r="IC20" s="760"/>
      <c r="IE20" s="760"/>
      <c r="IG20" s="760"/>
      <c r="II20" s="760"/>
      <c r="IJ20" s="193"/>
      <c r="IK20" s="83"/>
      <c r="IL20" s="83"/>
      <c r="IM20" s="543"/>
      <c r="IN20" s="759"/>
      <c r="IV20" s="760"/>
      <c r="IX20" s="760"/>
      <c r="IZ20" s="760"/>
      <c r="JB20" s="760"/>
      <c r="JC20" s="193"/>
      <c r="JD20" s="83"/>
      <c r="JE20" s="83"/>
      <c r="JF20" s="543"/>
      <c r="JG20" s="759"/>
      <c r="JO20" s="760"/>
      <c r="JQ20" s="760"/>
      <c r="JS20" s="760"/>
      <c r="JU20" s="760"/>
      <c r="JV20" s="193"/>
      <c r="JW20" s="83"/>
      <c r="JX20" s="83"/>
      <c r="JY20" s="543"/>
      <c r="JZ20" s="759"/>
      <c r="KH20" s="760"/>
      <c r="KJ20" s="760"/>
      <c r="KL20" s="760"/>
      <c r="KN20" s="760"/>
      <c r="KO20" s="193"/>
      <c r="KP20" s="83"/>
      <c r="KQ20" s="83"/>
      <c r="KR20" s="543"/>
      <c r="KS20" s="759"/>
      <c r="LA20" s="760"/>
      <c r="LC20" s="760"/>
      <c r="LE20" s="760"/>
      <c r="LG20" s="760"/>
      <c r="LH20" s="193"/>
      <c r="LI20" s="83"/>
      <c r="LJ20" s="83"/>
      <c r="LK20" s="543"/>
      <c r="LL20" s="759"/>
      <c r="LT20" s="760"/>
      <c r="LV20" s="760"/>
      <c r="LX20" s="760"/>
      <c r="LZ20" s="760"/>
      <c r="MA20" s="193"/>
      <c r="MB20" s="83"/>
      <c r="MC20" s="83"/>
      <c r="MD20" s="543"/>
      <c r="ME20" s="759"/>
      <c r="MM20" s="760"/>
      <c r="MO20" s="760"/>
      <c r="MQ20" s="760"/>
      <c r="MS20" s="760"/>
      <c r="MT20" s="193"/>
      <c r="MU20" s="83"/>
      <c r="MV20" s="83"/>
      <c r="MW20" s="543"/>
      <c r="MX20" s="759"/>
      <c r="NF20" s="760"/>
      <c r="NH20" s="760"/>
      <c r="NJ20" s="760"/>
      <c r="NL20" s="760"/>
      <c r="NM20" s="193"/>
      <c r="NN20" s="83"/>
      <c r="NO20" s="83"/>
      <c r="NP20" s="543"/>
      <c r="NQ20" s="759"/>
      <c r="NY20" s="760"/>
      <c r="OA20" s="760"/>
      <c r="OC20" s="760"/>
      <c r="OE20" s="760"/>
      <c r="OF20" s="193"/>
      <c r="OG20" s="83"/>
      <c r="OH20" s="83"/>
      <c r="OI20" s="543"/>
      <c r="OJ20" s="759"/>
      <c r="OR20" s="760"/>
      <c r="OT20" s="760"/>
      <c r="OV20" s="760"/>
      <c r="OX20" s="760"/>
      <c r="OY20" s="193"/>
      <c r="OZ20" s="83"/>
      <c r="PA20" s="83"/>
      <c r="PB20" s="543"/>
      <c r="PC20" s="759"/>
      <c r="PK20" s="760"/>
      <c r="PM20" s="760"/>
      <c r="PO20" s="760"/>
      <c r="PQ20" s="760"/>
      <c r="PR20" s="193"/>
      <c r="PS20" s="83"/>
      <c r="PT20" s="83"/>
      <c r="PU20" s="543"/>
      <c r="PV20" s="759"/>
      <c r="QD20" s="760"/>
      <c r="QF20" s="760"/>
      <c r="QH20" s="760"/>
      <c r="QJ20" s="760"/>
      <c r="QK20" s="193"/>
      <c r="QL20" s="83"/>
      <c r="QM20" s="83"/>
      <c r="QN20" s="543"/>
      <c r="QO20" s="759"/>
      <c r="QW20" s="760"/>
      <c r="QY20" s="760"/>
      <c r="RA20" s="760"/>
      <c r="RC20" s="760"/>
      <c r="RD20" s="193"/>
      <c r="RE20" s="83"/>
      <c r="RF20" s="83"/>
      <c r="RG20" s="543"/>
      <c r="RH20" s="759"/>
      <c r="RP20" s="760"/>
      <c r="RR20" s="760"/>
      <c r="RT20" s="760"/>
      <c r="RV20" s="760"/>
      <c r="RW20" s="193"/>
      <c r="RX20" s="83"/>
      <c r="RY20" s="83"/>
      <c r="RZ20" s="543"/>
      <c r="SA20" s="759"/>
      <c r="SI20" s="760"/>
      <c r="SK20" s="760"/>
      <c r="SM20" s="760"/>
      <c r="SO20" s="760"/>
      <c r="SP20" s="193"/>
      <c r="SQ20" s="83"/>
      <c r="SR20" s="83"/>
      <c r="SS20" s="543"/>
      <c r="ST20" s="759"/>
      <c r="TB20" s="760"/>
      <c r="TD20" s="760"/>
      <c r="TF20" s="760"/>
      <c r="TH20" s="760"/>
      <c r="TI20" s="193"/>
      <c r="TJ20" s="83"/>
      <c r="TK20" s="83"/>
      <c r="TL20" s="543"/>
      <c r="TM20" s="759"/>
      <c r="TU20" s="760"/>
      <c r="TW20" s="760"/>
      <c r="TY20" s="760"/>
      <c r="UA20" s="760"/>
      <c r="UB20" s="193"/>
      <c r="UC20" s="83"/>
      <c r="UD20" s="83"/>
      <c r="UE20" s="543"/>
      <c r="UF20" s="759"/>
      <c r="UN20" s="760"/>
      <c r="UP20" s="760"/>
      <c r="UR20" s="760"/>
      <c r="UT20" s="760"/>
      <c r="UU20" s="193"/>
      <c r="UV20" s="83"/>
      <c r="UW20" s="83"/>
      <c r="UX20" s="543"/>
      <c r="UY20" s="759"/>
      <c r="VG20" s="760"/>
      <c r="VI20" s="760"/>
      <c r="VK20" s="760"/>
      <c r="VM20" s="760"/>
      <c r="VN20" s="193"/>
      <c r="VO20" s="83"/>
      <c r="VP20" s="83"/>
      <c r="VQ20" s="543"/>
      <c r="VR20" s="759"/>
      <c r="VZ20" s="760"/>
      <c r="WB20" s="760"/>
      <c r="WD20" s="760"/>
      <c r="WF20" s="760"/>
      <c r="WG20" s="193"/>
      <c r="WH20" s="83"/>
      <c r="WI20" s="83"/>
      <c r="WJ20" s="543"/>
      <c r="WK20" s="759"/>
      <c r="WS20" s="760"/>
      <c r="WU20" s="760"/>
      <c r="WW20" s="760"/>
      <c r="WY20" s="760"/>
      <c r="WZ20" s="193"/>
      <c r="XA20" s="83"/>
      <c r="XB20" s="83"/>
      <c r="XC20" s="543"/>
      <c r="XD20" s="759"/>
      <c r="XL20" s="760"/>
      <c r="XN20" s="760"/>
      <c r="XP20" s="760"/>
      <c r="XR20" s="760"/>
      <c r="XS20" s="193"/>
      <c r="XT20" s="83"/>
      <c r="XU20" s="83"/>
      <c r="XV20" s="543"/>
      <c r="XW20" s="759"/>
      <c r="YE20" s="760"/>
      <c r="YG20" s="760"/>
      <c r="YI20" s="760"/>
      <c r="YK20" s="760"/>
      <c r="YL20" s="193"/>
      <c r="YM20" s="83"/>
      <c r="YN20" s="83"/>
      <c r="YO20" s="543"/>
      <c r="YP20" s="759"/>
      <c r="YX20" s="760"/>
      <c r="YZ20" s="760"/>
      <c r="ZB20" s="760"/>
      <c r="ZD20" s="760"/>
      <c r="ZE20" s="193"/>
      <c r="ZF20" s="83"/>
      <c r="ZG20" s="83"/>
      <c r="ZH20" s="543"/>
      <c r="ZI20" s="759"/>
      <c r="ZQ20" s="760"/>
      <c r="ZS20" s="760"/>
      <c r="ZU20" s="760"/>
      <c r="ZW20" s="760"/>
      <c r="ZX20" s="193"/>
      <c r="ZY20" s="83"/>
      <c r="ZZ20" s="83"/>
      <c r="AAA20" s="543"/>
      <c r="AAB20" s="759"/>
      <c r="AAJ20" s="760"/>
      <c r="AAL20" s="760"/>
      <c r="AAN20" s="760"/>
      <c r="AAP20" s="760"/>
      <c r="AAQ20" s="193"/>
      <c r="AAR20" s="83"/>
      <c r="AAS20" s="83"/>
      <c r="AAT20" s="543"/>
      <c r="AAU20" s="759"/>
      <c r="ABC20" s="760"/>
      <c r="ABE20" s="760"/>
      <c r="ABG20" s="760"/>
      <c r="ABI20" s="760"/>
      <c r="ABJ20" s="193"/>
      <c r="ABK20" s="83"/>
      <c r="ABL20" s="83"/>
      <c r="ABM20" s="543"/>
      <c r="ABN20" s="759"/>
      <c r="ABV20" s="760"/>
      <c r="ABX20" s="760"/>
      <c r="ABZ20" s="760"/>
      <c r="ACB20" s="760"/>
      <c r="ACC20" s="193"/>
      <c r="ACD20" s="83"/>
      <c r="ACE20" s="83"/>
      <c r="ACF20" s="543"/>
      <c r="ACG20" s="759"/>
      <c r="ACO20" s="760"/>
      <c r="ACQ20" s="760"/>
      <c r="ACS20" s="760"/>
      <c r="ACU20" s="760"/>
      <c r="ACV20" s="193"/>
      <c r="ACW20" s="83"/>
      <c r="ACX20" s="83"/>
      <c r="ACY20" s="543"/>
      <c r="ACZ20" s="759"/>
      <c r="ADH20" s="760"/>
      <c r="ADJ20" s="760"/>
      <c r="ADL20" s="760"/>
      <c r="ADN20" s="760"/>
      <c r="ADO20" s="193"/>
      <c r="ADP20" s="83"/>
      <c r="ADQ20" s="83"/>
      <c r="ADR20" s="543"/>
      <c r="ADS20" s="759"/>
      <c r="AEA20" s="760"/>
      <c r="AEC20" s="760"/>
      <c r="AEE20" s="760"/>
      <c r="AEG20" s="760"/>
      <c r="AEH20" s="193"/>
      <c r="AEI20" s="83"/>
      <c r="AEJ20" s="83"/>
      <c r="AEK20" s="543"/>
      <c r="AEL20" s="759"/>
      <c r="AET20" s="760"/>
      <c r="AEV20" s="760"/>
      <c r="AEX20" s="760"/>
      <c r="AEZ20" s="760"/>
      <c r="AFA20" s="193"/>
      <c r="AFB20" s="83"/>
      <c r="AFC20" s="83"/>
      <c r="AFD20" s="543"/>
      <c r="AFE20" s="759"/>
      <c r="AFM20" s="760"/>
      <c r="AFO20" s="760"/>
      <c r="AFQ20" s="760"/>
      <c r="AFS20" s="760"/>
      <c r="AFT20" s="193"/>
      <c r="AFU20" s="83"/>
      <c r="AFV20" s="83"/>
      <c r="AFW20" s="543"/>
      <c r="AFX20" s="759"/>
      <c r="AGF20" s="760"/>
      <c r="AGH20" s="760"/>
      <c r="AGJ20" s="760"/>
      <c r="AGL20" s="760"/>
      <c r="AGM20" s="193"/>
      <c r="AGN20" s="83"/>
      <c r="AGO20" s="83"/>
      <c r="AGP20" s="543"/>
      <c r="AGQ20" s="759"/>
      <c r="AGY20" s="760"/>
      <c r="AHA20" s="760"/>
      <c r="AHC20" s="760"/>
      <c r="AHE20" s="760"/>
      <c r="AHF20" s="193"/>
      <c r="AHG20" s="83"/>
      <c r="AHH20" s="83"/>
      <c r="AHI20" s="543"/>
      <c r="AHJ20" s="759"/>
      <c r="AHR20" s="760"/>
      <c r="AHT20" s="760"/>
      <c r="AHV20" s="760"/>
      <c r="AHX20" s="760"/>
      <c r="AHY20" s="193"/>
      <c r="AHZ20" s="83"/>
      <c r="AIA20" s="83"/>
      <c r="AIB20" s="543"/>
      <c r="AIC20" s="759"/>
      <c r="AIK20" s="760"/>
      <c r="AIM20" s="760"/>
      <c r="AIO20" s="760"/>
      <c r="AIQ20" s="760"/>
      <c r="AIR20" s="193"/>
      <c r="AIS20" s="83"/>
      <c r="AIT20" s="83"/>
      <c r="AIU20" s="543"/>
      <c r="AIV20" s="759"/>
      <c r="AJD20" s="760"/>
      <c r="AJF20" s="760"/>
      <c r="AJH20" s="760"/>
      <c r="AJJ20" s="760"/>
      <c r="AJK20" s="193"/>
      <c r="AJL20" s="83"/>
      <c r="AJM20" s="83"/>
      <c r="AJN20" s="543"/>
      <c r="AJO20" s="759"/>
      <c r="AJW20" s="760"/>
      <c r="AJY20" s="760"/>
      <c r="AKA20" s="760"/>
      <c r="AKC20" s="760"/>
      <c r="AKD20" s="193"/>
      <c r="AKE20" s="83"/>
      <c r="AKF20" s="83"/>
      <c r="AKG20" s="543"/>
      <c r="AKH20" s="759"/>
      <c r="AKP20" s="760"/>
      <c r="AKR20" s="760"/>
      <c r="AKT20" s="760"/>
      <c r="AKV20" s="760"/>
      <c r="AKW20" s="193"/>
      <c r="AKX20" s="83"/>
      <c r="AKY20" s="83"/>
      <c r="AKZ20" s="543"/>
      <c r="ALA20" s="759"/>
      <c r="ALI20" s="760"/>
      <c r="ALK20" s="760"/>
      <c r="ALM20" s="760"/>
      <c r="ALO20" s="760"/>
      <c r="ALP20" s="193"/>
      <c r="ALQ20" s="83"/>
      <c r="ALR20" s="83"/>
      <c r="ALS20" s="543"/>
      <c r="ALT20" s="759"/>
      <c r="AMB20" s="760"/>
      <c r="AMD20" s="760"/>
      <c r="AMF20" s="760"/>
      <c r="AMH20" s="760"/>
      <c r="AMI20" s="193"/>
      <c r="AMJ20" s="83"/>
      <c r="AMK20" s="83"/>
      <c r="AML20" s="543"/>
      <c r="AMM20" s="759"/>
      <c r="AMU20" s="760"/>
      <c r="AMW20" s="760"/>
      <c r="AMY20" s="760"/>
      <c r="ANA20" s="760"/>
      <c r="ANB20" s="193"/>
      <c r="ANC20" s="83"/>
      <c r="AND20" s="83"/>
      <c r="ANE20" s="543"/>
      <c r="ANF20" s="759"/>
      <c r="ANN20" s="760"/>
      <c r="ANP20" s="760"/>
      <c r="ANR20" s="760"/>
      <c r="ANT20" s="760"/>
      <c r="ANU20" s="193"/>
      <c r="ANV20" s="83"/>
      <c r="ANW20" s="83"/>
      <c r="ANX20" s="543"/>
      <c r="ANY20" s="759"/>
      <c r="AOG20" s="760"/>
      <c r="AOI20" s="760"/>
      <c r="AOK20" s="760"/>
      <c r="AOM20" s="760"/>
      <c r="AON20" s="193"/>
      <c r="AOO20" s="83"/>
      <c r="AOP20" s="83"/>
      <c r="AOQ20" s="543"/>
      <c r="AOR20" s="759"/>
      <c r="AOZ20" s="760"/>
      <c r="APB20" s="760"/>
      <c r="APD20" s="760"/>
      <c r="APF20" s="760"/>
      <c r="APG20" s="193"/>
      <c r="APH20" s="83"/>
      <c r="API20" s="83"/>
      <c r="APJ20" s="543"/>
      <c r="APK20" s="759"/>
      <c r="APS20" s="760"/>
      <c r="APU20" s="760"/>
      <c r="APW20" s="760"/>
      <c r="APY20" s="760"/>
      <c r="APZ20" s="193"/>
      <c r="AQA20" s="83"/>
      <c r="AQB20" s="83"/>
      <c r="AQC20" s="543"/>
      <c r="AQD20" s="759"/>
      <c r="AQL20" s="760"/>
      <c r="AQN20" s="760"/>
      <c r="AQP20" s="760"/>
      <c r="AQR20" s="760"/>
      <c r="AQS20" s="193"/>
      <c r="AQT20" s="83"/>
      <c r="AQU20" s="83"/>
      <c r="AQV20" s="543"/>
      <c r="AQW20" s="759"/>
      <c r="ARE20" s="760"/>
      <c r="ARG20" s="760"/>
      <c r="ARI20" s="760"/>
      <c r="ARK20" s="760"/>
      <c r="ARL20" s="193"/>
      <c r="ARM20" s="83"/>
      <c r="ARN20" s="83"/>
      <c r="ARO20" s="543"/>
      <c r="ARP20" s="759"/>
      <c r="ARX20" s="760"/>
      <c r="ARZ20" s="760"/>
      <c r="ASB20" s="760"/>
      <c r="ASD20" s="760"/>
      <c r="ASE20" s="193"/>
      <c r="ASF20" s="83"/>
      <c r="ASG20" s="83"/>
      <c r="ASH20" s="543"/>
      <c r="ASI20" s="759"/>
      <c r="ASQ20" s="760"/>
      <c r="ASS20" s="760"/>
      <c r="ASU20" s="760"/>
      <c r="ASW20" s="760"/>
      <c r="ASX20" s="193"/>
      <c r="ASY20" s="83"/>
      <c r="ASZ20" s="83"/>
      <c r="ATA20" s="543"/>
      <c r="ATB20" s="759"/>
      <c r="ATJ20" s="760"/>
      <c r="ATL20" s="760"/>
      <c r="ATN20" s="760"/>
      <c r="ATP20" s="760"/>
      <c r="ATQ20" s="193"/>
      <c r="ATR20" s="83"/>
      <c r="ATS20" s="83"/>
      <c r="ATT20" s="543"/>
      <c r="ATU20" s="759"/>
      <c r="AUC20" s="760"/>
      <c r="AUE20" s="760"/>
      <c r="AUG20" s="760"/>
      <c r="AUI20" s="760"/>
      <c r="AUJ20" s="193"/>
      <c r="AUK20" s="83"/>
      <c r="AUL20" s="83"/>
      <c r="AUM20" s="543"/>
      <c r="AUN20" s="759"/>
      <c r="AUV20" s="760"/>
      <c r="AUX20" s="760"/>
      <c r="AUZ20" s="760"/>
      <c r="AVB20" s="760"/>
      <c r="AVC20" s="193"/>
      <c r="AVD20" s="83"/>
      <c r="AVE20" s="83"/>
      <c r="AVF20" s="543"/>
      <c r="AVG20" s="759"/>
      <c r="AVO20" s="760"/>
      <c r="AVQ20" s="760"/>
      <c r="AVS20" s="760"/>
      <c r="AVU20" s="760"/>
      <c r="AVV20" s="193"/>
      <c r="AVW20" s="83"/>
      <c r="AVX20" s="83"/>
      <c r="AVY20" s="543"/>
      <c r="AVZ20" s="759"/>
      <c r="AWH20" s="760"/>
      <c r="AWJ20" s="760"/>
      <c r="AWL20" s="760"/>
      <c r="AWN20" s="760"/>
      <c r="AWO20" s="193"/>
      <c r="AWP20" s="83"/>
      <c r="AWQ20" s="83"/>
      <c r="AWR20" s="543"/>
      <c r="AWS20" s="759"/>
      <c r="AXA20" s="760"/>
      <c r="AXC20" s="760"/>
      <c r="AXE20" s="760"/>
      <c r="AXG20" s="760"/>
      <c r="AXH20" s="193"/>
      <c r="AXI20" s="83"/>
      <c r="AXJ20" s="83"/>
      <c r="AXK20" s="543"/>
      <c r="AXL20" s="759"/>
      <c r="AXT20" s="760"/>
      <c r="AXV20" s="760"/>
      <c r="AXX20" s="760"/>
      <c r="AXZ20" s="760"/>
      <c r="AYA20" s="193"/>
      <c r="AYB20" s="83"/>
      <c r="AYC20" s="83"/>
      <c r="AYD20" s="543"/>
      <c r="AYE20" s="759"/>
      <c r="AYM20" s="760"/>
      <c r="AYO20" s="760"/>
      <c r="AYQ20" s="760"/>
      <c r="AYS20" s="760"/>
      <c r="AYT20" s="193"/>
      <c r="AYU20" s="83"/>
      <c r="AYV20" s="83"/>
      <c r="AYW20" s="543"/>
      <c r="AYX20" s="759"/>
      <c r="AZF20" s="760"/>
      <c r="AZH20" s="760"/>
      <c r="AZJ20" s="760"/>
      <c r="AZL20" s="760"/>
      <c r="AZM20" s="193"/>
      <c r="AZN20" s="83"/>
      <c r="AZO20" s="83"/>
      <c r="AZP20" s="543"/>
      <c r="AZQ20" s="759"/>
      <c r="AZY20" s="760"/>
      <c r="BAA20" s="760"/>
      <c r="BAC20" s="760"/>
      <c r="BAE20" s="760"/>
      <c r="BAF20" s="193"/>
      <c r="BAG20" s="83"/>
      <c r="BAH20" s="83"/>
      <c r="BAI20" s="543"/>
      <c r="BAJ20" s="759"/>
      <c r="BAR20" s="760"/>
      <c r="BAT20" s="760"/>
      <c r="BAV20" s="760"/>
      <c r="BAX20" s="760"/>
      <c r="BAY20" s="193"/>
      <c r="BAZ20" s="83"/>
      <c r="BBA20" s="83"/>
      <c r="BBB20" s="543"/>
      <c r="BBC20" s="759"/>
      <c r="BBK20" s="760"/>
      <c r="BBM20" s="760"/>
      <c r="BBO20" s="760"/>
      <c r="BBQ20" s="760"/>
      <c r="BBR20" s="193"/>
      <c r="BBS20" s="83"/>
      <c r="BBT20" s="83"/>
      <c r="BBU20" s="543"/>
      <c r="BBV20" s="759"/>
      <c r="BCD20" s="760"/>
      <c r="BCF20" s="760"/>
      <c r="BCH20" s="760"/>
      <c r="BCJ20" s="760"/>
      <c r="BCK20" s="193"/>
      <c r="BCL20" s="83"/>
      <c r="BCM20" s="83"/>
      <c r="BCN20" s="543"/>
      <c r="BCO20" s="759"/>
      <c r="BCW20" s="760"/>
      <c r="BCY20" s="760"/>
      <c r="BDA20" s="760"/>
      <c r="BDC20" s="760"/>
      <c r="BDD20" s="193"/>
      <c r="BDE20" s="83"/>
      <c r="BDF20" s="83"/>
      <c r="BDG20" s="543"/>
      <c r="BDH20" s="759"/>
      <c r="BDP20" s="760"/>
      <c r="BDR20" s="760"/>
      <c r="BDT20" s="760"/>
      <c r="BDV20" s="760"/>
      <c r="BDW20" s="193"/>
      <c r="BDX20" s="83"/>
      <c r="BDY20" s="83"/>
      <c r="BDZ20" s="543"/>
      <c r="BEA20" s="759"/>
      <c r="BEI20" s="760"/>
      <c r="BEK20" s="760"/>
      <c r="BEM20" s="760"/>
      <c r="BEO20" s="760"/>
      <c r="BEP20" s="193"/>
      <c r="BEQ20" s="83"/>
      <c r="BER20" s="83"/>
      <c r="BES20" s="543"/>
      <c r="BET20" s="759"/>
      <c r="BFB20" s="760"/>
      <c r="BFD20" s="760"/>
      <c r="BFF20" s="760"/>
      <c r="BFH20" s="760"/>
      <c r="BFI20" s="193"/>
      <c r="BFJ20" s="83"/>
      <c r="BFK20" s="83"/>
      <c r="BFL20" s="543"/>
      <c r="BFM20" s="759"/>
      <c r="BFU20" s="760"/>
      <c r="BFW20" s="760"/>
      <c r="BFY20" s="760"/>
      <c r="BGA20" s="760"/>
      <c r="BGB20" s="193"/>
      <c r="BGC20" s="83"/>
      <c r="BGD20" s="83"/>
      <c r="BGE20" s="543"/>
      <c r="BGF20" s="759"/>
      <c r="BGN20" s="760"/>
      <c r="BGP20" s="760"/>
      <c r="BGR20" s="760"/>
      <c r="BGT20" s="760"/>
      <c r="BGU20" s="193"/>
      <c r="BGV20" s="83"/>
      <c r="BGW20" s="83"/>
      <c r="BGX20" s="543"/>
      <c r="BGY20" s="759"/>
      <c r="BHG20" s="760"/>
      <c r="BHI20" s="760"/>
      <c r="BHK20" s="760"/>
      <c r="BHM20" s="760"/>
      <c r="BHN20" s="193"/>
      <c r="BHO20" s="83"/>
      <c r="BHP20" s="83"/>
      <c r="BHQ20" s="543"/>
      <c r="BHR20" s="759"/>
      <c r="BHZ20" s="760"/>
      <c r="BIB20" s="760"/>
      <c r="BID20" s="760"/>
      <c r="BIF20" s="760"/>
      <c r="BIG20" s="193"/>
      <c r="BIH20" s="83"/>
      <c r="BII20" s="83"/>
      <c r="BIJ20" s="543"/>
      <c r="BIK20" s="759"/>
      <c r="BIS20" s="760"/>
      <c r="BIU20" s="760"/>
      <c r="BIW20" s="760"/>
      <c r="BIY20" s="760"/>
      <c r="BIZ20" s="193"/>
      <c r="BJA20" s="83"/>
      <c r="BJB20" s="83"/>
      <c r="BJC20" s="543"/>
      <c r="BJD20" s="759"/>
      <c r="BJL20" s="760"/>
      <c r="BJN20" s="760"/>
      <c r="BJP20" s="760"/>
      <c r="BJR20" s="760"/>
      <c r="BJS20" s="193"/>
      <c r="BJT20" s="83"/>
      <c r="BJU20" s="83"/>
      <c r="BJV20" s="543"/>
      <c r="BJW20" s="759"/>
      <c r="BKE20" s="760"/>
      <c r="BKG20" s="760"/>
      <c r="BKI20" s="760"/>
      <c r="BKK20" s="760"/>
      <c r="BKL20" s="193"/>
      <c r="BKM20" s="83"/>
      <c r="BKN20" s="83"/>
      <c r="BKO20" s="543"/>
      <c r="BKP20" s="759"/>
      <c r="BKX20" s="760"/>
      <c r="BKZ20" s="760"/>
      <c r="BLB20" s="760"/>
      <c r="BLD20" s="760"/>
      <c r="BLE20" s="193"/>
      <c r="BLF20" s="83"/>
      <c r="BLG20" s="83"/>
      <c r="BLH20" s="543"/>
      <c r="BLI20" s="759"/>
      <c r="BLQ20" s="760"/>
      <c r="BLS20" s="760"/>
      <c r="BLU20" s="760"/>
      <c r="BLW20" s="760"/>
      <c r="BLX20" s="193"/>
      <c r="BLY20" s="83"/>
      <c r="BLZ20" s="83"/>
      <c r="BMA20" s="543"/>
      <c r="BMB20" s="759"/>
      <c r="BMJ20" s="760"/>
      <c r="BML20" s="760"/>
      <c r="BMN20" s="760"/>
      <c r="BMP20" s="760"/>
      <c r="BMQ20" s="193"/>
      <c r="BMR20" s="83"/>
      <c r="BMS20" s="83"/>
      <c r="BMT20" s="543"/>
      <c r="BMU20" s="759"/>
      <c r="BNC20" s="760"/>
      <c r="BNE20" s="760"/>
      <c r="BNG20" s="760"/>
      <c r="BNI20" s="760"/>
      <c r="BNJ20" s="193"/>
      <c r="BNK20" s="83"/>
      <c r="BNL20" s="83"/>
      <c r="BNM20" s="543"/>
      <c r="BNN20" s="759"/>
      <c r="BNV20" s="760"/>
      <c r="BNX20" s="760"/>
      <c r="BNZ20" s="760"/>
      <c r="BOB20" s="760"/>
      <c r="BOC20" s="193"/>
      <c r="BOD20" s="83"/>
      <c r="BOE20" s="83"/>
      <c r="BOF20" s="543"/>
      <c r="BOG20" s="759"/>
      <c r="BOO20" s="760"/>
      <c r="BOQ20" s="760"/>
      <c r="BOS20" s="760"/>
      <c r="BOU20" s="760"/>
      <c r="BOV20" s="193"/>
      <c r="BOW20" s="83"/>
      <c r="BOX20" s="83"/>
      <c r="BOY20" s="543"/>
      <c r="BOZ20" s="759"/>
      <c r="BPH20" s="760"/>
      <c r="BPJ20" s="760"/>
      <c r="BPL20" s="760"/>
      <c r="BPN20" s="760"/>
      <c r="BPO20" s="193"/>
      <c r="BPP20" s="83"/>
      <c r="BPQ20" s="83"/>
      <c r="BPR20" s="543"/>
      <c r="BPS20" s="759"/>
      <c r="BQA20" s="760"/>
      <c r="BQC20" s="760"/>
      <c r="BQE20" s="760"/>
      <c r="BQG20" s="760"/>
      <c r="BQH20" s="193"/>
      <c r="BQI20" s="83"/>
      <c r="BQJ20" s="83"/>
      <c r="BQK20" s="543"/>
      <c r="BQL20" s="759"/>
      <c r="BQT20" s="760"/>
      <c r="BQV20" s="760"/>
      <c r="BQX20" s="760"/>
      <c r="BQZ20" s="760"/>
      <c r="BRA20" s="193"/>
      <c r="BRB20" s="83"/>
      <c r="BRC20" s="83"/>
      <c r="BRD20" s="543"/>
      <c r="BRE20" s="759"/>
      <c r="BRM20" s="760"/>
      <c r="BRO20" s="760"/>
      <c r="BRQ20" s="760"/>
      <c r="BRS20" s="760"/>
      <c r="BRT20" s="193"/>
      <c r="BRU20" s="83"/>
      <c r="BRV20" s="83"/>
      <c r="BRW20" s="543"/>
      <c r="BRX20" s="759"/>
      <c r="BSF20" s="760"/>
      <c r="BSH20" s="760"/>
      <c r="BSJ20" s="760"/>
      <c r="BSL20" s="760"/>
      <c r="BSM20" s="193"/>
      <c r="BSN20" s="83"/>
      <c r="BSO20" s="83"/>
      <c r="BSP20" s="543"/>
      <c r="BSQ20" s="759"/>
      <c r="BSY20" s="760"/>
      <c r="BTA20" s="760"/>
      <c r="BTC20" s="760"/>
      <c r="BTE20" s="760"/>
      <c r="BTF20" s="193"/>
      <c r="BTG20" s="83"/>
      <c r="BTH20" s="83"/>
      <c r="BTI20" s="543"/>
      <c r="BTJ20" s="759"/>
      <c r="BTR20" s="760"/>
      <c r="BTT20" s="760"/>
      <c r="BTV20" s="760"/>
      <c r="BTX20" s="760"/>
      <c r="BTY20" s="193"/>
      <c r="BTZ20" s="83"/>
      <c r="BUA20" s="83"/>
      <c r="BUB20" s="543"/>
      <c r="BUC20" s="759"/>
      <c r="BUK20" s="760"/>
      <c r="BUM20" s="760"/>
      <c r="BUO20" s="760"/>
      <c r="BUQ20" s="760"/>
      <c r="BUR20" s="193"/>
      <c r="BUS20" s="83"/>
      <c r="BUT20" s="83"/>
      <c r="BUU20" s="543"/>
      <c r="BUV20" s="759"/>
      <c r="BVD20" s="760"/>
      <c r="BVF20" s="760"/>
      <c r="BVH20" s="760"/>
      <c r="BVJ20" s="760"/>
      <c r="BVK20" s="193"/>
      <c r="BVL20" s="83"/>
      <c r="BVM20" s="83"/>
      <c r="BVN20" s="543"/>
      <c r="BVO20" s="759"/>
      <c r="BVW20" s="760"/>
      <c r="BVY20" s="760"/>
      <c r="BWA20" s="760"/>
      <c r="BWC20" s="760"/>
      <c r="BWD20" s="193"/>
      <c r="BWE20" s="83"/>
      <c r="BWF20" s="83"/>
      <c r="BWG20" s="543"/>
      <c r="BWH20" s="759"/>
      <c r="BWP20" s="760"/>
      <c r="BWR20" s="760"/>
      <c r="BWT20" s="760"/>
      <c r="BWV20" s="760"/>
      <c r="BWW20" s="193"/>
      <c r="BWX20" s="83"/>
      <c r="BWY20" s="83"/>
      <c r="BWZ20" s="543"/>
      <c r="BXA20" s="759"/>
      <c r="BXI20" s="760"/>
      <c r="BXK20" s="760"/>
      <c r="BXM20" s="760"/>
      <c r="BXO20" s="760"/>
      <c r="BXP20" s="193"/>
      <c r="BXQ20" s="83"/>
      <c r="BXR20" s="83"/>
      <c r="BXS20" s="543"/>
      <c r="BXT20" s="759"/>
      <c r="BYB20" s="760"/>
      <c r="BYD20" s="760"/>
      <c r="BYF20" s="760"/>
      <c r="BYH20" s="760"/>
      <c r="BYI20" s="193"/>
      <c r="BYJ20" s="83"/>
      <c r="BYK20" s="83"/>
      <c r="BYL20" s="543"/>
      <c r="BYM20" s="759"/>
      <c r="BYU20" s="760"/>
      <c r="BYW20" s="760"/>
      <c r="BYY20" s="760"/>
      <c r="BZA20" s="760"/>
      <c r="BZB20" s="193"/>
      <c r="BZC20" s="83"/>
      <c r="BZD20" s="83"/>
      <c r="BZE20" s="543"/>
      <c r="BZF20" s="759"/>
      <c r="BZN20" s="760"/>
      <c r="BZP20" s="760"/>
      <c r="BZR20" s="760"/>
      <c r="BZT20" s="760"/>
      <c r="BZU20" s="193"/>
      <c r="BZV20" s="83"/>
      <c r="BZW20" s="83"/>
      <c r="BZX20" s="543"/>
      <c r="BZY20" s="759"/>
      <c r="CAG20" s="760"/>
      <c r="CAI20" s="760"/>
      <c r="CAK20" s="760"/>
      <c r="CAM20" s="760"/>
      <c r="CAN20" s="193"/>
      <c r="CAO20" s="83"/>
      <c r="CAP20" s="83"/>
      <c r="CAQ20" s="543"/>
      <c r="CAR20" s="759"/>
      <c r="CAZ20" s="760"/>
      <c r="CBB20" s="760"/>
      <c r="CBD20" s="760"/>
      <c r="CBF20" s="760"/>
      <c r="CBG20" s="193"/>
      <c r="CBH20" s="83"/>
      <c r="CBI20" s="83"/>
      <c r="CBJ20" s="543"/>
      <c r="CBK20" s="759"/>
      <c r="CBS20" s="760"/>
      <c r="CBU20" s="760"/>
      <c r="CBW20" s="760"/>
      <c r="CBY20" s="760"/>
      <c r="CBZ20" s="193"/>
      <c r="CCA20" s="83"/>
      <c r="CCB20" s="83"/>
      <c r="CCC20" s="543"/>
      <c r="CCD20" s="759"/>
      <c r="CCL20" s="760"/>
      <c r="CCN20" s="760"/>
      <c r="CCP20" s="760"/>
      <c r="CCR20" s="760"/>
      <c r="CCS20" s="193"/>
      <c r="CCT20" s="83"/>
      <c r="CCU20" s="83"/>
      <c r="CCV20" s="543"/>
      <c r="CCW20" s="759"/>
      <c r="CDE20" s="760"/>
      <c r="CDG20" s="760"/>
      <c r="CDI20" s="760"/>
      <c r="CDK20" s="760"/>
      <c r="CDL20" s="193"/>
      <c r="CDM20" s="83"/>
      <c r="CDN20" s="83"/>
      <c r="CDO20" s="543"/>
      <c r="CDP20" s="759"/>
      <c r="CDX20" s="760"/>
      <c r="CDZ20" s="760"/>
      <c r="CEB20" s="760"/>
      <c r="CED20" s="760"/>
      <c r="CEE20" s="193"/>
      <c r="CEF20" s="83"/>
      <c r="CEG20" s="83"/>
      <c r="CEH20" s="543"/>
      <c r="CEI20" s="759"/>
      <c r="CEQ20" s="760"/>
      <c r="CES20" s="760"/>
      <c r="CEU20" s="760"/>
      <c r="CEW20" s="760"/>
      <c r="CEX20" s="193"/>
      <c r="CEY20" s="83"/>
      <c r="CEZ20" s="83"/>
      <c r="CFA20" s="543"/>
      <c r="CFB20" s="759"/>
      <c r="CFJ20" s="760"/>
      <c r="CFL20" s="760"/>
      <c r="CFN20" s="760"/>
      <c r="CFP20" s="760"/>
      <c r="CFQ20" s="193"/>
      <c r="CFR20" s="83"/>
      <c r="CFS20" s="83"/>
      <c r="CFT20" s="543"/>
      <c r="CFU20" s="759"/>
      <c r="CGC20" s="760"/>
      <c r="CGE20" s="760"/>
      <c r="CGG20" s="760"/>
      <c r="CGI20" s="760"/>
      <c r="CGJ20" s="193"/>
      <c r="CGK20" s="83"/>
      <c r="CGL20" s="83"/>
      <c r="CGM20" s="543"/>
      <c r="CGN20" s="759"/>
      <c r="CGV20" s="760"/>
      <c r="CGX20" s="760"/>
      <c r="CGZ20" s="760"/>
      <c r="CHB20" s="760"/>
      <c r="CHC20" s="193"/>
      <c r="CHD20" s="83"/>
      <c r="CHE20" s="83"/>
      <c r="CHF20" s="543"/>
      <c r="CHG20" s="759"/>
      <c r="CHO20" s="760"/>
      <c r="CHQ20" s="760"/>
      <c r="CHS20" s="760"/>
      <c r="CHU20" s="760"/>
      <c r="CHV20" s="193"/>
      <c r="CHW20" s="83"/>
      <c r="CHX20" s="83"/>
      <c r="CHY20" s="543"/>
      <c r="CHZ20" s="759"/>
      <c r="CIH20" s="760"/>
      <c r="CIJ20" s="760"/>
      <c r="CIL20" s="760"/>
      <c r="CIN20" s="760"/>
      <c r="CIO20" s="193"/>
      <c r="CIP20" s="83"/>
      <c r="CIQ20" s="83"/>
      <c r="CIR20" s="543"/>
      <c r="CIS20" s="759"/>
      <c r="CJA20" s="760"/>
      <c r="CJC20" s="760"/>
      <c r="CJE20" s="760"/>
      <c r="CJG20" s="760"/>
      <c r="CJH20" s="193"/>
      <c r="CJI20" s="83"/>
      <c r="CJJ20" s="83"/>
      <c r="CJK20" s="543"/>
      <c r="CJL20" s="759"/>
      <c r="CJT20" s="760"/>
      <c r="CJV20" s="760"/>
      <c r="CJX20" s="760"/>
      <c r="CJZ20" s="760"/>
      <c r="CKA20" s="193"/>
      <c r="CKB20" s="83"/>
      <c r="CKC20" s="83"/>
      <c r="CKD20" s="543"/>
      <c r="CKE20" s="759"/>
      <c r="CKM20" s="760"/>
      <c r="CKO20" s="760"/>
      <c r="CKQ20" s="760"/>
      <c r="CKS20" s="760"/>
      <c r="CKT20" s="193"/>
      <c r="CKU20" s="83"/>
      <c r="CKV20" s="83"/>
      <c r="CKW20" s="543"/>
      <c r="CKX20" s="759"/>
      <c r="CLF20" s="760"/>
      <c r="CLH20" s="760"/>
      <c r="CLJ20" s="760"/>
      <c r="CLL20" s="760"/>
      <c r="CLM20" s="193"/>
      <c r="CLN20" s="83"/>
      <c r="CLO20" s="83"/>
      <c r="CLP20" s="543"/>
      <c r="CLQ20" s="759"/>
      <c r="CLY20" s="760"/>
      <c r="CMA20" s="760"/>
      <c r="CMC20" s="760"/>
      <c r="CME20" s="760"/>
      <c r="CMF20" s="193"/>
      <c r="CMG20" s="83"/>
      <c r="CMH20" s="83"/>
      <c r="CMI20" s="543"/>
      <c r="CMJ20" s="759"/>
      <c r="CMR20" s="760"/>
      <c r="CMT20" s="760"/>
      <c r="CMV20" s="760"/>
      <c r="CMX20" s="760"/>
      <c r="CMY20" s="193"/>
      <c r="CMZ20" s="83"/>
      <c r="CNA20" s="83"/>
      <c r="CNB20" s="543"/>
      <c r="CNC20" s="759"/>
      <c r="CNK20" s="760"/>
      <c r="CNM20" s="760"/>
      <c r="CNO20" s="760"/>
      <c r="CNQ20" s="760"/>
      <c r="CNR20" s="193"/>
      <c r="CNS20" s="83"/>
      <c r="CNT20" s="83"/>
      <c r="CNU20" s="543"/>
      <c r="CNV20" s="759"/>
      <c r="COD20" s="760"/>
      <c r="COF20" s="760"/>
      <c r="COH20" s="760"/>
      <c r="COJ20" s="760"/>
      <c r="COK20" s="193"/>
      <c r="COL20" s="83"/>
      <c r="COM20" s="83"/>
      <c r="CON20" s="543"/>
      <c r="COO20" s="759"/>
      <c r="COW20" s="760"/>
      <c r="COY20" s="760"/>
      <c r="CPA20" s="760"/>
      <c r="CPC20" s="760"/>
      <c r="CPD20" s="193"/>
      <c r="CPE20" s="83"/>
      <c r="CPF20" s="83"/>
      <c r="CPG20" s="543"/>
      <c r="CPH20" s="759"/>
      <c r="CPP20" s="760"/>
      <c r="CPR20" s="760"/>
      <c r="CPT20" s="760"/>
      <c r="CPV20" s="760"/>
      <c r="CPW20" s="193"/>
      <c r="CPX20" s="83"/>
      <c r="CPY20" s="83"/>
      <c r="CPZ20" s="543"/>
      <c r="CQA20" s="759"/>
      <c r="CQI20" s="760"/>
      <c r="CQK20" s="760"/>
      <c r="CQM20" s="760"/>
      <c r="CQO20" s="760"/>
      <c r="CQP20" s="193"/>
      <c r="CQQ20" s="83"/>
      <c r="CQR20" s="83"/>
      <c r="CQS20" s="543"/>
      <c r="CQT20" s="759"/>
      <c r="CRB20" s="760"/>
      <c r="CRD20" s="760"/>
      <c r="CRF20" s="760"/>
      <c r="CRH20" s="760"/>
      <c r="CRI20" s="193"/>
      <c r="CRJ20" s="83"/>
      <c r="CRK20" s="83"/>
      <c r="CRL20" s="543"/>
      <c r="CRM20" s="759"/>
      <c r="CRU20" s="760"/>
      <c r="CRW20" s="760"/>
      <c r="CRY20" s="760"/>
      <c r="CSA20" s="760"/>
      <c r="CSB20" s="193"/>
      <c r="CSC20" s="83"/>
      <c r="CSD20" s="83"/>
      <c r="CSE20" s="543"/>
      <c r="CSF20" s="759"/>
      <c r="CSN20" s="760"/>
      <c r="CSP20" s="760"/>
      <c r="CSR20" s="760"/>
      <c r="CST20" s="760"/>
      <c r="CSU20" s="193"/>
      <c r="CSV20" s="83"/>
      <c r="CSW20" s="83"/>
      <c r="CSX20" s="543"/>
      <c r="CSY20" s="759"/>
      <c r="CTG20" s="760"/>
      <c r="CTI20" s="760"/>
      <c r="CTK20" s="760"/>
      <c r="CTM20" s="760"/>
      <c r="CTN20" s="193"/>
      <c r="CTO20" s="83"/>
      <c r="CTP20" s="83"/>
      <c r="CTQ20" s="543"/>
      <c r="CTR20" s="759"/>
      <c r="CTZ20" s="760"/>
      <c r="CUB20" s="760"/>
      <c r="CUD20" s="760"/>
      <c r="CUF20" s="760"/>
      <c r="CUG20" s="193"/>
      <c r="CUH20" s="83"/>
      <c r="CUI20" s="83"/>
      <c r="CUJ20" s="543"/>
      <c r="CUK20" s="759"/>
      <c r="CUS20" s="760"/>
      <c r="CUU20" s="760"/>
      <c r="CUW20" s="760"/>
      <c r="CUY20" s="760"/>
      <c r="CUZ20" s="193"/>
      <c r="CVA20" s="83"/>
      <c r="CVB20" s="83"/>
      <c r="CVC20" s="543"/>
      <c r="CVD20" s="759"/>
      <c r="CVL20" s="760"/>
      <c r="CVN20" s="760"/>
      <c r="CVP20" s="760"/>
      <c r="CVR20" s="760"/>
      <c r="CVS20" s="193"/>
      <c r="CVT20" s="83"/>
      <c r="CVU20" s="83"/>
      <c r="CVV20" s="543"/>
      <c r="CVW20" s="759"/>
      <c r="CWE20" s="760"/>
      <c r="CWG20" s="760"/>
      <c r="CWI20" s="760"/>
      <c r="CWK20" s="760"/>
      <c r="CWL20" s="193"/>
      <c r="CWM20" s="83"/>
      <c r="CWN20" s="83"/>
      <c r="CWO20" s="543"/>
      <c r="CWP20" s="759"/>
      <c r="CWX20" s="760"/>
      <c r="CWZ20" s="760"/>
      <c r="CXB20" s="760"/>
      <c r="CXD20" s="760"/>
      <c r="CXE20" s="193"/>
      <c r="CXF20" s="83"/>
      <c r="CXG20" s="83"/>
      <c r="CXH20" s="543"/>
      <c r="CXI20" s="759"/>
      <c r="CXQ20" s="760"/>
      <c r="CXS20" s="760"/>
      <c r="CXU20" s="760"/>
      <c r="CXW20" s="760"/>
      <c r="CXX20" s="193"/>
      <c r="CXY20" s="83"/>
      <c r="CXZ20" s="83"/>
      <c r="CYA20" s="543"/>
      <c r="CYB20" s="759"/>
      <c r="CYJ20" s="760"/>
      <c r="CYL20" s="760"/>
      <c r="CYN20" s="760"/>
      <c r="CYP20" s="760"/>
      <c r="CYQ20" s="193"/>
      <c r="CYR20" s="83"/>
      <c r="CYS20" s="83"/>
      <c r="CYT20" s="543"/>
      <c r="CYU20" s="759"/>
      <c r="CZC20" s="760"/>
      <c r="CZE20" s="760"/>
      <c r="CZG20" s="760"/>
      <c r="CZI20" s="760"/>
      <c r="CZJ20" s="193"/>
      <c r="CZK20" s="83"/>
      <c r="CZL20" s="83"/>
      <c r="CZM20" s="543"/>
      <c r="CZN20" s="759"/>
      <c r="CZV20" s="760"/>
      <c r="CZX20" s="760"/>
      <c r="CZZ20" s="760"/>
      <c r="DAB20" s="760"/>
      <c r="DAC20" s="193"/>
      <c r="DAD20" s="83"/>
      <c r="DAE20" s="83"/>
      <c r="DAF20" s="543"/>
      <c r="DAG20" s="759"/>
      <c r="DAO20" s="760"/>
      <c r="DAQ20" s="760"/>
      <c r="DAS20" s="760"/>
      <c r="DAU20" s="760"/>
      <c r="DAV20" s="193"/>
      <c r="DAW20" s="83"/>
      <c r="DAX20" s="83"/>
      <c r="DAY20" s="543"/>
      <c r="DAZ20" s="759"/>
      <c r="DBH20" s="760"/>
      <c r="DBJ20" s="760"/>
      <c r="DBL20" s="760"/>
      <c r="DBN20" s="760"/>
      <c r="DBO20" s="193"/>
      <c r="DBP20" s="83"/>
      <c r="DBQ20" s="83"/>
      <c r="DBR20" s="543"/>
      <c r="DBS20" s="759"/>
      <c r="DCA20" s="760"/>
      <c r="DCC20" s="760"/>
      <c r="DCE20" s="760"/>
      <c r="DCG20" s="760"/>
      <c r="DCH20" s="193"/>
      <c r="DCI20" s="83"/>
      <c r="DCJ20" s="83"/>
      <c r="DCK20" s="543"/>
      <c r="DCL20" s="759"/>
      <c r="DCT20" s="760"/>
      <c r="DCV20" s="760"/>
      <c r="DCX20" s="760"/>
      <c r="DCZ20" s="760"/>
      <c r="DDA20" s="193"/>
      <c r="DDB20" s="83"/>
      <c r="DDC20" s="83"/>
      <c r="DDD20" s="543"/>
      <c r="DDE20" s="759"/>
      <c r="DDM20" s="760"/>
      <c r="DDO20" s="760"/>
      <c r="DDQ20" s="760"/>
      <c r="DDS20" s="760"/>
      <c r="DDT20" s="193"/>
      <c r="DDU20" s="83"/>
      <c r="DDV20" s="83"/>
      <c r="DDW20" s="543"/>
      <c r="DDX20" s="759"/>
      <c r="DEF20" s="760"/>
      <c r="DEH20" s="760"/>
      <c r="DEJ20" s="760"/>
      <c r="DEL20" s="760"/>
      <c r="DEM20" s="193"/>
      <c r="DEN20" s="83"/>
      <c r="DEO20" s="83"/>
      <c r="DEP20" s="543"/>
      <c r="DEQ20" s="759"/>
      <c r="DEY20" s="760"/>
      <c r="DFA20" s="760"/>
      <c r="DFC20" s="760"/>
      <c r="DFE20" s="760"/>
      <c r="DFF20" s="193"/>
      <c r="DFG20" s="83"/>
      <c r="DFH20" s="83"/>
      <c r="DFI20" s="543"/>
      <c r="DFJ20" s="759"/>
      <c r="DFR20" s="760"/>
      <c r="DFT20" s="760"/>
      <c r="DFV20" s="760"/>
      <c r="DFX20" s="760"/>
      <c r="DFY20" s="193"/>
      <c r="DFZ20" s="83"/>
      <c r="DGA20" s="83"/>
      <c r="DGB20" s="543"/>
      <c r="DGC20" s="759"/>
      <c r="DGK20" s="760"/>
      <c r="DGM20" s="760"/>
      <c r="DGO20" s="760"/>
      <c r="DGQ20" s="760"/>
      <c r="DGR20" s="193"/>
      <c r="DGS20" s="83"/>
      <c r="DGT20" s="83"/>
      <c r="DGU20" s="543"/>
      <c r="DGV20" s="759"/>
      <c r="DHD20" s="760"/>
      <c r="DHF20" s="760"/>
      <c r="DHH20" s="760"/>
      <c r="DHJ20" s="760"/>
      <c r="DHK20" s="193"/>
      <c r="DHL20" s="83"/>
      <c r="DHM20" s="83"/>
      <c r="DHN20" s="543"/>
      <c r="DHO20" s="759"/>
      <c r="DHW20" s="760"/>
      <c r="DHY20" s="760"/>
      <c r="DIA20" s="760"/>
      <c r="DIC20" s="760"/>
      <c r="DID20" s="193"/>
      <c r="DIE20" s="83"/>
      <c r="DIF20" s="83"/>
      <c r="DIG20" s="543"/>
      <c r="DIH20" s="759"/>
      <c r="DIP20" s="760"/>
      <c r="DIR20" s="760"/>
      <c r="DIT20" s="760"/>
      <c r="DIV20" s="760"/>
      <c r="DIW20" s="193"/>
      <c r="DIX20" s="83"/>
      <c r="DIY20" s="83"/>
      <c r="DIZ20" s="543"/>
      <c r="DJA20" s="759"/>
      <c r="DJI20" s="760"/>
      <c r="DJK20" s="760"/>
      <c r="DJM20" s="760"/>
      <c r="DJO20" s="760"/>
      <c r="DJP20" s="193"/>
      <c r="DJQ20" s="83"/>
      <c r="DJR20" s="83"/>
      <c r="DJS20" s="543"/>
      <c r="DJT20" s="759"/>
      <c r="DKB20" s="760"/>
      <c r="DKD20" s="760"/>
      <c r="DKF20" s="760"/>
      <c r="DKH20" s="760"/>
      <c r="DKI20" s="193"/>
      <c r="DKJ20" s="83"/>
      <c r="DKK20" s="83"/>
      <c r="DKL20" s="543"/>
      <c r="DKM20" s="759"/>
      <c r="DKU20" s="760"/>
      <c r="DKW20" s="760"/>
      <c r="DKY20" s="760"/>
      <c r="DLA20" s="760"/>
      <c r="DLB20" s="193"/>
      <c r="DLC20" s="83"/>
      <c r="DLD20" s="83"/>
      <c r="DLE20" s="543"/>
      <c r="DLF20" s="759"/>
      <c r="DLN20" s="760"/>
      <c r="DLP20" s="760"/>
      <c r="DLR20" s="760"/>
      <c r="DLT20" s="760"/>
      <c r="DLU20" s="193"/>
      <c r="DLV20" s="83"/>
      <c r="DLW20" s="83"/>
      <c r="DLX20" s="543"/>
      <c r="DLY20" s="759"/>
      <c r="DMG20" s="760"/>
      <c r="DMI20" s="760"/>
      <c r="DMK20" s="760"/>
      <c r="DMM20" s="760"/>
      <c r="DMN20" s="193"/>
      <c r="DMO20" s="83"/>
      <c r="DMP20" s="83"/>
      <c r="DMQ20" s="543"/>
      <c r="DMR20" s="759"/>
      <c r="DMZ20" s="760"/>
      <c r="DNB20" s="760"/>
      <c r="DND20" s="760"/>
      <c r="DNF20" s="760"/>
      <c r="DNG20" s="193"/>
      <c r="DNH20" s="83"/>
      <c r="DNI20" s="83"/>
      <c r="DNJ20" s="543"/>
      <c r="DNK20" s="759"/>
      <c r="DNS20" s="760"/>
      <c r="DNU20" s="760"/>
      <c r="DNW20" s="760"/>
      <c r="DNY20" s="760"/>
      <c r="DNZ20" s="193"/>
      <c r="DOA20" s="83"/>
      <c r="DOB20" s="83"/>
      <c r="DOC20" s="543"/>
      <c r="DOD20" s="759"/>
      <c r="DOL20" s="760"/>
      <c r="DON20" s="760"/>
      <c r="DOP20" s="760"/>
      <c r="DOR20" s="760"/>
      <c r="DOS20" s="193"/>
      <c r="DOT20" s="83"/>
      <c r="DOU20" s="83"/>
      <c r="DOV20" s="543"/>
      <c r="DOW20" s="759"/>
      <c r="DPE20" s="760"/>
      <c r="DPG20" s="760"/>
      <c r="DPI20" s="760"/>
      <c r="DPK20" s="760"/>
      <c r="DPL20" s="193"/>
      <c r="DPM20" s="83"/>
      <c r="DPN20" s="83"/>
      <c r="DPO20" s="543"/>
      <c r="DPP20" s="759"/>
      <c r="DPX20" s="760"/>
      <c r="DPZ20" s="760"/>
      <c r="DQB20" s="760"/>
      <c r="DQD20" s="760"/>
      <c r="DQE20" s="193"/>
      <c r="DQF20" s="83"/>
      <c r="DQG20" s="83"/>
      <c r="DQH20" s="543"/>
      <c r="DQI20" s="759"/>
      <c r="DQQ20" s="760"/>
      <c r="DQS20" s="760"/>
      <c r="DQU20" s="760"/>
      <c r="DQW20" s="760"/>
      <c r="DQX20" s="193"/>
      <c r="DQY20" s="83"/>
      <c r="DQZ20" s="83"/>
      <c r="DRA20" s="543"/>
      <c r="DRB20" s="759"/>
      <c r="DRJ20" s="760"/>
      <c r="DRL20" s="760"/>
      <c r="DRN20" s="760"/>
      <c r="DRP20" s="760"/>
      <c r="DRQ20" s="193"/>
      <c r="DRR20" s="83"/>
      <c r="DRS20" s="83"/>
      <c r="DRT20" s="543"/>
      <c r="DRU20" s="759"/>
      <c r="DSC20" s="760"/>
      <c r="DSE20" s="760"/>
      <c r="DSG20" s="760"/>
      <c r="DSI20" s="760"/>
      <c r="DSJ20" s="193"/>
      <c r="DSK20" s="83"/>
      <c r="DSL20" s="83"/>
      <c r="DSM20" s="543"/>
      <c r="DSN20" s="759"/>
      <c r="DSV20" s="760"/>
      <c r="DSX20" s="760"/>
      <c r="DSZ20" s="760"/>
      <c r="DTB20" s="760"/>
      <c r="DTC20" s="193"/>
      <c r="DTD20" s="83"/>
      <c r="DTE20" s="83"/>
      <c r="DTF20" s="543"/>
      <c r="DTG20" s="759"/>
      <c r="DTO20" s="760"/>
      <c r="DTQ20" s="760"/>
      <c r="DTS20" s="760"/>
      <c r="DTU20" s="760"/>
      <c r="DTV20" s="193"/>
      <c r="DTW20" s="83"/>
      <c r="DTX20" s="83"/>
      <c r="DTY20" s="543"/>
      <c r="DTZ20" s="759"/>
      <c r="DUH20" s="760"/>
      <c r="DUJ20" s="760"/>
      <c r="DUL20" s="760"/>
      <c r="DUN20" s="760"/>
      <c r="DUO20" s="193"/>
      <c r="DUP20" s="83"/>
      <c r="DUQ20" s="83"/>
      <c r="DUR20" s="543"/>
      <c r="DUS20" s="759"/>
      <c r="DVA20" s="760"/>
      <c r="DVC20" s="760"/>
      <c r="DVE20" s="760"/>
      <c r="DVG20" s="760"/>
      <c r="DVH20" s="193"/>
      <c r="DVI20" s="83"/>
      <c r="DVJ20" s="83"/>
      <c r="DVK20" s="543"/>
      <c r="DVL20" s="759"/>
      <c r="DVT20" s="760"/>
      <c r="DVV20" s="760"/>
      <c r="DVX20" s="760"/>
      <c r="DVZ20" s="760"/>
      <c r="DWA20" s="193"/>
      <c r="DWB20" s="83"/>
      <c r="DWC20" s="83"/>
      <c r="DWD20" s="543"/>
      <c r="DWE20" s="759"/>
      <c r="DWM20" s="760"/>
      <c r="DWO20" s="760"/>
      <c r="DWQ20" s="760"/>
      <c r="DWS20" s="760"/>
      <c r="DWT20" s="193"/>
      <c r="DWU20" s="83"/>
      <c r="DWV20" s="83"/>
      <c r="DWW20" s="543"/>
      <c r="DWX20" s="759"/>
      <c r="DXF20" s="760"/>
      <c r="DXH20" s="760"/>
      <c r="DXJ20" s="760"/>
      <c r="DXL20" s="760"/>
      <c r="DXM20" s="193"/>
      <c r="DXN20" s="83"/>
      <c r="DXO20" s="83"/>
      <c r="DXP20" s="543"/>
      <c r="DXQ20" s="759"/>
      <c r="DXY20" s="760"/>
      <c r="DYA20" s="760"/>
      <c r="DYC20" s="760"/>
      <c r="DYE20" s="760"/>
      <c r="DYF20" s="193"/>
      <c r="DYG20" s="83"/>
      <c r="DYH20" s="83"/>
      <c r="DYI20" s="543"/>
      <c r="DYJ20" s="759"/>
      <c r="DYR20" s="760"/>
      <c r="DYT20" s="760"/>
      <c r="DYV20" s="760"/>
      <c r="DYX20" s="760"/>
      <c r="DYY20" s="193"/>
      <c r="DYZ20" s="83"/>
      <c r="DZA20" s="83"/>
      <c r="DZB20" s="543"/>
      <c r="DZC20" s="759"/>
      <c r="DZK20" s="760"/>
      <c r="DZM20" s="760"/>
      <c r="DZO20" s="760"/>
      <c r="DZQ20" s="760"/>
      <c r="DZR20" s="193"/>
      <c r="DZS20" s="83"/>
      <c r="DZT20" s="83"/>
      <c r="DZU20" s="543"/>
      <c r="DZV20" s="759"/>
      <c r="EAD20" s="760"/>
      <c r="EAF20" s="760"/>
      <c r="EAH20" s="760"/>
      <c r="EAJ20" s="760"/>
      <c r="EAK20" s="193"/>
      <c r="EAL20" s="83"/>
      <c r="EAM20" s="83"/>
      <c r="EAN20" s="543"/>
      <c r="EAO20" s="759"/>
      <c r="EAW20" s="760"/>
      <c r="EAY20" s="760"/>
      <c r="EBA20" s="760"/>
      <c r="EBC20" s="760"/>
      <c r="EBD20" s="193"/>
      <c r="EBE20" s="83"/>
      <c r="EBF20" s="83"/>
      <c r="EBG20" s="543"/>
      <c r="EBH20" s="759"/>
      <c r="EBP20" s="760"/>
      <c r="EBR20" s="760"/>
      <c r="EBT20" s="760"/>
      <c r="EBV20" s="760"/>
      <c r="EBW20" s="193"/>
      <c r="EBX20" s="83"/>
      <c r="EBY20" s="83"/>
      <c r="EBZ20" s="543"/>
      <c r="ECA20" s="759"/>
      <c r="ECI20" s="760"/>
      <c r="ECK20" s="760"/>
      <c r="ECM20" s="760"/>
      <c r="ECO20" s="760"/>
      <c r="ECP20" s="193"/>
      <c r="ECQ20" s="83"/>
      <c r="ECR20" s="83"/>
      <c r="ECS20" s="543"/>
      <c r="ECT20" s="759"/>
      <c r="EDB20" s="760"/>
      <c r="EDD20" s="760"/>
      <c r="EDF20" s="760"/>
      <c r="EDH20" s="760"/>
      <c r="EDI20" s="193"/>
      <c r="EDJ20" s="83"/>
      <c r="EDK20" s="83"/>
      <c r="EDL20" s="543"/>
      <c r="EDM20" s="759"/>
      <c r="EDU20" s="760"/>
      <c r="EDW20" s="760"/>
      <c r="EDY20" s="760"/>
      <c r="EEA20" s="760"/>
      <c r="EEB20" s="193"/>
      <c r="EEC20" s="83"/>
      <c r="EED20" s="83"/>
      <c r="EEE20" s="543"/>
      <c r="EEF20" s="759"/>
      <c r="EEN20" s="760"/>
      <c r="EEP20" s="760"/>
      <c r="EER20" s="760"/>
      <c r="EET20" s="760"/>
      <c r="EEU20" s="193"/>
      <c r="EEV20" s="83"/>
      <c r="EEW20" s="83"/>
      <c r="EEX20" s="543"/>
      <c r="EEY20" s="759"/>
      <c r="EFG20" s="760"/>
      <c r="EFI20" s="760"/>
      <c r="EFK20" s="760"/>
      <c r="EFM20" s="760"/>
      <c r="EFN20" s="193"/>
      <c r="EFO20" s="83"/>
      <c r="EFP20" s="83"/>
      <c r="EFQ20" s="543"/>
      <c r="EFR20" s="759"/>
      <c r="EFZ20" s="760"/>
      <c r="EGB20" s="760"/>
      <c r="EGD20" s="760"/>
      <c r="EGF20" s="760"/>
      <c r="EGG20" s="193"/>
      <c r="EGH20" s="83"/>
      <c r="EGI20" s="83"/>
      <c r="EGJ20" s="543"/>
      <c r="EGK20" s="759"/>
      <c r="EGS20" s="760"/>
      <c r="EGU20" s="760"/>
      <c r="EGW20" s="760"/>
      <c r="EGY20" s="760"/>
      <c r="EGZ20" s="193"/>
      <c r="EHA20" s="83"/>
      <c r="EHB20" s="83"/>
      <c r="EHC20" s="543"/>
      <c r="EHD20" s="759"/>
      <c r="EHL20" s="760"/>
      <c r="EHN20" s="760"/>
      <c r="EHP20" s="760"/>
      <c r="EHR20" s="760"/>
      <c r="EHS20" s="193"/>
      <c r="EHT20" s="83"/>
      <c r="EHU20" s="83"/>
      <c r="EHV20" s="543"/>
      <c r="EHW20" s="759"/>
      <c r="EIE20" s="760"/>
      <c r="EIG20" s="760"/>
      <c r="EII20" s="760"/>
      <c r="EIK20" s="760"/>
      <c r="EIL20" s="193"/>
      <c r="EIM20" s="83"/>
      <c r="EIN20" s="83"/>
      <c r="EIO20" s="543"/>
      <c r="EIP20" s="759"/>
      <c r="EIX20" s="760"/>
      <c r="EIZ20" s="760"/>
      <c r="EJB20" s="760"/>
      <c r="EJD20" s="760"/>
      <c r="EJE20" s="193"/>
      <c r="EJF20" s="83"/>
      <c r="EJG20" s="83"/>
      <c r="EJH20" s="543"/>
      <c r="EJI20" s="759"/>
      <c r="EJQ20" s="760"/>
      <c r="EJS20" s="760"/>
      <c r="EJU20" s="760"/>
      <c r="EJW20" s="760"/>
      <c r="EJX20" s="193"/>
      <c r="EJY20" s="83"/>
      <c r="EJZ20" s="83"/>
      <c r="EKA20" s="543"/>
      <c r="EKB20" s="759"/>
      <c r="EKJ20" s="760"/>
      <c r="EKL20" s="760"/>
      <c r="EKN20" s="760"/>
      <c r="EKP20" s="760"/>
      <c r="EKQ20" s="193"/>
      <c r="EKR20" s="83"/>
      <c r="EKS20" s="83"/>
      <c r="EKT20" s="543"/>
      <c r="EKU20" s="759"/>
      <c r="ELC20" s="760"/>
      <c r="ELE20" s="760"/>
      <c r="ELG20" s="760"/>
      <c r="ELI20" s="760"/>
      <c r="ELJ20" s="193"/>
      <c r="ELK20" s="83"/>
      <c r="ELL20" s="83"/>
      <c r="ELM20" s="543"/>
      <c r="ELN20" s="759"/>
      <c r="ELV20" s="760"/>
      <c r="ELX20" s="760"/>
      <c r="ELZ20" s="760"/>
      <c r="EMB20" s="760"/>
      <c r="EMC20" s="193"/>
      <c r="EMD20" s="83"/>
      <c r="EME20" s="83"/>
      <c r="EMF20" s="543"/>
      <c r="EMG20" s="759"/>
      <c r="EMO20" s="760"/>
      <c r="EMQ20" s="760"/>
      <c r="EMS20" s="760"/>
      <c r="EMU20" s="760"/>
      <c r="EMV20" s="193"/>
      <c r="EMW20" s="83"/>
      <c r="EMX20" s="83"/>
      <c r="EMY20" s="543"/>
      <c r="EMZ20" s="759"/>
      <c r="ENH20" s="760"/>
      <c r="ENJ20" s="760"/>
      <c r="ENL20" s="760"/>
      <c r="ENN20" s="760"/>
      <c r="ENO20" s="193"/>
      <c r="ENP20" s="83"/>
      <c r="ENQ20" s="83"/>
      <c r="ENR20" s="543"/>
      <c r="ENS20" s="759"/>
      <c r="EOA20" s="760"/>
      <c r="EOC20" s="760"/>
      <c r="EOE20" s="760"/>
      <c r="EOG20" s="760"/>
      <c r="EOH20" s="193"/>
      <c r="EOI20" s="83"/>
      <c r="EOJ20" s="83"/>
      <c r="EOK20" s="543"/>
      <c r="EOL20" s="759"/>
      <c r="EOT20" s="760"/>
      <c r="EOV20" s="760"/>
      <c r="EOX20" s="760"/>
      <c r="EOZ20" s="760"/>
      <c r="EPA20" s="193"/>
      <c r="EPB20" s="83"/>
      <c r="EPC20" s="83"/>
      <c r="EPD20" s="543"/>
      <c r="EPE20" s="759"/>
      <c r="EPM20" s="760"/>
      <c r="EPO20" s="760"/>
      <c r="EPQ20" s="760"/>
      <c r="EPS20" s="760"/>
      <c r="EPT20" s="193"/>
      <c r="EPU20" s="83"/>
      <c r="EPV20" s="83"/>
      <c r="EPW20" s="543"/>
      <c r="EPX20" s="759"/>
      <c r="EQF20" s="760"/>
      <c r="EQH20" s="760"/>
      <c r="EQJ20" s="760"/>
      <c r="EQL20" s="760"/>
      <c r="EQM20" s="193"/>
      <c r="EQN20" s="83"/>
      <c r="EQO20" s="83"/>
      <c r="EQP20" s="543"/>
      <c r="EQQ20" s="759"/>
      <c r="EQY20" s="760"/>
      <c r="ERA20" s="760"/>
      <c r="ERC20" s="760"/>
      <c r="ERE20" s="760"/>
      <c r="ERF20" s="193"/>
      <c r="ERG20" s="83"/>
      <c r="ERH20" s="83"/>
      <c r="ERI20" s="543"/>
      <c r="ERJ20" s="759"/>
      <c r="ERR20" s="760"/>
      <c r="ERT20" s="760"/>
      <c r="ERV20" s="760"/>
      <c r="ERX20" s="760"/>
      <c r="ERY20" s="193"/>
      <c r="ERZ20" s="83"/>
      <c r="ESA20" s="83"/>
      <c r="ESB20" s="543"/>
      <c r="ESC20" s="759"/>
      <c r="ESK20" s="760"/>
      <c r="ESM20" s="760"/>
      <c r="ESO20" s="760"/>
      <c r="ESQ20" s="760"/>
      <c r="ESR20" s="193"/>
      <c r="ESS20" s="83"/>
      <c r="EST20" s="83"/>
      <c r="ESU20" s="543"/>
      <c r="ESV20" s="759"/>
      <c r="ETD20" s="760"/>
      <c r="ETF20" s="760"/>
      <c r="ETH20" s="760"/>
      <c r="ETJ20" s="760"/>
      <c r="ETK20" s="193"/>
      <c r="ETL20" s="83"/>
      <c r="ETM20" s="83"/>
      <c r="ETN20" s="543"/>
      <c r="ETO20" s="759"/>
      <c r="ETW20" s="760"/>
      <c r="ETY20" s="760"/>
      <c r="EUA20" s="760"/>
      <c r="EUC20" s="760"/>
      <c r="EUD20" s="193"/>
      <c r="EUE20" s="83"/>
      <c r="EUF20" s="83"/>
      <c r="EUG20" s="543"/>
      <c r="EUH20" s="759"/>
      <c r="EUP20" s="760"/>
      <c r="EUR20" s="760"/>
      <c r="EUT20" s="760"/>
      <c r="EUV20" s="760"/>
      <c r="EUW20" s="193"/>
      <c r="EUX20" s="83"/>
      <c r="EUY20" s="83"/>
      <c r="EUZ20" s="543"/>
      <c r="EVA20" s="759"/>
      <c r="EVI20" s="760"/>
      <c r="EVK20" s="760"/>
      <c r="EVM20" s="760"/>
      <c r="EVO20" s="760"/>
      <c r="EVP20" s="193"/>
      <c r="EVQ20" s="83"/>
      <c r="EVR20" s="83"/>
      <c r="EVS20" s="543"/>
      <c r="EVT20" s="759"/>
      <c r="EWB20" s="760"/>
      <c r="EWD20" s="760"/>
      <c r="EWF20" s="760"/>
      <c r="EWH20" s="760"/>
      <c r="EWI20" s="193"/>
      <c r="EWJ20" s="83"/>
      <c r="EWK20" s="83"/>
      <c r="EWL20" s="543"/>
      <c r="EWM20" s="759"/>
      <c r="EWU20" s="760"/>
      <c r="EWW20" s="760"/>
      <c r="EWY20" s="760"/>
      <c r="EXA20" s="760"/>
      <c r="EXB20" s="193"/>
      <c r="EXC20" s="83"/>
      <c r="EXD20" s="83"/>
      <c r="EXE20" s="543"/>
      <c r="EXF20" s="759"/>
      <c r="EXN20" s="760"/>
      <c r="EXP20" s="760"/>
      <c r="EXR20" s="760"/>
      <c r="EXT20" s="760"/>
      <c r="EXU20" s="193"/>
      <c r="EXV20" s="83"/>
      <c r="EXW20" s="83"/>
      <c r="EXX20" s="543"/>
      <c r="EXY20" s="759"/>
      <c r="EYG20" s="760"/>
      <c r="EYI20" s="760"/>
      <c r="EYK20" s="760"/>
      <c r="EYM20" s="760"/>
      <c r="EYN20" s="193"/>
      <c r="EYO20" s="83"/>
      <c r="EYP20" s="83"/>
      <c r="EYQ20" s="543"/>
      <c r="EYR20" s="759"/>
      <c r="EYZ20" s="760"/>
      <c r="EZB20" s="760"/>
      <c r="EZD20" s="760"/>
      <c r="EZF20" s="760"/>
      <c r="EZG20" s="193"/>
      <c r="EZH20" s="83"/>
      <c r="EZI20" s="83"/>
      <c r="EZJ20" s="543"/>
      <c r="EZK20" s="759"/>
      <c r="EZS20" s="760"/>
      <c r="EZU20" s="760"/>
      <c r="EZW20" s="760"/>
      <c r="EZY20" s="760"/>
      <c r="EZZ20" s="193"/>
      <c r="FAA20" s="83"/>
      <c r="FAB20" s="83"/>
      <c r="FAC20" s="543"/>
      <c r="FAD20" s="759"/>
      <c r="FAL20" s="760"/>
      <c r="FAN20" s="760"/>
      <c r="FAP20" s="760"/>
      <c r="FAR20" s="760"/>
      <c r="FAS20" s="193"/>
      <c r="FAT20" s="83"/>
      <c r="FAU20" s="83"/>
      <c r="FAV20" s="543"/>
      <c r="FAW20" s="759"/>
      <c r="FBE20" s="760"/>
      <c r="FBG20" s="760"/>
      <c r="FBI20" s="760"/>
      <c r="FBK20" s="760"/>
      <c r="FBL20" s="193"/>
      <c r="FBM20" s="83"/>
      <c r="FBN20" s="83"/>
      <c r="FBO20" s="543"/>
      <c r="FBP20" s="759"/>
      <c r="FBX20" s="760"/>
      <c r="FBZ20" s="760"/>
      <c r="FCB20" s="760"/>
      <c r="FCD20" s="760"/>
      <c r="FCE20" s="193"/>
      <c r="FCF20" s="83"/>
      <c r="FCG20" s="83"/>
      <c r="FCH20" s="543"/>
      <c r="FCI20" s="759"/>
      <c r="FCQ20" s="760"/>
      <c r="FCS20" s="760"/>
      <c r="FCU20" s="760"/>
      <c r="FCW20" s="760"/>
      <c r="FCX20" s="193"/>
      <c r="FCY20" s="83"/>
      <c r="FCZ20" s="83"/>
      <c r="FDA20" s="543"/>
      <c r="FDB20" s="759"/>
      <c r="FDJ20" s="760"/>
      <c r="FDL20" s="760"/>
      <c r="FDN20" s="760"/>
      <c r="FDP20" s="760"/>
      <c r="FDQ20" s="193"/>
      <c r="FDR20" s="83"/>
      <c r="FDS20" s="83"/>
      <c r="FDT20" s="543"/>
      <c r="FDU20" s="759"/>
      <c r="FEC20" s="760"/>
      <c r="FEE20" s="760"/>
      <c r="FEG20" s="760"/>
      <c r="FEI20" s="760"/>
      <c r="FEJ20" s="193"/>
      <c r="FEK20" s="83"/>
      <c r="FEL20" s="83"/>
      <c r="FEM20" s="543"/>
      <c r="FEN20" s="759"/>
      <c r="FEV20" s="760"/>
      <c r="FEX20" s="760"/>
      <c r="FEZ20" s="760"/>
      <c r="FFB20" s="760"/>
      <c r="FFC20" s="193"/>
      <c r="FFD20" s="83"/>
      <c r="FFE20" s="83"/>
      <c r="FFF20" s="543"/>
      <c r="FFG20" s="759"/>
      <c r="FFO20" s="760"/>
      <c r="FFQ20" s="760"/>
      <c r="FFS20" s="760"/>
      <c r="FFU20" s="760"/>
      <c r="FFV20" s="193"/>
      <c r="FFW20" s="83"/>
      <c r="FFX20" s="83"/>
      <c r="FFY20" s="543"/>
      <c r="FFZ20" s="759"/>
      <c r="FGH20" s="760"/>
      <c r="FGJ20" s="760"/>
      <c r="FGL20" s="760"/>
      <c r="FGN20" s="760"/>
      <c r="FGO20" s="193"/>
      <c r="FGP20" s="83"/>
      <c r="FGQ20" s="83"/>
      <c r="FGR20" s="543"/>
      <c r="FGS20" s="759"/>
      <c r="FHA20" s="760"/>
      <c r="FHC20" s="760"/>
      <c r="FHE20" s="760"/>
      <c r="FHG20" s="760"/>
      <c r="FHH20" s="193"/>
      <c r="FHI20" s="83"/>
      <c r="FHJ20" s="83"/>
      <c r="FHK20" s="543"/>
      <c r="FHL20" s="759"/>
      <c r="FHT20" s="760"/>
      <c r="FHV20" s="760"/>
      <c r="FHX20" s="760"/>
      <c r="FHZ20" s="760"/>
      <c r="FIA20" s="193"/>
      <c r="FIB20" s="83"/>
      <c r="FIC20" s="83"/>
      <c r="FID20" s="543"/>
      <c r="FIE20" s="759"/>
      <c r="FIM20" s="760"/>
      <c r="FIO20" s="760"/>
      <c r="FIQ20" s="760"/>
      <c r="FIS20" s="760"/>
      <c r="FIT20" s="193"/>
      <c r="FIU20" s="83"/>
      <c r="FIV20" s="83"/>
      <c r="FIW20" s="543"/>
      <c r="FIX20" s="759"/>
      <c r="FJF20" s="760"/>
      <c r="FJH20" s="760"/>
      <c r="FJJ20" s="760"/>
      <c r="FJL20" s="760"/>
      <c r="FJM20" s="193"/>
      <c r="FJN20" s="83"/>
      <c r="FJO20" s="83"/>
      <c r="FJP20" s="543"/>
      <c r="FJQ20" s="759"/>
      <c r="FJY20" s="760"/>
      <c r="FKA20" s="760"/>
      <c r="FKC20" s="760"/>
      <c r="FKE20" s="760"/>
      <c r="FKF20" s="193"/>
      <c r="FKG20" s="83"/>
      <c r="FKH20" s="83"/>
      <c r="FKI20" s="543"/>
      <c r="FKJ20" s="759"/>
      <c r="FKR20" s="760"/>
      <c r="FKT20" s="760"/>
      <c r="FKV20" s="760"/>
      <c r="FKX20" s="760"/>
      <c r="FKY20" s="193"/>
      <c r="FKZ20" s="83"/>
      <c r="FLA20" s="83"/>
      <c r="FLB20" s="543"/>
      <c r="FLC20" s="759"/>
      <c r="FLK20" s="760"/>
      <c r="FLM20" s="760"/>
      <c r="FLO20" s="760"/>
      <c r="FLQ20" s="760"/>
      <c r="FLR20" s="193"/>
      <c r="FLS20" s="83"/>
      <c r="FLT20" s="83"/>
      <c r="FLU20" s="543"/>
      <c r="FLV20" s="759"/>
      <c r="FMD20" s="760"/>
      <c r="FMF20" s="760"/>
      <c r="FMH20" s="760"/>
      <c r="FMJ20" s="760"/>
      <c r="FMK20" s="193"/>
      <c r="FML20" s="83"/>
      <c r="FMM20" s="83"/>
      <c r="FMN20" s="543"/>
      <c r="FMO20" s="759"/>
      <c r="FMW20" s="760"/>
      <c r="FMY20" s="760"/>
      <c r="FNA20" s="760"/>
      <c r="FNC20" s="760"/>
      <c r="FND20" s="193"/>
      <c r="FNE20" s="83"/>
      <c r="FNF20" s="83"/>
      <c r="FNG20" s="543"/>
      <c r="FNH20" s="759"/>
      <c r="FNP20" s="760"/>
      <c r="FNR20" s="760"/>
      <c r="FNT20" s="760"/>
      <c r="FNV20" s="760"/>
      <c r="FNW20" s="193"/>
      <c r="FNX20" s="83"/>
      <c r="FNY20" s="83"/>
      <c r="FNZ20" s="543"/>
      <c r="FOA20" s="759"/>
      <c r="FOI20" s="760"/>
      <c r="FOK20" s="760"/>
      <c r="FOM20" s="760"/>
      <c r="FOO20" s="760"/>
      <c r="FOP20" s="193"/>
      <c r="FOQ20" s="83"/>
      <c r="FOR20" s="83"/>
      <c r="FOS20" s="543"/>
      <c r="FOT20" s="759"/>
      <c r="FPB20" s="760"/>
      <c r="FPD20" s="760"/>
      <c r="FPF20" s="760"/>
      <c r="FPH20" s="760"/>
      <c r="FPI20" s="193"/>
      <c r="FPJ20" s="83"/>
      <c r="FPK20" s="83"/>
      <c r="FPL20" s="543"/>
      <c r="FPM20" s="759"/>
      <c r="FPU20" s="760"/>
      <c r="FPW20" s="760"/>
      <c r="FPY20" s="760"/>
      <c r="FQA20" s="760"/>
      <c r="FQB20" s="193"/>
      <c r="FQC20" s="83"/>
      <c r="FQD20" s="83"/>
      <c r="FQE20" s="543"/>
      <c r="FQF20" s="759"/>
      <c r="FQN20" s="760"/>
      <c r="FQP20" s="760"/>
      <c r="FQR20" s="760"/>
      <c r="FQT20" s="760"/>
      <c r="FQU20" s="193"/>
      <c r="FQV20" s="83"/>
      <c r="FQW20" s="83"/>
      <c r="FQX20" s="543"/>
      <c r="FQY20" s="759"/>
      <c r="FRG20" s="760"/>
      <c r="FRI20" s="760"/>
      <c r="FRK20" s="760"/>
      <c r="FRM20" s="760"/>
      <c r="FRN20" s="193"/>
      <c r="FRO20" s="83"/>
      <c r="FRP20" s="83"/>
      <c r="FRQ20" s="543"/>
      <c r="FRR20" s="759"/>
      <c r="FRZ20" s="760"/>
      <c r="FSB20" s="760"/>
      <c r="FSD20" s="760"/>
      <c r="FSF20" s="760"/>
      <c r="FSG20" s="193"/>
      <c r="FSH20" s="83"/>
      <c r="FSI20" s="83"/>
      <c r="FSJ20" s="543"/>
      <c r="FSK20" s="759"/>
      <c r="FSS20" s="760"/>
      <c r="FSU20" s="760"/>
      <c r="FSW20" s="760"/>
      <c r="FSY20" s="760"/>
      <c r="FSZ20" s="193"/>
      <c r="FTA20" s="83"/>
      <c r="FTB20" s="83"/>
      <c r="FTC20" s="543"/>
      <c r="FTD20" s="759"/>
      <c r="FTL20" s="760"/>
      <c r="FTN20" s="760"/>
      <c r="FTP20" s="760"/>
      <c r="FTR20" s="760"/>
      <c r="FTS20" s="193"/>
      <c r="FTT20" s="83"/>
      <c r="FTU20" s="83"/>
      <c r="FTV20" s="543"/>
      <c r="FTW20" s="759"/>
      <c r="FUE20" s="760"/>
      <c r="FUG20" s="760"/>
      <c r="FUI20" s="760"/>
      <c r="FUK20" s="760"/>
      <c r="FUL20" s="193"/>
      <c r="FUM20" s="83"/>
      <c r="FUN20" s="83"/>
      <c r="FUO20" s="543"/>
      <c r="FUP20" s="759"/>
      <c r="FUX20" s="760"/>
      <c r="FUZ20" s="760"/>
      <c r="FVB20" s="760"/>
      <c r="FVD20" s="760"/>
      <c r="FVE20" s="193"/>
      <c r="FVF20" s="83"/>
      <c r="FVG20" s="83"/>
      <c r="FVH20" s="543"/>
      <c r="FVI20" s="759"/>
      <c r="FVQ20" s="760"/>
      <c r="FVS20" s="760"/>
      <c r="FVU20" s="760"/>
      <c r="FVW20" s="760"/>
      <c r="FVX20" s="193"/>
      <c r="FVY20" s="83"/>
      <c r="FVZ20" s="83"/>
      <c r="FWA20" s="543"/>
      <c r="FWB20" s="759"/>
      <c r="FWJ20" s="760"/>
      <c r="FWL20" s="760"/>
      <c r="FWN20" s="760"/>
      <c r="FWP20" s="760"/>
      <c r="FWQ20" s="193"/>
      <c r="FWR20" s="83"/>
      <c r="FWS20" s="83"/>
      <c r="FWT20" s="543"/>
      <c r="FWU20" s="759"/>
      <c r="FXC20" s="760"/>
      <c r="FXE20" s="760"/>
      <c r="FXG20" s="760"/>
      <c r="FXI20" s="760"/>
      <c r="FXJ20" s="193"/>
      <c r="FXK20" s="83"/>
      <c r="FXL20" s="83"/>
      <c r="FXM20" s="543"/>
      <c r="FXN20" s="759"/>
      <c r="FXV20" s="760"/>
      <c r="FXX20" s="760"/>
      <c r="FXZ20" s="760"/>
      <c r="FYB20" s="760"/>
      <c r="FYC20" s="193"/>
      <c r="FYD20" s="83"/>
      <c r="FYE20" s="83"/>
      <c r="FYF20" s="543"/>
      <c r="FYG20" s="759"/>
      <c r="FYO20" s="760"/>
      <c r="FYQ20" s="760"/>
      <c r="FYS20" s="760"/>
      <c r="FYU20" s="760"/>
      <c r="FYV20" s="193"/>
      <c r="FYW20" s="83"/>
      <c r="FYX20" s="83"/>
      <c r="FYY20" s="543"/>
      <c r="FYZ20" s="759"/>
      <c r="FZH20" s="760"/>
      <c r="FZJ20" s="760"/>
      <c r="FZL20" s="760"/>
      <c r="FZN20" s="760"/>
      <c r="FZO20" s="193"/>
      <c r="FZP20" s="83"/>
      <c r="FZQ20" s="83"/>
      <c r="FZR20" s="543"/>
      <c r="FZS20" s="759"/>
      <c r="GAA20" s="760"/>
      <c r="GAC20" s="760"/>
      <c r="GAE20" s="760"/>
      <c r="GAG20" s="760"/>
      <c r="GAH20" s="193"/>
      <c r="GAI20" s="83"/>
      <c r="GAJ20" s="83"/>
      <c r="GAK20" s="543"/>
      <c r="GAL20" s="759"/>
      <c r="GAT20" s="760"/>
      <c r="GAV20" s="760"/>
      <c r="GAX20" s="760"/>
      <c r="GAZ20" s="760"/>
      <c r="GBA20" s="193"/>
      <c r="GBB20" s="83"/>
      <c r="GBC20" s="83"/>
      <c r="GBD20" s="543"/>
      <c r="GBE20" s="759"/>
      <c r="GBM20" s="760"/>
      <c r="GBO20" s="760"/>
      <c r="GBQ20" s="760"/>
      <c r="GBS20" s="760"/>
      <c r="GBT20" s="193"/>
      <c r="GBU20" s="83"/>
      <c r="GBV20" s="83"/>
      <c r="GBW20" s="543"/>
      <c r="GBX20" s="759"/>
      <c r="GCF20" s="760"/>
      <c r="GCH20" s="760"/>
      <c r="GCJ20" s="760"/>
      <c r="GCL20" s="760"/>
      <c r="GCM20" s="193"/>
      <c r="GCN20" s="83"/>
      <c r="GCO20" s="83"/>
      <c r="GCP20" s="543"/>
      <c r="GCQ20" s="759"/>
      <c r="GCY20" s="760"/>
      <c r="GDA20" s="760"/>
      <c r="GDC20" s="760"/>
      <c r="GDE20" s="760"/>
      <c r="GDF20" s="193"/>
      <c r="GDG20" s="83"/>
      <c r="GDH20" s="83"/>
      <c r="GDI20" s="543"/>
      <c r="GDJ20" s="759"/>
      <c r="GDR20" s="760"/>
      <c r="GDT20" s="760"/>
      <c r="GDV20" s="760"/>
      <c r="GDX20" s="760"/>
      <c r="GDY20" s="193"/>
      <c r="GDZ20" s="83"/>
      <c r="GEA20" s="83"/>
      <c r="GEB20" s="543"/>
      <c r="GEC20" s="759"/>
      <c r="GEK20" s="760"/>
      <c r="GEM20" s="760"/>
      <c r="GEO20" s="760"/>
      <c r="GEQ20" s="760"/>
      <c r="GER20" s="193"/>
      <c r="GES20" s="83"/>
      <c r="GET20" s="83"/>
      <c r="GEU20" s="543"/>
      <c r="GEV20" s="759"/>
      <c r="GFD20" s="760"/>
      <c r="GFF20" s="760"/>
      <c r="GFH20" s="760"/>
      <c r="GFJ20" s="760"/>
      <c r="GFK20" s="193"/>
      <c r="GFL20" s="83"/>
      <c r="GFM20" s="83"/>
      <c r="GFN20" s="543"/>
      <c r="GFO20" s="759"/>
      <c r="GFW20" s="760"/>
      <c r="GFY20" s="760"/>
      <c r="GGA20" s="760"/>
      <c r="GGC20" s="760"/>
      <c r="GGD20" s="193"/>
      <c r="GGE20" s="83"/>
      <c r="GGF20" s="83"/>
      <c r="GGG20" s="543"/>
      <c r="GGH20" s="759"/>
      <c r="GGP20" s="760"/>
      <c r="GGR20" s="760"/>
      <c r="GGT20" s="760"/>
      <c r="GGV20" s="760"/>
      <c r="GGW20" s="193"/>
      <c r="GGX20" s="83"/>
      <c r="GGY20" s="83"/>
      <c r="GGZ20" s="543"/>
      <c r="GHA20" s="759"/>
      <c r="GHI20" s="760"/>
      <c r="GHK20" s="760"/>
      <c r="GHM20" s="760"/>
      <c r="GHO20" s="760"/>
      <c r="GHP20" s="193"/>
      <c r="GHQ20" s="83"/>
      <c r="GHR20" s="83"/>
      <c r="GHS20" s="543"/>
      <c r="GHT20" s="759"/>
      <c r="GIB20" s="760"/>
      <c r="GID20" s="760"/>
      <c r="GIF20" s="760"/>
      <c r="GIH20" s="760"/>
      <c r="GII20" s="193"/>
      <c r="GIJ20" s="83"/>
      <c r="GIK20" s="83"/>
      <c r="GIL20" s="543"/>
      <c r="GIM20" s="759"/>
      <c r="GIU20" s="760"/>
      <c r="GIW20" s="760"/>
      <c r="GIY20" s="760"/>
      <c r="GJA20" s="760"/>
      <c r="GJB20" s="193"/>
      <c r="GJC20" s="83"/>
      <c r="GJD20" s="83"/>
      <c r="GJE20" s="543"/>
      <c r="GJF20" s="759"/>
      <c r="GJN20" s="760"/>
      <c r="GJP20" s="760"/>
      <c r="GJR20" s="760"/>
      <c r="GJT20" s="760"/>
      <c r="GJU20" s="193"/>
      <c r="GJV20" s="83"/>
      <c r="GJW20" s="83"/>
      <c r="GJX20" s="543"/>
      <c r="GJY20" s="759"/>
      <c r="GKG20" s="760"/>
      <c r="GKI20" s="760"/>
      <c r="GKK20" s="760"/>
      <c r="GKM20" s="760"/>
      <c r="GKN20" s="193"/>
      <c r="GKO20" s="83"/>
      <c r="GKP20" s="83"/>
      <c r="GKQ20" s="543"/>
      <c r="GKR20" s="759"/>
      <c r="GKZ20" s="760"/>
      <c r="GLB20" s="760"/>
      <c r="GLD20" s="760"/>
      <c r="GLF20" s="760"/>
      <c r="GLG20" s="193"/>
      <c r="GLH20" s="83"/>
      <c r="GLI20" s="83"/>
      <c r="GLJ20" s="543"/>
      <c r="GLK20" s="759"/>
      <c r="GLS20" s="760"/>
      <c r="GLU20" s="760"/>
      <c r="GLW20" s="760"/>
      <c r="GLY20" s="760"/>
      <c r="GLZ20" s="193"/>
      <c r="GMA20" s="83"/>
      <c r="GMB20" s="83"/>
      <c r="GMC20" s="543"/>
      <c r="GMD20" s="759"/>
      <c r="GML20" s="760"/>
      <c r="GMN20" s="760"/>
      <c r="GMP20" s="760"/>
      <c r="GMR20" s="760"/>
      <c r="GMS20" s="193"/>
      <c r="GMT20" s="83"/>
      <c r="GMU20" s="83"/>
      <c r="GMV20" s="543"/>
      <c r="GMW20" s="759"/>
      <c r="GNE20" s="760"/>
      <c r="GNG20" s="760"/>
      <c r="GNI20" s="760"/>
      <c r="GNK20" s="760"/>
      <c r="GNL20" s="193"/>
      <c r="GNM20" s="83"/>
      <c r="GNN20" s="83"/>
      <c r="GNO20" s="543"/>
      <c r="GNP20" s="759"/>
      <c r="GNX20" s="760"/>
      <c r="GNZ20" s="760"/>
      <c r="GOB20" s="760"/>
      <c r="GOD20" s="760"/>
      <c r="GOE20" s="193"/>
      <c r="GOF20" s="83"/>
      <c r="GOG20" s="83"/>
      <c r="GOH20" s="543"/>
      <c r="GOI20" s="759"/>
      <c r="GOQ20" s="760"/>
      <c r="GOS20" s="760"/>
      <c r="GOU20" s="760"/>
      <c r="GOW20" s="760"/>
      <c r="GOX20" s="193"/>
      <c r="GOY20" s="83"/>
      <c r="GOZ20" s="83"/>
      <c r="GPA20" s="543"/>
      <c r="GPB20" s="759"/>
      <c r="GPJ20" s="760"/>
      <c r="GPL20" s="760"/>
      <c r="GPN20" s="760"/>
      <c r="GPP20" s="760"/>
      <c r="GPQ20" s="193"/>
      <c r="GPR20" s="83"/>
      <c r="GPS20" s="83"/>
      <c r="GPT20" s="543"/>
      <c r="GPU20" s="759"/>
      <c r="GQC20" s="760"/>
      <c r="GQE20" s="760"/>
      <c r="GQG20" s="760"/>
      <c r="GQI20" s="760"/>
      <c r="GQJ20" s="193"/>
      <c r="GQK20" s="83"/>
      <c r="GQL20" s="83"/>
      <c r="GQM20" s="543"/>
      <c r="GQN20" s="759"/>
      <c r="GQV20" s="760"/>
      <c r="GQX20" s="760"/>
      <c r="GQZ20" s="760"/>
      <c r="GRB20" s="760"/>
      <c r="GRC20" s="193"/>
      <c r="GRD20" s="83"/>
      <c r="GRE20" s="83"/>
      <c r="GRF20" s="543"/>
      <c r="GRG20" s="759"/>
      <c r="GRO20" s="760"/>
      <c r="GRQ20" s="760"/>
      <c r="GRS20" s="760"/>
      <c r="GRU20" s="760"/>
      <c r="GRV20" s="193"/>
      <c r="GRW20" s="83"/>
      <c r="GRX20" s="83"/>
      <c r="GRY20" s="543"/>
      <c r="GRZ20" s="759"/>
      <c r="GSH20" s="760"/>
      <c r="GSJ20" s="760"/>
      <c r="GSL20" s="760"/>
      <c r="GSN20" s="760"/>
      <c r="GSO20" s="193"/>
      <c r="GSP20" s="83"/>
      <c r="GSQ20" s="83"/>
      <c r="GSR20" s="543"/>
      <c r="GSS20" s="759"/>
      <c r="GTA20" s="760"/>
      <c r="GTC20" s="760"/>
      <c r="GTE20" s="760"/>
      <c r="GTG20" s="760"/>
      <c r="GTH20" s="193"/>
      <c r="GTI20" s="83"/>
      <c r="GTJ20" s="83"/>
      <c r="GTK20" s="543"/>
      <c r="GTL20" s="759"/>
      <c r="GTT20" s="760"/>
      <c r="GTV20" s="760"/>
      <c r="GTX20" s="760"/>
      <c r="GTZ20" s="760"/>
      <c r="GUA20" s="193"/>
      <c r="GUB20" s="83"/>
      <c r="GUC20" s="83"/>
      <c r="GUD20" s="543"/>
      <c r="GUE20" s="759"/>
      <c r="GUM20" s="760"/>
      <c r="GUO20" s="760"/>
      <c r="GUQ20" s="760"/>
      <c r="GUS20" s="760"/>
      <c r="GUT20" s="193"/>
      <c r="GUU20" s="83"/>
      <c r="GUV20" s="83"/>
      <c r="GUW20" s="543"/>
      <c r="GUX20" s="759"/>
      <c r="GVF20" s="760"/>
      <c r="GVH20" s="760"/>
      <c r="GVJ20" s="760"/>
      <c r="GVL20" s="760"/>
      <c r="GVM20" s="193"/>
      <c r="GVN20" s="83"/>
      <c r="GVO20" s="83"/>
      <c r="GVP20" s="543"/>
      <c r="GVQ20" s="759"/>
      <c r="GVY20" s="760"/>
      <c r="GWA20" s="760"/>
      <c r="GWC20" s="760"/>
      <c r="GWE20" s="760"/>
      <c r="GWF20" s="193"/>
      <c r="GWG20" s="83"/>
      <c r="GWH20" s="83"/>
      <c r="GWI20" s="543"/>
      <c r="GWJ20" s="759"/>
      <c r="GWR20" s="760"/>
      <c r="GWT20" s="760"/>
      <c r="GWV20" s="760"/>
      <c r="GWX20" s="760"/>
      <c r="GWY20" s="193"/>
      <c r="GWZ20" s="83"/>
      <c r="GXA20" s="83"/>
      <c r="GXB20" s="543"/>
      <c r="GXC20" s="759"/>
      <c r="GXK20" s="760"/>
      <c r="GXM20" s="760"/>
      <c r="GXO20" s="760"/>
      <c r="GXQ20" s="760"/>
      <c r="GXR20" s="193"/>
      <c r="GXS20" s="83"/>
      <c r="GXT20" s="83"/>
      <c r="GXU20" s="543"/>
      <c r="GXV20" s="759"/>
      <c r="GYD20" s="760"/>
      <c r="GYF20" s="760"/>
      <c r="GYH20" s="760"/>
      <c r="GYJ20" s="760"/>
      <c r="GYK20" s="193"/>
      <c r="GYL20" s="83"/>
      <c r="GYM20" s="83"/>
      <c r="GYN20" s="543"/>
      <c r="GYO20" s="759"/>
      <c r="GYW20" s="760"/>
      <c r="GYY20" s="760"/>
      <c r="GZA20" s="760"/>
      <c r="GZC20" s="760"/>
      <c r="GZD20" s="193"/>
      <c r="GZE20" s="83"/>
      <c r="GZF20" s="83"/>
      <c r="GZG20" s="543"/>
      <c r="GZH20" s="759"/>
      <c r="GZP20" s="760"/>
      <c r="GZR20" s="760"/>
      <c r="GZT20" s="760"/>
      <c r="GZV20" s="760"/>
      <c r="GZW20" s="193"/>
      <c r="GZX20" s="83"/>
      <c r="GZY20" s="83"/>
      <c r="GZZ20" s="543"/>
      <c r="HAA20" s="759"/>
      <c r="HAI20" s="760"/>
      <c r="HAK20" s="760"/>
      <c r="HAM20" s="760"/>
      <c r="HAO20" s="760"/>
      <c r="HAP20" s="193"/>
      <c r="HAQ20" s="83"/>
      <c r="HAR20" s="83"/>
      <c r="HAS20" s="543"/>
      <c r="HAT20" s="759"/>
      <c r="HBB20" s="760"/>
      <c r="HBD20" s="760"/>
      <c r="HBF20" s="760"/>
      <c r="HBH20" s="760"/>
      <c r="HBI20" s="193"/>
      <c r="HBJ20" s="83"/>
      <c r="HBK20" s="83"/>
      <c r="HBL20" s="543"/>
      <c r="HBM20" s="759"/>
      <c r="HBU20" s="760"/>
      <c r="HBW20" s="760"/>
      <c r="HBY20" s="760"/>
      <c r="HCA20" s="760"/>
      <c r="HCB20" s="193"/>
      <c r="HCC20" s="83"/>
      <c r="HCD20" s="83"/>
      <c r="HCE20" s="543"/>
      <c r="HCF20" s="759"/>
      <c r="HCN20" s="760"/>
      <c r="HCP20" s="760"/>
      <c r="HCR20" s="760"/>
      <c r="HCT20" s="760"/>
      <c r="HCU20" s="193"/>
      <c r="HCV20" s="83"/>
      <c r="HCW20" s="83"/>
      <c r="HCX20" s="543"/>
      <c r="HCY20" s="759"/>
      <c r="HDG20" s="760"/>
      <c r="HDI20" s="760"/>
      <c r="HDK20" s="760"/>
      <c r="HDM20" s="760"/>
      <c r="HDN20" s="193"/>
      <c r="HDO20" s="83"/>
      <c r="HDP20" s="83"/>
      <c r="HDQ20" s="543"/>
      <c r="HDR20" s="759"/>
      <c r="HDZ20" s="760"/>
      <c r="HEB20" s="760"/>
      <c r="HED20" s="760"/>
      <c r="HEF20" s="760"/>
      <c r="HEG20" s="193"/>
      <c r="HEH20" s="83"/>
      <c r="HEI20" s="83"/>
      <c r="HEJ20" s="543"/>
      <c r="HEK20" s="759"/>
      <c r="HES20" s="760"/>
      <c r="HEU20" s="760"/>
      <c r="HEW20" s="760"/>
      <c r="HEY20" s="760"/>
      <c r="HEZ20" s="193"/>
      <c r="HFA20" s="83"/>
      <c r="HFB20" s="83"/>
      <c r="HFC20" s="543"/>
      <c r="HFD20" s="759"/>
      <c r="HFL20" s="760"/>
      <c r="HFN20" s="760"/>
      <c r="HFP20" s="760"/>
      <c r="HFR20" s="760"/>
      <c r="HFS20" s="193"/>
      <c r="HFT20" s="83"/>
      <c r="HFU20" s="83"/>
      <c r="HFV20" s="543"/>
      <c r="HFW20" s="759"/>
      <c r="HGE20" s="760"/>
      <c r="HGG20" s="760"/>
      <c r="HGI20" s="760"/>
      <c r="HGK20" s="760"/>
      <c r="HGL20" s="193"/>
      <c r="HGM20" s="83"/>
      <c r="HGN20" s="83"/>
      <c r="HGO20" s="543"/>
      <c r="HGP20" s="759"/>
      <c r="HGX20" s="760"/>
      <c r="HGZ20" s="760"/>
      <c r="HHB20" s="760"/>
      <c r="HHD20" s="760"/>
      <c r="HHE20" s="193"/>
      <c r="HHF20" s="83"/>
      <c r="HHG20" s="83"/>
      <c r="HHH20" s="543"/>
      <c r="HHI20" s="759"/>
      <c r="HHQ20" s="760"/>
      <c r="HHS20" s="760"/>
      <c r="HHU20" s="760"/>
      <c r="HHW20" s="760"/>
      <c r="HHX20" s="193"/>
      <c r="HHY20" s="83"/>
      <c r="HHZ20" s="83"/>
      <c r="HIA20" s="543"/>
      <c r="HIB20" s="759"/>
      <c r="HIJ20" s="760"/>
      <c r="HIL20" s="760"/>
      <c r="HIN20" s="760"/>
      <c r="HIP20" s="760"/>
      <c r="HIQ20" s="193"/>
      <c r="HIR20" s="83"/>
      <c r="HIS20" s="83"/>
      <c r="HIT20" s="543"/>
      <c r="HIU20" s="759"/>
      <c r="HJC20" s="760"/>
      <c r="HJE20" s="760"/>
      <c r="HJG20" s="760"/>
      <c r="HJI20" s="760"/>
      <c r="HJJ20" s="193"/>
      <c r="HJK20" s="83"/>
      <c r="HJL20" s="83"/>
      <c r="HJM20" s="543"/>
      <c r="HJN20" s="759"/>
      <c r="HJV20" s="760"/>
      <c r="HJX20" s="760"/>
      <c r="HJZ20" s="760"/>
      <c r="HKB20" s="760"/>
      <c r="HKC20" s="193"/>
      <c r="HKD20" s="83"/>
      <c r="HKE20" s="83"/>
      <c r="HKF20" s="543"/>
      <c r="HKG20" s="759"/>
      <c r="HKO20" s="760"/>
      <c r="HKQ20" s="760"/>
      <c r="HKS20" s="760"/>
      <c r="HKU20" s="760"/>
      <c r="HKV20" s="193"/>
      <c r="HKW20" s="83"/>
      <c r="HKX20" s="83"/>
      <c r="HKY20" s="543"/>
      <c r="HKZ20" s="759"/>
      <c r="HLH20" s="760"/>
      <c r="HLJ20" s="760"/>
      <c r="HLL20" s="760"/>
      <c r="HLN20" s="760"/>
      <c r="HLO20" s="193"/>
      <c r="HLP20" s="83"/>
      <c r="HLQ20" s="83"/>
      <c r="HLR20" s="543"/>
      <c r="HLS20" s="759"/>
      <c r="HMA20" s="760"/>
      <c r="HMC20" s="760"/>
      <c r="HME20" s="760"/>
      <c r="HMG20" s="760"/>
      <c r="HMH20" s="193"/>
      <c r="HMI20" s="83"/>
      <c r="HMJ20" s="83"/>
      <c r="HMK20" s="543"/>
      <c r="HML20" s="759"/>
      <c r="HMT20" s="760"/>
      <c r="HMV20" s="760"/>
      <c r="HMX20" s="760"/>
      <c r="HMZ20" s="760"/>
      <c r="HNA20" s="193"/>
      <c r="HNB20" s="83"/>
      <c r="HNC20" s="83"/>
      <c r="HND20" s="543"/>
      <c r="HNE20" s="759"/>
      <c r="HNM20" s="760"/>
      <c r="HNO20" s="760"/>
      <c r="HNQ20" s="760"/>
      <c r="HNS20" s="760"/>
      <c r="HNT20" s="193"/>
      <c r="HNU20" s="83"/>
      <c r="HNV20" s="83"/>
      <c r="HNW20" s="543"/>
      <c r="HNX20" s="759"/>
      <c r="HOF20" s="760"/>
      <c r="HOH20" s="760"/>
      <c r="HOJ20" s="760"/>
      <c r="HOL20" s="760"/>
      <c r="HOM20" s="193"/>
      <c r="HON20" s="83"/>
      <c r="HOO20" s="83"/>
      <c r="HOP20" s="543"/>
      <c r="HOQ20" s="759"/>
      <c r="HOY20" s="760"/>
      <c r="HPA20" s="760"/>
      <c r="HPC20" s="760"/>
      <c r="HPE20" s="760"/>
      <c r="HPF20" s="193"/>
      <c r="HPG20" s="83"/>
      <c r="HPH20" s="83"/>
      <c r="HPI20" s="543"/>
      <c r="HPJ20" s="759"/>
      <c r="HPR20" s="760"/>
      <c r="HPT20" s="760"/>
      <c r="HPV20" s="760"/>
      <c r="HPX20" s="760"/>
      <c r="HPY20" s="193"/>
      <c r="HPZ20" s="83"/>
      <c r="HQA20" s="83"/>
      <c r="HQB20" s="543"/>
      <c r="HQC20" s="759"/>
      <c r="HQK20" s="760"/>
      <c r="HQM20" s="760"/>
      <c r="HQO20" s="760"/>
      <c r="HQQ20" s="760"/>
      <c r="HQR20" s="193"/>
      <c r="HQS20" s="83"/>
      <c r="HQT20" s="83"/>
      <c r="HQU20" s="543"/>
      <c r="HQV20" s="759"/>
      <c r="HRD20" s="760"/>
      <c r="HRF20" s="760"/>
      <c r="HRH20" s="760"/>
      <c r="HRJ20" s="760"/>
      <c r="HRK20" s="193"/>
      <c r="HRL20" s="83"/>
      <c r="HRM20" s="83"/>
      <c r="HRN20" s="543"/>
      <c r="HRO20" s="759"/>
      <c r="HRW20" s="760"/>
      <c r="HRY20" s="760"/>
      <c r="HSA20" s="760"/>
      <c r="HSC20" s="760"/>
      <c r="HSD20" s="193"/>
      <c r="HSE20" s="83"/>
      <c r="HSF20" s="83"/>
      <c r="HSG20" s="543"/>
      <c r="HSH20" s="759"/>
      <c r="HSP20" s="760"/>
      <c r="HSR20" s="760"/>
      <c r="HST20" s="760"/>
      <c r="HSV20" s="760"/>
      <c r="HSW20" s="193"/>
      <c r="HSX20" s="83"/>
      <c r="HSY20" s="83"/>
      <c r="HSZ20" s="543"/>
      <c r="HTA20" s="759"/>
      <c r="HTI20" s="760"/>
      <c r="HTK20" s="760"/>
      <c r="HTM20" s="760"/>
      <c r="HTO20" s="760"/>
      <c r="HTP20" s="193"/>
      <c r="HTQ20" s="83"/>
      <c r="HTR20" s="83"/>
      <c r="HTS20" s="543"/>
      <c r="HTT20" s="759"/>
      <c r="HUB20" s="760"/>
      <c r="HUD20" s="760"/>
      <c r="HUF20" s="760"/>
      <c r="HUH20" s="760"/>
      <c r="HUI20" s="193"/>
      <c r="HUJ20" s="83"/>
      <c r="HUK20" s="83"/>
      <c r="HUL20" s="543"/>
      <c r="HUM20" s="759"/>
      <c r="HUU20" s="760"/>
      <c r="HUW20" s="760"/>
      <c r="HUY20" s="760"/>
      <c r="HVA20" s="760"/>
      <c r="HVB20" s="193"/>
      <c r="HVC20" s="83"/>
      <c r="HVD20" s="83"/>
      <c r="HVE20" s="543"/>
      <c r="HVF20" s="759"/>
      <c r="HVN20" s="760"/>
      <c r="HVP20" s="760"/>
      <c r="HVR20" s="760"/>
      <c r="HVT20" s="760"/>
      <c r="HVU20" s="193"/>
      <c r="HVV20" s="83"/>
      <c r="HVW20" s="83"/>
      <c r="HVX20" s="543"/>
      <c r="HVY20" s="759"/>
      <c r="HWG20" s="760"/>
      <c r="HWI20" s="760"/>
      <c r="HWK20" s="760"/>
      <c r="HWM20" s="760"/>
      <c r="HWN20" s="193"/>
      <c r="HWO20" s="83"/>
      <c r="HWP20" s="83"/>
      <c r="HWQ20" s="543"/>
      <c r="HWR20" s="759"/>
      <c r="HWZ20" s="760"/>
      <c r="HXB20" s="760"/>
      <c r="HXD20" s="760"/>
      <c r="HXF20" s="760"/>
      <c r="HXG20" s="193"/>
      <c r="HXH20" s="83"/>
      <c r="HXI20" s="83"/>
      <c r="HXJ20" s="543"/>
      <c r="HXK20" s="759"/>
      <c r="HXS20" s="760"/>
      <c r="HXU20" s="760"/>
      <c r="HXW20" s="760"/>
      <c r="HXY20" s="760"/>
      <c r="HXZ20" s="193"/>
      <c r="HYA20" s="83"/>
      <c r="HYB20" s="83"/>
      <c r="HYC20" s="543"/>
      <c r="HYD20" s="759"/>
      <c r="HYL20" s="760"/>
      <c r="HYN20" s="760"/>
      <c r="HYP20" s="760"/>
      <c r="HYR20" s="760"/>
      <c r="HYS20" s="193"/>
      <c r="HYT20" s="83"/>
      <c r="HYU20" s="83"/>
      <c r="HYV20" s="543"/>
      <c r="HYW20" s="759"/>
      <c r="HZE20" s="760"/>
      <c r="HZG20" s="760"/>
      <c r="HZI20" s="760"/>
      <c r="HZK20" s="760"/>
      <c r="HZL20" s="193"/>
      <c r="HZM20" s="83"/>
      <c r="HZN20" s="83"/>
      <c r="HZO20" s="543"/>
      <c r="HZP20" s="759"/>
      <c r="HZX20" s="760"/>
      <c r="HZZ20" s="760"/>
      <c r="IAB20" s="760"/>
      <c r="IAD20" s="760"/>
      <c r="IAE20" s="193"/>
      <c r="IAF20" s="83"/>
      <c r="IAG20" s="83"/>
      <c r="IAH20" s="543"/>
      <c r="IAI20" s="759"/>
      <c r="IAQ20" s="760"/>
      <c r="IAS20" s="760"/>
      <c r="IAU20" s="760"/>
      <c r="IAW20" s="760"/>
      <c r="IAX20" s="193"/>
      <c r="IAY20" s="83"/>
      <c r="IAZ20" s="83"/>
      <c r="IBA20" s="543"/>
      <c r="IBB20" s="759"/>
      <c r="IBJ20" s="760"/>
      <c r="IBL20" s="760"/>
      <c r="IBN20" s="760"/>
      <c r="IBP20" s="760"/>
      <c r="IBQ20" s="193"/>
      <c r="IBR20" s="83"/>
      <c r="IBS20" s="83"/>
      <c r="IBT20" s="543"/>
      <c r="IBU20" s="759"/>
      <c r="ICC20" s="760"/>
      <c r="ICE20" s="760"/>
      <c r="ICG20" s="760"/>
      <c r="ICI20" s="760"/>
      <c r="ICJ20" s="193"/>
      <c r="ICK20" s="83"/>
      <c r="ICL20" s="83"/>
      <c r="ICM20" s="543"/>
      <c r="ICN20" s="759"/>
      <c r="ICV20" s="760"/>
      <c r="ICX20" s="760"/>
      <c r="ICZ20" s="760"/>
      <c r="IDB20" s="760"/>
      <c r="IDC20" s="193"/>
      <c r="IDD20" s="83"/>
      <c r="IDE20" s="83"/>
      <c r="IDF20" s="543"/>
      <c r="IDG20" s="759"/>
      <c r="IDO20" s="760"/>
      <c r="IDQ20" s="760"/>
      <c r="IDS20" s="760"/>
      <c r="IDU20" s="760"/>
      <c r="IDV20" s="193"/>
      <c r="IDW20" s="83"/>
      <c r="IDX20" s="83"/>
      <c r="IDY20" s="543"/>
      <c r="IDZ20" s="759"/>
      <c r="IEH20" s="760"/>
      <c r="IEJ20" s="760"/>
      <c r="IEL20" s="760"/>
      <c r="IEN20" s="760"/>
      <c r="IEO20" s="193"/>
      <c r="IEP20" s="83"/>
      <c r="IEQ20" s="83"/>
      <c r="IER20" s="543"/>
      <c r="IES20" s="759"/>
      <c r="IFA20" s="760"/>
      <c r="IFC20" s="760"/>
      <c r="IFE20" s="760"/>
      <c r="IFG20" s="760"/>
      <c r="IFH20" s="193"/>
      <c r="IFI20" s="83"/>
      <c r="IFJ20" s="83"/>
      <c r="IFK20" s="543"/>
      <c r="IFL20" s="759"/>
      <c r="IFT20" s="760"/>
      <c r="IFV20" s="760"/>
      <c r="IFX20" s="760"/>
      <c r="IFZ20" s="760"/>
      <c r="IGA20" s="193"/>
      <c r="IGB20" s="83"/>
      <c r="IGC20" s="83"/>
      <c r="IGD20" s="543"/>
      <c r="IGE20" s="759"/>
      <c r="IGM20" s="760"/>
      <c r="IGO20" s="760"/>
      <c r="IGQ20" s="760"/>
      <c r="IGS20" s="760"/>
      <c r="IGT20" s="193"/>
      <c r="IGU20" s="83"/>
      <c r="IGV20" s="83"/>
      <c r="IGW20" s="543"/>
      <c r="IGX20" s="759"/>
      <c r="IHF20" s="760"/>
      <c r="IHH20" s="760"/>
      <c r="IHJ20" s="760"/>
      <c r="IHL20" s="760"/>
      <c r="IHM20" s="193"/>
      <c r="IHN20" s="83"/>
      <c r="IHO20" s="83"/>
      <c r="IHP20" s="543"/>
      <c r="IHQ20" s="759"/>
      <c r="IHY20" s="760"/>
      <c r="IIA20" s="760"/>
      <c r="IIC20" s="760"/>
      <c r="IIE20" s="760"/>
      <c r="IIF20" s="193"/>
      <c r="IIG20" s="83"/>
      <c r="IIH20" s="83"/>
      <c r="III20" s="543"/>
      <c r="IIJ20" s="759"/>
      <c r="IIR20" s="760"/>
      <c r="IIT20" s="760"/>
      <c r="IIV20" s="760"/>
      <c r="IIX20" s="760"/>
      <c r="IIY20" s="193"/>
      <c r="IIZ20" s="83"/>
      <c r="IJA20" s="83"/>
      <c r="IJB20" s="543"/>
      <c r="IJC20" s="759"/>
      <c r="IJK20" s="760"/>
      <c r="IJM20" s="760"/>
      <c r="IJO20" s="760"/>
      <c r="IJQ20" s="760"/>
      <c r="IJR20" s="193"/>
      <c r="IJS20" s="83"/>
      <c r="IJT20" s="83"/>
      <c r="IJU20" s="543"/>
      <c r="IJV20" s="759"/>
      <c r="IKD20" s="760"/>
      <c r="IKF20" s="760"/>
      <c r="IKH20" s="760"/>
      <c r="IKJ20" s="760"/>
      <c r="IKK20" s="193"/>
      <c r="IKL20" s="83"/>
      <c r="IKM20" s="83"/>
      <c r="IKN20" s="543"/>
      <c r="IKO20" s="759"/>
      <c r="IKW20" s="760"/>
      <c r="IKY20" s="760"/>
      <c r="ILA20" s="760"/>
      <c r="ILC20" s="760"/>
      <c r="ILD20" s="193"/>
      <c r="ILE20" s="83"/>
      <c r="ILF20" s="83"/>
      <c r="ILG20" s="543"/>
      <c r="ILH20" s="759"/>
      <c r="ILP20" s="760"/>
      <c r="ILR20" s="760"/>
      <c r="ILT20" s="760"/>
      <c r="ILV20" s="760"/>
      <c r="ILW20" s="193"/>
      <c r="ILX20" s="83"/>
      <c r="ILY20" s="83"/>
      <c r="ILZ20" s="543"/>
      <c r="IMA20" s="759"/>
      <c r="IMI20" s="760"/>
      <c r="IMK20" s="760"/>
      <c r="IMM20" s="760"/>
      <c r="IMO20" s="760"/>
      <c r="IMP20" s="193"/>
      <c r="IMQ20" s="83"/>
      <c r="IMR20" s="83"/>
      <c r="IMS20" s="543"/>
      <c r="IMT20" s="759"/>
      <c r="INB20" s="760"/>
      <c r="IND20" s="760"/>
      <c r="INF20" s="760"/>
      <c r="INH20" s="760"/>
      <c r="INI20" s="193"/>
      <c r="INJ20" s="83"/>
      <c r="INK20" s="83"/>
      <c r="INL20" s="543"/>
      <c r="INM20" s="759"/>
      <c r="INU20" s="760"/>
      <c r="INW20" s="760"/>
      <c r="INY20" s="760"/>
      <c r="IOA20" s="760"/>
      <c r="IOB20" s="193"/>
      <c r="IOC20" s="83"/>
      <c r="IOD20" s="83"/>
      <c r="IOE20" s="543"/>
      <c r="IOF20" s="759"/>
      <c r="ION20" s="760"/>
      <c r="IOP20" s="760"/>
      <c r="IOR20" s="760"/>
      <c r="IOT20" s="760"/>
      <c r="IOU20" s="193"/>
      <c r="IOV20" s="83"/>
      <c r="IOW20" s="83"/>
      <c r="IOX20" s="543"/>
      <c r="IOY20" s="759"/>
      <c r="IPG20" s="760"/>
      <c r="IPI20" s="760"/>
      <c r="IPK20" s="760"/>
      <c r="IPM20" s="760"/>
      <c r="IPN20" s="193"/>
      <c r="IPO20" s="83"/>
      <c r="IPP20" s="83"/>
      <c r="IPQ20" s="543"/>
      <c r="IPR20" s="759"/>
      <c r="IPZ20" s="760"/>
      <c r="IQB20" s="760"/>
      <c r="IQD20" s="760"/>
      <c r="IQF20" s="760"/>
      <c r="IQG20" s="193"/>
      <c r="IQH20" s="83"/>
      <c r="IQI20" s="83"/>
      <c r="IQJ20" s="543"/>
      <c r="IQK20" s="759"/>
      <c r="IQS20" s="760"/>
      <c r="IQU20" s="760"/>
      <c r="IQW20" s="760"/>
      <c r="IQY20" s="760"/>
      <c r="IQZ20" s="193"/>
      <c r="IRA20" s="83"/>
      <c r="IRB20" s="83"/>
      <c r="IRC20" s="543"/>
      <c r="IRD20" s="759"/>
      <c r="IRL20" s="760"/>
      <c r="IRN20" s="760"/>
      <c r="IRP20" s="760"/>
      <c r="IRR20" s="760"/>
      <c r="IRS20" s="193"/>
      <c r="IRT20" s="83"/>
      <c r="IRU20" s="83"/>
      <c r="IRV20" s="543"/>
      <c r="IRW20" s="759"/>
      <c r="ISE20" s="760"/>
      <c r="ISG20" s="760"/>
      <c r="ISI20" s="760"/>
      <c r="ISK20" s="760"/>
      <c r="ISL20" s="193"/>
      <c r="ISM20" s="83"/>
      <c r="ISN20" s="83"/>
      <c r="ISO20" s="543"/>
      <c r="ISP20" s="759"/>
      <c r="ISX20" s="760"/>
      <c r="ISZ20" s="760"/>
      <c r="ITB20" s="760"/>
      <c r="ITD20" s="760"/>
      <c r="ITE20" s="193"/>
      <c r="ITF20" s="83"/>
      <c r="ITG20" s="83"/>
      <c r="ITH20" s="543"/>
      <c r="ITI20" s="759"/>
      <c r="ITQ20" s="760"/>
      <c r="ITS20" s="760"/>
      <c r="ITU20" s="760"/>
      <c r="ITW20" s="760"/>
      <c r="ITX20" s="193"/>
      <c r="ITY20" s="83"/>
      <c r="ITZ20" s="83"/>
      <c r="IUA20" s="543"/>
      <c r="IUB20" s="759"/>
      <c r="IUJ20" s="760"/>
      <c r="IUL20" s="760"/>
      <c r="IUN20" s="760"/>
      <c r="IUP20" s="760"/>
      <c r="IUQ20" s="193"/>
      <c r="IUR20" s="83"/>
      <c r="IUS20" s="83"/>
      <c r="IUT20" s="543"/>
      <c r="IUU20" s="759"/>
      <c r="IVC20" s="760"/>
      <c r="IVE20" s="760"/>
      <c r="IVG20" s="760"/>
      <c r="IVI20" s="760"/>
      <c r="IVJ20" s="193"/>
      <c r="IVK20" s="83"/>
      <c r="IVL20" s="83"/>
      <c r="IVM20" s="543"/>
      <c r="IVN20" s="759"/>
      <c r="IVV20" s="760"/>
      <c r="IVX20" s="760"/>
      <c r="IVZ20" s="760"/>
      <c r="IWB20" s="760"/>
      <c r="IWC20" s="193"/>
      <c r="IWD20" s="83"/>
      <c r="IWE20" s="83"/>
      <c r="IWF20" s="543"/>
      <c r="IWG20" s="759"/>
      <c r="IWO20" s="760"/>
      <c r="IWQ20" s="760"/>
      <c r="IWS20" s="760"/>
      <c r="IWU20" s="760"/>
      <c r="IWV20" s="193"/>
      <c r="IWW20" s="83"/>
      <c r="IWX20" s="83"/>
      <c r="IWY20" s="543"/>
      <c r="IWZ20" s="759"/>
      <c r="IXH20" s="760"/>
      <c r="IXJ20" s="760"/>
      <c r="IXL20" s="760"/>
      <c r="IXN20" s="760"/>
      <c r="IXO20" s="193"/>
      <c r="IXP20" s="83"/>
      <c r="IXQ20" s="83"/>
      <c r="IXR20" s="543"/>
      <c r="IXS20" s="759"/>
      <c r="IYA20" s="760"/>
      <c r="IYC20" s="760"/>
      <c r="IYE20" s="760"/>
      <c r="IYG20" s="760"/>
      <c r="IYH20" s="193"/>
      <c r="IYI20" s="83"/>
      <c r="IYJ20" s="83"/>
      <c r="IYK20" s="543"/>
      <c r="IYL20" s="759"/>
      <c r="IYT20" s="760"/>
      <c r="IYV20" s="760"/>
      <c r="IYX20" s="760"/>
      <c r="IYZ20" s="760"/>
      <c r="IZA20" s="193"/>
      <c r="IZB20" s="83"/>
      <c r="IZC20" s="83"/>
      <c r="IZD20" s="543"/>
      <c r="IZE20" s="759"/>
      <c r="IZM20" s="760"/>
      <c r="IZO20" s="760"/>
      <c r="IZQ20" s="760"/>
      <c r="IZS20" s="760"/>
      <c r="IZT20" s="193"/>
      <c r="IZU20" s="83"/>
      <c r="IZV20" s="83"/>
      <c r="IZW20" s="543"/>
      <c r="IZX20" s="759"/>
      <c r="JAF20" s="760"/>
      <c r="JAH20" s="760"/>
      <c r="JAJ20" s="760"/>
      <c r="JAL20" s="760"/>
      <c r="JAM20" s="193"/>
      <c r="JAN20" s="83"/>
      <c r="JAO20" s="83"/>
      <c r="JAP20" s="543"/>
      <c r="JAQ20" s="759"/>
      <c r="JAY20" s="760"/>
      <c r="JBA20" s="760"/>
      <c r="JBC20" s="760"/>
      <c r="JBE20" s="760"/>
      <c r="JBF20" s="193"/>
      <c r="JBG20" s="83"/>
      <c r="JBH20" s="83"/>
      <c r="JBI20" s="543"/>
      <c r="JBJ20" s="759"/>
      <c r="JBR20" s="760"/>
      <c r="JBT20" s="760"/>
      <c r="JBV20" s="760"/>
      <c r="JBX20" s="760"/>
      <c r="JBY20" s="193"/>
      <c r="JBZ20" s="83"/>
      <c r="JCA20" s="83"/>
      <c r="JCB20" s="543"/>
      <c r="JCC20" s="759"/>
      <c r="JCK20" s="760"/>
      <c r="JCM20" s="760"/>
      <c r="JCO20" s="760"/>
      <c r="JCQ20" s="760"/>
      <c r="JCR20" s="193"/>
      <c r="JCS20" s="83"/>
      <c r="JCT20" s="83"/>
      <c r="JCU20" s="543"/>
      <c r="JCV20" s="759"/>
      <c r="JDD20" s="760"/>
      <c r="JDF20" s="760"/>
      <c r="JDH20" s="760"/>
      <c r="JDJ20" s="760"/>
      <c r="JDK20" s="193"/>
      <c r="JDL20" s="83"/>
      <c r="JDM20" s="83"/>
      <c r="JDN20" s="543"/>
      <c r="JDO20" s="759"/>
      <c r="JDW20" s="760"/>
      <c r="JDY20" s="760"/>
      <c r="JEA20" s="760"/>
      <c r="JEC20" s="760"/>
      <c r="JED20" s="193"/>
      <c r="JEE20" s="83"/>
      <c r="JEF20" s="83"/>
      <c r="JEG20" s="543"/>
      <c r="JEH20" s="759"/>
      <c r="JEP20" s="760"/>
      <c r="JER20" s="760"/>
      <c r="JET20" s="760"/>
      <c r="JEV20" s="760"/>
      <c r="JEW20" s="193"/>
      <c r="JEX20" s="83"/>
      <c r="JEY20" s="83"/>
      <c r="JEZ20" s="543"/>
      <c r="JFA20" s="759"/>
      <c r="JFI20" s="760"/>
      <c r="JFK20" s="760"/>
      <c r="JFM20" s="760"/>
      <c r="JFO20" s="760"/>
      <c r="JFP20" s="193"/>
      <c r="JFQ20" s="83"/>
      <c r="JFR20" s="83"/>
      <c r="JFS20" s="543"/>
      <c r="JFT20" s="759"/>
      <c r="JGB20" s="760"/>
      <c r="JGD20" s="760"/>
      <c r="JGF20" s="760"/>
      <c r="JGH20" s="760"/>
      <c r="JGI20" s="193"/>
      <c r="JGJ20" s="83"/>
      <c r="JGK20" s="83"/>
      <c r="JGL20" s="543"/>
      <c r="JGM20" s="759"/>
      <c r="JGU20" s="760"/>
      <c r="JGW20" s="760"/>
      <c r="JGY20" s="760"/>
      <c r="JHA20" s="760"/>
      <c r="JHB20" s="193"/>
      <c r="JHC20" s="83"/>
      <c r="JHD20" s="83"/>
      <c r="JHE20" s="543"/>
      <c r="JHF20" s="759"/>
      <c r="JHN20" s="760"/>
      <c r="JHP20" s="760"/>
      <c r="JHR20" s="760"/>
      <c r="JHT20" s="760"/>
      <c r="JHU20" s="193"/>
      <c r="JHV20" s="83"/>
      <c r="JHW20" s="83"/>
      <c r="JHX20" s="543"/>
      <c r="JHY20" s="759"/>
      <c r="JIG20" s="760"/>
      <c r="JII20" s="760"/>
      <c r="JIK20" s="760"/>
      <c r="JIM20" s="760"/>
      <c r="JIN20" s="193"/>
      <c r="JIO20" s="83"/>
      <c r="JIP20" s="83"/>
      <c r="JIQ20" s="543"/>
      <c r="JIR20" s="759"/>
      <c r="JIZ20" s="760"/>
      <c r="JJB20" s="760"/>
      <c r="JJD20" s="760"/>
      <c r="JJF20" s="760"/>
      <c r="JJG20" s="193"/>
      <c r="JJH20" s="83"/>
      <c r="JJI20" s="83"/>
      <c r="JJJ20" s="543"/>
      <c r="JJK20" s="759"/>
      <c r="JJS20" s="760"/>
      <c r="JJU20" s="760"/>
      <c r="JJW20" s="760"/>
      <c r="JJY20" s="760"/>
      <c r="JJZ20" s="193"/>
      <c r="JKA20" s="83"/>
      <c r="JKB20" s="83"/>
      <c r="JKC20" s="543"/>
      <c r="JKD20" s="759"/>
      <c r="JKL20" s="760"/>
      <c r="JKN20" s="760"/>
      <c r="JKP20" s="760"/>
      <c r="JKR20" s="760"/>
      <c r="JKS20" s="193"/>
      <c r="JKT20" s="83"/>
      <c r="JKU20" s="83"/>
      <c r="JKV20" s="543"/>
      <c r="JKW20" s="759"/>
      <c r="JLE20" s="760"/>
      <c r="JLG20" s="760"/>
      <c r="JLI20" s="760"/>
      <c r="JLK20" s="760"/>
      <c r="JLL20" s="193"/>
      <c r="JLM20" s="83"/>
      <c r="JLN20" s="83"/>
      <c r="JLO20" s="543"/>
      <c r="JLP20" s="759"/>
      <c r="JLX20" s="760"/>
      <c r="JLZ20" s="760"/>
      <c r="JMB20" s="760"/>
      <c r="JMD20" s="760"/>
      <c r="JME20" s="193"/>
      <c r="JMF20" s="83"/>
      <c r="JMG20" s="83"/>
      <c r="JMH20" s="543"/>
      <c r="JMI20" s="759"/>
      <c r="JMQ20" s="760"/>
      <c r="JMS20" s="760"/>
      <c r="JMU20" s="760"/>
      <c r="JMW20" s="760"/>
      <c r="JMX20" s="193"/>
      <c r="JMY20" s="83"/>
      <c r="JMZ20" s="83"/>
      <c r="JNA20" s="543"/>
      <c r="JNB20" s="759"/>
      <c r="JNJ20" s="760"/>
      <c r="JNL20" s="760"/>
      <c r="JNN20" s="760"/>
      <c r="JNP20" s="760"/>
      <c r="JNQ20" s="193"/>
      <c r="JNR20" s="83"/>
      <c r="JNS20" s="83"/>
      <c r="JNT20" s="543"/>
      <c r="JNU20" s="759"/>
      <c r="JOC20" s="760"/>
      <c r="JOE20" s="760"/>
      <c r="JOG20" s="760"/>
      <c r="JOI20" s="760"/>
      <c r="JOJ20" s="193"/>
      <c r="JOK20" s="83"/>
      <c r="JOL20" s="83"/>
      <c r="JOM20" s="543"/>
      <c r="JON20" s="759"/>
      <c r="JOV20" s="760"/>
      <c r="JOX20" s="760"/>
      <c r="JOZ20" s="760"/>
      <c r="JPB20" s="760"/>
      <c r="JPC20" s="193"/>
      <c r="JPD20" s="83"/>
      <c r="JPE20" s="83"/>
      <c r="JPF20" s="543"/>
      <c r="JPG20" s="759"/>
      <c r="JPO20" s="760"/>
      <c r="JPQ20" s="760"/>
      <c r="JPS20" s="760"/>
      <c r="JPU20" s="760"/>
      <c r="JPV20" s="193"/>
      <c r="JPW20" s="83"/>
      <c r="JPX20" s="83"/>
      <c r="JPY20" s="543"/>
      <c r="JPZ20" s="759"/>
      <c r="JQH20" s="760"/>
      <c r="JQJ20" s="760"/>
      <c r="JQL20" s="760"/>
      <c r="JQN20" s="760"/>
      <c r="JQO20" s="193"/>
      <c r="JQP20" s="83"/>
      <c r="JQQ20" s="83"/>
      <c r="JQR20" s="543"/>
      <c r="JQS20" s="759"/>
      <c r="JRA20" s="760"/>
      <c r="JRC20" s="760"/>
      <c r="JRE20" s="760"/>
      <c r="JRG20" s="760"/>
      <c r="JRH20" s="193"/>
      <c r="JRI20" s="83"/>
      <c r="JRJ20" s="83"/>
      <c r="JRK20" s="543"/>
      <c r="JRL20" s="759"/>
      <c r="JRT20" s="760"/>
      <c r="JRV20" s="760"/>
      <c r="JRX20" s="760"/>
      <c r="JRZ20" s="760"/>
      <c r="JSA20" s="193"/>
      <c r="JSB20" s="83"/>
      <c r="JSC20" s="83"/>
      <c r="JSD20" s="543"/>
      <c r="JSE20" s="759"/>
      <c r="JSM20" s="760"/>
      <c r="JSO20" s="760"/>
      <c r="JSQ20" s="760"/>
      <c r="JSS20" s="760"/>
      <c r="JST20" s="193"/>
      <c r="JSU20" s="83"/>
      <c r="JSV20" s="83"/>
      <c r="JSW20" s="543"/>
      <c r="JSX20" s="759"/>
      <c r="JTF20" s="760"/>
      <c r="JTH20" s="760"/>
      <c r="JTJ20" s="760"/>
      <c r="JTL20" s="760"/>
      <c r="JTM20" s="193"/>
      <c r="JTN20" s="83"/>
      <c r="JTO20" s="83"/>
      <c r="JTP20" s="543"/>
      <c r="JTQ20" s="759"/>
      <c r="JTY20" s="760"/>
      <c r="JUA20" s="760"/>
      <c r="JUC20" s="760"/>
      <c r="JUE20" s="760"/>
      <c r="JUF20" s="193"/>
      <c r="JUG20" s="83"/>
      <c r="JUH20" s="83"/>
      <c r="JUI20" s="543"/>
      <c r="JUJ20" s="759"/>
      <c r="JUR20" s="760"/>
      <c r="JUT20" s="760"/>
      <c r="JUV20" s="760"/>
      <c r="JUX20" s="760"/>
      <c r="JUY20" s="193"/>
      <c r="JUZ20" s="83"/>
      <c r="JVA20" s="83"/>
      <c r="JVB20" s="543"/>
      <c r="JVC20" s="759"/>
      <c r="JVK20" s="760"/>
      <c r="JVM20" s="760"/>
      <c r="JVO20" s="760"/>
      <c r="JVQ20" s="760"/>
      <c r="JVR20" s="193"/>
      <c r="JVS20" s="83"/>
      <c r="JVT20" s="83"/>
      <c r="JVU20" s="543"/>
      <c r="JVV20" s="759"/>
      <c r="JWD20" s="760"/>
      <c r="JWF20" s="760"/>
      <c r="JWH20" s="760"/>
      <c r="JWJ20" s="760"/>
      <c r="JWK20" s="193"/>
      <c r="JWL20" s="83"/>
      <c r="JWM20" s="83"/>
      <c r="JWN20" s="543"/>
      <c r="JWO20" s="759"/>
      <c r="JWW20" s="760"/>
      <c r="JWY20" s="760"/>
      <c r="JXA20" s="760"/>
      <c r="JXC20" s="760"/>
      <c r="JXD20" s="193"/>
      <c r="JXE20" s="83"/>
      <c r="JXF20" s="83"/>
      <c r="JXG20" s="543"/>
      <c r="JXH20" s="759"/>
      <c r="JXP20" s="760"/>
      <c r="JXR20" s="760"/>
      <c r="JXT20" s="760"/>
      <c r="JXV20" s="760"/>
      <c r="JXW20" s="193"/>
      <c r="JXX20" s="83"/>
      <c r="JXY20" s="83"/>
      <c r="JXZ20" s="543"/>
      <c r="JYA20" s="759"/>
      <c r="JYI20" s="760"/>
      <c r="JYK20" s="760"/>
      <c r="JYM20" s="760"/>
      <c r="JYO20" s="760"/>
      <c r="JYP20" s="193"/>
      <c r="JYQ20" s="83"/>
      <c r="JYR20" s="83"/>
      <c r="JYS20" s="543"/>
      <c r="JYT20" s="759"/>
      <c r="JZB20" s="760"/>
      <c r="JZD20" s="760"/>
      <c r="JZF20" s="760"/>
      <c r="JZH20" s="760"/>
      <c r="JZI20" s="193"/>
      <c r="JZJ20" s="83"/>
      <c r="JZK20" s="83"/>
      <c r="JZL20" s="543"/>
      <c r="JZM20" s="759"/>
      <c r="JZU20" s="760"/>
      <c r="JZW20" s="760"/>
      <c r="JZY20" s="760"/>
      <c r="KAA20" s="760"/>
      <c r="KAB20" s="193"/>
      <c r="KAC20" s="83"/>
      <c r="KAD20" s="83"/>
      <c r="KAE20" s="543"/>
      <c r="KAF20" s="759"/>
      <c r="KAN20" s="760"/>
      <c r="KAP20" s="760"/>
      <c r="KAR20" s="760"/>
      <c r="KAT20" s="760"/>
      <c r="KAU20" s="193"/>
      <c r="KAV20" s="83"/>
      <c r="KAW20" s="83"/>
      <c r="KAX20" s="543"/>
      <c r="KAY20" s="759"/>
      <c r="KBG20" s="760"/>
      <c r="KBI20" s="760"/>
      <c r="KBK20" s="760"/>
      <c r="KBM20" s="760"/>
      <c r="KBN20" s="193"/>
      <c r="KBO20" s="83"/>
      <c r="KBP20" s="83"/>
      <c r="KBQ20" s="543"/>
      <c r="KBR20" s="759"/>
      <c r="KBZ20" s="760"/>
      <c r="KCB20" s="760"/>
      <c r="KCD20" s="760"/>
      <c r="KCF20" s="760"/>
      <c r="KCG20" s="193"/>
      <c r="KCH20" s="83"/>
      <c r="KCI20" s="83"/>
      <c r="KCJ20" s="543"/>
      <c r="KCK20" s="759"/>
      <c r="KCS20" s="760"/>
      <c r="KCU20" s="760"/>
      <c r="KCW20" s="760"/>
      <c r="KCY20" s="760"/>
      <c r="KCZ20" s="193"/>
      <c r="KDA20" s="83"/>
      <c r="KDB20" s="83"/>
      <c r="KDC20" s="543"/>
      <c r="KDD20" s="759"/>
      <c r="KDL20" s="760"/>
      <c r="KDN20" s="760"/>
      <c r="KDP20" s="760"/>
      <c r="KDR20" s="760"/>
      <c r="KDS20" s="193"/>
      <c r="KDT20" s="83"/>
      <c r="KDU20" s="83"/>
      <c r="KDV20" s="543"/>
      <c r="KDW20" s="759"/>
      <c r="KEE20" s="760"/>
      <c r="KEG20" s="760"/>
      <c r="KEI20" s="760"/>
      <c r="KEK20" s="760"/>
      <c r="KEL20" s="193"/>
      <c r="KEM20" s="83"/>
      <c r="KEN20" s="83"/>
      <c r="KEO20" s="543"/>
      <c r="KEP20" s="759"/>
      <c r="KEX20" s="760"/>
      <c r="KEZ20" s="760"/>
      <c r="KFB20" s="760"/>
      <c r="KFD20" s="760"/>
      <c r="KFE20" s="193"/>
      <c r="KFF20" s="83"/>
      <c r="KFG20" s="83"/>
      <c r="KFH20" s="543"/>
      <c r="KFI20" s="759"/>
      <c r="KFQ20" s="760"/>
      <c r="KFS20" s="760"/>
      <c r="KFU20" s="760"/>
      <c r="KFW20" s="760"/>
      <c r="KFX20" s="193"/>
      <c r="KFY20" s="83"/>
      <c r="KFZ20" s="83"/>
      <c r="KGA20" s="543"/>
      <c r="KGB20" s="759"/>
      <c r="KGJ20" s="760"/>
      <c r="KGL20" s="760"/>
      <c r="KGN20" s="760"/>
      <c r="KGP20" s="760"/>
      <c r="KGQ20" s="193"/>
      <c r="KGR20" s="83"/>
      <c r="KGS20" s="83"/>
      <c r="KGT20" s="543"/>
      <c r="KGU20" s="759"/>
      <c r="KHC20" s="760"/>
      <c r="KHE20" s="760"/>
      <c r="KHG20" s="760"/>
      <c r="KHI20" s="760"/>
      <c r="KHJ20" s="193"/>
      <c r="KHK20" s="83"/>
      <c r="KHL20" s="83"/>
      <c r="KHM20" s="543"/>
      <c r="KHN20" s="759"/>
      <c r="KHV20" s="760"/>
      <c r="KHX20" s="760"/>
      <c r="KHZ20" s="760"/>
      <c r="KIB20" s="760"/>
      <c r="KIC20" s="193"/>
      <c r="KID20" s="83"/>
      <c r="KIE20" s="83"/>
      <c r="KIF20" s="543"/>
      <c r="KIG20" s="759"/>
      <c r="KIO20" s="760"/>
      <c r="KIQ20" s="760"/>
      <c r="KIS20" s="760"/>
      <c r="KIU20" s="760"/>
      <c r="KIV20" s="193"/>
      <c r="KIW20" s="83"/>
      <c r="KIX20" s="83"/>
      <c r="KIY20" s="543"/>
      <c r="KIZ20" s="759"/>
      <c r="KJH20" s="760"/>
      <c r="KJJ20" s="760"/>
      <c r="KJL20" s="760"/>
      <c r="KJN20" s="760"/>
      <c r="KJO20" s="193"/>
      <c r="KJP20" s="83"/>
      <c r="KJQ20" s="83"/>
      <c r="KJR20" s="543"/>
      <c r="KJS20" s="759"/>
      <c r="KKA20" s="760"/>
      <c r="KKC20" s="760"/>
      <c r="KKE20" s="760"/>
      <c r="KKG20" s="760"/>
      <c r="KKH20" s="193"/>
      <c r="KKI20" s="83"/>
      <c r="KKJ20" s="83"/>
      <c r="KKK20" s="543"/>
      <c r="KKL20" s="759"/>
      <c r="KKT20" s="760"/>
      <c r="KKV20" s="760"/>
      <c r="KKX20" s="760"/>
      <c r="KKZ20" s="760"/>
      <c r="KLA20" s="193"/>
      <c r="KLB20" s="83"/>
      <c r="KLC20" s="83"/>
      <c r="KLD20" s="543"/>
      <c r="KLE20" s="759"/>
      <c r="KLM20" s="760"/>
      <c r="KLO20" s="760"/>
      <c r="KLQ20" s="760"/>
      <c r="KLS20" s="760"/>
      <c r="KLT20" s="193"/>
      <c r="KLU20" s="83"/>
      <c r="KLV20" s="83"/>
      <c r="KLW20" s="543"/>
      <c r="KLX20" s="759"/>
      <c r="KMF20" s="760"/>
      <c r="KMH20" s="760"/>
      <c r="KMJ20" s="760"/>
      <c r="KML20" s="760"/>
      <c r="KMM20" s="193"/>
      <c r="KMN20" s="83"/>
      <c r="KMO20" s="83"/>
      <c r="KMP20" s="543"/>
      <c r="KMQ20" s="759"/>
      <c r="KMY20" s="760"/>
      <c r="KNA20" s="760"/>
      <c r="KNC20" s="760"/>
      <c r="KNE20" s="760"/>
      <c r="KNF20" s="193"/>
      <c r="KNG20" s="83"/>
      <c r="KNH20" s="83"/>
      <c r="KNI20" s="543"/>
      <c r="KNJ20" s="759"/>
      <c r="KNR20" s="760"/>
      <c r="KNT20" s="760"/>
      <c r="KNV20" s="760"/>
      <c r="KNX20" s="760"/>
      <c r="KNY20" s="193"/>
      <c r="KNZ20" s="83"/>
      <c r="KOA20" s="83"/>
      <c r="KOB20" s="543"/>
      <c r="KOC20" s="759"/>
      <c r="KOK20" s="760"/>
      <c r="KOM20" s="760"/>
      <c r="KOO20" s="760"/>
      <c r="KOQ20" s="760"/>
      <c r="KOR20" s="193"/>
      <c r="KOS20" s="83"/>
      <c r="KOT20" s="83"/>
      <c r="KOU20" s="543"/>
      <c r="KOV20" s="759"/>
      <c r="KPD20" s="760"/>
      <c r="KPF20" s="760"/>
      <c r="KPH20" s="760"/>
      <c r="KPJ20" s="760"/>
      <c r="KPK20" s="193"/>
      <c r="KPL20" s="83"/>
      <c r="KPM20" s="83"/>
      <c r="KPN20" s="543"/>
      <c r="KPO20" s="759"/>
      <c r="KPW20" s="760"/>
      <c r="KPY20" s="760"/>
      <c r="KQA20" s="760"/>
      <c r="KQC20" s="760"/>
      <c r="KQD20" s="193"/>
      <c r="KQE20" s="83"/>
      <c r="KQF20" s="83"/>
      <c r="KQG20" s="543"/>
      <c r="KQH20" s="759"/>
      <c r="KQP20" s="760"/>
      <c r="KQR20" s="760"/>
      <c r="KQT20" s="760"/>
      <c r="KQV20" s="760"/>
      <c r="KQW20" s="193"/>
      <c r="KQX20" s="83"/>
      <c r="KQY20" s="83"/>
      <c r="KQZ20" s="543"/>
      <c r="KRA20" s="759"/>
      <c r="KRI20" s="760"/>
      <c r="KRK20" s="760"/>
      <c r="KRM20" s="760"/>
      <c r="KRO20" s="760"/>
      <c r="KRP20" s="193"/>
      <c r="KRQ20" s="83"/>
      <c r="KRR20" s="83"/>
      <c r="KRS20" s="543"/>
      <c r="KRT20" s="759"/>
      <c r="KSB20" s="760"/>
      <c r="KSD20" s="760"/>
      <c r="KSF20" s="760"/>
      <c r="KSH20" s="760"/>
      <c r="KSI20" s="193"/>
      <c r="KSJ20" s="83"/>
      <c r="KSK20" s="83"/>
      <c r="KSL20" s="543"/>
      <c r="KSM20" s="759"/>
      <c r="KSU20" s="760"/>
      <c r="KSW20" s="760"/>
      <c r="KSY20" s="760"/>
      <c r="KTA20" s="760"/>
      <c r="KTB20" s="193"/>
      <c r="KTC20" s="83"/>
      <c r="KTD20" s="83"/>
      <c r="KTE20" s="543"/>
      <c r="KTF20" s="759"/>
      <c r="KTN20" s="760"/>
      <c r="KTP20" s="760"/>
      <c r="KTR20" s="760"/>
      <c r="KTT20" s="760"/>
      <c r="KTU20" s="193"/>
      <c r="KTV20" s="83"/>
      <c r="KTW20" s="83"/>
      <c r="KTX20" s="543"/>
      <c r="KTY20" s="759"/>
      <c r="KUG20" s="760"/>
      <c r="KUI20" s="760"/>
      <c r="KUK20" s="760"/>
      <c r="KUM20" s="760"/>
      <c r="KUN20" s="193"/>
      <c r="KUO20" s="83"/>
      <c r="KUP20" s="83"/>
      <c r="KUQ20" s="543"/>
      <c r="KUR20" s="759"/>
      <c r="KUZ20" s="760"/>
      <c r="KVB20" s="760"/>
      <c r="KVD20" s="760"/>
      <c r="KVF20" s="760"/>
      <c r="KVG20" s="193"/>
      <c r="KVH20" s="83"/>
      <c r="KVI20" s="83"/>
      <c r="KVJ20" s="543"/>
      <c r="KVK20" s="759"/>
      <c r="KVS20" s="760"/>
      <c r="KVU20" s="760"/>
      <c r="KVW20" s="760"/>
      <c r="KVY20" s="760"/>
      <c r="KVZ20" s="193"/>
      <c r="KWA20" s="83"/>
      <c r="KWB20" s="83"/>
      <c r="KWC20" s="543"/>
      <c r="KWD20" s="759"/>
      <c r="KWL20" s="760"/>
      <c r="KWN20" s="760"/>
      <c r="KWP20" s="760"/>
      <c r="KWR20" s="760"/>
      <c r="KWS20" s="193"/>
      <c r="KWT20" s="83"/>
      <c r="KWU20" s="83"/>
      <c r="KWV20" s="543"/>
      <c r="KWW20" s="759"/>
      <c r="KXE20" s="760"/>
      <c r="KXG20" s="760"/>
      <c r="KXI20" s="760"/>
      <c r="KXK20" s="760"/>
      <c r="KXL20" s="193"/>
      <c r="KXM20" s="83"/>
      <c r="KXN20" s="83"/>
      <c r="KXO20" s="543"/>
      <c r="KXP20" s="759"/>
      <c r="KXX20" s="760"/>
      <c r="KXZ20" s="760"/>
      <c r="KYB20" s="760"/>
      <c r="KYD20" s="760"/>
      <c r="KYE20" s="193"/>
      <c r="KYF20" s="83"/>
      <c r="KYG20" s="83"/>
      <c r="KYH20" s="543"/>
      <c r="KYI20" s="759"/>
      <c r="KYQ20" s="760"/>
      <c r="KYS20" s="760"/>
      <c r="KYU20" s="760"/>
      <c r="KYW20" s="760"/>
      <c r="KYX20" s="193"/>
      <c r="KYY20" s="83"/>
      <c r="KYZ20" s="83"/>
      <c r="KZA20" s="543"/>
      <c r="KZB20" s="759"/>
      <c r="KZJ20" s="760"/>
      <c r="KZL20" s="760"/>
      <c r="KZN20" s="760"/>
      <c r="KZP20" s="760"/>
      <c r="KZQ20" s="193"/>
      <c r="KZR20" s="83"/>
      <c r="KZS20" s="83"/>
      <c r="KZT20" s="543"/>
      <c r="KZU20" s="759"/>
      <c r="LAC20" s="760"/>
      <c r="LAE20" s="760"/>
      <c r="LAG20" s="760"/>
      <c r="LAI20" s="760"/>
      <c r="LAJ20" s="193"/>
      <c r="LAK20" s="83"/>
      <c r="LAL20" s="83"/>
      <c r="LAM20" s="543"/>
      <c r="LAN20" s="759"/>
      <c r="LAV20" s="760"/>
      <c r="LAX20" s="760"/>
      <c r="LAZ20" s="760"/>
      <c r="LBB20" s="760"/>
      <c r="LBC20" s="193"/>
      <c r="LBD20" s="83"/>
      <c r="LBE20" s="83"/>
      <c r="LBF20" s="543"/>
      <c r="LBG20" s="759"/>
      <c r="LBO20" s="760"/>
      <c r="LBQ20" s="760"/>
      <c r="LBS20" s="760"/>
      <c r="LBU20" s="760"/>
      <c r="LBV20" s="193"/>
      <c r="LBW20" s="83"/>
      <c r="LBX20" s="83"/>
      <c r="LBY20" s="543"/>
      <c r="LBZ20" s="759"/>
      <c r="LCH20" s="760"/>
      <c r="LCJ20" s="760"/>
      <c r="LCL20" s="760"/>
      <c r="LCN20" s="760"/>
      <c r="LCO20" s="193"/>
      <c r="LCP20" s="83"/>
      <c r="LCQ20" s="83"/>
      <c r="LCR20" s="543"/>
      <c r="LCS20" s="759"/>
      <c r="LDA20" s="760"/>
      <c r="LDC20" s="760"/>
      <c r="LDE20" s="760"/>
      <c r="LDG20" s="760"/>
      <c r="LDH20" s="193"/>
      <c r="LDI20" s="83"/>
      <c r="LDJ20" s="83"/>
      <c r="LDK20" s="543"/>
      <c r="LDL20" s="759"/>
      <c r="LDT20" s="760"/>
      <c r="LDV20" s="760"/>
      <c r="LDX20" s="760"/>
      <c r="LDZ20" s="760"/>
      <c r="LEA20" s="193"/>
      <c r="LEB20" s="83"/>
      <c r="LEC20" s="83"/>
      <c r="LED20" s="543"/>
      <c r="LEE20" s="759"/>
      <c r="LEM20" s="760"/>
      <c r="LEO20" s="760"/>
      <c r="LEQ20" s="760"/>
      <c r="LES20" s="760"/>
      <c r="LET20" s="193"/>
      <c r="LEU20" s="83"/>
      <c r="LEV20" s="83"/>
      <c r="LEW20" s="543"/>
      <c r="LEX20" s="759"/>
      <c r="LFF20" s="760"/>
      <c r="LFH20" s="760"/>
      <c r="LFJ20" s="760"/>
      <c r="LFL20" s="760"/>
      <c r="LFM20" s="193"/>
      <c r="LFN20" s="83"/>
      <c r="LFO20" s="83"/>
      <c r="LFP20" s="543"/>
      <c r="LFQ20" s="759"/>
      <c r="LFY20" s="760"/>
      <c r="LGA20" s="760"/>
      <c r="LGC20" s="760"/>
      <c r="LGE20" s="760"/>
      <c r="LGF20" s="193"/>
      <c r="LGG20" s="83"/>
      <c r="LGH20" s="83"/>
      <c r="LGI20" s="543"/>
      <c r="LGJ20" s="759"/>
      <c r="LGR20" s="760"/>
      <c r="LGT20" s="760"/>
      <c r="LGV20" s="760"/>
      <c r="LGX20" s="760"/>
      <c r="LGY20" s="193"/>
      <c r="LGZ20" s="83"/>
      <c r="LHA20" s="83"/>
      <c r="LHB20" s="543"/>
      <c r="LHC20" s="759"/>
      <c r="LHK20" s="760"/>
      <c r="LHM20" s="760"/>
      <c r="LHO20" s="760"/>
      <c r="LHQ20" s="760"/>
      <c r="LHR20" s="193"/>
      <c r="LHS20" s="83"/>
      <c r="LHT20" s="83"/>
      <c r="LHU20" s="543"/>
      <c r="LHV20" s="759"/>
      <c r="LID20" s="760"/>
      <c r="LIF20" s="760"/>
      <c r="LIH20" s="760"/>
      <c r="LIJ20" s="760"/>
      <c r="LIK20" s="193"/>
      <c r="LIL20" s="83"/>
      <c r="LIM20" s="83"/>
      <c r="LIN20" s="543"/>
      <c r="LIO20" s="759"/>
      <c r="LIW20" s="760"/>
      <c r="LIY20" s="760"/>
      <c r="LJA20" s="760"/>
      <c r="LJC20" s="760"/>
      <c r="LJD20" s="193"/>
      <c r="LJE20" s="83"/>
      <c r="LJF20" s="83"/>
      <c r="LJG20" s="543"/>
      <c r="LJH20" s="759"/>
      <c r="LJP20" s="760"/>
      <c r="LJR20" s="760"/>
      <c r="LJT20" s="760"/>
      <c r="LJV20" s="760"/>
      <c r="LJW20" s="193"/>
      <c r="LJX20" s="83"/>
      <c r="LJY20" s="83"/>
      <c r="LJZ20" s="543"/>
      <c r="LKA20" s="759"/>
      <c r="LKI20" s="760"/>
      <c r="LKK20" s="760"/>
      <c r="LKM20" s="760"/>
      <c r="LKO20" s="760"/>
      <c r="LKP20" s="193"/>
      <c r="LKQ20" s="83"/>
      <c r="LKR20" s="83"/>
      <c r="LKS20" s="543"/>
      <c r="LKT20" s="759"/>
      <c r="LLB20" s="760"/>
      <c r="LLD20" s="760"/>
      <c r="LLF20" s="760"/>
      <c r="LLH20" s="760"/>
      <c r="LLI20" s="193"/>
      <c r="LLJ20" s="83"/>
      <c r="LLK20" s="83"/>
      <c r="LLL20" s="543"/>
      <c r="LLM20" s="759"/>
      <c r="LLU20" s="760"/>
      <c r="LLW20" s="760"/>
      <c r="LLY20" s="760"/>
      <c r="LMA20" s="760"/>
      <c r="LMB20" s="193"/>
      <c r="LMC20" s="83"/>
      <c r="LMD20" s="83"/>
      <c r="LME20" s="543"/>
      <c r="LMF20" s="759"/>
      <c r="LMN20" s="760"/>
      <c r="LMP20" s="760"/>
      <c r="LMR20" s="760"/>
      <c r="LMT20" s="760"/>
      <c r="LMU20" s="193"/>
      <c r="LMV20" s="83"/>
      <c r="LMW20" s="83"/>
      <c r="LMX20" s="543"/>
      <c r="LMY20" s="759"/>
      <c r="LNG20" s="760"/>
      <c r="LNI20" s="760"/>
      <c r="LNK20" s="760"/>
      <c r="LNM20" s="760"/>
      <c r="LNN20" s="193"/>
      <c r="LNO20" s="83"/>
      <c r="LNP20" s="83"/>
      <c r="LNQ20" s="543"/>
      <c r="LNR20" s="759"/>
      <c r="LNZ20" s="760"/>
      <c r="LOB20" s="760"/>
      <c r="LOD20" s="760"/>
      <c r="LOF20" s="760"/>
      <c r="LOG20" s="193"/>
      <c r="LOH20" s="83"/>
      <c r="LOI20" s="83"/>
      <c r="LOJ20" s="543"/>
      <c r="LOK20" s="759"/>
      <c r="LOS20" s="760"/>
      <c r="LOU20" s="760"/>
      <c r="LOW20" s="760"/>
      <c r="LOY20" s="760"/>
      <c r="LOZ20" s="193"/>
      <c r="LPA20" s="83"/>
      <c r="LPB20" s="83"/>
      <c r="LPC20" s="543"/>
      <c r="LPD20" s="759"/>
      <c r="LPL20" s="760"/>
      <c r="LPN20" s="760"/>
      <c r="LPP20" s="760"/>
      <c r="LPR20" s="760"/>
      <c r="LPS20" s="193"/>
      <c r="LPT20" s="83"/>
      <c r="LPU20" s="83"/>
      <c r="LPV20" s="543"/>
      <c r="LPW20" s="759"/>
      <c r="LQE20" s="760"/>
      <c r="LQG20" s="760"/>
      <c r="LQI20" s="760"/>
      <c r="LQK20" s="760"/>
      <c r="LQL20" s="193"/>
      <c r="LQM20" s="83"/>
      <c r="LQN20" s="83"/>
      <c r="LQO20" s="543"/>
      <c r="LQP20" s="759"/>
      <c r="LQX20" s="760"/>
      <c r="LQZ20" s="760"/>
      <c r="LRB20" s="760"/>
      <c r="LRD20" s="760"/>
      <c r="LRE20" s="193"/>
      <c r="LRF20" s="83"/>
      <c r="LRG20" s="83"/>
      <c r="LRH20" s="543"/>
      <c r="LRI20" s="759"/>
      <c r="LRQ20" s="760"/>
      <c r="LRS20" s="760"/>
      <c r="LRU20" s="760"/>
      <c r="LRW20" s="760"/>
      <c r="LRX20" s="193"/>
      <c r="LRY20" s="83"/>
      <c r="LRZ20" s="83"/>
      <c r="LSA20" s="543"/>
      <c r="LSB20" s="759"/>
      <c r="LSJ20" s="760"/>
      <c r="LSL20" s="760"/>
      <c r="LSN20" s="760"/>
      <c r="LSP20" s="760"/>
      <c r="LSQ20" s="193"/>
      <c r="LSR20" s="83"/>
      <c r="LSS20" s="83"/>
      <c r="LST20" s="543"/>
      <c r="LSU20" s="759"/>
      <c r="LTC20" s="760"/>
      <c r="LTE20" s="760"/>
      <c r="LTG20" s="760"/>
      <c r="LTI20" s="760"/>
      <c r="LTJ20" s="193"/>
      <c r="LTK20" s="83"/>
      <c r="LTL20" s="83"/>
      <c r="LTM20" s="543"/>
      <c r="LTN20" s="759"/>
      <c r="LTV20" s="760"/>
      <c r="LTX20" s="760"/>
      <c r="LTZ20" s="760"/>
      <c r="LUB20" s="760"/>
      <c r="LUC20" s="193"/>
      <c r="LUD20" s="83"/>
      <c r="LUE20" s="83"/>
      <c r="LUF20" s="543"/>
      <c r="LUG20" s="759"/>
      <c r="LUO20" s="760"/>
      <c r="LUQ20" s="760"/>
      <c r="LUS20" s="760"/>
      <c r="LUU20" s="760"/>
      <c r="LUV20" s="193"/>
      <c r="LUW20" s="83"/>
      <c r="LUX20" s="83"/>
      <c r="LUY20" s="543"/>
      <c r="LUZ20" s="759"/>
      <c r="LVH20" s="760"/>
      <c r="LVJ20" s="760"/>
      <c r="LVL20" s="760"/>
      <c r="LVN20" s="760"/>
      <c r="LVO20" s="193"/>
      <c r="LVP20" s="83"/>
      <c r="LVQ20" s="83"/>
      <c r="LVR20" s="543"/>
      <c r="LVS20" s="759"/>
      <c r="LWA20" s="760"/>
      <c r="LWC20" s="760"/>
      <c r="LWE20" s="760"/>
      <c r="LWG20" s="760"/>
      <c r="LWH20" s="193"/>
      <c r="LWI20" s="83"/>
      <c r="LWJ20" s="83"/>
      <c r="LWK20" s="543"/>
      <c r="LWL20" s="759"/>
      <c r="LWT20" s="760"/>
      <c r="LWV20" s="760"/>
      <c r="LWX20" s="760"/>
      <c r="LWZ20" s="760"/>
      <c r="LXA20" s="193"/>
      <c r="LXB20" s="83"/>
      <c r="LXC20" s="83"/>
      <c r="LXD20" s="543"/>
      <c r="LXE20" s="759"/>
      <c r="LXM20" s="760"/>
      <c r="LXO20" s="760"/>
      <c r="LXQ20" s="760"/>
      <c r="LXS20" s="760"/>
      <c r="LXT20" s="193"/>
      <c r="LXU20" s="83"/>
      <c r="LXV20" s="83"/>
      <c r="LXW20" s="543"/>
      <c r="LXX20" s="759"/>
      <c r="LYF20" s="760"/>
      <c r="LYH20" s="760"/>
      <c r="LYJ20" s="760"/>
      <c r="LYL20" s="760"/>
      <c r="LYM20" s="193"/>
      <c r="LYN20" s="83"/>
      <c r="LYO20" s="83"/>
      <c r="LYP20" s="543"/>
      <c r="LYQ20" s="759"/>
      <c r="LYY20" s="760"/>
      <c r="LZA20" s="760"/>
      <c r="LZC20" s="760"/>
      <c r="LZE20" s="760"/>
      <c r="LZF20" s="193"/>
      <c r="LZG20" s="83"/>
      <c r="LZH20" s="83"/>
      <c r="LZI20" s="543"/>
      <c r="LZJ20" s="759"/>
      <c r="LZR20" s="760"/>
      <c r="LZT20" s="760"/>
      <c r="LZV20" s="760"/>
      <c r="LZX20" s="760"/>
      <c r="LZY20" s="193"/>
      <c r="LZZ20" s="83"/>
      <c r="MAA20" s="83"/>
      <c r="MAB20" s="543"/>
      <c r="MAC20" s="759"/>
      <c r="MAK20" s="760"/>
      <c r="MAM20" s="760"/>
      <c r="MAO20" s="760"/>
      <c r="MAQ20" s="760"/>
      <c r="MAR20" s="193"/>
      <c r="MAS20" s="83"/>
      <c r="MAT20" s="83"/>
      <c r="MAU20" s="543"/>
      <c r="MAV20" s="759"/>
      <c r="MBD20" s="760"/>
      <c r="MBF20" s="760"/>
      <c r="MBH20" s="760"/>
      <c r="MBJ20" s="760"/>
      <c r="MBK20" s="193"/>
      <c r="MBL20" s="83"/>
      <c r="MBM20" s="83"/>
      <c r="MBN20" s="543"/>
      <c r="MBO20" s="759"/>
      <c r="MBW20" s="760"/>
      <c r="MBY20" s="760"/>
      <c r="MCA20" s="760"/>
      <c r="MCC20" s="760"/>
      <c r="MCD20" s="193"/>
      <c r="MCE20" s="83"/>
      <c r="MCF20" s="83"/>
      <c r="MCG20" s="543"/>
      <c r="MCH20" s="759"/>
      <c r="MCP20" s="760"/>
      <c r="MCR20" s="760"/>
      <c r="MCT20" s="760"/>
      <c r="MCV20" s="760"/>
      <c r="MCW20" s="193"/>
      <c r="MCX20" s="83"/>
      <c r="MCY20" s="83"/>
      <c r="MCZ20" s="543"/>
      <c r="MDA20" s="759"/>
      <c r="MDI20" s="760"/>
      <c r="MDK20" s="760"/>
      <c r="MDM20" s="760"/>
      <c r="MDO20" s="760"/>
      <c r="MDP20" s="193"/>
      <c r="MDQ20" s="83"/>
      <c r="MDR20" s="83"/>
      <c r="MDS20" s="543"/>
      <c r="MDT20" s="759"/>
      <c r="MEB20" s="760"/>
      <c r="MED20" s="760"/>
      <c r="MEF20" s="760"/>
      <c r="MEH20" s="760"/>
      <c r="MEI20" s="193"/>
      <c r="MEJ20" s="83"/>
      <c r="MEK20" s="83"/>
      <c r="MEL20" s="543"/>
      <c r="MEM20" s="759"/>
      <c r="MEU20" s="760"/>
      <c r="MEW20" s="760"/>
      <c r="MEY20" s="760"/>
      <c r="MFA20" s="760"/>
      <c r="MFB20" s="193"/>
      <c r="MFC20" s="83"/>
      <c r="MFD20" s="83"/>
      <c r="MFE20" s="543"/>
      <c r="MFF20" s="759"/>
      <c r="MFN20" s="760"/>
      <c r="MFP20" s="760"/>
      <c r="MFR20" s="760"/>
      <c r="MFT20" s="760"/>
      <c r="MFU20" s="193"/>
      <c r="MFV20" s="83"/>
      <c r="MFW20" s="83"/>
      <c r="MFX20" s="543"/>
      <c r="MFY20" s="759"/>
      <c r="MGG20" s="760"/>
      <c r="MGI20" s="760"/>
      <c r="MGK20" s="760"/>
      <c r="MGM20" s="760"/>
      <c r="MGN20" s="193"/>
      <c r="MGO20" s="83"/>
      <c r="MGP20" s="83"/>
      <c r="MGQ20" s="543"/>
      <c r="MGR20" s="759"/>
      <c r="MGZ20" s="760"/>
      <c r="MHB20" s="760"/>
      <c r="MHD20" s="760"/>
      <c r="MHF20" s="760"/>
      <c r="MHG20" s="193"/>
      <c r="MHH20" s="83"/>
      <c r="MHI20" s="83"/>
      <c r="MHJ20" s="543"/>
      <c r="MHK20" s="759"/>
      <c r="MHS20" s="760"/>
      <c r="MHU20" s="760"/>
      <c r="MHW20" s="760"/>
      <c r="MHY20" s="760"/>
      <c r="MHZ20" s="193"/>
      <c r="MIA20" s="83"/>
      <c r="MIB20" s="83"/>
      <c r="MIC20" s="543"/>
      <c r="MID20" s="759"/>
      <c r="MIL20" s="760"/>
      <c r="MIN20" s="760"/>
      <c r="MIP20" s="760"/>
      <c r="MIR20" s="760"/>
      <c r="MIS20" s="193"/>
      <c r="MIT20" s="83"/>
      <c r="MIU20" s="83"/>
      <c r="MIV20" s="543"/>
      <c r="MIW20" s="759"/>
      <c r="MJE20" s="760"/>
      <c r="MJG20" s="760"/>
      <c r="MJI20" s="760"/>
      <c r="MJK20" s="760"/>
      <c r="MJL20" s="193"/>
      <c r="MJM20" s="83"/>
      <c r="MJN20" s="83"/>
      <c r="MJO20" s="543"/>
      <c r="MJP20" s="759"/>
      <c r="MJX20" s="760"/>
      <c r="MJZ20" s="760"/>
      <c r="MKB20" s="760"/>
      <c r="MKD20" s="760"/>
      <c r="MKE20" s="193"/>
      <c r="MKF20" s="83"/>
      <c r="MKG20" s="83"/>
      <c r="MKH20" s="543"/>
      <c r="MKI20" s="759"/>
      <c r="MKQ20" s="760"/>
      <c r="MKS20" s="760"/>
      <c r="MKU20" s="760"/>
      <c r="MKW20" s="760"/>
      <c r="MKX20" s="193"/>
      <c r="MKY20" s="83"/>
      <c r="MKZ20" s="83"/>
      <c r="MLA20" s="543"/>
      <c r="MLB20" s="759"/>
      <c r="MLJ20" s="760"/>
      <c r="MLL20" s="760"/>
      <c r="MLN20" s="760"/>
      <c r="MLP20" s="760"/>
      <c r="MLQ20" s="193"/>
      <c r="MLR20" s="83"/>
      <c r="MLS20" s="83"/>
      <c r="MLT20" s="543"/>
      <c r="MLU20" s="759"/>
      <c r="MMC20" s="760"/>
      <c r="MME20" s="760"/>
      <c r="MMG20" s="760"/>
      <c r="MMI20" s="760"/>
      <c r="MMJ20" s="193"/>
      <c r="MMK20" s="83"/>
      <c r="MML20" s="83"/>
      <c r="MMM20" s="543"/>
      <c r="MMN20" s="759"/>
      <c r="MMV20" s="760"/>
      <c r="MMX20" s="760"/>
      <c r="MMZ20" s="760"/>
      <c r="MNB20" s="760"/>
      <c r="MNC20" s="193"/>
      <c r="MND20" s="83"/>
      <c r="MNE20" s="83"/>
      <c r="MNF20" s="543"/>
      <c r="MNG20" s="759"/>
      <c r="MNO20" s="760"/>
      <c r="MNQ20" s="760"/>
      <c r="MNS20" s="760"/>
      <c r="MNU20" s="760"/>
      <c r="MNV20" s="193"/>
      <c r="MNW20" s="83"/>
      <c r="MNX20" s="83"/>
      <c r="MNY20" s="543"/>
      <c r="MNZ20" s="759"/>
      <c r="MOH20" s="760"/>
      <c r="MOJ20" s="760"/>
      <c r="MOL20" s="760"/>
      <c r="MON20" s="760"/>
      <c r="MOO20" s="193"/>
      <c r="MOP20" s="83"/>
      <c r="MOQ20" s="83"/>
      <c r="MOR20" s="543"/>
      <c r="MOS20" s="759"/>
      <c r="MPA20" s="760"/>
      <c r="MPC20" s="760"/>
      <c r="MPE20" s="760"/>
      <c r="MPG20" s="760"/>
      <c r="MPH20" s="193"/>
      <c r="MPI20" s="83"/>
      <c r="MPJ20" s="83"/>
      <c r="MPK20" s="543"/>
      <c r="MPL20" s="759"/>
      <c r="MPT20" s="760"/>
      <c r="MPV20" s="760"/>
      <c r="MPX20" s="760"/>
      <c r="MPZ20" s="760"/>
      <c r="MQA20" s="193"/>
      <c r="MQB20" s="83"/>
      <c r="MQC20" s="83"/>
      <c r="MQD20" s="543"/>
      <c r="MQE20" s="759"/>
      <c r="MQM20" s="760"/>
      <c r="MQO20" s="760"/>
      <c r="MQQ20" s="760"/>
      <c r="MQS20" s="760"/>
      <c r="MQT20" s="193"/>
      <c r="MQU20" s="83"/>
      <c r="MQV20" s="83"/>
      <c r="MQW20" s="543"/>
      <c r="MQX20" s="759"/>
      <c r="MRF20" s="760"/>
      <c r="MRH20" s="760"/>
      <c r="MRJ20" s="760"/>
      <c r="MRL20" s="760"/>
      <c r="MRM20" s="193"/>
      <c r="MRN20" s="83"/>
      <c r="MRO20" s="83"/>
      <c r="MRP20" s="543"/>
      <c r="MRQ20" s="759"/>
      <c r="MRY20" s="760"/>
      <c r="MSA20" s="760"/>
      <c r="MSC20" s="760"/>
      <c r="MSE20" s="760"/>
      <c r="MSF20" s="193"/>
      <c r="MSG20" s="83"/>
      <c r="MSH20" s="83"/>
      <c r="MSI20" s="543"/>
      <c r="MSJ20" s="759"/>
      <c r="MSR20" s="760"/>
      <c r="MST20" s="760"/>
      <c r="MSV20" s="760"/>
      <c r="MSX20" s="760"/>
      <c r="MSY20" s="193"/>
      <c r="MSZ20" s="83"/>
      <c r="MTA20" s="83"/>
      <c r="MTB20" s="543"/>
      <c r="MTC20" s="759"/>
      <c r="MTK20" s="760"/>
      <c r="MTM20" s="760"/>
      <c r="MTO20" s="760"/>
      <c r="MTQ20" s="760"/>
      <c r="MTR20" s="193"/>
      <c r="MTS20" s="83"/>
      <c r="MTT20" s="83"/>
      <c r="MTU20" s="543"/>
      <c r="MTV20" s="759"/>
      <c r="MUD20" s="760"/>
      <c r="MUF20" s="760"/>
      <c r="MUH20" s="760"/>
      <c r="MUJ20" s="760"/>
      <c r="MUK20" s="193"/>
      <c r="MUL20" s="83"/>
      <c r="MUM20" s="83"/>
      <c r="MUN20" s="543"/>
      <c r="MUO20" s="759"/>
      <c r="MUW20" s="760"/>
      <c r="MUY20" s="760"/>
      <c r="MVA20" s="760"/>
      <c r="MVC20" s="760"/>
      <c r="MVD20" s="193"/>
      <c r="MVE20" s="83"/>
      <c r="MVF20" s="83"/>
      <c r="MVG20" s="543"/>
      <c r="MVH20" s="759"/>
      <c r="MVP20" s="760"/>
      <c r="MVR20" s="760"/>
      <c r="MVT20" s="760"/>
      <c r="MVV20" s="760"/>
      <c r="MVW20" s="193"/>
      <c r="MVX20" s="83"/>
      <c r="MVY20" s="83"/>
      <c r="MVZ20" s="543"/>
      <c r="MWA20" s="759"/>
      <c r="MWI20" s="760"/>
      <c r="MWK20" s="760"/>
      <c r="MWM20" s="760"/>
      <c r="MWO20" s="760"/>
      <c r="MWP20" s="193"/>
      <c r="MWQ20" s="83"/>
      <c r="MWR20" s="83"/>
      <c r="MWS20" s="543"/>
      <c r="MWT20" s="759"/>
      <c r="MXB20" s="760"/>
      <c r="MXD20" s="760"/>
      <c r="MXF20" s="760"/>
      <c r="MXH20" s="760"/>
      <c r="MXI20" s="193"/>
      <c r="MXJ20" s="83"/>
      <c r="MXK20" s="83"/>
      <c r="MXL20" s="543"/>
      <c r="MXM20" s="759"/>
      <c r="MXU20" s="760"/>
      <c r="MXW20" s="760"/>
      <c r="MXY20" s="760"/>
      <c r="MYA20" s="760"/>
      <c r="MYB20" s="193"/>
      <c r="MYC20" s="83"/>
      <c r="MYD20" s="83"/>
      <c r="MYE20" s="543"/>
      <c r="MYF20" s="759"/>
      <c r="MYN20" s="760"/>
      <c r="MYP20" s="760"/>
      <c r="MYR20" s="760"/>
      <c r="MYT20" s="760"/>
      <c r="MYU20" s="193"/>
      <c r="MYV20" s="83"/>
      <c r="MYW20" s="83"/>
      <c r="MYX20" s="543"/>
      <c r="MYY20" s="759"/>
      <c r="MZG20" s="760"/>
      <c r="MZI20" s="760"/>
      <c r="MZK20" s="760"/>
      <c r="MZM20" s="760"/>
      <c r="MZN20" s="193"/>
      <c r="MZO20" s="83"/>
      <c r="MZP20" s="83"/>
      <c r="MZQ20" s="543"/>
      <c r="MZR20" s="759"/>
      <c r="MZZ20" s="760"/>
      <c r="NAB20" s="760"/>
      <c r="NAD20" s="760"/>
      <c r="NAF20" s="760"/>
      <c r="NAG20" s="193"/>
      <c r="NAH20" s="83"/>
      <c r="NAI20" s="83"/>
      <c r="NAJ20" s="543"/>
      <c r="NAK20" s="759"/>
      <c r="NAS20" s="760"/>
      <c r="NAU20" s="760"/>
      <c r="NAW20" s="760"/>
      <c r="NAY20" s="760"/>
      <c r="NAZ20" s="193"/>
      <c r="NBA20" s="83"/>
      <c r="NBB20" s="83"/>
      <c r="NBC20" s="543"/>
      <c r="NBD20" s="759"/>
      <c r="NBL20" s="760"/>
      <c r="NBN20" s="760"/>
      <c r="NBP20" s="760"/>
      <c r="NBR20" s="760"/>
      <c r="NBS20" s="193"/>
      <c r="NBT20" s="83"/>
      <c r="NBU20" s="83"/>
      <c r="NBV20" s="543"/>
      <c r="NBW20" s="759"/>
      <c r="NCE20" s="760"/>
      <c r="NCG20" s="760"/>
      <c r="NCI20" s="760"/>
      <c r="NCK20" s="760"/>
      <c r="NCL20" s="193"/>
      <c r="NCM20" s="83"/>
      <c r="NCN20" s="83"/>
      <c r="NCO20" s="543"/>
      <c r="NCP20" s="759"/>
      <c r="NCX20" s="760"/>
      <c r="NCZ20" s="760"/>
      <c r="NDB20" s="760"/>
      <c r="NDD20" s="760"/>
      <c r="NDE20" s="193"/>
      <c r="NDF20" s="83"/>
      <c r="NDG20" s="83"/>
      <c r="NDH20" s="543"/>
      <c r="NDI20" s="759"/>
      <c r="NDQ20" s="760"/>
      <c r="NDS20" s="760"/>
      <c r="NDU20" s="760"/>
      <c r="NDW20" s="760"/>
      <c r="NDX20" s="193"/>
      <c r="NDY20" s="83"/>
      <c r="NDZ20" s="83"/>
      <c r="NEA20" s="543"/>
      <c r="NEB20" s="759"/>
      <c r="NEJ20" s="760"/>
      <c r="NEL20" s="760"/>
      <c r="NEN20" s="760"/>
      <c r="NEP20" s="760"/>
      <c r="NEQ20" s="193"/>
      <c r="NER20" s="83"/>
      <c r="NES20" s="83"/>
      <c r="NET20" s="543"/>
      <c r="NEU20" s="759"/>
      <c r="NFC20" s="760"/>
      <c r="NFE20" s="760"/>
      <c r="NFG20" s="760"/>
      <c r="NFI20" s="760"/>
      <c r="NFJ20" s="193"/>
      <c r="NFK20" s="83"/>
      <c r="NFL20" s="83"/>
      <c r="NFM20" s="543"/>
      <c r="NFN20" s="759"/>
      <c r="NFV20" s="760"/>
      <c r="NFX20" s="760"/>
      <c r="NFZ20" s="760"/>
      <c r="NGB20" s="760"/>
      <c r="NGC20" s="193"/>
      <c r="NGD20" s="83"/>
      <c r="NGE20" s="83"/>
      <c r="NGF20" s="543"/>
      <c r="NGG20" s="759"/>
      <c r="NGO20" s="760"/>
      <c r="NGQ20" s="760"/>
      <c r="NGS20" s="760"/>
      <c r="NGU20" s="760"/>
      <c r="NGV20" s="193"/>
      <c r="NGW20" s="83"/>
      <c r="NGX20" s="83"/>
      <c r="NGY20" s="543"/>
      <c r="NGZ20" s="759"/>
      <c r="NHH20" s="760"/>
      <c r="NHJ20" s="760"/>
      <c r="NHL20" s="760"/>
      <c r="NHN20" s="760"/>
      <c r="NHO20" s="193"/>
      <c r="NHP20" s="83"/>
      <c r="NHQ20" s="83"/>
      <c r="NHR20" s="543"/>
      <c r="NHS20" s="759"/>
      <c r="NIA20" s="760"/>
      <c r="NIC20" s="760"/>
      <c r="NIE20" s="760"/>
      <c r="NIG20" s="760"/>
      <c r="NIH20" s="193"/>
      <c r="NII20" s="83"/>
      <c r="NIJ20" s="83"/>
      <c r="NIK20" s="543"/>
      <c r="NIL20" s="759"/>
      <c r="NIT20" s="760"/>
      <c r="NIV20" s="760"/>
      <c r="NIX20" s="760"/>
      <c r="NIZ20" s="760"/>
      <c r="NJA20" s="193"/>
      <c r="NJB20" s="83"/>
      <c r="NJC20" s="83"/>
      <c r="NJD20" s="543"/>
      <c r="NJE20" s="759"/>
      <c r="NJM20" s="760"/>
      <c r="NJO20" s="760"/>
      <c r="NJQ20" s="760"/>
      <c r="NJS20" s="760"/>
      <c r="NJT20" s="193"/>
      <c r="NJU20" s="83"/>
      <c r="NJV20" s="83"/>
      <c r="NJW20" s="543"/>
      <c r="NJX20" s="759"/>
      <c r="NKF20" s="760"/>
      <c r="NKH20" s="760"/>
      <c r="NKJ20" s="760"/>
      <c r="NKL20" s="760"/>
      <c r="NKM20" s="193"/>
      <c r="NKN20" s="83"/>
      <c r="NKO20" s="83"/>
      <c r="NKP20" s="543"/>
      <c r="NKQ20" s="759"/>
      <c r="NKY20" s="760"/>
      <c r="NLA20" s="760"/>
      <c r="NLC20" s="760"/>
      <c r="NLE20" s="760"/>
      <c r="NLF20" s="193"/>
      <c r="NLG20" s="83"/>
      <c r="NLH20" s="83"/>
      <c r="NLI20" s="543"/>
      <c r="NLJ20" s="759"/>
      <c r="NLR20" s="760"/>
      <c r="NLT20" s="760"/>
      <c r="NLV20" s="760"/>
      <c r="NLX20" s="760"/>
      <c r="NLY20" s="193"/>
      <c r="NLZ20" s="83"/>
      <c r="NMA20" s="83"/>
      <c r="NMB20" s="543"/>
      <c r="NMC20" s="759"/>
      <c r="NMK20" s="760"/>
      <c r="NMM20" s="760"/>
      <c r="NMO20" s="760"/>
      <c r="NMQ20" s="760"/>
      <c r="NMR20" s="193"/>
      <c r="NMS20" s="83"/>
      <c r="NMT20" s="83"/>
      <c r="NMU20" s="543"/>
      <c r="NMV20" s="759"/>
      <c r="NND20" s="760"/>
      <c r="NNF20" s="760"/>
      <c r="NNH20" s="760"/>
      <c r="NNJ20" s="760"/>
      <c r="NNK20" s="193"/>
      <c r="NNL20" s="83"/>
      <c r="NNM20" s="83"/>
      <c r="NNN20" s="543"/>
      <c r="NNO20" s="759"/>
      <c r="NNW20" s="760"/>
      <c r="NNY20" s="760"/>
      <c r="NOA20" s="760"/>
      <c r="NOC20" s="760"/>
      <c r="NOD20" s="193"/>
      <c r="NOE20" s="83"/>
      <c r="NOF20" s="83"/>
      <c r="NOG20" s="543"/>
      <c r="NOH20" s="759"/>
      <c r="NOP20" s="760"/>
      <c r="NOR20" s="760"/>
      <c r="NOT20" s="760"/>
      <c r="NOV20" s="760"/>
      <c r="NOW20" s="193"/>
      <c r="NOX20" s="83"/>
      <c r="NOY20" s="83"/>
      <c r="NOZ20" s="543"/>
      <c r="NPA20" s="759"/>
      <c r="NPI20" s="760"/>
      <c r="NPK20" s="760"/>
      <c r="NPM20" s="760"/>
      <c r="NPO20" s="760"/>
      <c r="NPP20" s="193"/>
      <c r="NPQ20" s="83"/>
      <c r="NPR20" s="83"/>
      <c r="NPS20" s="543"/>
      <c r="NPT20" s="759"/>
      <c r="NQB20" s="760"/>
      <c r="NQD20" s="760"/>
      <c r="NQF20" s="760"/>
      <c r="NQH20" s="760"/>
      <c r="NQI20" s="193"/>
      <c r="NQJ20" s="83"/>
      <c r="NQK20" s="83"/>
      <c r="NQL20" s="543"/>
      <c r="NQM20" s="759"/>
      <c r="NQU20" s="760"/>
      <c r="NQW20" s="760"/>
      <c r="NQY20" s="760"/>
      <c r="NRA20" s="760"/>
      <c r="NRB20" s="193"/>
      <c r="NRC20" s="83"/>
      <c r="NRD20" s="83"/>
      <c r="NRE20" s="543"/>
      <c r="NRF20" s="759"/>
      <c r="NRN20" s="760"/>
      <c r="NRP20" s="760"/>
      <c r="NRR20" s="760"/>
      <c r="NRT20" s="760"/>
      <c r="NRU20" s="193"/>
      <c r="NRV20" s="83"/>
      <c r="NRW20" s="83"/>
      <c r="NRX20" s="543"/>
      <c r="NRY20" s="759"/>
      <c r="NSG20" s="760"/>
      <c r="NSI20" s="760"/>
      <c r="NSK20" s="760"/>
      <c r="NSM20" s="760"/>
      <c r="NSN20" s="193"/>
      <c r="NSO20" s="83"/>
      <c r="NSP20" s="83"/>
      <c r="NSQ20" s="543"/>
      <c r="NSR20" s="759"/>
      <c r="NSZ20" s="760"/>
      <c r="NTB20" s="760"/>
      <c r="NTD20" s="760"/>
      <c r="NTF20" s="760"/>
      <c r="NTG20" s="193"/>
      <c r="NTH20" s="83"/>
      <c r="NTI20" s="83"/>
      <c r="NTJ20" s="543"/>
      <c r="NTK20" s="759"/>
      <c r="NTS20" s="760"/>
      <c r="NTU20" s="760"/>
      <c r="NTW20" s="760"/>
      <c r="NTY20" s="760"/>
      <c r="NTZ20" s="193"/>
      <c r="NUA20" s="83"/>
      <c r="NUB20" s="83"/>
      <c r="NUC20" s="543"/>
      <c r="NUD20" s="759"/>
      <c r="NUL20" s="760"/>
      <c r="NUN20" s="760"/>
      <c r="NUP20" s="760"/>
      <c r="NUR20" s="760"/>
      <c r="NUS20" s="193"/>
      <c r="NUT20" s="83"/>
      <c r="NUU20" s="83"/>
      <c r="NUV20" s="543"/>
      <c r="NUW20" s="759"/>
      <c r="NVE20" s="760"/>
      <c r="NVG20" s="760"/>
      <c r="NVI20" s="760"/>
      <c r="NVK20" s="760"/>
      <c r="NVL20" s="193"/>
      <c r="NVM20" s="83"/>
      <c r="NVN20" s="83"/>
      <c r="NVO20" s="543"/>
      <c r="NVP20" s="759"/>
      <c r="NVX20" s="760"/>
      <c r="NVZ20" s="760"/>
      <c r="NWB20" s="760"/>
      <c r="NWD20" s="760"/>
      <c r="NWE20" s="193"/>
      <c r="NWF20" s="83"/>
      <c r="NWG20" s="83"/>
      <c r="NWH20" s="543"/>
      <c r="NWI20" s="759"/>
      <c r="NWQ20" s="760"/>
      <c r="NWS20" s="760"/>
      <c r="NWU20" s="760"/>
      <c r="NWW20" s="760"/>
      <c r="NWX20" s="193"/>
      <c r="NWY20" s="83"/>
      <c r="NWZ20" s="83"/>
      <c r="NXA20" s="543"/>
      <c r="NXB20" s="759"/>
      <c r="NXJ20" s="760"/>
      <c r="NXL20" s="760"/>
      <c r="NXN20" s="760"/>
      <c r="NXP20" s="760"/>
      <c r="NXQ20" s="193"/>
      <c r="NXR20" s="83"/>
      <c r="NXS20" s="83"/>
      <c r="NXT20" s="543"/>
      <c r="NXU20" s="759"/>
      <c r="NYC20" s="760"/>
      <c r="NYE20" s="760"/>
      <c r="NYG20" s="760"/>
      <c r="NYI20" s="760"/>
      <c r="NYJ20" s="193"/>
      <c r="NYK20" s="83"/>
      <c r="NYL20" s="83"/>
      <c r="NYM20" s="543"/>
      <c r="NYN20" s="759"/>
      <c r="NYV20" s="760"/>
      <c r="NYX20" s="760"/>
      <c r="NYZ20" s="760"/>
      <c r="NZB20" s="760"/>
      <c r="NZC20" s="193"/>
      <c r="NZD20" s="83"/>
      <c r="NZE20" s="83"/>
      <c r="NZF20" s="543"/>
      <c r="NZG20" s="759"/>
      <c r="NZO20" s="760"/>
      <c r="NZQ20" s="760"/>
      <c r="NZS20" s="760"/>
      <c r="NZU20" s="760"/>
      <c r="NZV20" s="193"/>
      <c r="NZW20" s="83"/>
      <c r="NZX20" s="83"/>
      <c r="NZY20" s="543"/>
      <c r="NZZ20" s="759"/>
      <c r="OAH20" s="760"/>
      <c r="OAJ20" s="760"/>
      <c r="OAL20" s="760"/>
      <c r="OAN20" s="760"/>
      <c r="OAO20" s="193"/>
      <c r="OAP20" s="83"/>
      <c r="OAQ20" s="83"/>
      <c r="OAR20" s="543"/>
      <c r="OAS20" s="759"/>
      <c r="OBA20" s="760"/>
      <c r="OBC20" s="760"/>
      <c r="OBE20" s="760"/>
      <c r="OBG20" s="760"/>
      <c r="OBH20" s="193"/>
      <c r="OBI20" s="83"/>
      <c r="OBJ20" s="83"/>
      <c r="OBK20" s="543"/>
      <c r="OBL20" s="759"/>
      <c r="OBT20" s="760"/>
      <c r="OBV20" s="760"/>
      <c r="OBX20" s="760"/>
      <c r="OBZ20" s="760"/>
      <c r="OCA20" s="193"/>
      <c r="OCB20" s="83"/>
      <c r="OCC20" s="83"/>
      <c r="OCD20" s="543"/>
      <c r="OCE20" s="759"/>
      <c r="OCM20" s="760"/>
      <c r="OCO20" s="760"/>
      <c r="OCQ20" s="760"/>
      <c r="OCS20" s="760"/>
      <c r="OCT20" s="193"/>
      <c r="OCU20" s="83"/>
      <c r="OCV20" s="83"/>
      <c r="OCW20" s="543"/>
      <c r="OCX20" s="759"/>
      <c r="ODF20" s="760"/>
      <c r="ODH20" s="760"/>
      <c r="ODJ20" s="760"/>
      <c r="ODL20" s="760"/>
      <c r="ODM20" s="193"/>
      <c r="ODN20" s="83"/>
      <c r="ODO20" s="83"/>
      <c r="ODP20" s="543"/>
      <c r="ODQ20" s="759"/>
      <c r="ODY20" s="760"/>
      <c r="OEA20" s="760"/>
      <c r="OEC20" s="760"/>
      <c r="OEE20" s="760"/>
      <c r="OEF20" s="193"/>
      <c r="OEG20" s="83"/>
      <c r="OEH20" s="83"/>
      <c r="OEI20" s="543"/>
      <c r="OEJ20" s="759"/>
      <c r="OER20" s="760"/>
      <c r="OET20" s="760"/>
      <c r="OEV20" s="760"/>
      <c r="OEX20" s="760"/>
      <c r="OEY20" s="193"/>
      <c r="OEZ20" s="83"/>
      <c r="OFA20" s="83"/>
      <c r="OFB20" s="543"/>
      <c r="OFC20" s="759"/>
      <c r="OFK20" s="760"/>
      <c r="OFM20" s="760"/>
      <c r="OFO20" s="760"/>
      <c r="OFQ20" s="760"/>
      <c r="OFR20" s="193"/>
      <c r="OFS20" s="83"/>
      <c r="OFT20" s="83"/>
      <c r="OFU20" s="543"/>
      <c r="OFV20" s="759"/>
      <c r="OGD20" s="760"/>
      <c r="OGF20" s="760"/>
      <c r="OGH20" s="760"/>
      <c r="OGJ20" s="760"/>
      <c r="OGK20" s="193"/>
      <c r="OGL20" s="83"/>
      <c r="OGM20" s="83"/>
      <c r="OGN20" s="543"/>
      <c r="OGO20" s="759"/>
      <c r="OGW20" s="760"/>
      <c r="OGY20" s="760"/>
      <c r="OHA20" s="760"/>
      <c r="OHC20" s="760"/>
      <c r="OHD20" s="193"/>
      <c r="OHE20" s="83"/>
      <c r="OHF20" s="83"/>
      <c r="OHG20" s="543"/>
      <c r="OHH20" s="759"/>
      <c r="OHP20" s="760"/>
      <c r="OHR20" s="760"/>
      <c r="OHT20" s="760"/>
      <c r="OHV20" s="760"/>
      <c r="OHW20" s="193"/>
      <c r="OHX20" s="83"/>
      <c r="OHY20" s="83"/>
      <c r="OHZ20" s="543"/>
      <c r="OIA20" s="759"/>
      <c r="OII20" s="760"/>
      <c r="OIK20" s="760"/>
      <c r="OIM20" s="760"/>
      <c r="OIO20" s="760"/>
      <c r="OIP20" s="193"/>
      <c r="OIQ20" s="83"/>
      <c r="OIR20" s="83"/>
      <c r="OIS20" s="543"/>
      <c r="OIT20" s="759"/>
      <c r="OJB20" s="760"/>
      <c r="OJD20" s="760"/>
      <c r="OJF20" s="760"/>
      <c r="OJH20" s="760"/>
      <c r="OJI20" s="193"/>
      <c r="OJJ20" s="83"/>
      <c r="OJK20" s="83"/>
      <c r="OJL20" s="543"/>
      <c r="OJM20" s="759"/>
      <c r="OJU20" s="760"/>
      <c r="OJW20" s="760"/>
      <c r="OJY20" s="760"/>
      <c r="OKA20" s="760"/>
      <c r="OKB20" s="193"/>
      <c r="OKC20" s="83"/>
      <c r="OKD20" s="83"/>
      <c r="OKE20" s="543"/>
      <c r="OKF20" s="759"/>
      <c r="OKN20" s="760"/>
      <c r="OKP20" s="760"/>
      <c r="OKR20" s="760"/>
      <c r="OKT20" s="760"/>
      <c r="OKU20" s="193"/>
      <c r="OKV20" s="83"/>
      <c r="OKW20" s="83"/>
      <c r="OKX20" s="543"/>
      <c r="OKY20" s="759"/>
      <c r="OLG20" s="760"/>
      <c r="OLI20" s="760"/>
      <c r="OLK20" s="760"/>
      <c r="OLM20" s="760"/>
      <c r="OLN20" s="193"/>
      <c r="OLO20" s="83"/>
      <c r="OLP20" s="83"/>
      <c r="OLQ20" s="543"/>
      <c r="OLR20" s="759"/>
      <c r="OLZ20" s="760"/>
      <c r="OMB20" s="760"/>
      <c r="OMD20" s="760"/>
      <c r="OMF20" s="760"/>
      <c r="OMG20" s="193"/>
      <c r="OMH20" s="83"/>
      <c r="OMI20" s="83"/>
      <c r="OMJ20" s="543"/>
      <c r="OMK20" s="759"/>
      <c r="OMS20" s="760"/>
      <c r="OMU20" s="760"/>
      <c r="OMW20" s="760"/>
      <c r="OMY20" s="760"/>
      <c r="OMZ20" s="193"/>
      <c r="ONA20" s="83"/>
      <c r="ONB20" s="83"/>
      <c r="ONC20" s="543"/>
      <c r="OND20" s="759"/>
      <c r="ONL20" s="760"/>
      <c r="ONN20" s="760"/>
      <c r="ONP20" s="760"/>
      <c r="ONR20" s="760"/>
      <c r="ONS20" s="193"/>
      <c r="ONT20" s="83"/>
      <c r="ONU20" s="83"/>
      <c r="ONV20" s="543"/>
      <c r="ONW20" s="759"/>
      <c r="OOE20" s="760"/>
      <c r="OOG20" s="760"/>
      <c r="OOI20" s="760"/>
      <c r="OOK20" s="760"/>
      <c r="OOL20" s="193"/>
      <c r="OOM20" s="83"/>
      <c r="OON20" s="83"/>
      <c r="OOO20" s="543"/>
      <c r="OOP20" s="759"/>
      <c r="OOX20" s="760"/>
      <c r="OOZ20" s="760"/>
      <c r="OPB20" s="760"/>
      <c r="OPD20" s="760"/>
      <c r="OPE20" s="193"/>
      <c r="OPF20" s="83"/>
      <c r="OPG20" s="83"/>
      <c r="OPH20" s="543"/>
      <c r="OPI20" s="759"/>
      <c r="OPQ20" s="760"/>
      <c r="OPS20" s="760"/>
      <c r="OPU20" s="760"/>
      <c r="OPW20" s="760"/>
      <c r="OPX20" s="193"/>
      <c r="OPY20" s="83"/>
      <c r="OPZ20" s="83"/>
      <c r="OQA20" s="543"/>
      <c r="OQB20" s="759"/>
      <c r="OQJ20" s="760"/>
      <c r="OQL20" s="760"/>
      <c r="OQN20" s="760"/>
      <c r="OQP20" s="760"/>
      <c r="OQQ20" s="193"/>
      <c r="OQR20" s="83"/>
      <c r="OQS20" s="83"/>
      <c r="OQT20" s="543"/>
      <c r="OQU20" s="759"/>
      <c r="ORC20" s="760"/>
      <c r="ORE20" s="760"/>
      <c r="ORG20" s="760"/>
      <c r="ORI20" s="760"/>
      <c r="ORJ20" s="193"/>
      <c r="ORK20" s="83"/>
      <c r="ORL20" s="83"/>
      <c r="ORM20" s="543"/>
      <c r="ORN20" s="759"/>
      <c r="ORV20" s="760"/>
      <c r="ORX20" s="760"/>
      <c r="ORZ20" s="760"/>
      <c r="OSB20" s="760"/>
      <c r="OSC20" s="193"/>
      <c r="OSD20" s="83"/>
      <c r="OSE20" s="83"/>
      <c r="OSF20" s="543"/>
      <c r="OSG20" s="759"/>
      <c r="OSO20" s="760"/>
      <c r="OSQ20" s="760"/>
      <c r="OSS20" s="760"/>
      <c r="OSU20" s="760"/>
      <c r="OSV20" s="193"/>
      <c r="OSW20" s="83"/>
      <c r="OSX20" s="83"/>
      <c r="OSY20" s="543"/>
      <c r="OSZ20" s="759"/>
      <c r="OTH20" s="760"/>
      <c r="OTJ20" s="760"/>
      <c r="OTL20" s="760"/>
      <c r="OTN20" s="760"/>
      <c r="OTO20" s="193"/>
      <c r="OTP20" s="83"/>
      <c r="OTQ20" s="83"/>
      <c r="OTR20" s="543"/>
      <c r="OTS20" s="759"/>
      <c r="OUA20" s="760"/>
      <c r="OUC20" s="760"/>
      <c r="OUE20" s="760"/>
      <c r="OUG20" s="760"/>
      <c r="OUH20" s="193"/>
      <c r="OUI20" s="83"/>
      <c r="OUJ20" s="83"/>
      <c r="OUK20" s="543"/>
      <c r="OUL20" s="759"/>
      <c r="OUT20" s="760"/>
      <c r="OUV20" s="760"/>
      <c r="OUX20" s="760"/>
      <c r="OUZ20" s="760"/>
      <c r="OVA20" s="193"/>
      <c r="OVB20" s="83"/>
      <c r="OVC20" s="83"/>
      <c r="OVD20" s="543"/>
      <c r="OVE20" s="759"/>
      <c r="OVM20" s="760"/>
      <c r="OVO20" s="760"/>
      <c r="OVQ20" s="760"/>
      <c r="OVS20" s="760"/>
      <c r="OVT20" s="193"/>
      <c r="OVU20" s="83"/>
      <c r="OVV20" s="83"/>
      <c r="OVW20" s="543"/>
      <c r="OVX20" s="759"/>
      <c r="OWF20" s="760"/>
      <c r="OWH20" s="760"/>
      <c r="OWJ20" s="760"/>
      <c r="OWL20" s="760"/>
      <c r="OWM20" s="193"/>
      <c r="OWN20" s="83"/>
      <c r="OWO20" s="83"/>
      <c r="OWP20" s="543"/>
      <c r="OWQ20" s="759"/>
      <c r="OWY20" s="760"/>
      <c r="OXA20" s="760"/>
      <c r="OXC20" s="760"/>
      <c r="OXE20" s="760"/>
      <c r="OXF20" s="193"/>
      <c r="OXG20" s="83"/>
      <c r="OXH20" s="83"/>
      <c r="OXI20" s="543"/>
      <c r="OXJ20" s="759"/>
      <c r="OXR20" s="760"/>
      <c r="OXT20" s="760"/>
      <c r="OXV20" s="760"/>
      <c r="OXX20" s="760"/>
      <c r="OXY20" s="193"/>
      <c r="OXZ20" s="83"/>
      <c r="OYA20" s="83"/>
      <c r="OYB20" s="543"/>
      <c r="OYC20" s="759"/>
      <c r="OYK20" s="760"/>
      <c r="OYM20" s="760"/>
      <c r="OYO20" s="760"/>
      <c r="OYQ20" s="760"/>
      <c r="OYR20" s="193"/>
      <c r="OYS20" s="83"/>
      <c r="OYT20" s="83"/>
      <c r="OYU20" s="543"/>
      <c r="OYV20" s="759"/>
      <c r="OZD20" s="760"/>
      <c r="OZF20" s="760"/>
      <c r="OZH20" s="760"/>
      <c r="OZJ20" s="760"/>
      <c r="OZK20" s="193"/>
      <c r="OZL20" s="83"/>
      <c r="OZM20" s="83"/>
      <c r="OZN20" s="543"/>
      <c r="OZO20" s="759"/>
      <c r="OZW20" s="760"/>
      <c r="OZY20" s="760"/>
      <c r="PAA20" s="760"/>
      <c r="PAC20" s="760"/>
      <c r="PAD20" s="193"/>
      <c r="PAE20" s="83"/>
      <c r="PAF20" s="83"/>
      <c r="PAG20" s="543"/>
      <c r="PAH20" s="759"/>
      <c r="PAP20" s="760"/>
      <c r="PAR20" s="760"/>
      <c r="PAT20" s="760"/>
      <c r="PAV20" s="760"/>
      <c r="PAW20" s="193"/>
      <c r="PAX20" s="83"/>
      <c r="PAY20" s="83"/>
      <c r="PAZ20" s="543"/>
      <c r="PBA20" s="759"/>
      <c r="PBI20" s="760"/>
      <c r="PBK20" s="760"/>
      <c r="PBM20" s="760"/>
      <c r="PBO20" s="760"/>
      <c r="PBP20" s="193"/>
      <c r="PBQ20" s="83"/>
      <c r="PBR20" s="83"/>
      <c r="PBS20" s="543"/>
      <c r="PBT20" s="759"/>
      <c r="PCB20" s="760"/>
      <c r="PCD20" s="760"/>
      <c r="PCF20" s="760"/>
      <c r="PCH20" s="760"/>
      <c r="PCI20" s="193"/>
      <c r="PCJ20" s="83"/>
      <c r="PCK20" s="83"/>
      <c r="PCL20" s="543"/>
      <c r="PCM20" s="759"/>
      <c r="PCU20" s="760"/>
      <c r="PCW20" s="760"/>
      <c r="PCY20" s="760"/>
      <c r="PDA20" s="760"/>
      <c r="PDB20" s="193"/>
      <c r="PDC20" s="83"/>
      <c r="PDD20" s="83"/>
      <c r="PDE20" s="543"/>
      <c r="PDF20" s="759"/>
      <c r="PDN20" s="760"/>
      <c r="PDP20" s="760"/>
      <c r="PDR20" s="760"/>
      <c r="PDT20" s="760"/>
      <c r="PDU20" s="193"/>
      <c r="PDV20" s="83"/>
      <c r="PDW20" s="83"/>
      <c r="PDX20" s="543"/>
      <c r="PDY20" s="759"/>
      <c r="PEG20" s="760"/>
      <c r="PEI20" s="760"/>
      <c r="PEK20" s="760"/>
      <c r="PEM20" s="760"/>
      <c r="PEN20" s="193"/>
      <c r="PEO20" s="83"/>
      <c r="PEP20" s="83"/>
      <c r="PEQ20" s="543"/>
      <c r="PER20" s="759"/>
      <c r="PEZ20" s="760"/>
      <c r="PFB20" s="760"/>
      <c r="PFD20" s="760"/>
      <c r="PFF20" s="760"/>
      <c r="PFG20" s="193"/>
      <c r="PFH20" s="83"/>
      <c r="PFI20" s="83"/>
      <c r="PFJ20" s="543"/>
      <c r="PFK20" s="759"/>
      <c r="PFS20" s="760"/>
      <c r="PFU20" s="760"/>
      <c r="PFW20" s="760"/>
      <c r="PFY20" s="760"/>
      <c r="PFZ20" s="193"/>
      <c r="PGA20" s="83"/>
      <c r="PGB20" s="83"/>
      <c r="PGC20" s="543"/>
      <c r="PGD20" s="759"/>
      <c r="PGL20" s="760"/>
      <c r="PGN20" s="760"/>
      <c r="PGP20" s="760"/>
      <c r="PGR20" s="760"/>
      <c r="PGS20" s="193"/>
      <c r="PGT20" s="83"/>
      <c r="PGU20" s="83"/>
      <c r="PGV20" s="543"/>
      <c r="PGW20" s="759"/>
      <c r="PHE20" s="760"/>
      <c r="PHG20" s="760"/>
      <c r="PHI20" s="760"/>
      <c r="PHK20" s="760"/>
      <c r="PHL20" s="193"/>
      <c r="PHM20" s="83"/>
      <c r="PHN20" s="83"/>
      <c r="PHO20" s="543"/>
      <c r="PHP20" s="759"/>
      <c r="PHX20" s="760"/>
      <c r="PHZ20" s="760"/>
      <c r="PIB20" s="760"/>
      <c r="PID20" s="760"/>
      <c r="PIE20" s="193"/>
      <c r="PIF20" s="83"/>
      <c r="PIG20" s="83"/>
      <c r="PIH20" s="543"/>
      <c r="PII20" s="759"/>
      <c r="PIQ20" s="760"/>
      <c r="PIS20" s="760"/>
      <c r="PIU20" s="760"/>
      <c r="PIW20" s="760"/>
      <c r="PIX20" s="193"/>
      <c r="PIY20" s="83"/>
      <c r="PIZ20" s="83"/>
      <c r="PJA20" s="543"/>
      <c r="PJB20" s="759"/>
      <c r="PJJ20" s="760"/>
      <c r="PJL20" s="760"/>
      <c r="PJN20" s="760"/>
      <c r="PJP20" s="760"/>
      <c r="PJQ20" s="193"/>
      <c r="PJR20" s="83"/>
      <c r="PJS20" s="83"/>
      <c r="PJT20" s="543"/>
      <c r="PJU20" s="759"/>
      <c r="PKC20" s="760"/>
      <c r="PKE20" s="760"/>
      <c r="PKG20" s="760"/>
      <c r="PKI20" s="760"/>
      <c r="PKJ20" s="193"/>
      <c r="PKK20" s="83"/>
      <c r="PKL20" s="83"/>
      <c r="PKM20" s="543"/>
      <c r="PKN20" s="759"/>
      <c r="PKV20" s="760"/>
      <c r="PKX20" s="760"/>
      <c r="PKZ20" s="760"/>
      <c r="PLB20" s="760"/>
      <c r="PLC20" s="193"/>
      <c r="PLD20" s="83"/>
      <c r="PLE20" s="83"/>
      <c r="PLF20" s="543"/>
      <c r="PLG20" s="759"/>
      <c r="PLO20" s="760"/>
      <c r="PLQ20" s="760"/>
      <c r="PLS20" s="760"/>
      <c r="PLU20" s="760"/>
      <c r="PLV20" s="193"/>
      <c r="PLW20" s="83"/>
      <c r="PLX20" s="83"/>
      <c r="PLY20" s="543"/>
      <c r="PLZ20" s="759"/>
      <c r="PMH20" s="760"/>
      <c r="PMJ20" s="760"/>
      <c r="PML20" s="760"/>
      <c r="PMN20" s="760"/>
      <c r="PMO20" s="193"/>
      <c r="PMP20" s="83"/>
      <c r="PMQ20" s="83"/>
      <c r="PMR20" s="543"/>
      <c r="PMS20" s="759"/>
      <c r="PNA20" s="760"/>
      <c r="PNC20" s="760"/>
      <c r="PNE20" s="760"/>
      <c r="PNG20" s="760"/>
      <c r="PNH20" s="193"/>
      <c r="PNI20" s="83"/>
      <c r="PNJ20" s="83"/>
      <c r="PNK20" s="543"/>
      <c r="PNL20" s="759"/>
      <c r="PNT20" s="760"/>
      <c r="PNV20" s="760"/>
      <c r="PNX20" s="760"/>
      <c r="PNZ20" s="760"/>
      <c r="POA20" s="193"/>
      <c r="POB20" s="83"/>
      <c r="POC20" s="83"/>
      <c r="POD20" s="543"/>
      <c r="POE20" s="759"/>
      <c r="POM20" s="760"/>
      <c r="POO20" s="760"/>
      <c r="POQ20" s="760"/>
      <c r="POS20" s="760"/>
      <c r="POT20" s="193"/>
      <c r="POU20" s="83"/>
      <c r="POV20" s="83"/>
      <c r="POW20" s="543"/>
      <c r="POX20" s="759"/>
      <c r="PPF20" s="760"/>
      <c r="PPH20" s="760"/>
      <c r="PPJ20" s="760"/>
      <c r="PPL20" s="760"/>
      <c r="PPM20" s="193"/>
      <c r="PPN20" s="83"/>
      <c r="PPO20" s="83"/>
      <c r="PPP20" s="543"/>
      <c r="PPQ20" s="759"/>
      <c r="PPY20" s="760"/>
      <c r="PQA20" s="760"/>
      <c r="PQC20" s="760"/>
      <c r="PQE20" s="760"/>
      <c r="PQF20" s="193"/>
      <c r="PQG20" s="83"/>
      <c r="PQH20" s="83"/>
      <c r="PQI20" s="543"/>
      <c r="PQJ20" s="759"/>
      <c r="PQR20" s="760"/>
      <c r="PQT20" s="760"/>
      <c r="PQV20" s="760"/>
      <c r="PQX20" s="760"/>
      <c r="PQY20" s="193"/>
      <c r="PQZ20" s="83"/>
      <c r="PRA20" s="83"/>
      <c r="PRB20" s="543"/>
      <c r="PRC20" s="759"/>
      <c r="PRK20" s="760"/>
      <c r="PRM20" s="760"/>
      <c r="PRO20" s="760"/>
      <c r="PRQ20" s="760"/>
      <c r="PRR20" s="193"/>
      <c r="PRS20" s="83"/>
      <c r="PRT20" s="83"/>
      <c r="PRU20" s="543"/>
      <c r="PRV20" s="759"/>
      <c r="PSD20" s="760"/>
      <c r="PSF20" s="760"/>
      <c r="PSH20" s="760"/>
      <c r="PSJ20" s="760"/>
      <c r="PSK20" s="193"/>
      <c r="PSL20" s="83"/>
      <c r="PSM20" s="83"/>
      <c r="PSN20" s="543"/>
      <c r="PSO20" s="759"/>
      <c r="PSW20" s="760"/>
      <c r="PSY20" s="760"/>
      <c r="PTA20" s="760"/>
      <c r="PTC20" s="760"/>
      <c r="PTD20" s="193"/>
      <c r="PTE20" s="83"/>
      <c r="PTF20" s="83"/>
      <c r="PTG20" s="543"/>
      <c r="PTH20" s="759"/>
      <c r="PTP20" s="760"/>
      <c r="PTR20" s="760"/>
      <c r="PTT20" s="760"/>
      <c r="PTV20" s="760"/>
      <c r="PTW20" s="193"/>
      <c r="PTX20" s="83"/>
      <c r="PTY20" s="83"/>
      <c r="PTZ20" s="543"/>
      <c r="PUA20" s="759"/>
      <c r="PUI20" s="760"/>
      <c r="PUK20" s="760"/>
      <c r="PUM20" s="760"/>
      <c r="PUO20" s="760"/>
      <c r="PUP20" s="193"/>
      <c r="PUQ20" s="83"/>
      <c r="PUR20" s="83"/>
      <c r="PUS20" s="543"/>
      <c r="PUT20" s="759"/>
      <c r="PVB20" s="760"/>
      <c r="PVD20" s="760"/>
      <c r="PVF20" s="760"/>
      <c r="PVH20" s="760"/>
      <c r="PVI20" s="193"/>
      <c r="PVJ20" s="83"/>
      <c r="PVK20" s="83"/>
      <c r="PVL20" s="543"/>
      <c r="PVM20" s="759"/>
      <c r="PVU20" s="760"/>
      <c r="PVW20" s="760"/>
      <c r="PVY20" s="760"/>
      <c r="PWA20" s="760"/>
      <c r="PWB20" s="193"/>
      <c r="PWC20" s="83"/>
      <c r="PWD20" s="83"/>
      <c r="PWE20" s="543"/>
      <c r="PWF20" s="759"/>
      <c r="PWN20" s="760"/>
      <c r="PWP20" s="760"/>
      <c r="PWR20" s="760"/>
      <c r="PWT20" s="760"/>
      <c r="PWU20" s="193"/>
      <c r="PWV20" s="83"/>
      <c r="PWW20" s="83"/>
      <c r="PWX20" s="543"/>
      <c r="PWY20" s="759"/>
      <c r="PXG20" s="760"/>
      <c r="PXI20" s="760"/>
      <c r="PXK20" s="760"/>
      <c r="PXM20" s="760"/>
      <c r="PXN20" s="193"/>
      <c r="PXO20" s="83"/>
      <c r="PXP20" s="83"/>
      <c r="PXQ20" s="543"/>
      <c r="PXR20" s="759"/>
      <c r="PXZ20" s="760"/>
      <c r="PYB20" s="760"/>
      <c r="PYD20" s="760"/>
      <c r="PYF20" s="760"/>
      <c r="PYG20" s="193"/>
      <c r="PYH20" s="83"/>
      <c r="PYI20" s="83"/>
      <c r="PYJ20" s="543"/>
      <c r="PYK20" s="759"/>
      <c r="PYS20" s="760"/>
      <c r="PYU20" s="760"/>
      <c r="PYW20" s="760"/>
      <c r="PYY20" s="760"/>
      <c r="PYZ20" s="193"/>
      <c r="PZA20" s="83"/>
      <c r="PZB20" s="83"/>
      <c r="PZC20" s="543"/>
      <c r="PZD20" s="759"/>
      <c r="PZL20" s="760"/>
      <c r="PZN20" s="760"/>
      <c r="PZP20" s="760"/>
      <c r="PZR20" s="760"/>
      <c r="PZS20" s="193"/>
      <c r="PZT20" s="83"/>
      <c r="PZU20" s="83"/>
      <c r="PZV20" s="543"/>
      <c r="PZW20" s="759"/>
      <c r="QAE20" s="760"/>
      <c r="QAG20" s="760"/>
      <c r="QAI20" s="760"/>
      <c r="QAK20" s="760"/>
      <c r="QAL20" s="193"/>
      <c r="QAM20" s="83"/>
      <c r="QAN20" s="83"/>
      <c r="QAO20" s="543"/>
      <c r="QAP20" s="759"/>
      <c r="QAX20" s="760"/>
      <c r="QAZ20" s="760"/>
      <c r="QBB20" s="760"/>
      <c r="QBD20" s="760"/>
      <c r="QBE20" s="193"/>
      <c r="QBF20" s="83"/>
      <c r="QBG20" s="83"/>
      <c r="QBH20" s="543"/>
      <c r="QBI20" s="759"/>
      <c r="QBQ20" s="760"/>
      <c r="QBS20" s="760"/>
      <c r="QBU20" s="760"/>
      <c r="QBW20" s="760"/>
      <c r="QBX20" s="193"/>
      <c r="QBY20" s="83"/>
      <c r="QBZ20" s="83"/>
      <c r="QCA20" s="543"/>
      <c r="QCB20" s="759"/>
      <c r="QCJ20" s="760"/>
      <c r="QCL20" s="760"/>
      <c r="QCN20" s="760"/>
      <c r="QCP20" s="760"/>
      <c r="QCQ20" s="193"/>
      <c r="QCR20" s="83"/>
      <c r="QCS20" s="83"/>
      <c r="QCT20" s="543"/>
      <c r="QCU20" s="759"/>
      <c r="QDC20" s="760"/>
      <c r="QDE20" s="760"/>
      <c r="QDG20" s="760"/>
      <c r="QDI20" s="760"/>
      <c r="QDJ20" s="193"/>
      <c r="QDK20" s="83"/>
      <c r="QDL20" s="83"/>
      <c r="QDM20" s="543"/>
      <c r="QDN20" s="759"/>
      <c r="QDV20" s="760"/>
      <c r="QDX20" s="760"/>
      <c r="QDZ20" s="760"/>
      <c r="QEB20" s="760"/>
      <c r="QEC20" s="193"/>
      <c r="QED20" s="83"/>
      <c r="QEE20" s="83"/>
      <c r="QEF20" s="543"/>
      <c r="QEG20" s="759"/>
      <c r="QEO20" s="760"/>
      <c r="QEQ20" s="760"/>
      <c r="QES20" s="760"/>
      <c r="QEU20" s="760"/>
      <c r="QEV20" s="193"/>
      <c r="QEW20" s="83"/>
      <c r="QEX20" s="83"/>
      <c r="QEY20" s="543"/>
      <c r="QEZ20" s="759"/>
      <c r="QFH20" s="760"/>
      <c r="QFJ20" s="760"/>
      <c r="QFL20" s="760"/>
      <c r="QFN20" s="760"/>
      <c r="QFO20" s="193"/>
      <c r="QFP20" s="83"/>
      <c r="QFQ20" s="83"/>
      <c r="QFR20" s="543"/>
      <c r="QFS20" s="759"/>
      <c r="QGA20" s="760"/>
      <c r="QGC20" s="760"/>
      <c r="QGE20" s="760"/>
      <c r="QGG20" s="760"/>
      <c r="QGH20" s="193"/>
      <c r="QGI20" s="83"/>
      <c r="QGJ20" s="83"/>
      <c r="QGK20" s="543"/>
      <c r="QGL20" s="759"/>
      <c r="QGT20" s="760"/>
      <c r="QGV20" s="760"/>
      <c r="QGX20" s="760"/>
      <c r="QGZ20" s="760"/>
      <c r="QHA20" s="193"/>
      <c r="QHB20" s="83"/>
      <c r="QHC20" s="83"/>
      <c r="QHD20" s="543"/>
      <c r="QHE20" s="759"/>
      <c r="QHM20" s="760"/>
      <c r="QHO20" s="760"/>
      <c r="QHQ20" s="760"/>
      <c r="QHS20" s="760"/>
      <c r="QHT20" s="193"/>
      <c r="QHU20" s="83"/>
      <c r="QHV20" s="83"/>
      <c r="QHW20" s="543"/>
      <c r="QHX20" s="759"/>
      <c r="QIF20" s="760"/>
      <c r="QIH20" s="760"/>
      <c r="QIJ20" s="760"/>
      <c r="QIL20" s="760"/>
      <c r="QIM20" s="193"/>
      <c r="QIN20" s="83"/>
      <c r="QIO20" s="83"/>
      <c r="QIP20" s="543"/>
      <c r="QIQ20" s="759"/>
      <c r="QIY20" s="760"/>
      <c r="QJA20" s="760"/>
      <c r="QJC20" s="760"/>
      <c r="QJE20" s="760"/>
      <c r="QJF20" s="193"/>
      <c r="QJG20" s="83"/>
      <c r="QJH20" s="83"/>
      <c r="QJI20" s="543"/>
      <c r="QJJ20" s="759"/>
      <c r="QJR20" s="760"/>
      <c r="QJT20" s="760"/>
      <c r="QJV20" s="760"/>
      <c r="QJX20" s="760"/>
      <c r="QJY20" s="193"/>
      <c r="QJZ20" s="83"/>
      <c r="QKA20" s="83"/>
      <c r="QKB20" s="543"/>
      <c r="QKC20" s="759"/>
      <c r="QKK20" s="760"/>
      <c r="QKM20" s="760"/>
      <c r="QKO20" s="760"/>
      <c r="QKQ20" s="760"/>
      <c r="QKR20" s="193"/>
      <c r="QKS20" s="83"/>
      <c r="QKT20" s="83"/>
      <c r="QKU20" s="543"/>
      <c r="QKV20" s="759"/>
      <c r="QLD20" s="760"/>
      <c r="QLF20" s="760"/>
      <c r="QLH20" s="760"/>
      <c r="QLJ20" s="760"/>
      <c r="QLK20" s="193"/>
      <c r="QLL20" s="83"/>
      <c r="QLM20" s="83"/>
      <c r="QLN20" s="543"/>
      <c r="QLO20" s="759"/>
      <c r="QLW20" s="760"/>
      <c r="QLY20" s="760"/>
      <c r="QMA20" s="760"/>
      <c r="QMC20" s="760"/>
      <c r="QMD20" s="193"/>
      <c r="QME20" s="83"/>
      <c r="QMF20" s="83"/>
      <c r="QMG20" s="543"/>
      <c r="QMH20" s="759"/>
      <c r="QMP20" s="760"/>
      <c r="QMR20" s="760"/>
      <c r="QMT20" s="760"/>
      <c r="QMV20" s="760"/>
      <c r="QMW20" s="193"/>
      <c r="QMX20" s="83"/>
      <c r="QMY20" s="83"/>
      <c r="QMZ20" s="543"/>
      <c r="QNA20" s="759"/>
      <c r="QNI20" s="760"/>
      <c r="QNK20" s="760"/>
      <c r="QNM20" s="760"/>
      <c r="QNO20" s="760"/>
      <c r="QNP20" s="193"/>
      <c r="QNQ20" s="83"/>
      <c r="QNR20" s="83"/>
      <c r="QNS20" s="543"/>
      <c r="QNT20" s="759"/>
      <c r="QOB20" s="760"/>
      <c r="QOD20" s="760"/>
      <c r="QOF20" s="760"/>
      <c r="QOH20" s="760"/>
      <c r="QOI20" s="193"/>
      <c r="QOJ20" s="83"/>
      <c r="QOK20" s="83"/>
      <c r="QOL20" s="543"/>
      <c r="QOM20" s="759"/>
      <c r="QOU20" s="760"/>
      <c r="QOW20" s="760"/>
      <c r="QOY20" s="760"/>
      <c r="QPA20" s="760"/>
      <c r="QPB20" s="193"/>
      <c r="QPC20" s="83"/>
      <c r="QPD20" s="83"/>
      <c r="QPE20" s="543"/>
      <c r="QPF20" s="759"/>
      <c r="QPN20" s="760"/>
      <c r="QPP20" s="760"/>
      <c r="QPR20" s="760"/>
      <c r="QPT20" s="760"/>
      <c r="QPU20" s="193"/>
      <c r="QPV20" s="83"/>
      <c r="QPW20" s="83"/>
      <c r="QPX20" s="543"/>
      <c r="QPY20" s="759"/>
      <c r="QQG20" s="760"/>
      <c r="QQI20" s="760"/>
      <c r="QQK20" s="760"/>
      <c r="QQM20" s="760"/>
      <c r="QQN20" s="193"/>
      <c r="QQO20" s="83"/>
      <c r="QQP20" s="83"/>
      <c r="QQQ20" s="543"/>
      <c r="QQR20" s="759"/>
      <c r="QQZ20" s="760"/>
      <c r="QRB20" s="760"/>
      <c r="QRD20" s="760"/>
      <c r="QRF20" s="760"/>
      <c r="QRG20" s="193"/>
      <c r="QRH20" s="83"/>
      <c r="QRI20" s="83"/>
      <c r="QRJ20" s="543"/>
      <c r="QRK20" s="759"/>
      <c r="QRS20" s="760"/>
      <c r="QRU20" s="760"/>
      <c r="QRW20" s="760"/>
      <c r="QRY20" s="760"/>
      <c r="QRZ20" s="193"/>
      <c r="QSA20" s="83"/>
      <c r="QSB20" s="83"/>
      <c r="QSC20" s="543"/>
      <c r="QSD20" s="759"/>
      <c r="QSL20" s="760"/>
      <c r="QSN20" s="760"/>
      <c r="QSP20" s="760"/>
      <c r="QSR20" s="760"/>
      <c r="QSS20" s="193"/>
      <c r="QST20" s="83"/>
      <c r="QSU20" s="83"/>
      <c r="QSV20" s="543"/>
      <c r="QSW20" s="759"/>
      <c r="QTE20" s="760"/>
      <c r="QTG20" s="760"/>
      <c r="QTI20" s="760"/>
      <c r="QTK20" s="760"/>
      <c r="QTL20" s="193"/>
      <c r="QTM20" s="83"/>
      <c r="QTN20" s="83"/>
      <c r="QTO20" s="543"/>
      <c r="QTP20" s="759"/>
      <c r="QTX20" s="760"/>
      <c r="QTZ20" s="760"/>
      <c r="QUB20" s="760"/>
      <c r="QUD20" s="760"/>
      <c r="QUE20" s="193"/>
      <c r="QUF20" s="83"/>
      <c r="QUG20" s="83"/>
      <c r="QUH20" s="543"/>
      <c r="QUI20" s="759"/>
      <c r="QUQ20" s="760"/>
      <c r="QUS20" s="760"/>
      <c r="QUU20" s="760"/>
      <c r="QUW20" s="760"/>
      <c r="QUX20" s="193"/>
      <c r="QUY20" s="83"/>
      <c r="QUZ20" s="83"/>
      <c r="QVA20" s="543"/>
      <c r="QVB20" s="759"/>
      <c r="QVJ20" s="760"/>
      <c r="QVL20" s="760"/>
      <c r="QVN20" s="760"/>
      <c r="QVP20" s="760"/>
      <c r="QVQ20" s="193"/>
      <c r="QVR20" s="83"/>
      <c r="QVS20" s="83"/>
      <c r="QVT20" s="543"/>
      <c r="QVU20" s="759"/>
      <c r="QWC20" s="760"/>
      <c r="QWE20" s="760"/>
      <c r="QWG20" s="760"/>
      <c r="QWI20" s="760"/>
      <c r="QWJ20" s="193"/>
      <c r="QWK20" s="83"/>
      <c r="QWL20" s="83"/>
      <c r="QWM20" s="543"/>
      <c r="QWN20" s="759"/>
      <c r="QWV20" s="760"/>
      <c r="QWX20" s="760"/>
      <c r="QWZ20" s="760"/>
      <c r="QXB20" s="760"/>
      <c r="QXC20" s="193"/>
      <c r="QXD20" s="83"/>
      <c r="QXE20" s="83"/>
      <c r="QXF20" s="543"/>
      <c r="QXG20" s="759"/>
      <c r="QXO20" s="760"/>
      <c r="QXQ20" s="760"/>
      <c r="QXS20" s="760"/>
      <c r="QXU20" s="760"/>
      <c r="QXV20" s="193"/>
      <c r="QXW20" s="83"/>
      <c r="QXX20" s="83"/>
      <c r="QXY20" s="543"/>
      <c r="QXZ20" s="759"/>
      <c r="QYH20" s="760"/>
      <c r="QYJ20" s="760"/>
      <c r="QYL20" s="760"/>
      <c r="QYN20" s="760"/>
      <c r="QYO20" s="193"/>
      <c r="QYP20" s="83"/>
      <c r="QYQ20" s="83"/>
      <c r="QYR20" s="543"/>
      <c r="QYS20" s="759"/>
      <c r="QZA20" s="760"/>
      <c r="QZC20" s="760"/>
      <c r="QZE20" s="760"/>
      <c r="QZG20" s="760"/>
      <c r="QZH20" s="193"/>
      <c r="QZI20" s="83"/>
      <c r="QZJ20" s="83"/>
      <c r="QZK20" s="543"/>
      <c r="QZL20" s="759"/>
      <c r="QZT20" s="760"/>
      <c r="QZV20" s="760"/>
      <c r="QZX20" s="760"/>
      <c r="QZZ20" s="760"/>
      <c r="RAA20" s="193"/>
      <c r="RAB20" s="83"/>
      <c r="RAC20" s="83"/>
      <c r="RAD20" s="543"/>
      <c r="RAE20" s="759"/>
      <c r="RAM20" s="760"/>
      <c r="RAO20" s="760"/>
      <c r="RAQ20" s="760"/>
      <c r="RAS20" s="760"/>
      <c r="RAT20" s="193"/>
      <c r="RAU20" s="83"/>
      <c r="RAV20" s="83"/>
      <c r="RAW20" s="543"/>
      <c r="RAX20" s="759"/>
      <c r="RBF20" s="760"/>
      <c r="RBH20" s="760"/>
      <c r="RBJ20" s="760"/>
      <c r="RBL20" s="760"/>
      <c r="RBM20" s="193"/>
      <c r="RBN20" s="83"/>
      <c r="RBO20" s="83"/>
      <c r="RBP20" s="543"/>
      <c r="RBQ20" s="759"/>
      <c r="RBY20" s="760"/>
      <c r="RCA20" s="760"/>
      <c r="RCC20" s="760"/>
      <c r="RCE20" s="760"/>
      <c r="RCF20" s="193"/>
      <c r="RCG20" s="83"/>
      <c r="RCH20" s="83"/>
      <c r="RCI20" s="543"/>
      <c r="RCJ20" s="759"/>
      <c r="RCR20" s="760"/>
      <c r="RCT20" s="760"/>
      <c r="RCV20" s="760"/>
      <c r="RCX20" s="760"/>
      <c r="RCY20" s="193"/>
      <c r="RCZ20" s="83"/>
      <c r="RDA20" s="83"/>
      <c r="RDB20" s="543"/>
      <c r="RDC20" s="759"/>
      <c r="RDK20" s="760"/>
      <c r="RDM20" s="760"/>
      <c r="RDO20" s="760"/>
      <c r="RDQ20" s="760"/>
      <c r="RDR20" s="193"/>
      <c r="RDS20" s="83"/>
      <c r="RDT20" s="83"/>
      <c r="RDU20" s="543"/>
      <c r="RDV20" s="759"/>
      <c r="RED20" s="760"/>
      <c r="REF20" s="760"/>
      <c r="REH20" s="760"/>
      <c r="REJ20" s="760"/>
      <c r="REK20" s="193"/>
      <c r="REL20" s="83"/>
      <c r="REM20" s="83"/>
      <c r="REN20" s="543"/>
      <c r="REO20" s="759"/>
      <c r="REW20" s="760"/>
      <c r="REY20" s="760"/>
      <c r="RFA20" s="760"/>
      <c r="RFC20" s="760"/>
      <c r="RFD20" s="193"/>
      <c r="RFE20" s="83"/>
      <c r="RFF20" s="83"/>
      <c r="RFG20" s="543"/>
      <c r="RFH20" s="759"/>
      <c r="RFP20" s="760"/>
      <c r="RFR20" s="760"/>
      <c r="RFT20" s="760"/>
      <c r="RFV20" s="760"/>
      <c r="RFW20" s="193"/>
      <c r="RFX20" s="83"/>
      <c r="RFY20" s="83"/>
      <c r="RFZ20" s="543"/>
      <c r="RGA20" s="759"/>
      <c r="RGI20" s="760"/>
      <c r="RGK20" s="760"/>
      <c r="RGM20" s="760"/>
      <c r="RGO20" s="760"/>
      <c r="RGP20" s="193"/>
      <c r="RGQ20" s="83"/>
      <c r="RGR20" s="83"/>
      <c r="RGS20" s="543"/>
      <c r="RGT20" s="759"/>
      <c r="RHB20" s="760"/>
      <c r="RHD20" s="760"/>
      <c r="RHF20" s="760"/>
      <c r="RHH20" s="760"/>
      <c r="RHI20" s="193"/>
      <c r="RHJ20" s="83"/>
      <c r="RHK20" s="83"/>
      <c r="RHL20" s="543"/>
      <c r="RHM20" s="759"/>
      <c r="RHU20" s="760"/>
      <c r="RHW20" s="760"/>
      <c r="RHY20" s="760"/>
      <c r="RIA20" s="760"/>
      <c r="RIB20" s="193"/>
      <c r="RIC20" s="83"/>
      <c r="RID20" s="83"/>
      <c r="RIE20" s="543"/>
      <c r="RIF20" s="759"/>
      <c r="RIN20" s="760"/>
      <c r="RIP20" s="760"/>
      <c r="RIR20" s="760"/>
      <c r="RIT20" s="760"/>
      <c r="RIU20" s="193"/>
      <c r="RIV20" s="83"/>
      <c r="RIW20" s="83"/>
      <c r="RIX20" s="543"/>
      <c r="RIY20" s="759"/>
      <c r="RJG20" s="760"/>
      <c r="RJI20" s="760"/>
      <c r="RJK20" s="760"/>
      <c r="RJM20" s="760"/>
      <c r="RJN20" s="193"/>
      <c r="RJO20" s="83"/>
      <c r="RJP20" s="83"/>
      <c r="RJQ20" s="543"/>
      <c r="RJR20" s="759"/>
      <c r="RJZ20" s="760"/>
      <c r="RKB20" s="760"/>
      <c r="RKD20" s="760"/>
      <c r="RKF20" s="760"/>
      <c r="RKG20" s="193"/>
      <c r="RKH20" s="83"/>
      <c r="RKI20" s="83"/>
      <c r="RKJ20" s="543"/>
      <c r="RKK20" s="759"/>
      <c r="RKS20" s="760"/>
      <c r="RKU20" s="760"/>
      <c r="RKW20" s="760"/>
      <c r="RKY20" s="760"/>
      <c r="RKZ20" s="193"/>
      <c r="RLA20" s="83"/>
      <c r="RLB20" s="83"/>
      <c r="RLC20" s="543"/>
      <c r="RLD20" s="759"/>
      <c r="RLL20" s="760"/>
      <c r="RLN20" s="760"/>
      <c r="RLP20" s="760"/>
      <c r="RLR20" s="760"/>
      <c r="RLS20" s="193"/>
      <c r="RLT20" s="83"/>
      <c r="RLU20" s="83"/>
      <c r="RLV20" s="543"/>
      <c r="RLW20" s="759"/>
      <c r="RME20" s="760"/>
      <c r="RMG20" s="760"/>
      <c r="RMI20" s="760"/>
      <c r="RMK20" s="760"/>
      <c r="RML20" s="193"/>
      <c r="RMM20" s="83"/>
      <c r="RMN20" s="83"/>
      <c r="RMO20" s="543"/>
      <c r="RMP20" s="759"/>
      <c r="RMX20" s="760"/>
      <c r="RMZ20" s="760"/>
      <c r="RNB20" s="760"/>
      <c r="RND20" s="760"/>
      <c r="RNE20" s="193"/>
      <c r="RNF20" s="83"/>
      <c r="RNG20" s="83"/>
      <c r="RNH20" s="543"/>
      <c r="RNI20" s="759"/>
      <c r="RNQ20" s="760"/>
      <c r="RNS20" s="760"/>
      <c r="RNU20" s="760"/>
      <c r="RNW20" s="760"/>
      <c r="RNX20" s="193"/>
      <c r="RNY20" s="83"/>
      <c r="RNZ20" s="83"/>
      <c r="ROA20" s="543"/>
      <c r="ROB20" s="759"/>
      <c r="ROJ20" s="760"/>
      <c r="ROL20" s="760"/>
      <c r="RON20" s="760"/>
      <c r="ROP20" s="760"/>
      <c r="ROQ20" s="193"/>
      <c r="ROR20" s="83"/>
      <c r="ROS20" s="83"/>
      <c r="ROT20" s="543"/>
      <c r="ROU20" s="759"/>
      <c r="RPC20" s="760"/>
      <c r="RPE20" s="760"/>
      <c r="RPG20" s="760"/>
      <c r="RPI20" s="760"/>
      <c r="RPJ20" s="193"/>
      <c r="RPK20" s="83"/>
      <c r="RPL20" s="83"/>
      <c r="RPM20" s="543"/>
      <c r="RPN20" s="759"/>
      <c r="RPV20" s="760"/>
      <c r="RPX20" s="760"/>
      <c r="RPZ20" s="760"/>
      <c r="RQB20" s="760"/>
      <c r="RQC20" s="193"/>
      <c r="RQD20" s="83"/>
      <c r="RQE20" s="83"/>
      <c r="RQF20" s="543"/>
      <c r="RQG20" s="759"/>
      <c r="RQO20" s="760"/>
      <c r="RQQ20" s="760"/>
      <c r="RQS20" s="760"/>
      <c r="RQU20" s="760"/>
      <c r="RQV20" s="193"/>
      <c r="RQW20" s="83"/>
      <c r="RQX20" s="83"/>
      <c r="RQY20" s="543"/>
      <c r="RQZ20" s="759"/>
      <c r="RRH20" s="760"/>
      <c r="RRJ20" s="760"/>
      <c r="RRL20" s="760"/>
      <c r="RRN20" s="760"/>
      <c r="RRO20" s="193"/>
      <c r="RRP20" s="83"/>
      <c r="RRQ20" s="83"/>
      <c r="RRR20" s="543"/>
      <c r="RRS20" s="759"/>
      <c r="RSA20" s="760"/>
      <c r="RSC20" s="760"/>
      <c r="RSE20" s="760"/>
      <c r="RSG20" s="760"/>
      <c r="RSH20" s="193"/>
      <c r="RSI20" s="83"/>
      <c r="RSJ20" s="83"/>
      <c r="RSK20" s="543"/>
      <c r="RSL20" s="759"/>
      <c r="RST20" s="760"/>
      <c r="RSV20" s="760"/>
      <c r="RSX20" s="760"/>
      <c r="RSZ20" s="760"/>
      <c r="RTA20" s="193"/>
      <c r="RTB20" s="83"/>
      <c r="RTC20" s="83"/>
      <c r="RTD20" s="543"/>
      <c r="RTE20" s="759"/>
      <c r="RTM20" s="760"/>
      <c r="RTO20" s="760"/>
      <c r="RTQ20" s="760"/>
      <c r="RTS20" s="760"/>
      <c r="RTT20" s="193"/>
      <c r="RTU20" s="83"/>
      <c r="RTV20" s="83"/>
      <c r="RTW20" s="543"/>
      <c r="RTX20" s="759"/>
      <c r="RUF20" s="760"/>
      <c r="RUH20" s="760"/>
      <c r="RUJ20" s="760"/>
      <c r="RUL20" s="760"/>
      <c r="RUM20" s="193"/>
      <c r="RUN20" s="83"/>
      <c r="RUO20" s="83"/>
      <c r="RUP20" s="543"/>
      <c r="RUQ20" s="759"/>
      <c r="RUY20" s="760"/>
      <c r="RVA20" s="760"/>
      <c r="RVC20" s="760"/>
      <c r="RVE20" s="760"/>
      <c r="RVF20" s="193"/>
      <c r="RVG20" s="83"/>
      <c r="RVH20" s="83"/>
      <c r="RVI20" s="543"/>
      <c r="RVJ20" s="759"/>
      <c r="RVR20" s="760"/>
      <c r="RVT20" s="760"/>
      <c r="RVV20" s="760"/>
      <c r="RVX20" s="760"/>
      <c r="RVY20" s="193"/>
      <c r="RVZ20" s="83"/>
      <c r="RWA20" s="83"/>
      <c r="RWB20" s="543"/>
      <c r="RWC20" s="759"/>
      <c r="RWK20" s="760"/>
      <c r="RWM20" s="760"/>
      <c r="RWO20" s="760"/>
      <c r="RWQ20" s="760"/>
      <c r="RWR20" s="193"/>
      <c r="RWS20" s="83"/>
      <c r="RWT20" s="83"/>
      <c r="RWU20" s="543"/>
      <c r="RWV20" s="759"/>
      <c r="RXD20" s="760"/>
      <c r="RXF20" s="760"/>
      <c r="RXH20" s="760"/>
      <c r="RXJ20" s="760"/>
      <c r="RXK20" s="193"/>
      <c r="RXL20" s="83"/>
      <c r="RXM20" s="83"/>
      <c r="RXN20" s="543"/>
      <c r="RXO20" s="759"/>
      <c r="RXW20" s="760"/>
      <c r="RXY20" s="760"/>
      <c r="RYA20" s="760"/>
      <c r="RYC20" s="760"/>
      <c r="RYD20" s="193"/>
      <c r="RYE20" s="83"/>
      <c r="RYF20" s="83"/>
      <c r="RYG20" s="543"/>
      <c r="RYH20" s="759"/>
      <c r="RYP20" s="760"/>
      <c r="RYR20" s="760"/>
      <c r="RYT20" s="760"/>
      <c r="RYV20" s="760"/>
      <c r="RYW20" s="193"/>
      <c r="RYX20" s="83"/>
      <c r="RYY20" s="83"/>
      <c r="RYZ20" s="543"/>
      <c r="RZA20" s="759"/>
      <c r="RZI20" s="760"/>
      <c r="RZK20" s="760"/>
      <c r="RZM20" s="760"/>
      <c r="RZO20" s="760"/>
      <c r="RZP20" s="193"/>
      <c r="RZQ20" s="83"/>
      <c r="RZR20" s="83"/>
      <c r="RZS20" s="543"/>
      <c r="RZT20" s="759"/>
      <c r="SAB20" s="760"/>
      <c r="SAD20" s="760"/>
      <c r="SAF20" s="760"/>
      <c r="SAH20" s="760"/>
      <c r="SAI20" s="193"/>
      <c r="SAJ20" s="83"/>
      <c r="SAK20" s="83"/>
      <c r="SAL20" s="543"/>
      <c r="SAM20" s="759"/>
      <c r="SAU20" s="760"/>
      <c r="SAW20" s="760"/>
      <c r="SAY20" s="760"/>
      <c r="SBA20" s="760"/>
      <c r="SBB20" s="193"/>
      <c r="SBC20" s="83"/>
      <c r="SBD20" s="83"/>
      <c r="SBE20" s="543"/>
      <c r="SBF20" s="759"/>
      <c r="SBN20" s="760"/>
      <c r="SBP20" s="760"/>
      <c r="SBR20" s="760"/>
      <c r="SBT20" s="760"/>
      <c r="SBU20" s="193"/>
      <c r="SBV20" s="83"/>
      <c r="SBW20" s="83"/>
      <c r="SBX20" s="543"/>
      <c r="SBY20" s="759"/>
      <c r="SCG20" s="760"/>
      <c r="SCI20" s="760"/>
      <c r="SCK20" s="760"/>
      <c r="SCM20" s="760"/>
      <c r="SCN20" s="193"/>
      <c r="SCO20" s="83"/>
      <c r="SCP20" s="83"/>
      <c r="SCQ20" s="543"/>
      <c r="SCR20" s="759"/>
      <c r="SCZ20" s="760"/>
      <c r="SDB20" s="760"/>
      <c r="SDD20" s="760"/>
      <c r="SDF20" s="760"/>
      <c r="SDG20" s="193"/>
      <c r="SDH20" s="83"/>
      <c r="SDI20" s="83"/>
      <c r="SDJ20" s="543"/>
      <c r="SDK20" s="759"/>
      <c r="SDS20" s="760"/>
      <c r="SDU20" s="760"/>
      <c r="SDW20" s="760"/>
      <c r="SDY20" s="760"/>
      <c r="SDZ20" s="193"/>
      <c r="SEA20" s="83"/>
      <c r="SEB20" s="83"/>
      <c r="SEC20" s="543"/>
      <c r="SED20" s="759"/>
      <c r="SEL20" s="760"/>
      <c r="SEN20" s="760"/>
      <c r="SEP20" s="760"/>
      <c r="SER20" s="760"/>
      <c r="SES20" s="193"/>
      <c r="SET20" s="83"/>
      <c r="SEU20" s="83"/>
      <c r="SEV20" s="543"/>
      <c r="SEW20" s="759"/>
      <c r="SFE20" s="760"/>
      <c r="SFG20" s="760"/>
      <c r="SFI20" s="760"/>
      <c r="SFK20" s="760"/>
      <c r="SFL20" s="193"/>
      <c r="SFM20" s="83"/>
      <c r="SFN20" s="83"/>
      <c r="SFO20" s="543"/>
      <c r="SFP20" s="759"/>
      <c r="SFX20" s="760"/>
      <c r="SFZ20" s="760"/>
      <c r="SGB20" s="760"/>
      <c r="SGD20" s="760"/>
      <c r="SGE20" s="193"/>
      <c r="SGF20" s="83"/>
      <c r="SGG20" s="83"/>
      <c r="SGH20" s="543"/>
      <c r="SGI20" s="759"/>
      <c r="SGQ20" s="760"/>
      <c r="SGS20" s="760"/>
      <c r="SGU20" s="760"/>
      <c r="SGW20" s="760"/>
      <c r="SGX20" s="193"/>
      <c r="SGY20" s="83"/>
      <c r="SGZ20" s="83"/>
      <c r="SHA20" s="543"/>
      <c r="SHB20" s="759"/>
      <c r="SHJ20" s="760"/>
      <c r="SHL20" s="760"/>
      <c r="SHN20" s="760"/>
      <c r="SHP20" s="760"/>
      <c r="SHQ20" s="193"/>
      <c r="SHR20" s="83"/>
      <c r="SHS20" s="83"/>
      <c r="SHT20" s="543"/>
      <c r="SHU20" s="759"/>
      <c r="SIC20" s="760"/>
      <c r="SIE20" s="760"/>
      <c r="SIG20" s="760"/>
      <c r="SII20" s="760"/>
      <c r="SIJ20" s="193"/>
      <c r="SIK20" s="83"/>
      <c r="SIL20" s="83"/>
      <c r="SIM20" s="543"/>
      <c r="SIN20" s="759"/>
      <c r="SIV20" s="760"/>
      <c r="SIX20" s="760"/>
      <c r="SIZ20" s="760"/>
      <c r="SJB20" s="760"/>
      <c r="SJC20" s="193"/>
      <c r="SJD20" s="83"/>
      <c r="SJE20" s="83"/>
      <c r="SJF20" s="543"/>
      <c r="SJG20" s="759"/>
      <c r="SJO20" s="760"/>
      <c r="SJQ20" s="760"/>
      <c r="SJS20" s="760"/>
      <c r="SJU20" s="760"/>
      <c r="SJV20" s="193"/>
      <c r="SJW20" s="83"/>
      <c r="SJX20" s="83"/>
      <c r="SJY20" s="543"/>
      <c r="SJZ20" s="759"/>
      <c r="SKH20" s="760"/>
      <c r="SKJ20" s="760"/>
      <c r="SKL20" s="760"/>
      <c r="SKN20" s="760"/>
      <c r="SKO20" s="193"/>
      <c r="SKP20" s="83"/>
      <c r="SKQ20" s="83"/>
      <c r="SKR20" s="543"/>
      <c r="SKS20" s="759"/>
      <c r="SLA20" s="760"/>
      <c r="SLC20" s="760"/>
      <c r="SLE20" s="760"/>
      <c r="SLG20" s="760"/>
      <c r="SLH20" s="193"/>
      <c r="SLI20" s="83"/>
      <c r="SLJ20" s="83"/>
      <c r="SLK20" s="543"/>
      <c r="SLL20" s="759"/>
      <c r="SLT20" s="760"/>
      <c r="SLV20" s="760"/>
      <c r="SLX20" s="760"/>
      <c r="SLZ20" s="760"/>
      <c r="SMA20" s="193"/>
      <c r="SMB20" s="83"/>
      <c r="SMC20" s="83"/>
      <c r="SMD20" s="543"/>
      <c r="SME20" s="759"/>
      <c r="SMM20" s="760"/>
      <c r="SMO20" s="760"/>
      <c r="SMQ20" s="760"/>
      <c r="SMS20" s="760"/>
      <c r="SMT20" s="193"/>
      <c r="SMU20" s="83"/>
      <c r="SMV20" s="83"/>
      <c r="SMW20" s="543"/>
      <c r="SMX20" s="759"/>
      <c r="SNF20" s="760"/>
      <c r="SNH20" s="760"/>
      <c r="SNJ20" s="760"/>
      <c r="SNL20" s="760"/>
      <c r="SNM20" s="193"/>
      <c r="SNN20" s="83"/>
      <c r="SNO20" s="83"/>
      <c r="SNP20" s="543"/>
      <c r="SNQ20" s="759"/>
      <c r="SNY20" s="760"/>
      <c r="SOA20" s="760"/>
      <c r="SOC20" s="760"/>
      <c r="SOE20" s="760"/>
      <c r="SOF20" s="193"/>
      <c r="SOG20" s="83"/>
      <c r="SOH20" s="83"/>
      <c r="SOI20" s="543"/>
      <c r="SOJ20" s="759"/>
      <c r="SOR20" s="760"/>
      <c r="SOT20" s="760"/>
      <c r="SOV20" s="760"/>
      <c r="SOX20" s="760"/>
      <c r="SOY20" s="193"/>
      <c r="SOZ20" s="83"/>
      <c r="SPA20" s="83"/>
      <c r="SPB20" s="543"/>
      <c r="SPC20" s="759"/>
      <c r="SPK20" s="760"/>
      <c r="SPM20" s="760"/>
      <c r="SPO20" s="760"/>
      <c r="SPQ20" s="760"/>
      <c r="SPR20" s="193"/>
      <c r="SPS20" s="83"/>
      <c r="SPT20" s="83"/>
      <c r="SPU20" s="543"/>
      <c r="SPV20" s="759"/>
      <c r="SQD20" s="760"/>
      <c r="SQF20" s="760"/>
      <c r="SQH20" s="760"/>
      <c r="SQJ20" s="760"/>
      <c r="SQK20" s="193"/>
      <c r="SQL20" s="83"/>
      <c r="SQM20" s="83"/>
      <c r="SQN20" s="543"/>
      <c r="SQO20" s="759"/>
      <c r="SQW20" s="760"/>
      <c r="SQY20" s="760"/>
      <c r="SRA20" s="760"/>
      <c r="SRC20" s="760"/>
      <c r="SRD20" s="193"/>
      <c r="SRE20" s="83"/>
      <c r="SRF20" s="83"/>
      <c r="SRG20" s="543"/>
      <c r="SRH20" s="759"/>
      <c r="SRP20" s="760"/>
      <c r="SRR20" s="760"/>
      <c r="SRT20" s="760"/>
      <c r="SRV20" s="760"/>
      <c r="SRW20" s="193"/>
      <c r="SRX20" s="83"/>
      <c r="SRY20" s="83"/>
      <c r="SRZ20" s="543"/>
      <c r="SSA20" s="759"/>
      <c r="SSI20" s="760"/>
      <c r="SSK20" s="760"/>
      <c r="SSM20" s="760"/>
      <c r="SSO20" s="760"/>
      <c r="SSP20" s="193"/>
      <c r="SSQ20" s="83"/>
      <c r="SSR20" s="83"/>
      <c r="SSS20" s="543"/>
      <c r="SST20" s="759"/>
      <c r="STB20" s="760"/>
      <c r="STD20" s="760"/>
      <c r="STF20" s="760"/>
      <c r="STH20" s="760"/>
      <c r="STI20" s="193"/>
      <c r="STJ20" s="83"/>
      <c r="STK20" s="83"/>
      <c r="STL20" s="543"/>
      <c r="STM20" s="759"/>
      <c r="STU20" s="760"/>
      <c r="STW20" s="760"/>
      <c r="STY20" s="760"/>
      <c r="SUA20" s="760"/>
      <c r="SUB20" s="193"/>
      <c r="SUC20" s="83"/>
      <c r="SUD20" s="83"/>
      <c r="SUE20" s="543"/>
      <c r="SUF20" s="759"/>
      <c r="SUN20" s="760"/>
      <c r="SUP20" s="760"/>
      <c r="SUR20" s="760"/>
      <c r="SUT20" s="760"/>
      <c r="SUU20" s="193"/>
      <c r="SUV20" s="83"/>
      <c r="SUW20" s="83"/>
      <c r="SUX20" s="543"/>
      <c r="SUY20" s="759"/>
      <c r="SVG20" s="760"/>
      <c r="SVI20" s="760"/>
      <c r="SVK20" s="760"/>
      <c r="SVM20" s="760"/>
      <c r="SVN20" s="193"/>
      <c r="SVO20" s="83"/>
      <c r="SVP20" s="83"/>
      <c r="SVQ20" s="543"/>
      <c r="SVR20" s="759"/>
      <c r="SVZ20" s="760"/>
      <c r="SWB20" s="760"/>
      <c r="SWD20" s="760"/>
      <c r="SWF20" s="760"/>
      <c r="SWG20" s="193"/>
      <c r="SWH20" s="83"/>
      <c r="SWI20" s="83"/>
      <c r="SWJ20" s="543"/>
      <c r="SWK20" s="759"/>
      <c r="SWS20" s="760"/>
      <c r="SWU20" s="760"/>
      <c r="SWW20" s="760"/>
      <c r="SWY20" s="760"/>
      <c r="SWZ20" s="193"/>
      <c r="SXA20" s="83"/>
      <c r="SXB20" s="83"/>
      <c r="SXC20" s="543"/>
      <c r="SXD20" s="759"/>
      <c r="SXL20" s="760"/>
      <c r="SXN20" s="760"/>
      <c r="SXP20" s="760"/>
      <c r="SXR20" s="760"/>
      <c r="SXS20" s="193"/>
      <c r="SXT20" s="83"/>
      <c r="SXU20" s="83"/>
      <c r="SXV20" s="543"/>
      <c r="SXW20" s="759"/>
      <c r="SYE20" s="760"/>
      <c r="SYG20" s="760"/>
      <c r="SYI20" s="760"/>
      <c r="SYK20" s="760"/>
      <c r="SYL20" s="193"/>
      <c r="SYM20" s="83"/>
      <c r="SYN20" s="83"/>
      <c r="SYO20" s="543"/>
      <c r="SYP20" s="759"/>
      <c r="SYX20" s="760"/>
      <c r="SYZ20" s="760"/>
      <c r="SZB20" s="760"/>
      <c r="SZD20" s="760"/>
      <c r="SZE20" s="193"/>
      <c r="SZF20" s="83"/>
      <c r="SZG20" s="83"/>
      <c r="SZH20" s="543"/>
      <c r="SZI20" s="759"/>
      <c r="SZQ20" s="760"/>
      <c r="SZS20" s="760"/>
      <c r="SZU20" s="760"/>
      <c r="SZW20" s="760"/>
      <c r="SZX20" s="193"/>
      <c r="SZY20" s="83"/>
      <c r="SZZ20" s="83"/>
      <c r="TAA20" s="543"/>
      <c r="TAB20" s="759"/>
      <c r="TAJ20" s="760"/>
      <c r="TAL20" s="760"/>
      <c r="TAN20" s="760"/>
      <c r="TAP20" s="760"/>
      <c r="TAQ20" s="193"/>
      <c r="TAR20" s="83"/>
      <c r="TAS20" s="83"/>
      <c r="TAT20" s="543"/>
      <c r="TAU20" s="759"/>
      <c r="TBC20" s="760"/>
      <c r="TBE20" s="760"/>
      <c r="TBG20" s="760"/>
      <c r="TBI20" s="760"/>
      <c r="TBJ20" s="193"/>
      <c r="TBK20" s="83"/>
      <c r="TBL20" s="83"/>
      <c r="TBM20" s="543"/>
      <c r="TBN20" s="759"/>
      <c r="TBV20" s="760"/>
      <c r="TBX20" s="760"/>
      <c r="TBZ20" s="760"/>
      <c r="TCB20" s="760"/>
      <c r="TCC20" s="193"/>
      <c r="TCD20" s="83"/>
      <c r="TCE20" s="83"/>
      <c r="TCF20" s="543"/>
      <c r="TCG20" s="759"/>
      <c r="TCO20" s="760"/>
      <c r="TCQ20" s="760"/>
      <c r="TCS20" s="760"/>
      <c r="TCU20" s="760"/>
      <c r="TCV20" s="193"/>
      <c r="TCW20" s="83"/>
      <c r="TCX20" s="83"/>
      <c r="TCY20" s="543"/>
      <c r="TCZ20" s="759"/>
      <c r="TDH20" s="760"/>
      <c r="TDJ20" s="760"/>
      <c r="TDL20" s="760"/>
      <c r="TDN20" s="760"/>
      <c r="TDO20" s="193"/>
      <c r="TDP20" s="83"/>
      <c r="TDQ20" s="83"/>
      <c r="TDR20" s="543"/>
      <c r="TDS20" s="759"/>
      <c r="TEA20" s="760"/>
      <c r="TEC20" s="760"/>
      <c r="TEE20" s="760"/>
      <c r="TEG20" s="760"/>
      <c r="TEH20" s="193"/>
      <c r="TEI20" s="83"/>
      <c r="TEJ20" s="83"/>
      <c r="TEK20" s="543"/>
      <c r="TEL20" s="759"/>
      <c r="TET20" s="760"/>
      <c r="TEV20" s="760"/>
      <c r="TEX20" s="760"/>
      <c r="TEZ20" s="760"/>
      <c r="TFA20" s="193"/>
      <c r="TFB20" s="83"/>
      <c r="TFC20" s="83"/>
      <c r="TFD20" s="543"/>
      <c r="TFE20" s="759"/>
      <c r="TFM20" s="760"/>
      <c r="TFO20" s="760"/>
      <c r="TFQ20" s="760"/>
      <c r="TFS20" s="760"/>
      <c r="TFT20" s="193"/>
      <c r="TFU20" s="83"/>
      <c r="TFV20" s="83"/>
      <c r="TFW20" s="543"/>
      <c r="TFX20" s="759"/>
      <c r="TGF20" s="760"/>
      <c r="TGH20" s="760"/>
      <c r="TGJ20" s="760"/>
      <c r="TGL20" s="760"/>
      <c r="TGM20" s="193"/>
      <c r="TGN20" s="83"/>
      <c r="TGO20" s="83"/>
      <c r="TGP20" s="543"/>
      <c r="TGQ20" s="759"/>
      <c r="TGY20" s="760"/>
      <c r="THA20" s="760"/>
      <c r="THC20" s="760"/>
      <c r="THE20" s="760"/>
      <c r="THF20" s="193"/>
      <c r="THG20" s="83"/>
      <c r="THH20" s="83"/>
      <c r="THI20" s="543"/>
      <c r="THJ20" s="759"/>
      <c r="THR20" s="760"/>
      <c r="THT20" s="760"/>
      <c r="THV20" s="760"/>
      <c r="THX20" s="760"/>
      <c r="THY20" s="193"/>
      <c r="THZ20" s="83"/>
      <c r="TIA20" s="83"/>
      <c r="TIB20" s="543"/>
      <c r="TIC20" s="759"/>
      <c r="TIK20" s="760"/>
      <c r="TIM20" s="760"/>
      <c r="TIO20" s="760"/>
      <c r="TIQ20" s="760"/>
      <c r="TIR20" s="193"/>
      <c r="TIS20" s="83"/>
      <c r="TIT20" s="83"/>
      <c r="TIU20" s="543"/>
      <c r="TIV20" s="759"/>
      <c r="TJD20" s="760"/>
      <c r="TJF20" s="760"/>
      <c r="TJH20" s="760"/>
      <c r="TJJ20" s="760"/>
      <c r="TJK20" s="193"/>
      <c r="TJL20" s="83"/>
      <c r="TJM20" s="83"/>
      <c r="TJN20" s="543"/>
      <c r="TJO20" s="759"/>
      <c r="TJW20" s="760"/>
      <c r="TJY20" s="760"/>
      <c r="TKA20" s="760"/>
      <c r="TKC20" s="760"/>
      <c r="TKD20" s="193"/>
      <c r="TKE20" s="83"/>
      <c r="TKF20" s="83"/>
      <c r="TKG20" s="543"/>
      <c r="TKH20" s="759"/>
      <c r="TKP20" s="760"/>
      <c r="TKR20" s="760"/>
      <c r="TKT20" s="760"/>
      <c r="TKV20" s="760"/>
      <c r="TKW20" s="193"/>
      <c r="TKX20" s="83"/>
      <c r="TKY20" s="83"/>
      <c r="TKZ20" s="543"/>
      <c r="TLA20" s="759"/>
      <c r="TLI20" s="760"/>
      <c r="TLK20" s="760"/>
      <c r="TLM20" s="760"/>
      <c r="TLO20" s="760"/>
      <c r="TLP20" s="193"/>
      <c r="TLQ20" s="83"/>
      <c r="TLR20" s="83"/>
      <c r="TLS20" s="543"/>
      <c r="TLT20" s="759"/>
      <c r="TMB20" s="760"/>
      <c r="TMD20" s="760"/>
      <c r="TMF20" s="760"/>
      <c r="TMH20" s="760"/>
      <c r="TMI20" s="193"/>
      <c r="TMJ20" s="83"/>
      <c r="TMK20" s="83"/>
      <c r="TML20" s="543"/>
      <c r="TMM20" s="759"/>
      <c r="TMU20" s="760"/>
      <c r="TMW20" s="760"/>
      <c r="TMY20" s="760"/>
      <c r="TNA20" s="760"/>
      <c r="TNB20" s="193"/>
      <c r="TNC20" s="83"/>
      <c r="TND20" s="83"/>
      <c r="TNE20" s="543"/>
      <c r="TNF20" s="759"/>
      <c r="TNN20" s="760"/>
      <c r="TNP20" s="760"/>
      <c r="TNR20" s="760"/>
      <c r="TNT20" s="760"/>
      <c r="TNU20" s="193"/>
      <c r="TNV20" s="83"/>
      <c r="TNW20" s="83"/>
      <c r="TNX20" s="543"/>
      <c r="TNY20" s="759"/>
      <c r="TOG20" s="760"/>
      <c r="TOI20" s="760"/>
      <c r="TOK20" s="760"/>
      <c r="TOM20" s="760"/>
      <c r="TON20" s="193"/>
      <c r="TOO20" s="83"/>
      <c r="TOP20" s="83"/>
      <c r="TOQ20" s="543"/>
      <c r="TOR20" s="759"/>
      <c r="TOZ20" s="760"/>
      <c r="TPB20" s="760"/>
      <c r="TPD20" s="760"/>
      <c r="TPF20" s="760"/>
      <c r="TPG20" s="193"/>
      <c r="TPH20" s="83"/>
      <c r="TPI20" s="83"/>
      <c r="TPJ20" s="543"/>
      <c r="TPK20" s="759"/>
      <c r="TPS20" s="760"/>
      <c r="TPU20" s="760"/>
      <c r="TPW20" s="760"/>
      <c r="TPY20" s="760"/>
      <c r="TPZ20" s="193"/>
      <c r="TQA20" s="83"/>
      <c r="TQB20" s="83"/>
      <c r="TQC20" s="543"/>
      <c r="TQD20" s="759"/>
      <c r="TQL20" s="760"/>
      <c r="TQN20" s="760"/>
      <c r="TQP20" s="760"/>
      <c r="TQR20" s="760"/>
      <c r="TQS20" s="193"/>
      <c r="TQT20" s="83"/>
      <c r="TQU20" s="83"/>
      <c r="TQV20" s="543"/>
      <c r="TQW20" s="759"/>
      <c r="TRE20" s="760"/>
      <c r="TRG20" s="760"/>
      <c r="TRI20" s="760"/>
      <c r="TRK20" s="760"/>
      <c r="TRL20" s="193"/>
      <c r="TRM20" s="83"/>
      <c r="TRN20" s="83"/>
      <c r="TRO20" s="543"/>
      <c r="TRP20" s="759"/>
      <c r="TRX20" s="760"/>
      <c r="TRZ20" s="760"/>
      <c r="TSB20" s="760"/>
      <c r="TSD20" s="760"/>
      <c r="TSE20" s="193"/>
      <c r="TSF20" s="83"/>
      <c r="TSG20" s="83"/>
      <c r="TSH20" s="543"/>
      <c r="TSI20" s="759"/>
      <c r="TSQ20" s="760"/>
      <c r="TSS20" s="760"/>
      <c r="TSU20" s="760"/>
      <c r="TSW20" s="760"/>
      <c r="TSX20" s="193"/>
      <c r="TSY20" s="83"/>
      <c r="TSZ20" s="83"/>
      <c r="TTA20" s="543"/>
      <c r="TTB20" s="759"/>
      <c r="TTJ20" s="760"/>
      <c r="TTL20" s="760"/>
      <c r="TTN20" s="760"/>
      <c r="TTP20" s="760"/>
      <c r="TTQ20" s="193"/>
      <c r="TTR20" s="83"/>
      <c r="TTS20" s="83"/>
      <c r="TTT20" s="543"/>
      <c r="TTU20" s="759"/>
      <c r="TUC20" s="760"/>
      <c r="TUE20" s="760"/>
      <c r="TUG20" s="760"/>
      <c r="TUI20" s="760"/>
      <c r="TUJ20" s="193"/>
      <c r="TUK20" s="83"/>
      <c r="TUL20" s="83"/>
      <c r="TUM20" s="543"/>
      <c r="TUN20" s="759"/>
      <c r="TUV20" s="760"/>
      <c r="TUX20" s="760"/>
      <c r="TUZ20" s="760"/>
      <c r="TVB20" s="760"/>
      <c r="TVC20" s="193"/>
      <c r="TVD20" s="83"/>
      <c r="TVE20" s="83"/>
      <c r="TVF20" s="543"/>
      <c r="TVG20" s="759"/>
      <c r="TVO20" s="760"/>
      <c r="TVQ20" s="760"/>
      <c r="TVS20" s="760"/>
      <c r="TVU20" s="760"/>
      <c r="TVV20" s="193"/>
      <c r="TVW20" s="83"/>
      <c r="TVX20" s="83"/>
      <c r="TVY20" s="543"/>
      <c r="TVZ20" s="759"/>
      <c r="TWH20" s="760"/>
      <c r="TWJ20" s="760"/>
      <c r="TWL20" s="760"/>
      <c r="TWN20" s="760"/>
      <c r="TWO20" s="193"/>
      <c r="TWP20" s="83"/>
      <c r="TWQ20" s="83"/>
      <c r="TWR20" s="543"/>
      <c r="TWS20" s="759"/>
      <c r="TXA20" s="760"/>
      <c r="TXC20" s="760"/>
      <c r="TXE20" s="760"/>
      <c r="TXG20" s="760"/>
      <c r="TXH20" s="193"/>
      <c r="TXI20" s="83"/>
      <c r="TXJ20" s="83"/>
      <c r="TXK20" s="543"/>
      <c r="TXL20" s="759"/>
      <c r="TXT20" s="760"/>
      <c r="TXV20" s="760"/>
      <c r="TXX20" s="760"/>
      <c r="TXZ20" s="760"/>
      <c r="TYA20" s="193"/>
      <c r="TYB20" s="83"/>
      <c r="TYC20" s="83"/>
      <c r="TYD20" s="543"/>
      <c r="TYE20" s="759"/>
      <c r="TYM20" s="760"/>
      <c r="TYO20" s="760"/>
      <c r="TYQ20" s="760"/>
      <c r="TYS20" s="760"/>
      <c r="TYT20" s="193"/>
      <c r="TYU20" s="83"/>
      <c r="TYV20" s="83"/>
      <c r="TYW20" s="543"/>
      <c r="TYX20" s="759"/>
      <c r="TZF20" s="760"/>
      <c r="TZH20" s="760"/>
      <c r="TZJ20" s="760"/>
      <c r="TZL20" s="760"/>
      <c r="TZM20" s="193"/>
      <c r="TZN20" s="83"/>
      <c r="TZO20" s="83"/>
      <c r="TZP20" s="543"/>
      <c r="TZQ20" s="759"/>
      <c r="TZY20" s="760"/>
      <c r="UAA20" s="760"/>
      <c r="UAC20" s="760"/>
      <c r="UAE20" s="760"/>
      <c r="UAF20" s="193"/>
      <c r="UAG20" s="83"/>
      <c r="UAH20" s="83"/>
      <c r="UAI20" s="543"/>
      <c r="UAJ20" s="759"/>
      <c r="UAR20" s="760"/>
      <c r="UAT20" s="760"/>
      <c r="UAV20" s="760"/>
      <c r="UAX20" s="760"/>
      <c r="UAY20" s="193"/>
      <c r="UAZ20" s="83"/>
      <c r="UBA20" s="83"/>
      <c r="UBB20" s="543"/>
      <c r="UBC20" s="759"/>
      <c r="UBK20" s="760"/>
      <c r="UBM20" s="760"/>
      <c r="UBO20" s="760"/>
      <c r="UBQ20" s="760"/>
      <c r="UBR20" s="193"/>
      <c r="UBS20" s="83"/>
      <c r="UBT20" s="83"/>
      <c r="UBU20" s="543"/>
      <c r="UBV20" s="759"/>
      <c r="UCD20" s="760"/>
      <c r="UCF20" s="760"/>
      <c r="UCH20" s="760"/>
      <c r="UCJ20" s="760"/>
      <c r="UCK20" s="193"/>
      <c r="UCL20" s="83"/>
      <c r="UCM20" s="83"/>
      <c r="UCN20" s="543"/>
      <c r="UCO20" s="759"/>
      <c r="UCW20" s="760"/>
      <c r="UCY20" s="760"/>
      <c r="UDA20" s="760"/>
      <c r="UDC20" s="760"/>
      <c r="UDD20" s="193"/>
      <c r="UDE20" s="83"/>
      <c r="UDF20" s="83"/>
      <c r="UDG20" s="543"/>
      <c r="UDH20" s="759"/>
      <c r="UDP20" s="760"/>
      <c r="UDR20" s="760"/>
      <c r="UDT20" s="760"/>
      <c r="UDV20" s="760"/>
      <c r="UDW20" s="193"/>
      <c r="UDX20" s="83"/>
      <c r="UDY20" s="83"/>
      <c r="UDZ20" s="543"/>
      <c r="UEA20" s="759"/>
      <c r="UEI20" s="760"/>
      <c r="UEK20" s="760"/>
      <c r="UEM20" s="760"/>
      <c r="UEO20" s="760"/>
      <c r="UEP20" s="193"/>
      <c r="UEQ20" s="83"/>
      <c r="UER20" s="83"/>
      <c r="UES20" s="543"/>
      <c r="UET20" s="759"/>
      <c r="UFB20" s="760"/>
      <c r="UFD20" s="760"/>
      <c r="UFF20" s="760"/>
      <c r="UFH20" s="760"/>
      <c r="UFI20" s="193"/>
      <c r="UFJ20" s="83"/>
      <c r="UFK20" s="83"/>
      <c r="UFL20" s="543"/>
      <c r="UFM20" s="759"/>
      <c r="UFU20" s="760"/>
      <c r="UFW20" s="760"/>
      <c r="UFY20" s="760"/>
      <c r="UGA20" s="760"/>
      <c r="UGB20" s="193"/>
      <c r="UGC20" s="83"/>
      <c r="UGD20" s="83"/>
      <c r="UGE20" s="543"/>
      <c r="UGF20" s="759"/>
      <c r="UGN20" s="760"/>
      <c r="UGP20" s="760"/>
      <c r="UGR20" s="760"/>
      <c r="UGT20" s="760"/>
      <c r="UGU20" s="193"/>
      <c r="UGV20" s="83"/>
      <c r="UGW20" s="83"/>
      <c r="UGX20" s="543"/>
      <c r="UGY20" s="759"/>
      <c r="UHG20" s="760"/>
      <c r="UHI20" s="760"/>
      <c r="UHK20" s="760"/>
      <c r="UHM20" s="760"/>
      <c r="UHN20" s="193"/>
      <c r="UHO20" s="83"/>
      <c r="UHP20" s="83"/>
      <c r="UHQ20" s="543"/>
      <c r="UHR20" s="759"/>
      <c r="UHZ20" s="760"/>
      <c r="UIB20" s="760"/>
      <c r="UID20" s="760"/>
      <c r="UIF20" s="760"/>
      <c r="UIG20" s="193"/>
      <c r="UIH20" s="83"/>
      <c r="UII20" s="83"/>
      <c r="UIJ20" s="543"/>
      <c r="UIK20" s="759"/>
      <c r="UIS20" s="760"/>
      <c r="UIU20" s="760"/>
      <c r="UIW20" s="760"/>
      <c r="UIY20" s="760"/>
      <c r="UIZ20" s="193"/>
      <c r="UJA20" s="83"/>
      <c r="UJB20" s="83"/>
      <c r="UJC20" s="543"/>
      <c r="UJD20" s="759"/>
      <c r="UJL20" s="760"/>
      <c r="UJN20" s="760"/>
      <c r="UJP20" s="760"/>
      <c r="UJR20" s="760"/>
      <c r="UJS20" s="193"/>
      <c r="UJT20" s="83"/>
      <c r="UJU20" s="83"/>
      <c r="UJV20" s="543"/>
      <c r="UJW20" s="759"/>
      <c r="UKE20" s="760"/>
      <c r="UKG20" s="760"/>
      <c r="UKI20" s="760"/>
      <c r="UKK20" s="760"/>
      <c r="UKL20" s="193"/>
      <c r="UKM20" s="83"/>
      <c r="UKN20" s="83"/>
      <c r="UKO20" s="543"/>
      <c r="UKP20" s="759"/>
      <c r="UKX20" s="760"/>
      <c r="UKZ20" s="760"/>
      <c r="ULB20" s="760"/>
      <c r="ULD20" s="760"/>
      <c r="ULE20" s="193"/>
      <c r="ULF20" s="83"/>
      <c r="ULG20" s="83"/>
      <c r="ULH20" s="543"/>
      <c r="ULI20" s="759"/>
      <c r="ULQ20" s="760"/>
      <c r="ULS20" s="760"/>
      <c r="ULU20" s="760"/>
      <c r="ULW20" s="760"/>
      <c r="ULX20" s="193"/>
      <c r="ULY20" s="83"/>
      <c r="ULZ20" s="83"/>
      <c r="UMA20" s="543"/>
      <c r="UMB20" s="759"/>
      <c r="UMJ20" s="760"/>
      <c r="UML20" s="760"/>
      <c r="UMN20" s="760"/>
      <c r="UMP20" s="760"/>
      <c r="UMQ20" s="193"/>
      <c r="UMR20" s="83"/>
      <c r="UMS20" s="83"/>
      <c r="UMT20" s="543"/>
      <c r="UMU20" s="759"/>
      <c r="UNC20" s="760"/>
      <c r="UNE20" s="760"/>
      <c r="UNG20" s="760"/>
      <c r="UNI20" s="760"/>
      <c r="UNJ20" s="193"/>
      <c r="UNK20" s="83"/>
      <c r="UNL20" s="83"/>
      <c r="UNM20" s="543"/>
      <c r="UNN20" s="759"/>
      <c r="UNV20" s="760"/>
      <c r="UNX20" s="760"/>
      <c r="UNZ20" s="760"/>
      <c r="UOB20" s="760"/>
      <c r="UOC20" s="193"/>
      <c r="UOD20" s="83"/>
      <c r="UOE20" s="83"/>
      <c r="UOF20" s="543"/>
      <c r="UOG20" s="759"/>
      <c r="UOO20" s="760"/>
      <c r="UOQ20" s="760"/>
      <c r="UOS20" s="760"/>
      <c r="UOU20" s="760"/>
      <c r="UOV20" s="193"/>
      <c r="UOW20" s="83"/>
      <c r="UOX20" s="83"/>
      <c r="UOY20" s="543"/>
      <c r="UOZ20" s="759"/>
      <c r="UPH20" s="760"/>
      <c r="UPJ20" s="760"/>
      <c r="UPL20" s="760"/>
      <c r="UPN20" s="760"/>
      <c r="UPO20" s="193"/>
      <c r="UPP20" s="83"/>
      <c r="UPQ20" s="83"/>
      <c r="UPR20" s="543"/>
      <c r="UPS20" s="759"/>
      <c r="UQA20" s="760"/>
      <c r="UQC20" s="760"/>
      <c r="UQE20" s="760"/>
      <c r="UQG20" s="760"/>
      <c r="UQH20" s="193"/>
      <c r="UQI20" s="83"/>
      <c r="UQJ20" s="83"/>
      <c r="UQK20" s="543"/>
      <c r="UQL20" s="759"/>
      <c r="UQT20" s="760"/>
      <c r="UQV20" s="760"/>
      <c r="UQX20" s="760"/>
      <c r="UQZ20" s="760"/>
      <c r="URA20" s="193"/>
      <c r="URB20" s="83"/>
      <c r="URC20" s="83"/>
      <c r="URD20" s="543"/>
      <c r="URE20" s="759"/>
      <c r="URM20" s="760"/>
      <c r="URO20" s="760"/>
      <c r="URQ20" s="760"/>
      <c r="URS20" s="760"/>
      <c r="URT20" s="193"/>
      <c r="URU20" s="83"/>
      <c r="URV20" s="83"/>
      <c r="URW20" s="543"/>
      <c r="URX20" s="759"/>
      <c r="USF20" s="760"/>
      <c r="USH20" s="760"/>
      <c r="USJ20" s="760"/>
      <c r="USL20" s="760"/>
      <c r="USM20" s="193"/>
      <c r="USN20" s="83"/>
      <c r="USO20" s="83"/>
      <c r="USP20" s="543"/>
      <c r="USQ20" s="759"/>
      <c r="USY20" s="760"/>
      <c r="UTA20" s="760"/>
      <c r="UTC20" s="760"/>
      <c r="UTE20" s="760"/>
      <c r="UTF20" s="193"/>
      <c r="UTG20" s="83"/>
      <c r="UTH20" s="83"/>
      <c r="UTI20" s="543"/>
      <c r="UTJ20" s="759"/>
      <c r="UTR20" s="760"/>
      <c r="UTT20" s="760"/>
      <c r="UTV20" s="760"/>
      <c r="UTX20" s="760"/>
      <c r="UTY20" s="193"/>
      <c r="UTZ20" s="83"/>
      <c r="UUA20" s="83"/>
      <c r="UUB20" s="543"/>
      <c r="UUC20" s="759"/>
      <c r="UUK20" s="760"/>
      <c r="UUM20" s="760"/>
      <c r="UUO20" s="760"/>
      <c r="UUQ20" s="760"/>
      <c r="UUR20" s="193"/>
      <c r="UUS20" s="83"/>
      <c r="UUT20" s="83"/>
      <c r="UUU20" s="543"/>
      <c r="UUV20" s="759"/>
      <c r="UVD20" s="760"/>
      <c r="UVF20" s="760"/>
      <c r="UVH20" s="760"/>
      <c r="UVJ20" s="760"/>
      <c r="UVK20" s="193"/>
      <c r="UVL20" s="83"/>
      <c r="UVM20" s="83"/>
      <c r="UVN20" s="543"/>
      <c r="UVO20" s="759"/>
      <c r="UVW20" s="760"/>
      <c r="UVY20" s="760"/>
      <c r="UWA20" s="760"/>
      <c r="UWC20" s="760"/>
      <c r="UWD20" s="193"/>
      <c r="UWE20" s="83"/>
      <c r="UWF20" s="83"/>
      <c r="UWG20" s="543"/>
      <c r="UWH20" s="759"/>
      <c r="UWP20" s="760"/>
      <c r="UWR20" s="760"/>
      <c r="UWT20" s="760"/>
      <c r="UWV20" s="760"/>
      <c r="UWW20" s="193"/>
      <c r="UWX20" s="83"/>
      <c r="UWY20" s="83"/>
      <c r="UWZ20" s="543"/>
      <c r="UXA20" s="759"/>
      <c r="UXI20" s="760"/>
      <c r="UXK20" s="760"/>
      <c r="UXM20" s="760"/>
      <c r="UXO20" s="760"/>
      <c r="UXP20" s="193"/>
      <c r="UXQ20" s="83"/>
      <c r="UXR20" s="83"/>
      <c r="UXS20" s="543"/>
      <c r="UXT20" s="759"/>
      <c r="UYB20" s="760"/>
      <c r="UYD20" s="760"/>
      <c r="UYF20" s="760"/>
      <c r="UYH20" s="760"/>
      <c r="UYI20" s="193"/>
      <c r="UYJ20" s="83"/>
      <c r="UYK20" s="83"/>
      <c r="UYL20" s="543"/>
      <c r="UYM20" s="759"/>
      <c r="UYU20" s="760"/>
      <c r="UYW20" s="760"/>
      <c r="UYY20" s="760"/>
      <c r="UZA20" s="760"/>
      <c r="UZB20" s="193"/>
      <c r="UZC20" s="83"/>
      <c r="UZD20" s="83"/>
      <c r="UZE20" s="543"/>
      <c r="UZF20" s="759"/>
      <c r="UZN20" s="760"/>
      <c r="UZP20" s="760"/>
      <c r="UZR20" s="760"/>
      <c r="UZT20" s="760"/>
      <c r="UZU20" s="193"/>
      <c r="UZV20" s="83"/>
      <c r="UZW20" s="83"/>
      <c r="UZX20" s="543"/>
      <c r="UZY20" s="759"/>
      <c r="VAG20" s="760"/>
      <c r="VAI20" s="760"/>
      <c r="VAK20" s="760"/>
      <c r="VAM20" s="760"/>
      <c r="VAN20" s="193"/>
      <c r="VAO20" s="83"/>
      <c r="VAP20" s="83"/>
      <c r="VAQ20" s="543"/>
      <c r="VAR20" s="759"/>
      <c r="VAZ20" s="760"/>
      <c r="VBB20" s="760"/>
      <c r="VBD20" s="760"/>
      <c r="VBF20" s="760"/>
      <c r="VBG20" s="193"/>
      <c r="VBH20" s="83"/>
      <c r="VBI20" s="83"/>
      <c r="VBJ20" s="543"/>
      <c r="VBK20" s="759"/>
      <c r="VBS20" s="760"/>
      <c r="VBU20" s="760"/>
      <c r="VBW20" s="760"/>
      <c r="VBY20" s="760"/>
      <c r="VBZ20" s="193"/>
      <c r="VCA20" s="83"/>
      <c r="VCB20" s="83"/>
      <c r="VCC20" s="543"/>
      <c r="VCD20" s="759"/>
      <c r="VCL20" s="760"/>
      <c r="VCN20" s="760"/>
      <c r="VCP20" s="760"/>
      <c r="VCR20" s="760"/>
      <c r="VCS20" s="193"/>
      <c r="VCT20" s="83"/>
      <c r="VCU20" s="83"/>
      <c r="VCV20" s="543"/>
      <c r="VCW20" s="759"/>
      <c r="VDE20" s="760"/>
      <c r="VDG20" s="760"/>
      <c r="VDI20" s="760"/>
      <c r="VDK20" s="760"/>
      <c r="VDL20" s="193"/>
      <c r="VDM20" s="83"/>
      <c r="VDN20" s="83"/>
      <c r="VDO20" s="543"/>
      <c r="VDP20" s="759"/>
      <c r="VDX20" s="760"/>
      <c r="VDZ20" s="760"/>
      <c r="VEB20" s="760"/>
      <c r="VED20" s="760"/>
      <c r="VEE20" s="193"/>
      <c r="VEF20" s="83"/>
      <c r="VEG20" s="83"/>
      <c r="VEH20" s="543"/>
      <c r="VEI20" s="759"/>
      <c r="VEQ20" s="760"/>
      <c r="VES20" s="760"/>
      <c r="VEU20" s="760"/>
      <c r="VEW20" s="760"/>
      <c r="VEX20" s="193"/>
      <c r="VEY20" s="83"/>
      <c r="VEZ20" s="83"/>
      <c r="VFA20" s="543"/>
      <c r="VFB20" s="759"/>
      <c r="VFJ20" s="760"/>
      <c r="VFL20" s="760"/>
      <c r="VFN20" s="760"/>
      <c r="VFP20" s="760"/>
      <c r="VFQ20" s="193"/>
      <c r="VFR20" s="83"/>
      <c r="VFS20" s="83"/>
      <c r="VFT20" s="543"/>
      <c r="VFU20" s="759"/>
      <c r="VGC20" s="760"/>
      <c r="VGE20" s="760"/>
      <c r="VGG20" s="760"/>
      <c r="VGI20" s="760"/>
      <c r="VGJ20" s="193"/>
      <c r="VGK20" s="83"/>
      <c r="VGL20" s="83"/>
      <c r="VGM20" s="543"/>
      <c r="VGN20" s="759"/>
      <c r="VGV20" s="760"/>
      <c r="VGX20" s="760"/>
      <c r="VGZ20" s="760"/>
      <c r="VHB20" s="760"/>
      <c r="VHC20" s="193"/>
      <c r="VHD20" s="83"/>
      <c r="VHE20" s="83"/>
      <c r="VHF20" s="543"/>
      <c r="VHG20" s="759"/>
      <c r="VHO20" s="760"/>
      <c r="VHQ20" s="760"/>
      <c r="VHS20" s="760"/>
      <c r="VHU20" s="760"/>
      <c r="VHV20" s="193"/>
      <c r="VHW20" s="83"/>
      <c r="VHX20" s="83"/>
      <c r="VHY20" s="543"/>
      <c r="VHZ20" s="759"/>
      <c r="VIH20" s="760"/>
      <c r="VIJ20" s="760"/>
      <c r="VIL20" s="760"/>
      <c r="VIN20" s="760"/>
      <c r="VIO20" s="193"/>
      <c r="VIP20" s="83"/>
      <c r="VIQ20" s="83"/>
      <c r="VIR20" s="543"/>
      <c r="VIS20" s="759"/>
      <c r="VJA20" s="760"/>
      <c r="VJC20" s="760"/>
      <c r="VJE20" s="760"/>
      <c r="VJG20" s="760"/>
      <c r="VJH20" s="193"/>
      <c r="VJI20" s="83"/>
      <c r="VJJ20" s="83"/>
      <c r="VJK20" s="543"/>
      <c r="VJL20" s="759"/>
      <c r="VJT20" s="760"/>
      <c r="VJV20" s="760"/>
      <c r="VJX20" s="760"/>
      <c r="VJZ20" s="760"/>
      <c r="VKA20" s="193"/>
      <c r="VKB20" s="83"/>
      <c r="VKC20" s="83"/>
      <c r="VKD20" s="543"/>
      <c r="VKE20" s="759"/>
      <c r="VKM20" s="760"/>
      <c r="VKO20" s="760"/>
      <c r="VKQ20" s="760"/>
      <c r="VKS20" s="760"/>
      <c r="VKT20" s="193"/>
      <c r="VKU20" s="83"/>
      <c r="VKV20" s="83"/>
      <c r="VKW20" s="543"/>
      <c r="VKX20" s="759"/>
      <c r="VLF20" s="760"/>
      <c r="VLH20" s="760"/>
      <c r="VLJ20" s="760"/>
      <c r="VLL20" s="760"/>
      <c r="VLM20" s="193"/>
      <c r="VLN20" s="83"/>
      <c r="VLO20" s="83"/>
      <c r="VLP20" s="543"/>
      <c r="VLQ20" s="759"/>
      <c r="VLY20" s="760"/>
      <c r="VMA20" s="760"/>
      <c r="VMC20" s="760"/>
      <c r="VME20" s="760"/>
      <c r="VMF20" s="193"/>
      <c r="VMG20" s="83"/>
      <c r="VMH20" s="83"/>
      <c r="VMI20" s="543"/>
      <c r="VMJ20" s="759"/>
      <c r="VMR20" s="760"/>
      <c r="VMT20" s="760"/>
      <c r="VMV20" s="760"/>
      <c r="VMX20" s="760"/>
      <c r="VMY20" s="193"/>
      <c r="VMZ20" s="83"/>
      <c r="VNA20" s="83"/>
      <c r="VNB20" s="543"/>
      <c r="VNC20" s="759"/>
      <c r="VNK20" s="760"/>
      <c r="VNM20" s="760"/>
      <c r="VNO20" s="760"/>
      <c r="VNQ20" s="760"/>
      <c r="VNR20" s="193"/>
      <c r="VNS20" s="83"/>
      <c r="VNT20" s="83"/>
      <c r="VNU20" s="543"/>
      <c r="VNV20" s="759"/>
      <c r="VOD20" s="760"/>
      <c r="VOF20" s="760"/>
      <c r="VOH20" s="760"/>
      <c r="VOJ20" s="760"/>
      <c r="VOK20" s="193"/>
      <c r="VOL20" s="83"/>
      <c r="VOM20" s="83"/>
      <c r="VON20" s="543"/>
      <c r="VOO20" s="759"/>
      <c r="VOW20" s="760"/>
      <c r="VOY20" s="760"/>
      <c r="VPA20" s="760"/>
      <c r="VPC20" s="760"/>
      <c r="VPD20" s="193"/>
      <c r="VPE20" s="83"/>
      <c r="VPF20" s="83"/>
      <c r="VPG20" s="543"/>
      <c r="VPH20" s="759"/>
      <c r="VPP20" s="760"/>
      <c r="VPR20" s="760"/>
      <c r="VPT20" s="760"/>
      <c r="VPV20" s="760"/>
      <c r="VPW20" s="193"/>
      <c r="VPX20" s="83"/>
      <c r="VPY20" s="83"/>
      <c r="VPZ20" s="543"/>
      <c r="VQA20" s="759"/>
      <c r="VQI20" s="760"/>
      <c r="VQK20" s="760"/>
      <c r="VQM20" s="760"/>
      <c r="VQO20" s="760"/>
      <c r="VQP20" s="193"/>
      <c r="VQQ20" s="83"/>
      <c r="VQR20" s="83"/>
      <c r="VQS20" s="543"/>
      <c r="VQT20" s="759"/>
      <c r="VRB20" s="760"/>
      <c r="VRD20" s="760"/>
      <c r="VRF20" s="760"/>
      <c r="VRH20" s="760"/>
      <c r="VRI20" s="193"/>
      <c r="VRJ20" s="83"/>
      <c r="VRK20" s="83"/>
      <c r="VRL20" s="543"/>
      <c r="VRM20" s="759"/>
      <c r="VRU20" s="760"/>
      <c r="VRW20" s="760"/>
      <c r="VRY20" s="760"/>
      <c r="VSA20" s="760"/>
      <c r="VSB20" s="193"/>
      <c r="VSC20" s="83"/>
      <c r="VSD20" s="83"/>
      <c r="VSE20" s="543"/>
      <c r="VSF20" s="759"/>
      <c r="VSN20" s="760"/>
      <c r="VSP20" s="760"/>
      <c r="VSR20" s="760"/>
      <c r="VST20" s="760"/>
      <c r="VSU20" s="193"/>
      <c r="VSV20" s="83"/>
      <c r="VSW20" s="83"/>
      <c r="VSX20" s="543"/>
      <c r="VSY20" s="759"/>
      <c r="VTG20" s="760"/>
      <c r="VTI20" s="760"/>
      <c r="VTK20" s="760"/>
      <c r="VTM20" s="760"/>
      <c r="VTN20" s="193"/>
      <c r="VTO20" s="83"/>
      <c r="VTP20" s="83"/>
      <c r="VTQ20" s="543"/>
      <c r="VTR20" s="759"/>
      <c r="VTZ20" s="760"/>
      <c r="VUB20" s="760"/>
      <c r="VUD20" s="760"/>
      <c r="VUF20" s="760"/>
      <c r="VUG20" s="193"/>
      <c r="VUH20" s="83"/>
      <c r="VUI20" s="83"/>
      <c r="VUJ20" s="543"/>
      <c r="VUK20" s="759"/>
      <c r="VUS20" s="760"/>
      <c r="VUU20" s="760"/>
      <c r="VUW20" s="760"/>
      <c r="VUY20" s="760"/>
      <c r="VUZ20" s="193"/>
      <c r="VVA20" s="83"/>
      <c r="VVB20" s="83"/>
      <c r="VVC20" s="543"/>
      <c r="VVD20" s="759"/>
      <c r="VVL20" s="760"/>
      <c r="VVN20" s="760"/>
      <c r="VVP20" s="760"/>
      <c r="VVR20" s="760"/>
      <c r="VVS20" s="193"/>
      <c r="VVT20" s="83"/>
      <c r="VVU20" s="83"/>
      <c r="VVV20" s="543"/>
      <c r="VVW20" s="759"/>
      <c r="VWE20" s="760"/>
      <c r="VWG20" s="760"/>
      <c r="VWI20" s="760"/>
      <c r="VWK20" s="760"/>
      <c r="VWL20" s="193"/>
      <c r="VWM20" s="83"/>
      <c r="VWN20" s="83"/>
      <c r="VWO20" s="543"/>
      <c r="VWP20" s="759"/>
      <c r="VWX20" s="760"/>
      <c r="VWZ20" s="760"/>
      <c r="VXB20" s="760"/>
      <c r="VXD20" s="760"/>
      <c r="VXE20" s="193"/>
      <c r="VXF20" s="83"/>
      <c r="VXG20" s="83"/>
      <c r="VXH20" s="543"/>
      <c r="VXI20" s="759"/>
      <c r="VXQ20" s="760"/>
      <c r="VXS20" s="760"/>
      <c r="VXU20" s="760"/>
      <c r="VXW20" s="760"/>
      <c r="VXX20" s="193"/>
      <c r="VXY20" s="83"/>
      <c r="VXZ20" s="83"/>
      <c r="VYA20" s="543"/>
      <c r="VYB20" s="759"/>
      <c r="VYJ20" s="760"/>
      <c r="VYL20" s="760"/>
      <c r="VYN20" s="760"/>
      <c r="VYP20" s="760"/>
      <c r="VYQ20" s="193"/>
      <c r="VYR20" s="83"/>
      <c r="VYS20" s="83"/>
      <c r="VYT20" s="543"/>
      <c r="VYU20" s="759"/>
      <c r="VZC20" s="760"/>
      <c r="VZE20" s="760"/>
      <c r="VZG20" s="760"/>
      <c r="VZI20" s="760"/>
      <c r="VZJ20" s="193"/>
      <c r="VZK20" s="83"/>
      <c r="VZL20" s="83"/>
      <c r="VZM20" s="543"/>
      <c r="VZN20" s="759"/>
      <c r="VZV20" s="760"/>
      <c r="VZX20" s="760"/>
      <c r="VZZ20" s="760"/>
      <c r="WAB20" s="760"/>
      <c r="WAC20" s="193"/>
      <c r="WAD20" s="83"/>
      <c r="WAE20" s="83"/>
      <c r="WAF20" s="543"/>
      <c r="WAG20" s="759"/>
      <c r="WAO20" s="760"/>
      <c r="WAQ20" s="760"/>
      <c r="WAS20" s="760"/>
      <c r="WAU20" s="760"/>
      <c r="WAV20" s="193"/>
      <c r="WAW20" s="83"/>
      <c r="WAX20" s="83"/>
      <c r="WAY20" s="543"/>
      <c r="WAZ20" s="759"/>
      <c r="WBH20" s="760"/>
      <c r="WBJ20" s="760"/>
      <c r="WBL20" s="760"/>
      <c r="WBN20" s="760"/>
      <c r="WBO20" s="193"/>
      <c r="WBP20" s="83"/>
      <c r="WBQ20" s="83"/>
      <c r="WBR20" s="543"/>
      <c r="WBS20" s="759"/>
      <c r="WCA20" s="760"/>
      <c r="WCC20" s="760"/>
      <c r="WCE20" s="760"/>
      <c r="WCG20" s="760"/>
      <c r="WCH20" s="193"/>
      <c r="WCI20" s="83"/>
      <c r="WCJ20" s="83"/>
      <c r="WCK20" s="543"/>
      <c r="WCL20" s="759"/>
      <c r="WCT20" s="760"/>
      <c r="WCV20" s="760"/>
      <c r="WCX20" s="760"/>
      <c r="WCZ20" s="760"/>
      <c r="WDA20" s="193"/>
      <c r="WDB20" s="83"/>
      <c r="WDC20" s="83"/>
      <c r="WDD20" s="543"/>
      <c r="WDE20" s="759"/>
      <c r="WDM20" s="760"/>
      <c r="WDO20" s="760"/>
      <c r="WDQ20" s="760"/>
      <c r="WDS20" s="760"/>
      <c r="WDT20" s="193"/>
      <c r="WDU20" s="83"/>
      <c r="WDV20" s="83"/>
      <c r="WDW20" s="543"/>
      <c r="WDX20" s="759"/>
      <c r="WEF20" s="760"/>
      <c r="WEH20" s="760"/>
      <c r="WEJ20" s="760"/>
      <c r="WEL20" s="760"/>
      <c r="WEM20" s="193"/>
      <c r="WEN20" s="83"/>
      <c r="WEO20" s="83"/>
      <c r="WEP20" s="543"/>
      <c r="WEQ20" s="759"/>
      <c r="WEY20" s="760"/>
      <c r="WFA20" s="760"/>
      <c r="WFC20" s="760"/>
      <c r="WFE20" s="760"/>
      <c r="WFF20" s="193"/>
      <c r="WFG20" s="83"/>
      <c r="WFH20" s="83"/>
      <c r="WFI20" s="543"/>
      <c r="WFJ20" s="759"/>
      <c r="WFR20" s="760"/>
      <c r="WFT20" s="760"/>
      <c r="WFV20" s="760"/>
      <c r="WFX20" s="760"/>
      <c r="WFY20" s="193"/>
      <c r="WFZ20" s="83"/>
      <c r="WGA20" s="83"/>
      <c r="WGB20" s="543"/>
      <c r="WGC20" s="759"/>
      <c r="WGK20" s="760"/>
      <c r="WGM20" s="760"/>
      <c r="WGO20" s="760"/>
      <c r="WGQ20" s="760"/>
      <c r="WGR20" s="193"/>
      <c r="WGS20" s="83"/>
      <c r="WGT20" s="83"/>
      <c r="WGU20" s="543"/>
      <c r="WGV20" s="759"/>
      <c r="WHD20" s="760"/>
      <c r="WHF20" s="760"/>
      <c r="WHH20" s="760"/>
      <c r="WHJ20" s="760"/>
      <c r="WHK20" s="193"/>
      <c r="WHL20" s="83"/>
      <c r="WHM20" s="83"/>
      <c r="WHN20" s="543"/>
      <c r="WHO20" s="759"/>
      <c r="WHW20" s="760"/>
      <c r="WHY20" s="760"/>
      <c r="WIA20" s="760"/>
      <c r="WIC20" s="760"/>
      <c r="WID20" s="193"/>
      <c r="WIE20" s="83"/>
      <c r="WIF20" s="83"/>
      <c r="WIG20" s="543"/>
      <c r="WIH20" s="759"/>
      <c r="WIP20" s="760"/>
      <c r="WIR20" s="760"/>
      <c r="WIT20" s="760"/>
      <c r="WIV20" s="760"/>
      <c r="WIW20" s="193"/>
      <c r="WIX20" s="83"/>
      <c r="WIY20" s="83"/>
      <c r="WIZ20" s="543"/>
      <c r="WJA20" s="759"/>
      <c r="WJI20" s="760"/>
      <c r="WJK20" s="760"/>
      <c r="WJM20" s="760"/>
      <c r="WJO20" s="760"/>
      <c r="WJP20" s="193"/>
      <c r="WJQ20" s="83"/>
      <c r="WJR20" s="83"/>
      <c r="WJS20" s="543"/>
      <c r="WJT20" s="759"/>
      <c r="WKB20" s="760"/>
      <c r="WKD20" s="760"/>
      <c r="WKF20" s="760"/>
      <c r="WKH20" s="760"/>
      <c r="WKI20" s="193"/>
      <c r="WKJ20" s="83"/>
      <c r="WKK20" s="83"/>
      <c r="WKL20" s="543"/>
      <c r="WKM20" s="759"/>
      <c r="WKU20" s="760"/>
      <c r="WKW20" s="760"/>
      <c r="WKY20" s="760"/>
      <c r="WLA20" s="760"/>
      <c r="WLB20" s="193"/>
      <c r="WLC20" s="83"/>
      <c r="WLD20" s="83"/>
      <c r="WLE20" s="543"/>
      <c r="WLF20" s="759"/>
      <c r="WLN20" s="760"/>
      <c r="WLP20" s="760"/>
      <c r="WLR20" s="760"/>
      <c r="WLT20" s="760"/>
      <c r="WLU20" s="193"/>
      <c r="WLV20" s="83"/>
      <c r="WLW20" s="83"/>
      <c r="WLX20" s="543"/>
      <c r="WLY20" s="759"/>
      <c r="WMG20" s="760"/>
      <c r="WMI20" s="760"/>
      <c r="WMK20" s="760"/>
      <c r="WMM20" s="760"/>
      <c r="WMN20" s="193"/>
      <c r="WMO20" s="83"/>
      <c r="WMP20" s="83"/>
      <c r="WMQ20" s="543"/>
      <c r="WMR20" s="759"/>
      <c r="WMZ20" s="760"/>
      <c r="WNB20" s="760"/>
      <c r="WND20" s="760"/>
      <c r="WNF20" s="760"/>
      <c r="WNG20" s="193"/>
      <c r="WNH20" s="83"/>
      <c r="WNI20" s="83"/>
      <c r="WNJ20" s="543"/>
      <c r="WNK20" s="759"/>
      <c r="WNS20" s="760"/>
      <c r="WNU20" s="760"/>
      <c r="WNW20" s="760"/>
      <c r="WNY20" s="760"/>
      <c r="WNZ20" s="193"/>
      <c r="WOA20" s="83"/>
      <c r="WOB20" s="83"/>
      <c r="WOC20" s="543"/>
      <c r="WOD20" s="759"/>
      <c r="WOL20" s="760"/>
      <c r="WON20" s="760"/>
      <c r="WOP20" s="760"/>
      <c r="WOR20" s="760"/>
      <c r="WOS20" s="193"/>
      <c r="WOT20" s="83"/>
      <c r="WOU20" s="83"/>
      <c r="WOV20" s="543"/>
      <c r="WOW20" s="759"/>
      <c r="WPE20" s="760"/>
      <c r="WPG20" s="760"/>
      <c r="WPI20" s="760"/>
      <c r="WPK20" s="760"/>
      <c r="WPL20" s="193"/>
      <c r="WPM20" s="83"/>
      <c r="WPN20" s="83"/>
      <c r="WPO20" s="543"/>
      <c r="WPP20" s="759"/>
      <c r="WPX20" s="760"/>
      <c r="WPZ20" s="760"/>
      <c r="WQB20" s="760"/>
      <c r="WQD20" s="760"/>
      <c r="WQE20" s="193"/>
      <c r="WQF20" s="83"/>
      <c r="WQG20" s="83"/>
      <c r="WQH20" s="543"/>
      <c r="WQI20" s="759"/>
      <c r="WQQ20" s="760"/>
      <c r="WQS20" s="760"/>
      <c r="WQU20" s="760"/>
      <c r="WQW20" s="760"/>
      <c r="WQX20" s="193"/>
      <c r="WQY20" s="83"/>
      <c r="WQZ20" s="83"/>
      <c r="WRA20" s="543"/>
      <c r="WRB20" s="759"/>
      <c r="WRJ20" s="760"/>
      <c r="WRL20" s="760"/>
      <c r="WRN20" s="760"/>
      <c r="WRP20" s="760"/>
      <c r="WRQ20" s="193"/>
      <c r="WRR20" s="83"/>
      <c r="WRS20" s="83"/>
      <c r="WRT20" s="543"/>
      <c r="WRU20" s="759"/>
      <c r="WSC20" s="760"/>
      <c r="WSE20" s="760"/>
      <c r="WSG20" s="760"/>
      <c r="WSI20" s="760"/>
      <c r="WSJ20" s="193"/>
      <c r="WSK20" s="83"/>
      <c r="WSL20" s="83"/>
      <c r="WSM20" s="543"/>
      <c r="WSN20" s="759"/>
      <c r="WSV20" s="760"/>
      <c r="WSX20" s="760"/>
      <c r="WSZ20" s="760"/>
      <c r="WTB20" s="760"/>
      <c r="WTC20" s="193"/>
      <c r="WTD20" s="83"/>
      <c r="WTE20" s="83"/>
      <c r="WTF20" s="543"/>
      <c r="WTG20" s="759"/>
      <c r="WTO20" s="760"/>
      <c r="WTQ20" s="760"/>
      <c r="WTS20" s="760"/>
      <c r="WTU20" s="760"/>
      <c r="WTV20" s="193"/>
      <c r="WTW20" s="83"/>
      <c r="WTX20" s="83"/>
      <c r="WTY20" s="543"/>
      <c r="WTZ20" s="759"/>
      <c r="WUH20" s="760"/>
      <c r="WUJ20" s="760"/>
      <c r="WUL20" s="760"/>
      <c r="WUN20" s="760"/>
      <c r="WUO20" s="193"/>
      <c r="WUP20" s="83"/>
      <c r="WUQ20" s="83"/>
      <c r="WUR20" s="543"/>
      <c r="WUS20" s="759"/>
      <c r="WVA20" s="760"/>
      <c r="WVC20" s="760"/>
      <c r="WVE20" s="760"/>
      <c r="WVG20" s="760"/>
      <c r="WVH20" s="193"/>
      <c r="WVI20" s="83"/>
      <c r="WVJ20" s="83"/>
      <c r="WVK20" s="543"/>
      <c r="WVL20" s="759"/>
      <c r="WVT20" s="760"/>
      <c r="WVV20" s="760"/>
      <c r="WVX20" s="760"/>
      <c r="WVZ20" s="760"/>
      <c r="WWA20" s="193"/>
      <c r="WWB20" s="83"/>
      <c r="WWC20" s="83"/>
      <c r="WWD20" s="543"/>
      <c r="WWE20" s="759"/>
      <c r="WWM20" s="760"/>
      <c r="WWO20" s="760"/>
      <c r="WWQ20" s="760"/>
      <c r="WWS20" s="760"/>
      <c r="WWT20" s="193"/>
      <c r="WWU20" s="83"/>
      <c r="WWV20" s="83"/>
      <c r="WWW20" s="543"/>
      <c r="WWX20" s="759"/>
      <c r="WXF20" s="760"/>
      <c r="WXH20" s="760"/>
      <c r="WXJ20" s="760"/>
      <c r="WXL20" s="760"/>
      <c r="WXM20" s="193"/>
      <c r="WXN20" s="83"/>
      <c r="WXO20" s="83"/>
      <c r="WXP20" s="543"/>
      <c r="WXQ20" s="759"/>
      <c r="WXY20" s="760"/>
      <c r="WYA20" s="760"/>
      <c r="WYC20" s="760"/>
      <c r="WYE20" s="760"/>
      <c r="WYF20" s="193"/>
      <c r="WYG20" s="83"/>
      <c r="WYH20" s="83"/>
      <c r="WYI20" s="543"/>
      <c r="WYJ20" s="759"/>
      <c r="WYR20" s="760"/>
      <c r="WYT20" s="760"/>
      <c r="WYV20" s="760"/>
      <c r="WYX20" s="760"/>
      <c r="WYY20" s="193"/>
      <c r="WYZ20" s="83"/>
      <c r="WZA20" s="83"/>
      <c r="WZB20" s="543"/>
      <c r="WZC20" s="759"/>
      <c r="WZK20" s="760"/>
      <c r="WZM20" s="760"/>
      <c r="WZO20" s="760"/>
      <c r="WZQ20" s="760"/>
      <c r="WZR20" s="193"/>
      <c r="WZS20" s="83"/>
      <c r="WZT20" s="83"/>
      <c r="WZU20" s="543"/>
      <c r="WZV20" s="759"/>
      <c r="XAD20" s="760"/>
      <c r="XAF20" s="760"/>
      <c r="XAH20" s="760"/>
      <c r="XAJ20" s="760"/>
      <c r="XAK20" s="193"/>
      <c r="XAL20" s="83"/>
      <c r="XAM20" s="83"/>
      <c r="XAN20" s="543"/>
      <c r="XAO20" s="759"/>
      <c r="XAW20" s="760"/>
      <c r="XAY20" s="760"/>
      <c r="XBA20" s="760"/>
      <c r="XBC20" s="760"/>
      <c r="XBD20" s="193"/>
      <c r="XBE20" s="83"/>
      <c r="XBF20" s="83"/>
      <c r="XBG20" s="543"/>
      <c r="XBH20" s="759"/>
      <c r="XBP20" s="760"/>
      <c r="XBR20" s="760"/>
      <c r="XBT20" s="760"/>
      <c r="XBV20" s="760"/>
      <c r="XBW20" s="193"/>
      <c r="XBX20" s="83"/>
      <c r="XBY20" s="83"/>
      <c r="XBZ20" s="543"/>
      <c r="XCA20" s="759"/>
      <c r="XCI20" s="760"/>
      <c r="XCK20" s="760"/>
      <c r="XCM20" s="760"/>
      <c r="XCO20" s="760"/>
      <c r="XCP20" s="193"/>
      <c r="XCQ20" s="83"/>
      <c r="XCR20" s="83"/>
      <c r="XCS20" s="543"/>
      <c r="XCT20" s="759"/>
      <c r="XDB20" s="760"/>
      <c r="XDD20" s="760"/>
      <c r="XDF20" s="760"/>
      <c r="XDH20" s="760"/>
      <c r="XDI20" s="193"/>
      <c r="XDJ20" s="83"/>
      <c r="XDK20" s="83"/>
      <c r="XDL20" s="543"/>
      <c r="XDM20" s="759"/>
      <c r="XDU20" s="760"/>
      <c r="XDW20" s="760"/>
      <c r="XDY20" s="760"/>
      <c r="XEA20" s="760"/>
      <c r="XEB20" s="193"/>
      <c r="XEC20" s="83"/>
      <c r="XED20" s="83"/>
      <c r="XEE20" s="543"/>
      <c r="XEF20" s="759"/>
      <c r="XEN20" s="760"/>
      <c r="XEP20" s="760"/>
      <c r="XER20" s="760"/>
      <c r="XET20" s="760"/>
      <c r="XEU20" s="193"/>
      <c r="XEV20" s="83"/>
      <c r="XEW20" s="83"/>
      <c r="XEX20" s="543"/>
      <c r="XEY20" s="759"/>
    </row>
    <row r="21" spans="1:6138 6146:7164 7172:8190 8198:9216 9224:15353 15361:16379" s="83" customFormat="1" ht="20.3" customHeight="1" x14ac:dyDescent="0.3">
      <c r="B21" s="543" t="s">
        <v>4831</v>
      </c>
      <c r="C21" s="193" t="s">
        <v>4785</v>
      </c>
      <c r="D21" s="336"/>
      <c r="E21" s="336"/>
      <c r="F21" s="336"/>
      <c r="G21" s="336"/>
      <c r="H21" s="336"/>
      <c r="I21" s="336"/>
      <c r="J21" s="336"/>
      <c r="K21" s="760"/>
      <c r="L21" s="336"/>
      <c r="M21" s="760"/>
      <c r="N21" s="336"/>
      <c r="O21" s="760"/>
      <c r="P21" s="193" t="s">
        <v>4786</v>
      </c>
      <c r="S21" s="543"/>
      <c r="T21" s="542"/>
      <c r="AC21" s="336"/>
      <c r="AI21" s="94"/>
      <c r="AL21" s="543"/>
      <c r="AM21" s="542"/>
      <c r="AV21" s="336"/>
      <c r="BB21" s="94"/>
      <c r="BE21" s="543"/>
      <c r="BF21" s="542"/>
      <c r="BO21" s="336"/>
      <c r="BU21" s="94"/>
      <c r="BX21" s="543"/>
      <c r="BY21" s="542"/>
      <c r="CH21" s="336"/>
      <c r="CN21" s="94"/>
      <c r="CQ21" s="543"/>
      <c r="CR21" s="542"/>
      <c r="DA21" s="336"/>
      <c r="DG21" s="94"/>
      <c r="DJ21" s="543"/>
      <c r="DK21" s="542"/>
      <c r="DT21" s="336"/>
      <c r="DZ21" s="94"/>
      <c r="EC21" s="543"/>
      <c r="ED21" s="542"/>
      <c r="EM21" s="336"/>
      <c r="ES21" s="94"/>
      <c r="EV21" s="543"/>
      <c r="EW21" s="542"/>
      <c r="FF21" s="336"/>
      <c r="FL21" s="94"/>
      <c r="FO21" s="543"/>
      <c r="FP21" s="542"/>
      <c r="FY21" s="336"/>
      <c r="GE21" s="94"/>
      <c r="GH21" s="543"/>
      <c r="GI21" s="542"/>
      <c r="GR21" s="336"/>
      <c r="GX21" s="94"/>
      <c r="HA21" s="543"/>
      <c r="HB21" s="542"/>
      <c r="HK21" s="336"/>
      <c r="HQ21" s="94"/>
      <c r="HT21" s="543"/>
      <c r="HU21" s="542"/>
      <c r="ID21" s="336"/>
      <c r="IJ21" s="94"/>
      <c r="IM21" s="543"/>
      <c r="IN21" s="542"/>
      <c r="IW21" s="336"/>
      <c r="JC21" s="94"/>
      <c r="JF21" s="543"/>
      <c r="JG21" s="542"/>
      <c r="JP21" s="336"/>
      <c r="JV21" s="94"/>
      <c r="JY21" s="543"/>
      <c r="JZ21" s="542"/>
      <c r="KI21" s="336"/>
      <c r="KO21" s="94"/>
      <c r="KR21" s="543"/>
      <c r="KS21" s="542"/>
      <c r="LB21" s="336"/>
      <c r="LH21" s="94"/>
      <c r="LK21" s="543"/>
      <c r="LL21" s="542"/>
      <c r="LU21" s="336"/>
      <c r="MA21" s="94"/>
      <c r="MD21" s="543"/>
      <c r="ME21" s="542"/>
      <c r="MN21" s="336"/>
      <c r="MT21" s="94"/>
      <c r="MW21" s="543"/>
      <c r="MX21" s="542"/>
      <c r="NG21" s="336"/>
      <c r="NM21" s="94"/>
      <c r="NP21" s="543"/>
      <c r="NQ21" s="542"/>
      <c r="NZ21" s="336"/>
      <c r="OF21" s="94"/>
      <c r="OI21" s="543"/>
      <c r="OJ21" s="542"/>
      <c r="OS21" s="336"/>
      <c r="OY21" s="94"/>
      <c r="PB21" s="543"/>
      <c r="PC21" s="542"/>
      <c r="PL21" s="336"/>
      <c r="PR21" s="94"/>
      <c r="PU21" s="543"/>
      <c r="PV21" s="542"/>
      <c r="QE21" s="336"/>
      <c r="QK21" s="94"/>
      <c r="QN21" s="543"/>
      <c r="QO21" s="542"/>
      <c r="QX21" s="336"/>
      <c r="RD21" s="94"/>
      <c r="RG21" s="543"/>
      <c r="RH21" s="542"/>
      <c r="RQ21" s="336"/>
      <c r="RW21" s="94"/>
      <c r="RZ21" s="543"/>
      <c r="SA21" s="542"/>
      <c r="SJ21" s="336"/>
      <c r="SP21" s="94"/>
      <c r="SS21" s="543"/>
      <c r="ST21" s="542"/>
      <c r="TC21" s="336"/>
      <c r="TI21" s="94"/>
      <c r="TL21" s="543"/>
      <c r="TM21" s="542"/>
      <c r="TV21" s="336"/>
      <c r="UB21" s="94"/>
      <c r="UE21" s="543"/>
      <c r="UF21" s="542"/>
      <c r="UO21" s="336"/>
      <c r="UU21" s="94"/>
      <c r="UX21" s="543"/>
      <c r="UY21" s="542"/>
      <c r="VH21" s="336"/>
      <c r="VN21" s="94"/>
      <c r="VQ21" s="543"/>
      <c r="VR21" s="542"/>
      <c r="WA21" s="336"/>
      <c r="WG21" s="94"/>
      <c r="WJ21" s="543"/>
      <c r="WK21" s="542"/>
      <c r="WT21" s="336"/>
      <c r="WZ21" s="94"/>
      <c r="XC21" s="543"/>
      <c r="XD21" s="542"/>
      <c r="XM21" s="336"/>
      <c r="XS21" s="94"/>
      <c r="XV21" s="543"/>
      <c r="XW21" s="542"/>
      <c r="YF21" s="336"/>
      <c r="YL21" s="94"/>
      <c r="YO21" s="543"/>
      <c r="YP21" s="542"/>
      <c r="YY21" s="336"/>
      <c r="ZE21" s="94"/>
      <c r="ZH21" s="543"/>
      <c r="ZI21" s="542"/>
      <c r="ZR21" s="336"/>
      <c r="ZX21" s="94"/>
      <c r="AAA21" s="543"/>
      <c r="AAB21" s="542"/>
      <c r="AAK21" s="336"/>
      <c r="AAQ21" s="94"/>
      <c r="AAT21" s="543"/>
      <c r="AAU21" s="542"/>
      <c r="ABD21" s="336"/>
      <c r="ABJ21" s="94"/>
      <c r="ABM21" s="543"/>
      <c r="ABN21" s="542"/>
      <c r="ABW21" s="336"/>
      <c r="ACC21" s="94"/>
      <c r="ACF21" s="543"/>
      <c r="ACG21" s="542"/>
      <c r="ACP21" s="336"/>
      <c r="ACV21" s="94"/>
      <c r="ACY21" s="543"/>
      <c r="ACZ21" s="542"/>
      <c r="ADI21" s="336"/>
      <c r="ADO21" s="94"/>
      <c r="ADR21" s="543"/>
      <c r="ADS21" s="542"/>
      <c r="AEB21" s="336"/>
      <c r="AEH21" s="94"/>
      <c r="AEK21" s="543"/>
      <c r="AEL21" s="542"/>
      <c r="AEU21" s="336"/>
      <c r="AFA21" s="94"/>
      <c r="AFD21" s="543"/>
      <c r="AFE21" s="542"/>
      <c r="AFN21" s="336"/>
      <c r="AFT21" s="94"/>
      <c r="AFW21" s="543"/>
      <c r="AFX21" s="542"/>
      <c r="AGG21" s="336"/>
      <c r="AGM21" s="94"/>
      <c r="AGP21" s="543"/>
      <c r="AGQ21" s="542"/>
      <c r="AGZ21" s="336"/>
      <c r="AHF21" s="94"/>
      <c r="AHI21" s="543"/>
      <c r="AHJ21" s="542"/>
      <c r="AHS21" s="336"/>
      <c r="AHY21" s="94"/>
      <c r="AIB21" s="543"/>
      <c r="AIC21" s="542"/>
      <c r="AIL21" s="336"/>
      <c r="AIR21" s="94"/>
      <c r="AIU21" s="543"/>
      <c r="AIV21" s="542"/>
      <c r="AJE21" s="336"/>
      <c r="AJK21" s="94"/>
      <c r="AJN21" s="543"/>
      <c r="AJO21" s="542"/>
      <c r="AJX21" s="336"/>
      <c r="AKD21" s="94"/>
      <c r="AKG21" s="543"/>
      <c r="AKH21" s="542"/>
      <c r="AKQ21" s="336"/>
      <c r="AKW21" s="94"/>
      <c r="AKZ21" s="543"/>
      <c r="ALA21" s="542"/>
      <c r="ALJ21" s="336"/>
      <c r="ALP21" s="94"/>
      <c r="ALS21" s="543"/>
      <c r="ALT21" s="542"/>
      <c r="AMC21" s="336"/>
      <c r="AMI21" s="94"/>
      <c r="AML21" s="543"/>
      <c r="AMM21" s="542"/>
      <c r="AMV21" s="336"/>
      <c r="ANB21" s="94"/>
      <c r="ANE21" s="543"/>
      <c r="ANF21" s="542"/>
      <c r="ANO21" s="336"/>
      <c r="ANU21" s="94"/>
      <c r="ANX21" s="543"/>
      <c r="ANY21" s="542"/>
      <c r="AOH21" s="336"/>
      <c r="AON21" s="94"/>
      <c r="AOQ21" s="543"/>
      <c r="AOR21" s="542"/>
      <c r="APA21" s="336"/>
      <c r="APG21" s="94"/>
      <c r="APJ21" s="543"/>
      <c r="APK21" s="542"/>
      <c r="APT21" s="336"/>
      <c r="APZ21" s="94"/>
      <c r="AQC21" s="543"/>
      <c r="AQD21" s="542"/>
      <c r="AQM21" s="336"/>
      <c r="AQS21" s="94"/>
      <c r="AQV21" s="543"/>
      <c r="AQW21" s="542"/>
      <c r="ARF21" s="336"/>
      <c r="ARL21" s="94"/>
      <c r="ARO21" s="543"/>
      <c r="ARP21" s="542"/>
      <c r="ARY21" s="336"/>
      <c r="ASE21" s="94"/>
      <c r="ASH21" s="543"/>
      <c r="ASI21" s="542"/>
      <c r="ASR21" s="336"/>
      <c r="ASX21" s="94"/>
      <c r="ATA21" s="543"/>
      <c r="ATB21" s="542"/>
      <c r="ATK21" s="336"/>
      <c r="ATQ21" s="94"/>
      <c r="ATT21" s="543"/>
      <c r="ATU21" s="542"/>
      <c r="AUD21" s="336"/>
      <c r="AUJ21" s="94"/>
      <c r="AUM21" s="543"/>
      <c r="AUN21" s="542"/>
      <c r="AUW21" s="336"/>
      <c r="AVC21" s="94"/>
      <c r="AVF21" s="543"/>
      <c r="AVG21" s="542"/>
      <c r="AVP21" s="336"/>
      <c r="AVV21" s="94"/>
      <c r="AVY21" s="543"/>
      <c r="AVZ21" s="542"/>
      <c r="AWI21" s="336"/>
      <c r="AWO21" s="94"/>
      <c r="AWR21" s="543"/>
      <c r="AWS21" s="542"/>
      <c r="AXB21" s="336"/>
      <c r="AXH21" s="94"/>
      <c r="AXK21" s="543"/>
      <c r="AXL21" s="542"/>
      <c r="AXU21" s="336"/>
      <c r="AYA21" s="94"/>
      <c r="AYD21" s="543"/>
      <c r="AYE21" s="542"/>
      <c r="AYN21" s="336"/>
      <c r="AYT21" s="94"/>
      <c r="AYW21" s="543"/>
      <c r="AYX21" s="542"/>
      <c r="AZG21" s="336"/>
      <c r="AZM21" s="94"/>
      <c r="AZP21" s="543"/>
      <c r="AZQ21" s="542"/>
      <c r="AZZ21" s="336"/>
      <c r="BAF21" s="94"/>
      <c r="BAI21" s="543"/>
      <c r="BAJ21" s="542"/>
      <c r="BAS21" s="336"/>
      <c r="BAY21" s="94"/>
      <c r="BBB21" s="543"/>
      <c r="BBC21" s="542"/>
      <c r="BBL21" s="336"/>
      <c r="BBR21" s="94"/>
      <c r="BBU21" s="543"/>
      <c r="BBV21" s="542"/>
      <c r="BCE21" s="336"/>
      <c r="BCK21" s="94"/>
      <c r="BCN21" s="543"/>
      <c r="BCO21" s="542"/>
      <c r="BCX21" s="336"/>
      <c r="BDD21" s="94"/>
      <c r="BDG21" s="543"/>
      <c r="BDH21" s="542"/>
      <c r="BDQ21" s="336"/>
      <c r="BDW21" s="94"/>
      <c r="BDZ21" s="543"/>
      <c r="BEA21" s="542"/>
      <c r="BEJ21" s="336"/>
      <c r="BEP21" s="94"/>
      <c r="BES21" s="543"/>
      <c r="BET21" s="542"/>
      <c r="BFC21" s="336"/>
      <c r="BFI21" s="94"/>
      <c r="BFL21" s="543"/>
      <c r="BFM21" s="542"/>
      <c r="BFV21" s="336"/>
      <c r="BGB21" s="94"/>
      <c r="BGE21" s="543"/>
      <c r="BGF21" s="542"/>
      <c r="BGO21" s="336"/>
      <c r="BGU21" s="94"/>
      <c r="BGX21" s="543"/>
      <c r="BGY21" s="542"/>
      <c r="BHH21" s="336"/>
      <c r="BHN21" s="94"/>
      <c r="BHQ21" s="543"/>
      <c r="BHR21" s="542"/>
      <c r="BIA21" s="336"/>
      <c r="BIG21" s="94"/>
      <c r="BIJ21" s="543"/>
      <c r="BIK21" s="542"/>
      <c r="BIT21" s="336"/>
      <c r="BIZ21" s="94"/>
      <c r="BJC21" s="543"/>
      <c r="BJD21" s="542"/>
      <c r="BJM21" s="336"/>
      <c r="BJS21" s="94"/>
      <c r="BJV21" s="543"/>
      <c r="BJW21" s="542"/>
      <c r="BKF21" s="336"/>
      <c r="BKL21" s="94"/>
      <c r="BKO21" s="543"/>
      <c r="BKP21" s="542"/>
      <c r="BKY21" s="336"/>
      <c r="BLE21" s="94"/>
      <c r="BLH21" s="543"/>
      <c r="BLI21" s="542"/>
      <c r="BLR21" s="336"/>
      <c r="BLX21" s="94"/>
      <c r="BMA21" s="543"/>
      <c r="BMB21" s="542"/>
      <c r="BMK21" s="336"/>
      <c r="BMQ21" s="94"/>
      <c r="BMT21" s="543"/>
      <c r="BMU21" s="542"/>
      <c r="BND21" s="336"/>
      <c r="BNJ21" s="94"/>
      <c r="BNM21" s="543"/>
      <c r="BNN21" s="542"/>
      <c r="BNW21" s="336"/>
      <c r="BOC21" s="94"/>
      <c r="BOF21" s="543"/>
      <c r="BOG21" s="542"/>
      <c r="BOP21" s="336"/>
      <c r="BOV21" s="94"/>
      <c r="BOY21" s="543"/>
      <c r="BOZ21" s="542"/>
      <c r="BPI21" s="336"/>
      <c r="BPO21" s="94"/>
      <c r="BPR21" s="543"/>
      <c r="BPS21" s="542"/>
      <c r="BQB21" s="336"/>
      <c r="BQH21" s="94"/>
      <c r="BQK21" s="543"/>
      <c r="BQL21" s="542"/>
      <c r="BQU21" s="336"/>
      <c r="BRA21" s="94"/>
      <c r="BRD21" s="543"/>
      <c r="BRE21" s="542"/>
      <c r="BRN21" s="336"/>
      <c r="BRT21" s="94"/>
      <c r="BRW21" s="543"/>
      <c r="BRX21" s="542"/>
      <c r="BSG21" s="336"/>
      <c r="BSM21" s="94"/>
      <c r="BSP21" s="543"/>
      <c r="BSQ21" s="542"/>
      <c r="BSZ21" s="336"/>
      <c r="BTF21" s="94"/>
      <c r="BTI21" s="543"/>
      <c r="BTJ21" s="542"/>
      <c r="BTS21" s="336"/>
      <c r="BTY21" s="94"/>
      <c r="BUB21" s="543"/>
      <c r="BUC21" s="542"/>
      <c r="BUL21" s="336"/>
      <c r="BUR21" s="94"/>
      <c r="BUU21" s="543"/>
      <c r="BUV21" s="542"/>
      <c r="BVE21" s="336"/>
      <c r="BVK21" s="94"/>
      <c r="BVN21" s="543"/>
      <c r="BVO21" s="542"/>
      <c r="BVX21" s="336"/>
      <c r="BWD21" s="94"/>
      <c r="BWG21" s="543"/>
      <c r="BWH21" s="542"/>
      <c r="BWQ21" s="336"/>
      <c r="BWW21" s="94"/>
      <c r="BWZ21" s="543"/>
      <c r="BXA21" s="542"/>
      <c r="BXJ21" s="336"/>
      <c r="BXP21" s="94"/>
      <c r="BXS21" s="543"/>
      <c r="BXT21" s="542"/>
      <c r="BYC21" s="336"/>
      <c r="BYI21" s="94"/>
      <c r="BYL21" s="543"/>
      <c r="BYM21" s="542"/>
      <c r="BYV21" s="336"/>
      <c r="BZB21" s="94"/>
      <c r="BZE21" s="543"/>
      <c r="BZF21" s="542"/>
      <c r="BZO21" s="336"/>
      <c r="BZU21" s="94"/>
      <c r="BZX21" s="543"/>
      <c r="BZY21" s="542"/>
      <c r="CAH21" s="336"/>
      <c r="CAN21" s="94"/>
      <c r="CAQ21" s="543"/>
      <c r="CAR21" s="542"/>
      <c r="CBA21" s="336"/>
      <c r="CBG21" s="94"/>
      <c r="CBJ21" s="543"/>
      <c r="CBK21" s="542"/>
      <c r="CBT21" s="336"/>
      <c r="CBZ21" s="94"/>
      <c r="CCC21" s="543"/>
      <c r="CCD21" s="542"/>
      <c r="CCM21" s="336"/>
      <c r="CCS21" s="94"/>
      <c r="CCV21" s="543"/>
      <c r="CCW21" s="542"/>
      <c r="CDF21" s="336"/>
      <c r="CDL21" s="94"/>
      <c r="CDO21" s="543"/>
      <c r="CDP21" s="542"/>
      <c r="CDY21" s="336"/>
      <c r="CEE21" s="94"/>
      <c r="CEH21" s="543"/>
      <c r="CEI21" s="542"/>
      <c r="CER21" s="336"/>
      <c r="CEX21" s="94"/>
      <c r="CFA21" s="543"/>
      <c r="CFB21" s="542"/>
      <c r="CFK21" s="336"/>
      <c r="CFQ21" s="94"/>
      <c r="CFT21" s="543"/>
      <c r="CFU21" s="542"/>
      <c r="CGD21" s="336"/>
      <c r="CGJ21" s="94"/>
      <c r="CGM21" s="543"/>
      <c r="CGN21" s="542"/>
      <c r="CGW21" s="336"/>
      <c r="CHC21" s="94"/>
      <c r="CHF21" s="543"/>
      <c r="CHG21" s="542"/>
      <c r="CHP21" s="336"/>
      <c r="CHV21" s="94"/>
      <c r="CHY21" s="543"/>
      <c r="CHZ21" s="542"/>
      <c r="CII21" s="336"/>
      <c r="CIO21" s="94"/>
      <c r="CIR21" s="543"/>
      <c r="CIS21" s="542"/>
      <c r="CJB21" s="336"/>
      <c r="CJH21" s="94"/>
      <c r="CJK21" s="543"/>
      <c r="CJL21" s="542"/>
      <c r="CJU21" s="336"/>
      <c r="CKA21" s="94"/>
      <c r="CKD21" s="543"/>
      <c r="CKE21" s="542"/>
      <c r="CKN21" s="336"/>
      <c r="CKT21" s="94"/>
      <c r="CKW21" s="543"/>
      <c r="CKX21" s="542"/>
      <c r="CLG21" s="336"/>
      <c r="CLM21" s="94"/>
      <c r="CLP21" s="543"/>
      <c r="CLQ21" s="542"/>
      <c r="CLZ21" s="336"/>
      <c r="CMF21" s="94"/>
      <c r="CMI21" s="543"/>
      <c r="CMJ21" s="542"/>
      <c r="CMS21" s="336"/>
      <c r="CMY21" s="94"/>
      <c r="CNB21" s="543"/>
      <c r="CNC21" s="542"/>
      <c r="CNL21" s="336"/>
      <c r="CNR21" s="94"/>
      <c r="CNU21" s="543"/>
      <c r="CNV21" s="542"/>
      <c r="COE21" s="336"/>
      <c r="COK21" s="94"/>
      <c r="CON21" s="543"/>
      <c r="COO21" s="542"/>
      <c r="COX21" s="336"/>
      <c r="CPD21" s="94"/>
      <c r="CPG21" s="543"/>
      <c r="CPH21" s="542"/>
      <c r="CPQ21" s="336"/>
      <c r="CPW21" s="94"/>
      <c r="CPZ21" s="543"/>
      <c r="CQA21" s="542"/>
      <c r="CQJ21" s="336"/>
      <c r="CQP21" s="94"/>
      <c r="CQS21" s="543"/>
      <c r="CQT21" s="542"/>
      <c r="CRC21" s="336"/>
      <c r="CRI21" s="94"/>
      <c r="CRL21" s="543"/>
      <c r="CRM21" s="542"/>
      <c r="CRV21" s="336"/>
      <c r="CSB21" s="94"/>
      <c r="CSE21" s="543"/>
      <c r="CSF21" s="542"/>
      <c r="CSO21" s="336"/>
      <c r="CSU21" s="94"/>
      <c r="CSX21" s="543"/>
      <c r="CSY21" s="542"/>
      <c r="CTH21" s="336"/>
      <c r="CTN21" s="94"/>
      <c r="CTQ21" s="543"/>
      <c r="CTR21" s="542"/>
      <c r="CUA21" s="336"/>
      <c r="CUG21" s="94"/>
      <c r="CUJ21" s="543"/>
      <c r="CUK21" s="542"/>
      <c r="CUT21" s="336"/>
      <c r="CUZ21" s="94"/>
      <c r="CVC21" s="543"/>
      <c r="CVD21" s="542"/>
      <c r="CVM21" s="336"/>
      <c r="CVS21" s="94"/>
      <c r="CVV21" s="543"/>
      <c r="CVW21" s="542"/>
      <c r="CWF21" s="336"/>
      <c r="CWL21" s="94"/>
      <c r="CWO21" s="543"/>
      <c r="CWP21" s="542"/>
      <c r="CWY21" s="336"/>
      <c r="CXE21" s="94"/>
      <c r="CXH21" s="543"/>
      <c r="CXI21" s="542"/>
      <c r="CXR21" s="336"/>
      <c r="CXX21" s="94"/>
      <c r="CYA21" s="543"/>
      <c r="CYB21" s="542"/>
      <c r="CYK21" s="336"/>
      <c r="CYQ21" s="94"/>
      <c r="CYT21" s="543"/>
      <c r="CYU21" s="542"/>
      <c r="CZD21" s="336"/>
      <c r="CZJ21" s="94"/>
      <c r="CZM21" s="543"/>
      <c r="CZN21" s="542"/>
      <c r="CZW21" s="336"/>
      <c r="DAC21" s="94"/>
      <c r="DAF21" s="543"/>
      <c r="DAG21" s="542"/>
      <c r="DAP21" s="336"/>
      <c r="DAV21" s="94"/>
      <c r="DAY21" s="543"/>
      <c r="DAZ21" s="542"/>
      <c r="DBI21" s="336"/>
      <c r="DBO21" s="94"/>
      <c r="DBR21" s="543"/>
      <c r="DBS21" s="542"/>
      <c r="DCB21" s="336"/>
      <c r="DCH21" s="94"/>
      <c r="DCK21" s="543"/>
      <c r="DCL21" s="542"/>
      <c r="DCU21" s="336"/>
      <c r="DDA21" s="94"/>
      <c r="DDD21" s="543"/>
      <c r="DDE21" s="542"/>
      <c r="DDN21" s="336"/>
      <c r="DDT21" s="94"/>
      <c r="DDW21" s="543"/>
      <c r="DDX21" s="542"/>
      <c r="DEG21" s="336"/>
      <c r="DEM21" s="94"/>
      <c r="DEP21" s="543"/>
      <c r="DEQ21" s="542"/>
      <c r="DEZ21" s="336"/>
      <c r="DFF21" s="94"/>
      <c r="DFI21" s="543"/>
      <c r="DFJ21" s="542"/>
      <c r="DFS21" s="336"/>
      <c r="DFY21" s="94"/>
      <c r="DGB21" s="543"/>
      <c r="DGC21" s="542"/>
      <c r="DGL21" s="336"/>
      <c r="DGR21" s="94"/>
      <c r="DGU21" s="543"/>
      <c r="DGV21" s="542"/>
      <c r="DHE21" s="336"/>
      <c r="DHK21" s="94"/>
      <c r="DHN21" s="543"/>
      <c r="DHO21" s="542"/>
      <c r="DHX21" s="336"/>
      <c r="DID21" s="94"/>
      <c r="DIG21" s="543"/>
      <c r="DIH21" s="542"/>
      <c r="DIQ21" s="336"/>
      <c r="DIW21" s="94"/>
      <c r="DIZ21" s="543"/>
      <c r="DJA21" s="542"/>
      <c r="DJJ21" s="336"/>
      <c r="DJP21" s="94"/>
      <c r="DJS21" s="543"/>
      <c r="DJT21" s="542"/>
      <c r="DKC21" s="336"/>
      <c r="DKI21" s="94"/>
      <c r="DKL21" s="543"/>
      <c r="DKM21" s="542"/>
      <c r="DKV21" s="336"/>
      <c r="DLB21" s="94"/>
      <c r="DLE21" s="543"/>
      <c r="DLF21" s="542"/>
      <c r="DLO21" s="336"/>
      <c r="DLU21" s="94"/>
      <c r="DLX21" s="543"/>
      <c r="DLY21" s="542"/>
      <c r="DMH21" s="336"/>
      <c r="DMN21" s="94"/>
      <c r="DMQ21" s="543"/>
      <c r="DMR21" s="542"/>
      <c r="DNA21" s="336"/>
      <c r="DNG21" s="94"/>
      <c r="DNJ21" s="543"/>
      <c r="DNK21" s="542"/>
      <c r="DNT21" s="336"/>
      <c r="DNZ21" s="94"/>
      <c r="DOC21" s="543"/>
      <c r="DOD21" s="542"/>
      <c r="DOM21" s="336"/>
      <c r="DOS21" s="94"/>
      <c r="DOV21" s="543"/>
      <c r="DOW21" s="542"/>
      <c r="DPF21" s="336"/>
      <c r="DPL21" s="94"/>
      <c r="DPO21" s="543"/>
      <c r="DPP21" s="542"/>
      <c r="DPY21" s="336"/>
      <c r="DQE21" s="94"/>
      <c r="DQH21" s="543"/>
      <c r="DQI21" s="542"/>
      <c r="DQR21" s="336"/>
      <c r="DQX21" s="94"/>
      <c r="DRA21" s="543"/>
      <c r="DRB21" s="542"/>
      <c r="DRK21" s="336"/>
      <c r="DRQ21" s="94"/>
      <c r="DRT21" s="543"/>
      <c r="DRU21" s="542"/>
      <c r="DSD21" s="336"/>
      <c r="DSJ21" s="94"/>
      <c r="DSM21" s="543"/>
      <c r="DSN21" s="542"/>
      <c r="DSW21" s="336"/>
      <c r="DTC21" s="94"/>
      <c r="DTF21" s="543"/>
      <c r="DTG21" s="542"/>
      <c r="DTP21" s="336"/>
      <c r="DTV21" s="94"/>
      <c r="DTY21" s="543"/>
      <c r="DTZ21" s="542"/>
      <c r="DUI21" s="336"/>
      <c r="DUO21" s="94"/>
      <c r="DUR21" s="543"/>
      <c r="DUS21" s="542"/>
      <c r="DVB21" s="336"/>
      <c r="DVH21" s="94"/>
      <c r="DVK21" s="543"/>
      <c r="DVL21" s="542"/>
      <c r="DVU21" s="336"/>
      <c r="DWA21" s="94"/>
      <c r="DWD21" s="543"/>
      <c r="DWE21" s="542"/>
      <c r="DWN21" s="336"/>
      <c r="DWT21" s="94"/>
      <c r="DWW21" s="543"/>
      <c r="DWX21" s="542"/>
      <c r="DXG21" s="336"/>
      <c r="DXM21" s="94"/>
      <c r="DXP21" s="543"/>
      <c r="DXQ21" s="542"/>
      <c r="DXZ21" s="336"/>
      <c r="DYF21" s="94"/>
      <c r="DYI21" s="543"/>
      <c r="DYJ21" s="542"/>
      <c r="DYS21" s="336"/>
      <c r="DYY21" s="94"/>
      <c r="DZB21" s="543"/>
      <c r="DZC21" s="542"/>
      <c r="DZL21" s="336"/>
      <c r="DZR21" s="94"/>
      <c r="DZU21" s="543"/>
      <c r="DZV21" s="542"/>
      <c r="EAE21" s="336"/>
      <c r="EAK21" s="94"/>
      <c r="EAN21" s="543"/>
      <c r="EAO21" s="542"/>
      <c r="EAX21" s="336"/>
      <c r="EBD21" s="94"/>
      <c r="EBG21" s="543"/>
      <c r="EBH21" s="542"/>
      <c r="EBQ21" s="336"/>
      <c r="EBW21" s="94"/>
      <c r="EBZ21" s="543"/>
      <c r="ECA21" s="542"/>
      <c r="ECJ21" s="336"/>
      <c r="ECP21" s="94"/>
      <c r="ECS21" s="543"/>
      <c r="ECT21" s="542"/>
      <c r="EDC21" s="336"/>
      <c r="EDI21" s="94"/>
      <c r="EDL21" s="543"/>
      <c r="EDM21" s="542"/>
      <c r="EDV21" s="336"/>
      <c r="EEB21" s="94"/>
      <c r="EEE21" s="543"/>
      <c r="EEF21" s="542"/>
      <c r="EEO21" s="336"/>
      <c r="EEU21" s="94"/>
      <c r="EEX21" s="543"/>
      <c r="EEY21" s="542"/>
      <c r="EFH21" s="336"/>
      <c r="EFN21" s="94"/>
      <c r="EFQ21" s="543"/>
      <c r="EFR21" s="542"/>
      <c r="EGA21" s="336"/>
      <c r="EGG21" s="94"/>
      <c r="EGJ21" s="543"/>
      <c r="EGK21" s="542"/>
      <c r="EGT21" s="336"/>
      <c r="EGZ21" s="94"/>
      <c r="EHC21" s="543"/>
      <c r="EHD21" s="542"/>
      <c r="EHM21" s="336"/>
      <c r="EHS21" s="94"/>
      <c r="EHV21" s="543"/>
      <c r="EHW21" s="542"/>
      <c r="EIF21" s="336"/>
      <c r="EIL21" s="94"/>
      <c r="EIO21" s="543"/>
      <c r="EIP21" s="542"/>
      <c r="EIY21" s="336"/>
      <c r="EJE21" s="94"/>
      <c r="EJH21" s="543"/>
      <c r="EJI21" s="542"/>
      <c r="EJR21" s="336"/>
      <c r="EJX21" s="94"/>
      <c r="EKA21" s="543"/>
      <c r="EKB21" s="542"/>
      <c r="EKK21" s="336"/>
      <c r="EKQ21" s="94"/>
      <c r="EKT21" s="543"/>
      <c r="EKU21" s="542"/>
      <c r="ELD21" s="336"/>
      <c r="ELJ21" s="94"/>
      <c r="ELM21" s="543"/>
      <c r="ELN21" s="542"/>
      <c r="ELW21" s="336"/>
      <c r="EMC21" s="94"/>
      <c r="EMF21" s="543"/>
      <c r="EMG21" s="542"/>
      <c r="EMP21" s="336"/>
      <c r="EMV21" s="94"/>
      <c r="EMY21" s="543"/>
      <c r="EMZ21" s="542"/>
      <c r="ENI21" s="336"/>
      <c r="ENO21" s="94"/>
      <c r="ENR21" s="543"/>
      <c r="ENS21" s="542"/>
      <c r="EOB21" s="336"/>
      <c r="EOH21" s="94"/>
      <c r="EOK21" s="543"/>
      <c r="EOL21" s="542"/>
      <c r="EOU21" s="336"/>
      <c r="EPA21" s="94"/>
      <c r="EPD21" s="543"/>
      <c r="EPE21" s="542"/>
      <c r="EPN21" s="336"/>
      <c r="EPT21" s="94"/>
      <c r="EPW21" s="543"/>
      <c r="EPX21" s="542"/>
      <c r="EQG21" s="336"/>
      <c r="EQM21" s="94"/>
      <c r="EQP21" s="543"/>
      <c r="EQQ21" s="542"/>
      <c r="EQZ21" s="336"/>
      <c r="ERF21" s="94"/>
      <c r="ERI21" s="543"/>
      <c r="ERJ21" s="542"/>
      <c r="ERS21" s="336"/>
      <c r="ERY21" s="94"/>
      <c r="ESB21" s="543"/>
      <c r="ESC21" s="542"/>
      <c r="ESL21" s="336"/>
      <c r="ESR21" s="94"/>
      <c r="ESU21" s="543"/>
      <c r="ESV21" s="542"/>
      <c r="ETE21" s="336"/>
      <c r="ETK21" s="94"/>
      <c r="ETN21" s="543"/>
      <c r="ETO21" s="542"/>
      <c r="ETX21" s="336"/>
      <c r="EUD21" s="94"/>
      <c r="EUG21" s="543"/>
      <c r="EUH21" s="542"/>
      <c r="EUQ21" s="336"/>
      <c r="EUW21" s="94"/>
      <c r="EUZ21" s="543"/>
      <c r="EVA21" s="542"/>
      <c r="EVJ21" s="336"/>
      <c r="EVP21" s="94"/>
      <c r="EVS21" s="543"/>
      <c r="EVT21" s="542"/>
      <c r="EWC21" s="336"/>
      <c r="EWI21" s="94"/>
      <c r="EWL21" s="543"/>
      <c r="EWM21" s="542"/>
      <c r="EWV21" s="336"/>
      <c r="EXB21" s="94"/>
      <c r="EXE21" s="543"/>
      <c r="EXF21" s="542"/>
      <c r="EXO21" s="336"/>
      <c r="EXU21" s="94"/>
      <c r="EXX21" s="543"/>
      <c r="EXY21" s="542"/>
      <c r="EYH21" s="336"/>
      <c r="EYN21" s="94"/>
      <c r="EYQ21" s="543"/>
      <c r="EYR21" s="542"/>
      <c r="EZA21" s="336"/>
      <c r="EZG21" s="94"/>
      <c r="EZJ21" s="543"/>
      <c r="EZK21" s="542"/>
      <c r="EZT21" s="336"/>
      <c r="EZZ21" s="94"/>
      <c r="FAC21" s="543"/>
      <c r="FAD21" s="542"/>
      <c r="FAM21" s="336"/>
      <c r="FAS21" s="94"/>
      <c r="FAV21" s="543"/>
      <c r="FAW21" s="542"/>
      <c r="FBF21" s="336"/>
      <c r="FBL21" s="94"/>
      <c r="FBO21" s="543"/>
      <c r="FBP21" s="542"/>
      <c r="FBY21" s="336"/>
      <c r="FCE21" s="94"/>
      <c r="FCH21" s="543"/>
      <c r="FCI21" s="542"/>
      <c r="FCR21" s="336"/>
      <c r="FCX21" s="94"/>
      <c r="FDA21" s="543"/>
      <c r="FDB21" s="542"/>
      <c r="FDK21" s="336"/>
      <c r="FDQ21" s="94"/>
      <c r="FDT21" s="543"/>
      <c r="FDU21" s="542"/>
      <c r="FED21" s="336"/>
      <c r="FEJ21" s="94"/>
      <c r="FEM21" s="543"/>
      <c r="FEN21" s="542"/>
      <c r="FEW21" s="336"/>
      <c r="FFC21" s="94"/>
      <c r="FFF21" s="543"/>
      <c r="FFG21" s="542"/>
      <c r="FFP21" s="336"/>
      <c r="FFV21" s="94"/>
      <c r="FFY21" s="543"/>
      <c r="FFZ21" s="542"/>
      <c r="FGI21" s="336"/>
      <c r="FGO21" s="94"/>
      <c r="FGR21" s="543"/>
      <c r="FGS21" s="542"/>
      <c r="FHB21" s="336"/>
      <c r="FHH21" s="94"/>
      <c r="FHK21" s="543"/>
      <c r="FHL21" s="542"/>
      <c r="FHU21" s="336"/>
      <c r="FIA21" s="94"/>
      <c r="FID21" s="543"/>
      <c r="FIE21" s="542"/>
      <c r="FIN21" s="336"/>
      <c r="FIT21" s="94"/>
      <c r="FIW21" s="543"/>
      <c r="FIX21" s="542"/>
      <c r="FJG21" s="336"/>
      <c r="FJM21" s="94"/>
      <c r="FJP21" s="543"/>
      <c r="FJQ21" s="542"/>
      <c r="FJZ21" s="336"/>
      <c r="FKF21" s="94"/>
      <c r="FKI21" s="543"/>
      <c r="FKJ21" s="542"/>
      <c r="FKS21" s="336"/>
      <c r="FKY21" s="94"/>
      <c r="FLB21" s="543"/>
      <c r="FLC21" s="542"/>
      <c r="FLL21" s="336"/>
      <c r="FLR21" s="94"/>
      <c r="FLU21" s="543"/>
      <c r="FLV21" s="542"/>
      <c r="FME21" s="336"/>
      <c r="FMK21" s="94"/>
      <c r="FMN21" s="543"/>
      <c r="FMO21" s="542"/>
      <c r="FMX21" s="336"/>
      <c r="FND21" s="94"/>
      <c r="FNG21" s="543"/>
      <c r="FNH21" s="542"/>
      <c r="FNQ21" s="336"/>
      <c r="FNW21" s="94"/>
      <c r="FNZ21" s="543"/>
      <c r="FOA21" s="542"/>
      <c r="FOJ21" s="336"/>
      <c r="FOP21" s="94"/>
      <c r="FOS21" s="543"/>
      <c r="FOT21" s="542"/>
      <c r="FPC21" s="336"/>
      <c r="FPI21" s="94"/>
      <c r="FPL21" s="543"/>
      <c r="FPM21" s="542"/>
      <c r="FPV21" s="336"/>
      <c r="FQB21" s="94"/>
      <c r="FQE21" s="543"/>
      <c r="FQF21" s="542"/>
      <c r="FQO21" s="336"/>
      <c r="FQU21" s="94"/>
      <c r="FQX21" s="543"/>
      <c r="FQY21" s="542"/>
      <c r="FRH21" s="336"/>
      <c r="FRN21" s="94"/>
      <c r="FRQ21" s="543"/>
      <c r="FRR21" s="542"/>
      <c r="FSA21" s="336"/>
      <c r="FSG21" s="94"/>
      <c r="FSJ21" s="543"/>
      <c r="FSK21" s="542"/>
      <c r="FST21" s="336"/>
      <c r="FSZ21" s="94"/>
      <c r="FTC21" s="543"/>
      <c r="FTD21" s="542"/>
      <c r="FTM21" s="336"/>
      <c r="FTS21" s="94"/>
      <c r="FTV21" s="543"/>
      <c r="FTW21" s="542"/>
      <c r="FUF21" s="336"/>
      <c r="FUL21" s="94"/>
      <c r="FUO21" s="543"/>
      <c r="FUP21" s="542"/>
      <c r="FUY21" s="336"/>
      <c r="FVE21" s="94"/>
      <c r="FVH21" s="543"/>
      <c r="FVI21" s="542"/>
      <c r="FVR21" s="336"/>
      <c r="FVX21" s="94"/>
      <c r="FWA21" s="543"/>
      <c r="FWB21" s="542"/>
      <c r="FWK21" s="336"/>
      <c r="FWQ21" s="94"/>
      <c r="FWT21" s="543"/>
      <c r="FWU21" s="542"/>
      <c r="FXD21" s="336"/>
      <c r="FXJ21" s="94"/>
      <c r="FXM21" s="543"/>
      <c r="FXN21" s="542"/>
      <c r="FXW21" s="336"/>
      <c r="FYC21" s="94"/>
      <c r="FYF21" s="543"/>
      <c r="FYG21" s="542"/>
      <c r="FYP21" s="336"/>
      <c r="FYV21" s="94"/>
      <c r="FYY21" s="543"/>
      <c r="FYZ21" s="542"/>
      <c r="FZI21" s="336"/>
      <c r="FZO21" s="94"/>
      <c r="FZR21" s="543"/>
      <c r="FZS21" s="542"/>
      <c r="GAB21" s="336"/>
      <c r="GAH21" s="94"/>
      <c r="GAK21" s="543"/>
      <c r="GAL21" s="542"/>
      <c r="GAU21" s="336"/>
      <c r="GBA21" s="94"/>
      <c r="GBD21" s="543"/>
      <c r="GBE21" s="542"/>
      <c r="GBN21" s="336"/>
      <c r="GBT21" s="94"/>
      <c r="GBW21" s="543"/>
      <c r="GBX21" s="542"/>
      <c r="GCG21" s="336"/>
      <c r="GCM21" s="94"/>
      <c r="GCP21" s="543"/>
      <c r="GCQ21" s="542"/>
      <c r="GCZ21" s="336"/>
      <c r="GDF21" s="94"/>
      <c r="GDI21" s="543"/>
      <c r="GDJ21" s="542"/>
      <c r="GDS21" s="336"/>
      <c r="GDY21" s="94"/>
      <c r="GEB21" s="543"/>
      <c r="GEC21" s="542"/>
      <c r="GEL21" s="336"/>
      <c r="GER21" s="94"/>
      <c r="GEU21" s="543"/>
      <c r="GEV21" s="542"/>
      <c r="GFE21" s="336"/>
      <c r="GFK21" s="94"/>
      <c r="GFN21" s="543"/>
      <c r="GFO21" s="542"/>
      <c r="GFX21" s="336"/>
      <c r="GGD21" s="94"/>
      <c r="GGG21" s="543"/>
      <c r="GGH21" s="542"/>
      <c r="GGQ21" s="336"/>
      <c r="GGW21" s="94"/>
      <c r="GGZ21" s="543"/>
      <c r="GHA21" s="542"/>
      <c r="GHJ21" s="336"/>
      <c r="GHP21" s="94"/>
      <c r="GHS21" s="543"/>
      <c r="GHT21" s="542"/>
      <c r="GIC21" s="336"/>
      <c r="GII21" s="94"/>
      <c r="GIL21" s="543"/>
      <c r="GIM21" s="542"/>
      <c r="GIV21" s="336"/>
      <c r="GJB21" s="94"/>
      <c r="GJE21" s="543"/>
      <c r="GJF21" s="542"/>
      <c r="GJO21" s="336"/>
      <c r="GJU21" s="94"/>
      <c r="GJX21" s="543"/>
      <c r="GJY21" s="542"/>
      <c r="GKH21" s="336"/>
      <c r="GKN21" s="94"/>
      <c r="GKQ21" s="543"/>
      <c r="GKR21" s="542"/>
      <c r="GLA21" s="336"/>
      <c r="GLG21" s="94"/>
      <c r="GLJ21" s="543"/>
      <c r="GLK21" s="542"/>
      <c r="GLT21" s="336"/>
      <c r="GLZ21" s="94"/>
      <c r="GMC21" s="543"/>
      <c r="GMD21" s="542"/>
      <c r="GMM21" s="336"/>
      <c r="GMS21" s="94"/>
      <c r="GMV21" s="543"/>
      <c r="GMW21" s="542"/>
      <c r="GNF21" s="336"/>
      <c r="GNL21" s="94"/>
      <c r="GNO21" s="543"/>
      <c r="GNP21" s="542"/>
      <c r="GNY21" s="336"/>
      <c r="GOE21" s="94"/>
      <c r="GOH21" s="543"/>
      <c r="GOI21" s="542"/>
      <c r="GOR21" s="336"/>
      <c r="GOX21" s="94"/>
      <c r="GPA21" s="543"/>
      <c r="GPB21" s="542"/>
      <c r="GPK21" s="336"/>
      <c r="GPQ21" s="94"/>
      <c r="GPT21" s="543"/>
      <c r="GPU21" s="542"/>
      <c r="GQD21" s="336"/>
      <c r="GQJ21" s="94"/>
      <c r="GQM21" s="543"/>
      <c r="GQN21" s="542"/>
      <c r="GQW21" s="336"/>
      <c r="GRC21" s="94"/>
      <c r="GRF21" s="543"/>
      <c r="GRG21" s="542"/>
      <c r="GRP21" s="336"/>
      <c r="GRV21" s="94"/>
      <c r="GRY21" s="543"/>
      <c r="GRZ21" s="542"/>
      <c r="GSI21" s="336"/>
      <c r="GSO21" s="94"/>
      <c r="GSR21" s="543"/>
      <c r="GSS21" s="542"/>
      <c r="GTB21" s="336"/>
      <c r="GTH21" s="94"/>
      <c r="GTK21" s="543"/>
      <c r="GTL21" s="542"/>
      <c r="GTU21" s="336"/>
      <c r="GUA21" s="94"/>
      <c r="GUD21" s="543"/>
      <c r="GUE21" s="542"/>
      <c r="GUN21" s="336"/>
      <c r="GUT21" s="94"/>
      <c r="GUW21" s="543"/>
      <c r="GUX21" s="542"/>
      <c r="GVG21" s="336"/>
      <c r="GVM21" s="94"/>
      <c r="GVP21" s="543"/>
      <c r="GVQ21" s="542"/>
      <c r="GVZ21" s="336"/>
      <c r="GWF21" s="94"/>
      <c r="GWI21" s="543"/>
      <c r="GWJ21" s="542"/>
      <c r="GWS21" s="336"/>
      <c r="GWY21" s="94"/>
      <c r="GXB21" s="543"/>
      <c r="GXC21" s="542"/>
      <c r="GXL21" s="336"/>
      <c r="GXR21" s="94"/>
      <c r="GXU21" s="543"/>
      <c r="GXV21" s="542"/>
      <c r="GYE21" s="336"/>
      <c r="GYK21" s="94"/>
      <c r="GYN21" s="543"/>
      <c r="GYO21" s="542"/>
      <c r="GYX21" s="336"/>
      <c r="GZD21" s="94"/>
      <c r="GZG21" s="543"/>
      <c r="GZH21" s="542"/>
      <c r="GZQ21" s="336"/>
      <c r="GZW21" s="94"/>
      <c r="GZZ21" s="543"/>
      <c r="HAA21" s="542"/>
      <c r="HAJ21" s="336"/>
      <c r="HAP21" s="94"/>
      <c r="HAS21" s="543"/>
      <c r="HAT21" s="542"/>
      <c r="HBC21" s="336"/>
      <c r="HBI21" s="94"/>
      <c r="HBL21" s="543"/>
      <c r="HBM21" s="542"/>
      <c r="HBV21" s="336"/>
      <c r="HCB21" s="94"/>
      <c r="HCE21" s="543"/>
      <c r="HCF21" s="542"/>
      <c r="HCO21" s="336"/>
      <c r="HCU21" s="94"/>
      <c r="HCX21" s="543"/>
      <c r="HCY21" s="542"/>
      <c r="HDH21" s="336"/>
      <c r="HDN21" s="94"/>
      <c r="HDQ21" s="543"/>
      <c r="HDR21" s="542"/>
      <c r="HEA21" s="336"/>
      <c r="HEG21" s="94"/>
      <c r="HEJ21" s="543"/>
      <c r="HEK21" s="542"/>
      <c r="HET21" s="336"/>
      <c r="HEZ21" s="94"/>
      <c r="HFC21" s="543"/>
      <c r="HFD21" s="542"/>
      <c r="HFM21" s="336"/>
      <c r="HFS21" s="94"/>
      <c r="HFV21" s="543"/>
      <c r="HFW21" s="542"/>
      <c r="HGF21" s="336"/>
      <c r="HGL21" s="94"/>
      <c r="HGO21" s="543"/>
      <c r="HGP21" s="542"/>
      <c r="HGY21" s="336"/>
      <c r="HHE21" s="94"/>
      <c r="HHH21" s="543"/>
      <c r="HHI21" s="542"/>
      <c r="HHR21" s="336"/>
      <c r="HHX21" s="94"/>
      <c r="HIA21" s="543"/>
      <c r="HIB21" s="542"/>
      <c r="HIK21" s="336"/>
      <c r="HIQ21" s="94"/>
      <c r="HIT21" s="543"/>
      <c r="HIU21" s="542"/>
      <c r="HJD21" s="336"/>
      <c r="HJJ21" s="94"/>
      <c r="HJM21" s="543"/>
      <c r="HJN21" s="542"/>
      <c r="HJW21" s="336"/>
      <c r="HKC21" s="94"/>
      <c r="HKF21" s="543"/>
      <c r="HKG21" s="542"/>
      <c r="HKP21" s="336"/>
      <c r="HKV21" s="94"/>
      <c r="HKY21" s="543"/>
      <c r="HKZ21" s="542"/>
      <c r="HLI21" s="336"/>
      <c r="HLO21" s="94"/>
      <c r="HLR21" s="543"/>
      <c r="HLS21" s="542"/>
      <c r="HMB21" s="336"/>
      <c r="HMH21" s="94"/>
      <c r="HMK21" s="543"/>
      <c r="HML21" s="542"/>
      <c r="HMU21" s="336"/>
      <c r="HNA21" s="94"/>
      <c r="HND21" s="543"/>
      <c r="HNE21" s="542"/>
      <c r="HNN21" s="336"/>
      <c r="HNT21" s="94"/>
      <c r="HNW21" s="543"/>
      <c r="HNX21" s="542"/>
      <c r="HOG21" s="336"/>
      <c r="HOM21" s="94"/>
      <c r="HOP21" s="543"/>
      <c r="HOQ21" s="542"/>
      <c r="HOZ21" s="336"/>
      <c r="HPF21" s="94"/>
      <c r="HPI21" s="543"/>
      <c r="HPJ21" s="542"/>
      <c r="HPS21" s="336"/>
      <c r="HPY21" s="94"/>
      <c r="HQB21" s="543"/>
      <c r="HQC21" s="542"/>
      <c r="HQL21" s="336"/>
      <c r="HQR21" s="94"/>
      <c r="HQU21" s="543"/>
      <c r="HQV21" s="542"/>
      <c r="HRE21" s="336"/>
      <c r="HRK21" s="94"/>
      <c r="HRN21" s="543"/>
      <c r="HRO21" s="542"/>
      <c r="HRX21" s="336"/>
      <c r="HSD21" s="94"/>
      <c r="HSG21" s="543"/>
      <c r="HSH21" s="542"/>
      <c r="HSQ21" s="336"/>
      <c r="HSW21" s="94"/>
      <c r="HSZ21" s="543"/>
      <c r="HTA21" s="542"/>
      <c r="HTJ21" s="336"/>
      <c r="HTP21" s="94"/>
      <c r="HTS21" s="543"/>
      <c r="HTT21" s="542"/>
      <c r="HUC21" s="336"/>
      <c r="HUI21" s="94"/>
      <c r="HUL21" s="543"/>
      <c r="HUM21" s="542"/>
      <c r="HUV21" s="336"/>
      <c r="HVB21" s="94"/>
      <c r="HVE21" s="543"/>
      <c r="HVF21" s="542"/>
      <c r="HVO21" s="336"/>
      <c r="HVU21" s="94"/>
      <c r="HVX21" s="543"/>
      <c r="HVY21" s="542"/>
      <c r="HWH21" s="336"/>
      <c r="HWN21" s="94"/>
      <c r="HWQ21" s="543"/>
      <c r="HWR21" s="542"/>
      <c r="HXA21" s="336"/>
      <c r="HXG21" s="94"/>
      <c r="HXJ21" s="543"/>
      <c r="HXK21" s="542"/>
      <c r="HXT21" s="336"/>
      <c r="HXZ21" s="94"/>
      <c r="HYC21" s="543"/>
      <c r="HYD21" s="542"/>
      <c r="HYM21" s="336"/>
      <c r="HYS21" s="94"/>
      <c r="HYV21" s="543"/>
      <c r="HYW21" s="542"/>
      <c r="HZF21" s="336"/>
      <c r="HZL21" s="94"/>
      <c r="HZO21" s="543"/>
      <c r="HZP21" s="542"/>
      <c r="HZY21" s="336"/>
      <c r="IAE21" s="94"/>
      <c r="IAH21" s="543"/>
      <c r="IAI21" s="542"/>
      <c r="IAR21" s="336"/>
      <c r="IAX21" s="94"/>
      <c r="IBA21" s="543"/>
      <c r="IBB21" s="542"/>
      <c r="IBK21" s="336"/>
      <c r="IBQ21" s="94"/>
      <c r="IBT21" s="543"/>
      <c r="IBU21" s="542"/>
      <c r="ICD21" s="336"/>
      <c r="ICJ21" s="94"/>
      <c r="ICM21" s="543"/>
      <c r="ICN21" s="542"/>
      <c r="ICW21" s="336"/>
      <c r="IDC21" s="94"/>
      <c r="IDF21" s="543"/>
      <c r="IDG21" s="542"/>
      <c r="IDP21" s="336"/>
      <c r="IDV21" s="94"/>
      <c r="IDY21" s="543"/>
      <c r="IDZ21" s="542"/>
      <c r="IEI21" s="336"/>
      <c r="IEO21" s="94"/>
      <c r="IER21" s="543"/>
      <c r="IES21" s="542"/>
      <c r="IFB21" s="336"/>
      <c r="IFH21" s="94"/>
      <c r="IFK21" s="543"/>
      <c r="IFL21" s="542"/>
      <c r="IFU21" s="336"/>
      <c r="IGA21" s="94"/>
      <c r="IGD21" s="543"/>
      <c r="IGE21" s="542"/>
      <c r="IGN21" s="336"/>
      <c r="IGT21" s="94"/>
      <c r="IGW21" s="543"/>
      <c r="IGX21" s="542"/>
      <c r="IHG21" s="336"/>
      <c r="IHM21" s="94"/>
      <c r="IHP21" s="543"/>
      <c r="IHQ21" s="542"/>
      <c r="IHZ21" s="336"/>
      <c r="IIF21" s="94"/>
      <c r="III21" s="543"/>
      <c r="IIJ21" s="542"/>
      <c r="IIS21" s="336"/>
      <c r="IIY21" s="94"/>
      <c r="IJB21" s="543"/>
      <c r="IJC21" s="542"/>
      <c r="IJL21" s="336"/>
      <c r="IJR21" s="94"/>
      <c r="IJU21" s="543"/>
      <c r="IJV21" s="542"/>
      <c r="IKE21" s="336"/>
      <c r="IKK21" s="94"/>
      <c r="IKN21" s="543"/>
      <c r="IKO21" s="542"/>
      <c r="IKX21" s="336"/>
      <c r="ILD21" s="94"/>
      <c r="ILG21" s="543"/>
      <c r="ILH21" s="542"/>
      <c r="ILQ21" s="336"/>
      <c r="ILW21" s="94"/>
      <c r="ILZ21" s="543"/>
      <c r="IMA21" s="542"/>
      <c r="IMJ21" s="336"/>
      <c r="IMP21" s="94"/>
      <c r="IMS21" s="543"/>
      <c r="IMT21" s="542"/>
      <c r="INC21" s="336"/>
      <c r="INI21" s="94"/>
      <c r="INL21" s="543"/>
      <c r="INM21" s="542"/>
      <c r="INV21" s="336"/>
      <c r="IOB21" s="94"/>
      <c r="IOE21" s="543"/>
      <c r="IOF21" s="542"/>
      <c r="IOO21" s="336"/>
      <c r="IOU21" s="94"/>
      <c r="IOX21" s="543"/>
      <c r="IOY21" s="542"/>
      <c r="IPH21" s="336"/>
      <c r="IPN21" s="94"/>
      <c r="IPQ21" s="543"/>
      <c r="IPR21" s="542"/>
      <c r="IQA21" s="336"/>
      <c r="IQG21" s="94"/>
      <c r="IQJ21" s="543"/>
      <c r="IQK21" s="542"/>
      <c r="IQT21" s="336"/>
      <c r="IQZ21" s="94"/>
      <c r="IRC21" s="543"/>
      <c r="IRD21" s="542"/>
      <c r="IRM21" s="336"/>
      <c r="IRS21" s="94"/>
      <c r="IRV21" s="543"/>
      <c r="IRW21" s="542"/>
      <c r="ISF21" s="336"/>
      <c r="ISL21" s="94"/>
      <c r="ISO21" s="543"/>
      <c r="ISP21" s="542"/>
      <c r="ISY21" s="336"/>
      <c r="ITE21" s="94"/>
      <c r="ITH21" s="543"/>
      <c r="ITI21" s="542"/>
      <c r="ITR21" s="336"/>
      <c r="ITX21" s="94"/>
      <c r="IUA21" s="543"/>
      <c r="IUB21" s="542"/>
      <c r="IUK21" s="336"/>
      <c r="IUQ21" s="94"/>
      <c r="IUT21" s="543"/>
      <c r="IUU21" s="542"/>
      <c r="IVD21" s="336"/>
      <c r="IVJ21" s="94"/>
      <c r="IVM21" s="543"/>
      <c r="IVN21" s="542"/>
      <c r="IVW21" s="336"/>
      <c r="IWC21" s="94"/>
      <c r="IWF21" s="543"/>
      <c r="IWG21" s="542"/>
      <c r="IWP21" s="336"/>
      <c r="IWV21" s="94"/>
      <c r="IWY21" s="543"/>
      <c r="IWZ21" s="542"/>
      <c r="IXI21" s="336"/>
      <c r="IXO21" s="94"/>
      <c r="IXR21" s="543"/>
      <c r="IXS21" s="542"/>
      <c r="IYB21" s="336"/>
      <c r="IYH21" s="94"/>
      <c r="IYK21" s="543"/>
      <c r="IYL21" s="542"/>
      <c r="IYU21" s="336"/>
      <c r="IZA21" s="94"/>
      <c r="IZD21" s="543"/>
      <c r="IZE21" s="542"/>
      <c r="IZN21" s="336"/>
      <c r="IZT21" s="94"/>
      <c r="IZW21" s="543"/>
      <c r="IZX21" s="542"/>
      <c r="JAG21" s="336"/>
      <c r="JAM21" s="94"/>
      <c r="JAP21" s="543"/>
      <c r="JAQ21" s="542"/>
      <c r="JAZ21" s="336"/>
      <c r="JBF21" s="94"/>
      <c r="JBI21" s="543"/>
      <c r="JBJ21" s="542"/>
      <c r="JBS21" s="336"/>
      <c r="JBY21" s="94"/>
      <c r="JCB21" s="543"/>
      <c r="JCC21" s="542"/>
      <c r="JCL21" s="336"/>
      <c r="JCR21" s="94"/>
      <c r="JCU21" s="543"/>
      <c r="JCV21" s="542"/>
      <c r="JDE21" s="336"/>
      <c r="JDK21" s="94"/>
      <c r="JDN21" s="543"/>
      <c r="JDO21" s="542"/>
      <c r="JDX21" s="336"/>
      <c r="JED21" s="94"/>
      <c r="JEG21" s="543"/>
      <c r="JEH21" s="542"/>
      <c r="JEQ21" s="336"/>
      <c r="JEW21" s="94"/>
      <c r="JEZ21" s="543"/>
      <c r="JFA21" s="542"/>
      <c r="JFJ21" s="336"/>
      <c r="JFP21" s="94"/>
      <c r="JFS21" s="543"/>
      <c r="JFT21" s="542"/>
      <c r="JGC21" s="336"/>
      <c r="JGI21" s="94"/>
      <c r="JGL21" s="543"/>
      <c r="JGM21" s="542"/>
      <c r="JGV21" s="336"/>
      <c r="JHB21" s="94"/>
      <c r="JHE21" s="543"/>
      <c r="JHF21" s="542"/>
      <c r="JHO21" s="336"/>
      <c r="JHU21" s="94"/>
      <c r="JHX21" s="543"/>
      <c r="JHY21" s="542"/>
      <c r="JIH21" s="336"/>
      <c r="JIN21" s="94"/>
      <c r="JIQ21" s="543"/>
      <c r="JIR21" s="542"/>
      <c r="JJA21" s="336"/>
      <c r="JJG21" s="94"/>
      <c r="JJJ21" s="543"/>
      <c r="JJK21" s="542"/>
      <c r="JJT21" s="336"/>
      <c r="JJZ21" s="94"/>
      <c r="JKC21" s="543"/>
      <c r="JKD21" s="542"/>
      <c r="JKM21" s="336"/>
      <c r="JKS21" s="94"/>
      <c r="JKV21" s="543"/>
      <c r="JKW21" s="542"/>
      <c r="JLF21" s="336"/>
      <c r="JLL21" s="94"/>
      <c r="JLO21" s="543"/>
      <c r="JLP21" s="542"/>
      <c r="JLY21" s="336"/>
      <c r="JME21" s="94"/>
      <c r="JMH21" s="543"/>
      <c r="JMI21" s="542"/>
      <c r="JMR21" s="336"/>
      <c r="JMX21" s="94"/>
      <c r="JNA21" s="543"/>
      <c r="JNB21" s="542"/>
      <c r="JNK21" s="336"/>
      <c r="JNQ21" s="94"/>
      <c r="JNT21" s="543"/>
      <c r="JNU21" s="542"/>
      <c r="JOD21" s="336"/>
      <c r="JOJ21" s="94"/>
      <c r="JOM21" s="543"/>
      <c r="JON21" s="542"/>
      <c r="JOW21" s="336"/>
      <c r="JPC21" s="94"/>
      <c r="JPF21" s="543"/>
      <c r="JPG21" s="542"/>
      <c r="JPP21" s="336"/>
      <c r="JPV21" s="94"/>
      <c r="JPY21" s="543"/>
      <c r="JPZ21" s="542"/>
      <c r="JQI21" s="336"/>
      <c r="JQO21" s="94"/>
      <c r="JQR21" s="543"/>
      <c r="JQS21" s="542"/>
      <c r="JRB21" s="336"/>
      <c r="JRH21" s="94"/>
      <c r="JRK21" s="543"/>
      <c r="JRL21" s="542"/>
      <c r="JRU21" s="336"/>
      <c r="JSA21" s="94"/>
      <c r="JSD21" s="543"/>
      <c r="JSE21" s="542"/>
      <c r="JSN21" s="336"/>
      <c r="JST21" s="94"/>
      <c r="JSW21" s="543"/>
      <c r="JSX21" s="542"/>
      <c r="JTG21" s="336"/>
      <c r="JTM21" s="94"/>
      <c r="JTP21" s="543"/>
      <c r="JTQ21" s="542"/>
      <c r="JTZ21" s="336"/>
      <c r="JUF21" s="94"/>
      <c r="JUI21" s="543"/>
      <c r="JUJ21" s="542"/>
      <c r="JUS21" s="336"/>
      <c r="JUY21" s="94"/>
      <c r="JVB21" s="543"/>
      <c r="JVC21" s="542"/>
      <c r="JVL21" s="336"/>
      <c r="JVR21" s="94"/>
      <c r="JVU21" s="543"/>
      <c r="JVV21" s="542"/>
      <c r="JWE21" s="336"/>
      <c r="JWK21" s="94"/>
      <c r="JWN21" s="543"/>
      <c r="JWO21" s="542"/>
      <c r="JWX21" s="336"/>
      <c r="JXD21" s="94"/>
      <c r="JXG21" s="543"/>
      <c r="JXH21" s="542"/>
      <c r="JXQ21" s="336"/>
      <c r="JXW21" s="94"/>
      <c r="JXZ21" s="543"/>
      <c r="JYA21" s="542"/>
      <c r="JYJ21" s="336"/>
      <c r="JYP21" s="94"/>
      <c r="JYS21" s="543"/>
      <c r="JYT21" s="542"/>
      <c r="JZC21" s="336"/>
      <c r="JZI21" s="94"/>
      <c r="JZL21" s="543"/>
      <c r="JZM21" s="542"/>
      <c r="JZV21" s="336"/>
      <c r="KAB21" s="94"/>
      <c r="KAE21" s="543"/>
      <c r="KAF21" s="542"/>
      <c r="KAO21" s="336"/>
      <c r="KAU21" s="94"/>
      <c r="KAX21" s="543"/>
      <c r="KAY21" s="542"/>
      <c r="KBH21" s="336"/>
      <c r="KBN21" s="94"/>
      <c r="KBQ21" s="543"/>
      <c r="KBR21" s="542"/>
      <c r="KCA21" s="336"/>
      <c r="KCG21" s="94"/>
      <c r="KCJ21" s="543"/>
      <c r="KCK21" s="542"/>
      <c r="KCT21" s="336"/>
      <c r="KCZ21" s="94"/>
      <c r="KDC21" s="543"/>
      <c r="KDD21" s="542"/>
      <c r="KDM21" s="336"/>
      <c r="KDS21" s="94"/>
      <c r="KDV21" s="543"/>
      <c r="KDW21" s="542"/>
      <c r="KEF21" s="336"/>
      <c r="KEL21" s="94"/>
      <c r="KEO21" s="543"/>
      <c r="KEP21" s="542"/>
      <c r="KEY21" s="336"/>
      <c r="KFE21" s="94"/>
      <c r="KFH21" s="543"/>
      <c r="KFI21" s="542"/>
      <c r="KFR21" s="336"/>
      <c r="KFX21" s="94"/>
      <c r="KGA21" s="543"/>
      <c r="KGB21" s="542"/>
      <c r="KGK21" s="336"/>
      <c r="KGQ21" s="94"/>
      <c r="KGT21" s="543"/>
      <c r="KGU21" s="542"/>
      <c r="KHD21" s="336"/>
      <c r="KHJ21" s="94"/>
      <c r="KHM21" s="543"/>
      <c r="KHN21" s="542"/>
      <c r="KHW21" s="336"/>
      <c r="KIC21" s="94"/>
      <c r="KIF21" s="543"/>
      <c r="KIG21" s="542"/>
      <c r="KIP21" s="336"/>
      <c r="KIV21" s="94"/>
      <c r="KIY21" s="543"/>
      <c r="KIZ21" s="542"/>
      <c r="KJI21" s="336"/>
      <c r="KJO21" s="94"/>
      <c r="KJR21" s="543"/>
      <c r="KJS21" s="542"/>
      <c r="KKB21" s="336"/>
      <c r="KKH21" s="94"/>
      <c r="KKK21" s="543"/>
      <c r="KKL21" s="542"/>
      <c r="KKU21" s="336"/>
      <c r="KLA21" s="94"/>
      <c r="KLD21" s="543"/>
      <c r="KLE21" s="542"/>
      <c r="KLN21" s="336"/>
      <c r="KLT21" s="94"/>
      <c r="KLW21" s="543"/>
      <c r="KLX21" s="542"/>
      <c r="KMG21" s="336"/>
      <c r="KMM21" s="94"/>
      <c r="KMP21" s="543"/>
      <c r="KMQ21" s="542"/>
      <c r="KMZ21" s="336"/>
      <c r="KNF21" s="94"/>
      <c r="KNI21" s="543"/>
      <c r="KNJ21" s="542"/>
      <c r="KNS21" s="336"/>
      <c r="KNY21" s="94"/>
      <c r="KOB21" s="543"/>
      <c r="KOC21" s="542"/>
      <c r="KOL21" s="336"/>
      <c r="KOR21" s="94"/>
      <c r="KOU21" s="543"/>
      <c r="KOV21" s="542"/>
      <c r="KPE21" s="336"/>
      <c r="KPK21" s="94"/>
      <c r="KPN21" s="543"/>
      <c r="KPO21" s="542"/>
      <c r="KPX21" s="336"/>
      <c r="KQD21" s="94"/>
      <c r="KQG21" s="543"/>
      <c r="KQH21" s="542"/>
      <c r="KQQ21" s="336"/>
      <c r="KQW21" s="94"/>
      <c r="KQZ21" s="543"/>
      <c r="KRA21" s="542"/>
      <c r="KRJ21" s="336"/>
      <c r="KRP21" s="94"/>
      <c r="KRS21" s="543"/>
      <c r="KRT21" s="542"/>
      <c r="KSC21" s="336"/>
      <c r="KSI21" s="94"/>
      <c r="KSL21" s="543"/>
      <c r="KSM21" s="542"/>
      <c r="KSV21" s="336"/>
      <c r="KTB21" s="94"/>
      <c r="KTE21" s="543"/>
      <c r="KTF21" s="542"/>
      <c r="KTO21" s="336"/>
      <c r="KTU21" s="94"/>
      <c r="KTX21" s="543"/>
      <c r="KTY21" s="542"/>
      <c r="KUH21" s="336"/>
      <c r="KUN21" s="94"/>
      <c r="KUQ21" s="543"/>
      <c r="KUR21" s="542"/>
      <c r="KVA21" s="336"/>
      <c r="KVG21" s="94"/>
      <c r="KVJ21" s="543"/>
      <c r="KVK21" s="542"/>
      <c r="KVT21" s="336"/>
      <c r="KVZ21" s="94"/>
      <c r="KWC21" s="543"/>
      <c r="KWD21" s="542"/>
      <c r="KWM21" s="336"/>
      <c r="KWS21" s="94"/>
      <c r="KWV21" s="543"/>
      <c r="KWW21" s="542"/>
      <c r="KXF21" s="336"/>
      <c r="KXL21" s="94"/>
      <c r="KXO21" s="543"/>
      <c r="KXP21" s="542"/>
      <c r="KXY21" s="336"/>
      <c r="KYE21" s="94"/>
      <c r="KYH21" s="543"/>
      <c r="KYI21" s="542"/>
      <c r="KYR21" s="336"/>
      <c r="KYX21" s="94"/>
      <c r="KZA21" s="543"/>
      <c r="KZB21" s="542"/>
      <c r="KZK21" s="336"/>
      <c r="KZQ21" s="94"/>
      <c r="KZT21" s="543"/>
      <c r="KZU21" s="542"/>
      <c r="LAD21" s="336"/>
      <c r="LAJ21" s="94"/>
      <c r="LAM21" s="543"/>
      <c r="LAN21" s="542"/>
      <c r="LAW21" s="336"/>
      <c r="LBC21" s="94"/>
      <c r="LBF21" s="543"/>
      <c r="LBG21" s="542"/>
      <c r="LBP21" s="336"/>
      <c r="LBV21" s="94"/>
      <c r="LBY21" s="543"/>
      <c r="LBZ21" s="542"/>
      <c r="LCI21" s="336"/>
      <c r="LCO21" s="94"/>
      <c r="LCR21" s="543"/>
      <c r="LCS21" s="542"/>
      <c r="LDB21" s="336"/>
      <c r="LDH21" s="94"/>
      <c r="LDK21" s="543"/>
      <c r="LDL21" s="542"/>
      <c r="LDU21" s="336"/>
      <c r="LEA21" s="94"/>
      <c r="LED21" s="543"/>
      <c r="LEE21" s="542"/>
      <c r="LEN21" s="336"/>
      <c r="LET21" s="94"/>
      <c r="LEW21" s="543"/>
      <c r="LEX21" s="542"/>
      <c r="LFG21" s="336"/>
      <c r="LFM21" s="94"/>
      <c r="LFP21" s="543"/>
      <c r="LFQ21" s="542"/>
      <c r="LFZ21" s="336"/>
      <c r="LGF21" s="94"/>
      <c r="LGI21" s="543"/>
      <c r="LGJ21" s="542"/>
      <c r="LGS21" s="336"/>
      <c r="LGY21" s="94"/>
      <c r="LHB21" s="543"/>
      <c r="LHC21" s="542"/>
      <c r="LHL21" s="336"/>
      <c r="LHR21" s="94"/>
      <c r="LHU21" s="543"/>
      <c r="LHV21" s="542"/>
      <c r="LIE21" s="336"/>
      <c r="LIK21" s="94"/>
      <c r="LIN21" s="543"/>
      <c r="LIO21" s="542"/>
      <c r="LIX21" s="336"/>
      <c r="LJD21" s="94"/>
      <c r="LJG21" s="543"/>
      <c r="LJH21" s="542"/>
      <c r="LJQ21" s="336"/>
      <c r="LJW21" s="94"/>
      <c r="LJZ21" s="543"/>
      <c r="LKA21" s="542"/>
      <c r="LKJ21" s="336"/>
      <c r="LKP21" s="94"/>
      <c r="LKS21" s="543"/>
      <c r="LKT21" s="542"/>
      <c r="LLC21" s="336"/>
      <c r="LLI21" s="94"/>
      <c r="LLL21" s="543"/>
      <c r="LLM21" s="542"/>
      <c r="LLV21" s="336"/>
      <c r="LMB21" s="94"/>
      <c r="LME21" s="543"/>
      <c r="LMF21" s="542"/>
      <c r="LMO21" s="336"/>
      <c r="LMU21" s="94"/>
      <c r="LMX21" s="543"/>
      <c r="LMY21" s="542"/>
      <c r="LNH21" s="336"/>
      <c r="LNN21" s="94"/>
      <c r="LNQ21" s="543"/>
      <c r="LNR21" s="542"/>
      <c r="LOA21" s="336"/>
      <c r="LOG21" s="94"/>
      <c r="LOJ21" s="543"/>
      <c r="LOK21" s="542"/>
      <c r="LOT21" s="336"/>
      <c r="LOZ21" s="94"/>
      <c r="LPC21" s="543"/>
      <c r="LPD21" s="542"/>
      <c r="LPM21" s="336"/>
      <c r="LPS21" s="94"/>
      <c r="LPV21" s="543"/>
      <c r="LPW21" s="542"/>
      <c r="LQF21" s="336"/>
      <c r="LQL21" s="94"/>
      <c r="LQO21" s="543"/>
      <c r="LQP21" s="542"/>
      <c r="LQY21" s="336"/>
      <c r="LRE21" s="94"/>
      <c r="LRH21" s="543"/>
      <c r="LRI21" s="542"/>
      <c r="LRR21" s="336"/>
      <c r="LRX21" s="94"/>
      <c r="LSA21" s="543"/>
      <c r="LSB21" s="542"/>
      <c r="LSK21" s="336"/>
      <c r="LSQ21" s="94"/>
      <c r="LST21" s="543"/>
      <c r="LSU21" s="542"/>
      <c r="LTD21" s="336"/>
      <c r="LTJ21" s="94"/>
      <c r="LTM21" s="543"/>
      <c r="LTN21" s="542"/>
      <c r="LTW21" s="336"/>
      <c r="LUC21" s="94"/>
      <c r="LUF21" s="543"/>
      <c r="LUG21" s="542"/>
      <c r="LUP21" s="336"/>
      <c r="LUV21" s="94"/>
      <c r="LUY21" s="543"/>
      <c r="LUZ21" s="542"/>
      <c r="LVI21" s="336"/>
      <c r="LVO21" s="94"/>
      <c r="LVR21" s="543"/>
      <c r="LVS21" s="542"/>
      <c r="LWB21" s="336"/>
      <c r="LWH21" s="94"/>
      <c r="LWK21" s="543"/>
      <c r="LWL21" s="542"/>
      <c r="LWU21" s="336"/>
      <c r="LXA21" s="94"/>
      <c r="LXD21" s="543"/>
      <c r="LXE21" s="542"/>
      <c r="LXN21" s="336"/>
      <c r="LXT21" s="94"/>
      <c r="LXW21" s="543"/>
      <c r="LXX21" s="542"/>
      <c r="LYG21" s="336"/>
      <c r="LYM21" s="94"/>
      <c r="LYP21" s="543"/>
      <c r="LYQ21" s="542"/>
      <c r="LYZ21" s="336"/>
      <c r="LZF21" s="94"/>
      <c r="LZI21" s="543"/>
      <c r="LZJ21" s="542"/>
      <c r="LZS21" s="336"/>
      <c r="LZY21" s="94"/>
      <c r="MAB21" s="543"/>
      <c r="MAC21" s="542"/>
      <c r="MAL21" s="336"/>
      <c r="MAR21" s="94"/>
      <c r="MAU21" s="543"/>
      <c r="MAV21" s="542"/>
      <c r="MBE21" s="336"/>
      <c r="MBK21" s="94"/>
      <c r="MBN21" s="543"/>
      <c r="MBO21" s="542"/>
      <c r="MBX21" s="336"/>
      <c r="MCD21" s="94"/>
      <c r="MCG21" s="543"/>
      <c r="MCH21" s="542"/>
      <c r="MCQ21" s="336"/>
      <c r="MCW21" s="94"/>
      <c r="MCZ21" s="543"/>
      <c r="MDA21" s="542"/>
      <c r="MDJ21" s="336"/>
      <c r="MDP21" s="94"/>
      <c r="MDS21" s="543"/>
      <c r="MDT21" s="542"/>
      <c r="MEC21" s="336"/>
      <c r="MEI21" s="94"/>
      <c r="MEL21" s="543"/>
      <c r="MEM21" s="542"/>
      <c r="MEV21" s="336"/>
      <c r="MFB21" s="94"/>
      <c r="MFE21" s="543"/>
      <c r="MFF21" s="542"/>
      <c r="MFO21" s="336"/>
      <c r="MFU21" s="94"/>
      <c r="MFX21" s="543"/>
      <c r="MFY21" s="542"/>
      <c r="MGH21" s="336"/>
      <c r="MGN21" s="94"/>
      <c r="MGQ21" s="543"/>
      <c r="MGR21" s="542"/>
      <c r="MHA21" s="336"/>
      <c r="MHG21" s="94"/>
      <c r="MHJ21" s="543"/>
      <c r="MHK21" s="542"/>
      <c r="MHT21" s="336"/>
      <c r="MHZ21" s="94"/>
      <c r="MIC21" s="543"/>
      <c r="MID21" s="542"/>
      <c r="MIM21" s="336"/>
      <c r="MIS21" s="94"/>
      <c r="MIV21" s="543"/>
      <c r="MIW21" s="542"/>
      <c r="MJF21" s="336"/>
      <c r="MJL21" s="94"/>
      <c r="MJO21" s="543"/>
      <c r="MJP21" s="542"/>
      <c r="MJY21" s="336"/>
      <c r="MKE21" s="94"/>
      <c r="MKH21" s="543"/>
      <c r="MKI21" s="542"/>
      <c r="MKR21" s="336"/>
      <c r="MKX21" s="94"/>
      <c r="MLA21" s="543"/>
      <c r="MLB21" s="542"/>
      <c r="MLK21" s="336"/>
      <c r="MLQ21" s="94"/>
      <c r="MLT21" s="543"/>
      <c r="MLU21" s="542"/>
      <c r="MMD21" s="336"/>
      <c r="MMJ21" s="94"/>
      <c r="MMM21" s="543"/>
      <c r="MMN21" s="542"/>
      <c r="MMW21" s="336"/>
      <c r="MNC21" s="94"/>
      <c r="MNF21" s="543"/>
      <c r="MNG21" s="542"/>
      <c r="MNP21" s="336"/>
      <c r="MNV21" s="94"/>
      <c r="MNY21" s="543"/>
      <c r="MNZ21" s="542"/>
      <c r="MOI21" s="336"/>
      <c r="MOO21" s="94"/>
      <c r="MOR21" s="543"/>
      <c r="MOS21" s="542"/>
      <c r="MPB21" s="336"/>
      <c r="MPH21" s="94"/>
      <c r="MPK21" s="543"/>
      <c r="MPL21" s="542"/>
      <c r="MPU21" s="336"/>
      <c r="MQA21" s="94"/>
      <c r="MQD21" s="543"/>
      <c r="MQE21" s="542"/>
      <c r="MQN21" s="336"/>
      <c r="MQT21" s="94"/>
      <c r="MQW21" s="543"/>
      <c r="MQX21" s="542"/>
      <c r="MRG21" s="336"/>
      <c r="MRM21" s="94"/>
      <c r="MRP21" s="543"/>
      <c r="MRQ21" s="542"/>
      <c r="MRZ21" s="336"/>
      <c r="MSF21" s="94"/>
      <c r="MSI21" s="543"/>
      <c r="MSJ21" s="542"/>
      <c r="MSS21" s="336"/>
      <c r="MSY21" s="94"/>
      <c r="MTB21" s="543"/>
      <c r="MTC21" s="542"/>
      <c r="MTL21" s="336"/>
      <c r="MTR21" s="94"/>
      <c r="MTU21" s="543"/>
      <c r="MTV21" s="542"/>
      <c r="MUE21" s="336"/>
      <c r="MUK21" s="94"/>
      <c r="MUN21" s="543"/>
      <c r="MUO21" s="542"/>
      <c r="MUX21" s="336"/>
      <c r="MVD21" s="94"/>
      <c r="MVG21" s="543"/>
      <c r="MVH21" s="542"/>
      <c r="MVQ21" s="336"/>
      <c r="MVW21" s="94"/>
      <c r="MVZ21" s="543"/>
      <c r="MWA21" s="542"/>
      <c r="MWJ21" s="336"/>
      <c r="MWP21" s="94"/>
      <c r="MWS21" s="543"/>
      <c r="MWT21" s="542"/>
      <c r="MXC21" s="336"/>
      <c r="MXI21" s="94"/>
      <c r="MXL21" s="543"/>
      <c r="MXM21" s="542"/>
      <c r="MXV21" s="336"/>
      <c r="MYB21" s="94"/>
      <c r="MYE21" s="543"/>
      <c r="MYF21" s="542"/>
      <c r="MYO21" s="336"/>
      <c r="MYU21" s="94"/>
      <c r="MYX21" s="543"/>
      <c r="MYY21" s="542"/>
      <c r="MZH21" s="336"/>
      <c r="MZN21" s="94"/>
      <c r="MZQ21" s="543"/>
      <c r="MZR21" s="542"/>
      <c r="NAA21" s="336"/>
      <c r="NAG21" s="94"/>
      <c r="NAJ21" s="543"/>
      <c r="NAK21" s="542"/>
      <c r="NAT21" s="336"/>
      <c r="NAZ21" s="94"/>
      <c r="NBC21" s="543"/>
      <c r="NBD21" s="542"/>
      <c r="NBM21" s="336"/>
      <c r="NBS21" s="94"/>
      <c r="NBV21" s="543"/>
      <c r="NBW21" s="542"/>
      <c r="NCF21" s="336"/>
      <c r="NCL21" s="94"/>
      <c r="NCO21" s="543"/>
      <c r="NCP21" s="542"/>
      <c r="NCY21" s="336"/>
      <c r="NDE21" s="94"/>
      <c r="NDH21" s="543"/>
      <c r="NDI21" s="542"/>
      <c r="NDR21" s="336"/>
      <c r="NDX21" s="94"/>
      <c r="NEA21" s="543"/>
      <c r="NEB21" s="542"/>
      <c r="NEK21" s="336"/>
      <c r="NEQ21" s="94"/>
      <c r="NET21" s="543"/>
      <c r="NEU21" s="542"/>
      <c r="NFD21" s="336"/>
      <c r="NFJ21" s="94"/>
      <c r="NFM21" s="543"/>
      <c r="NFN21" s="542"/>
      <c r="NFW21" s="336"/>
      <c r="NGC21" s="94"/>
      <c r="NGF21" s="543"/>
      <c r="NGG21" s="542"/>
      <c r="NGP21" s="336"/>
      <c r="NGV21" s="94"/>
      <c r="NGY21" s="543"/>
      <c r="NGZ21" s="542"/>
      <c r="NHI21" s="336"/>
      <c r="NHO21" s="94"/>
      <c r="NHR21" s="543"/>
      <c r="NHS21" s="542"/>
      <c r="NIB21" s="336"/>
      <c r="NIH21" s="94"/>
      <c r="NIK21" s="543"/>
      <c r="NIL21" s="542"/>
      <c r="NIU21" s="336"/>
      <c r="NJA21" s="94"/>
      <c r="NJD21" s="543"/>
      <c r="NJE21" s="542"/>
      <c r="NJN21" s="336"/>
      <c r="NJT21" s="94"/>
      <c r="NJW21" s="543"/>
      <c r="NJX21" s="542"/>
      <c r="NKG21" s="336"/>
      <c r="NKM21" s="94"/>
      <c r="NKP21" s="543"/>
      <c r="NKQ21" s="542"/>
      <c r="NKZ21" s="336"/>
      <c r="NLF21" s="94"/>
      <c r="NLI21" s="543"/>
      <c r="NLJ21" s="542"/>
      <c r="NLS21" s="336"/>
      <c r="NLY21" s="94"/>
      <c r="NMB21" s="543"/>
      <c r="NMC21" s="542"/>
      <c r="NML21" s="336"/>
      <c r="NMR21" s="94"/>
      <c r="NMU21" s="543"/>
      <c r="NMV21" s="542"/>
      <c r="NNE21" s="336"/>
      <c r="NNK21" s="94"/>
      <c r="NNN21" s="543"/>
      <c r="NNO21" s="542"/>
      <c r="NNX21" s="336"/>
      <c r="NOD21" s="94"/>
      <c r="NOG21" s="543"/>
      <c r="NOH21" s="542"/>
      <c r="NOQ21" s="336"/>
      <c r="NOW21" s="94"/>
      <c r="NOZ21" s="543"/>
      <c r="NPA21" s="542"/>
      <c r="NPJ21" s="336"/>
      <c r="NPP21" s="94"/>
      <c r="NPS21" s="543"/>
      <c r="NPT21" s="542"/>
      <c r="NQC21" s="336"/>
      <c r="NQI21" s="94"/>
      <c r="NQL21" s="543"/>
      <c r="NQM21" s="542"/>
      <c r="NQV21" s="336"/>
      <c r="NRB21" s="94"/>
      <c r="NRE21" s="543"/>
      <c r="NRF21" s="542"/>
      <c r="NRO21" s="336"/>
      <c r="NRU21" s="94"/>
      <c r="NRX21" s="543"/>
      <c r="NRY21" s="542"/>
      <c r="NSH21" s="336"/>
      <c r="NSN21" s="94"/>
      <c r="NSQ21" s="543"/>
      <c r="NSR21" s="542"/>
      <c r="NTA21" s="336"/>
      <c r="NTG21" s="94"/>
      <c r="NTJ21" s="543"/>
      <c r="NTK21" s="542"/>
      <c r="NTT21" s="336"/>
      <c r="NTZ21" s="94"/>
      <c r="NUC21" s="543"/>
      <c r="NUD21" s="542"/>
      <c r="NUM21" s="336"/>
      <c r="NUS21" s="94"/>
      <c r="NUV21" s="543"/>
      <c r="NUW21" s="542"/>
      <c r="NVF21" s="336"/>
      <c r="NVL21" s="94"/>
      <c r="NVO21" s="543"/>
      <c r="NVP21" s="542"/>
      <c r="NVY21" s="336"/>
      <c r="NWE21" s="94"/>
      <c r="NWH21" s="543"/>
      <c r="NWI21" s="542"/>
      <c r="NWR21" s="336"/>
      <c r="NWX21" s="94"/>
      <c r="NXA21" s="543"/>
      <c r="NXB21" s="542"/>
      <c r="NXK21" s="336"/>
      <c r="NXQ21" s="94"/>
      <c r="NXT21" s="543"/>
      <c r="NXU21" s="542"/>
      <c r="NYD21" s="336"/>
      <c r="NYJ21" s="94"/>
      <c r="NYM21" s="543"/>
      <c r="NYN21" s="542"/>
      <c r="NYW21" s="336"/>
      <c r="NZC21" s="94"/>
      <c r="NZF21" s="543"/>
      <c r="NZG21" s="542"/>
      <c r="NZP21" s="336"/>
      <c r="NZV21" s="94"/>
      <c r="NZY21" s="543"/>
      <c r="NZZ21" s="542"/>
      <c r="OAI21" s="336"/>
      <c r="OAO21" s="94"/>
      <c r="OAR21" s="543"/>
      <c r="OAS21" s="542"/>
      <c r="OBB21" s="336"/>
      <c r="OBH21" s="94"/>
      <c r="OBK21" s="543"/>
      <c r="OBL21" s="542"/>
      <c r="OBU21" s="336"/>
      <c r="OCA21" s="94"/>
      <c r="OCD21" s="543"/>
      <c r="OCE21" s="542"/>
      <c r="OCN21" s="336"/>
      <c r="OCT21" s="94"/>
      <c r="OCW21" s="543"/>
      <c r="OCX21" s="542"/>
      <c r="ODG21" s="336"/>
      <c r="ODM21" s="94"/>
      <c r="ODP21" s="543"/>
      <c r="ODQ21" s="542"/>
      <c r="ODZ21" s="336"/>
      <c r="OEF21" s="94"/>
      <c r="OEI21" s="543"/>
      <c r="OEJ21" s="542"/>
      <c r="OES21" s="336"/>
      <c r="OEY21" s="94"/>
      <c r="OFB21" s="543"/>
      <c r="OFC21" s="542"/>
      <c r="OFL21" s="336"/>
      <c r="OFR21" s="94"/>
      <c r="OFU21" s="543"/>
      <c r="OFV21" s="542"/>
      <c r="OGE21" s="336"/>
      <c r="OGK21" s="94"/>
      <c r="OGN21" s="543"/>
      <c r="OGO21" s="542"/>
      <c r="OGX21" s="336"/>
      <c r="OHD21" s="94"/>
      <c r="OHG21" s="543"/>
      <c r="OHH21" s="542"/>
      <c r="OHQ21" s="336"/>
      <c r="OHW21" s="94"/>
      <c r="OHZ21" s="543"/>
      <c r="OIA21" s="542"/>
      <c r="OIJ21" s="336"/>
      <c r="OIP21" s="94"/>
      <c r="OIS21" s="543"/>
      <c r="OIT21" s="542"/>
      <c r="OJC21" s="336"/>
      <c r="OJI21" s="94"/>
      <c r="OJL21" s="543"/>
      <c r="OJM21" s="542"/>
      <c r="OJV21" s="336"/>
      <c r="OKB21" s="94"/>
      <c r="OKE21" s="543"/>
      <c r="OKF21" s="542"/>
      <c r="OKO21" s="336"/>
      <c r="OKU21" s="94"/>
      <c r="OKX21" s="543"/>
      <c r="OKY21" s="542"/>
      <c r="OLH21" s="336"/>
      <c r="OLN21" s="94"/>
      <c r="OLQ21" s="543"/>
      <c r="OLR21" s="542"/>
      <c r="OMA21" s="336"/>
      <c r="OMG21" s="94"/>
      <c r="OMJ21" s="543"/>
      <c r="OMK21" s="542"/>
      <c r="OMT21" s="336"/>
      <c r="OMZ21" s="94"/>
      <c r="ONC21" s="543"/>
      <c r="OND21" s="542"/>
      <c r="ONM21" s="336"/>
      <c r="ONS21" s="94"/>
      <c r="ONV21" s="543"/>
      <c r="ONW21" s="542"/>
      <c r="OOF21" s="336"/>
      <c r="OOL21" s="94"/>
      <c r="OOO21" s="543"/>
      <c r="OOP21" s="542"/>
      <c r="OOY21" s="336"/>
      <c r="OPE21" s="94"/>
      <c r="OPH21" s="543"/>
      <c r="OPI21" s="542"/>
      <c r="OPR21" s="336"/>
      <c r="OPX21" s="94"/>
      <c r="OQA21" s="543"/>
      <c r="OQB21" s="542"/>
      <c r="OQK21" s="336"/>
      <c r="OQQ21" s="94"/>
      <c r="OQT21" s="543"/>
      <c r="OQU21" s="542"/>
      <c r="ORD21" s="336"/>
      <c r="ORJ21" s="94"/>
      <c r="ORM21" s="543"/>
      <c r="ORN21" s="542"/>
      <c r="ORW21" s="336"/>
      <c r="OSC21" s="94"/>
      <c r="OSF21" s="543"/>
      <c r="OSG21" s="542"/>
      <c r="OSP21" s="336"/>
      <c r="OSV21" s="94"/>
      <c r="OSY21" s="543"/>
      <c r="OSZ21" s="542"/>
      <c r="OTI21" s="336"/>
      <c r="OTO21" s="94"/>
      <c r="OTR21" s="543"/>
      <c r="OTS21" s="542"/>
      <c r="OUB21" s="336"/>
      <c r="OUH21" s="94"/>
      <c r="OUK21" s="543"/>
      <c r="OUL21" s="542"/>
      <c r="OUU21" s="336"/>
      <c r="OVA21" s="94"/>
      <c r="OVD21" s="543"/>
      <c r="OVE21" s="542"/>
      <c r="OVN21" s="336"/>
      <c r="OVT21" s="94"/>
      <c r="OVW21" s="543"/>
      <c r="OVX21" s="542"/>
      <c r="OWG21" s="336"/>
      <c r="OWM21" s="94"/>
      <c r="OWP21" s="543"/>
      <c r="OWQ21" s="542"/>
      <c r="OWZ21" s="336"/>
      <c r="OXF21" s="94"/>
      <c r="OXI21" s="543"/>
      <c r="OXJ21" s="542"/>
      <c r="OXS21" s="336"/>
      <c r="OXY21" s="94"/>
      <c r="OYB21" s="543"/>
      <c r="OYC21" s="542"/>
      <c r="OYL21" s="336"/>
      <c r="OYR21" s="94"/>
      <c r="OYU21" s="543"/>
      <c r="OYV21" s="542"/>
      <c r="OZE21" s="336"/>
      <c r="OZK21" s="94"/>
      <c r="OZN21" s="543"/>
      <c r="OZO21" s="542"/>
      <c r="OZX21" s="336"/>
      <c r="PAD21" s="94"/>
      <c r="PAG21" s="543"/>
      <c r="PAH21" s="542"/>
      <c r="PAQ21" s="336"/>
      <c r="PAW21" s="94"/>
      <c r="PAZ21" s="543"/>
      <c r="PBA21" s="542"/>
      <c r="PBJ21" s="336"/>
      <c r="PBP21" s="94"/>
      <c r="PBS21" s="543"/>
      <c r="PBT21" s="542"/>
      <c r="PCC21" s="336"/>
      <c r="PCI21" s="94"/>
      <c r="PCL21" s="543"/>
      <c r="PCM21" s="542"/>
      <c r="PCV21" s="336"/>
      <c r="PDB21" s="94"/>
      <c r="PDE21" s="543"/>
      <c r="PDF21" s="542"/>
      <c r="PDO21" s="336"/>
      <c r="PDU21" s="94"/>
      <c r="PDX21" s="543"/>
      <c r="PDY21" s="542"/>
      <c r="PEH21" s="336"/>
      <c r="PEN21" s="94"/>
      <c r="PEQ21" s="543"/>
      <c r="PER21" s="542"/>
      <c r="PFA21" s="336"/>
      <c r="PFG21" s="94"/>
      <c r="PFJ21" s="543"/>
      <c r="PFK21" s="542"/>
      <c r="PFT21" s="336"/>
      <c r="PFZ21" s="94"/>
      <c r="PGC21" s="543"/>
      <c r="PGD21" s="542"/>
      <c r="PGM21" s="336"/>
      <c r="PGS21" s="94"/>
      <c r="PGV21" s="543"/>
      <c r="PGW21" s="542"/>
      <c r="PHF21" s="336"/>
      <c r="PHL21" s="94"/>
      <c r="PHO21" s="543"/>
      <c r="PHP21" s="542"/>
      <c r="PHY21" s="336"/>
      <c r="PIE21" s="94"/>
      <c r="PIH21" s="543"/>
      <c r="PII21" s="542"/>
      <c r="PIR21" s="336"/>
      <c r="PIX21" s="94"/>
      <c r="PJA21" s="543"/>
      <c r="PJB21" s="542"/>
      <c r="PJK21" s="336"/>
      <c r="PJQ21" s="94"/>
      <c r="PJT21" s="543"/>
      <c r="PJU21" s="542"/>
      <c r="PKD21" s="336"/>
      <c r="PKJ21" s="94"/>
      <c r="PKM21" s="543"/>
      <c r="PKN21" s="542"/>
      <c r="PKW21" s="336"/>
      <c r="PLC21" s="94"/>
      <c r="PLF21" s="543"/>
      <c r="PLG21" s="542"/>
      <c r="PLP21" s="336"/>
      <c r="PLV21" s="94"/>
      <c r="PLY21" s="543"/>
      <c r="PLZ21" s="542"/>
      <c r="PMI21" s="336"/>
      <c r="PMO21" s="94"/>
      <c r="PMR21" s="543"/>
      <c r="PMS21" s="542"/>
      <c r="PNB21" s="336"/>
      <c r="PNH21" s="94"/>
      <c r="PNK21" s="543"/>
      <c r="PNL21" s="542"/>
      <c r="PNU21" s="336"/>
      <c r="POA21" s="94"/>
      <c r="POD21" s="543"/>
      <c r="POE21" s="542"/>
      <c r="PON21" s="336"/>
      <c r="POT21" s="94"/>
      <c r="POW21" s="543"/>
      <c r="POX21" s="542"/>
      <c r="PPG21" s="336"/>
      <c r="PPM21" s="94"/>
      <c r="PPP21" s="543"/>
      <c r="PPQ21" s="542"/>
      <c r="PPZ21" s="336"/>
      <c r="PQF21" s="94"/>
      <c r="PQI21" s="543"/>
      <c r="PQJ21" s="542"/>
      <c r="PQS21" s="336"/>
      <c r="PQY21" s="94"/>
      <c r="PRB21" s="543"/>
      <c r="PRC21" s="542"/>
      <c r="PRL21" s="336"/>
      <c r="PRR21" s="94"/>
      <c r="PRU21" s="543"/>
      <c r="PRV21" s="542"/>
      <c r="PSE21" s="336"/>
      <c r="PSK21" s="94"/>
      <c r="PSN21" s="543"/>
      <c r="PSO21" s="542"/>
      <c r="PSX21" s="336"/>
      <c r="PTD21" s="94"/>
      <c r="PTG21" s="543"/>
      <c r="PTH21" s="542"/>
      <c r="PTQ21" s="336"/>
      <c r="PTW21" s="94"/>
      <c r="PTZ21" s="543"/>
      <c r="PUA21" s="542"/>
      <c r="PUJ21" s="336"/>
      <c r="PUP21" s="94"/>
      <c r="PUS21" s="543"/>
      <c r="PUT21" s="542"/>
      <c r="PVC21" s="336"/>
      <c r="PVI21" s="94"/>
      <c r="PVL21" s="543"/>
      <c r="PVM21" s="542"/>
      <c r="PVV21" s="336"/>
      <c r="PWB21" s="94"/>
      <c r="PWE21" s="543"/>
      <c r="PWF21" s="542"/>
      <c r="PWO21" s="336"/>
      <c r="PWU21" s="94"/>
      <c r="PWX21" s="543"/>
      <c r="PWY21" s="542"/>
      <c r="PXH21" s="336"/>
      <c r="PXN21" s="94"/>
      <c r="PXQ21" s="543"/>
      <c r="PXR21" s="542"/>
      <c r="PYA21" s="336"/>
      <c r="PYG21" s="94"/>
      <c r="PYJ21" s="543"/>
      <c r="PYK21" s="542"/>
      <c r="PYT21" s="336"/>
      <c r="PYZ21" s="94"/>
      <c r="PZC21" s="543"/>
      <c r="PZD21" s="542"/>
      <c r="PZM21" s="336"/>
      <c r="PZS21" s="94"/>
      <c r="PZV21" s="543"/>
      <c r="PZW21" s="542"/>
      <c r="QAF21" s="336"/>
      <c r="QAL21" s="94"/>
      <c r="QAO21" s="543"/>
      <c r="QAP21" s="542"/>
      <c r="QAY21" s="336"/>
      <c r="QBE21" s="94"/>
      <c r="QBH21" s="543"/>
      <c r="QBI21" s="542"/>
      <c r="QBR21" s="336"/>
      <c r="QBX21" s="94"/>
      <c r="QCA21" s="543"/>
      <c r="QCB21" s="542"/>
      <c r="QCK21" s="336"/>
      <c r="QCQ21" s="94"/>
      <c r="QCT21" s="543"/>
      <c r="QCU21" s="542"/>
      <c r="QDD21" s="336"/>
      <c r="QDJ21" s="94"/>
      <c r="QDM21" s="543"/>
      <c r="QDN21" s="542"/>
      <c r="QDW21" s="336"/>
      <c r="QEC21" s="94"/>
      <c r="QEF21" s="543"/>
      <c r="QEG21" s="542"/>
      <c r="QEP21" s="336"/>
      <c r="QEV21" s="94"/>
      <c r="QEY21" s="543"/>
      <c r="QEZ21" s="542"/>
      <c r="QFI21" s="336"/>
      <c r="QFO21" s="94"/>
      <c r="QFR21" s="543"/>
      <c r="QFS21" s="542"/>
      <c r="QGB21" s="336"/>
      <c r="QGH21" s="94"/>
      <c r="QGK21" s="543"/>
      <c r="QGL21" s="542"/>
      <c r="QGU21" s="336"/>
      <c r="QHA21" s="94"/>
      <c r="QHD21" s="543"/>
      <c r="QHE21" s="542"/>
      <c r="QHN21" s="336"/>
      <c r="QHT21" s="94"/>
      <c r="QHW21" s="543"/>
      <c r="QHX21" s="542"/>
      <c r="QIG21" s="336"/>
      <c r="QIM21" s="94"/>
      <c r="QIP21" s="543"/>
      <c r="QIQ21" s="542"/>
      <c r="QIZ21" s="336"/>
      <c r="QJF21" s="94"/>
      <c r="QJI21" s="543"/>
      <c r="QJJ21" s="542"/>
      <c r="QJS21" s="336"/>
      <c r="QJY21" s="94"/>
      <c r="QKB21" s="543"/>
      <c r="QKC21" s="542"/>
      <c r="QKL21" s="336"/>
      <c r="QKR21" s="94"/>
      <c r="QKU21" s="543"/>
      <c r="QKV21" s="542"/>
      <c r="QLE21" s="336"/>
      <c r="QLK21" s="94"/>
      <c r="QLN21" s="543"/>
      <c r="QLO21" s="542"/>
      <c r="QLX21" s="336"/>
      <c r="QMD21" s="94"/>
      <c r="QMG21" s="543"/>
      <c r="QMH21" s="542"/>
      <c r="QMQ21" s="336"/>
      <c r="QMW21" s="94"/>
      <c r="QMZ21" s="543"/>
      <c r="QNA21" s="542"/>
      <c r="QNJ21" s="336"/>
      <c r="QNP21" s="94"/>
      <c r="QNS21" s="543"/>
      <c r="QNT21" s="542"/>
      <c r="QOC21" s="336"/>
      <c r="QOI21" s="94"/>
      <c r="QOL21" s="543"/>
      <c r="QOM21" s="542"/>
      <c r="QOV21" s="336"/>
      <c r="QPB21" s="94"/>
      <c r="QPE21" s="543"/>
      <c r="QPF21" s="542"/>
      <c r="QPO21" s="336"/>
      <c r="QPU21" s="94"/>
      <c r="QPX21" s="543"/>
      <c r="QPY21" s="542"/>
      <c r="QQH21" s="336"/>
      <c r="QQN21" s="94"/>
      <c r="QQQ21" s="543"/>
      <c r="QQR21" s="542"/>
      <c r="QRA21" s="336"/>
      <c r="QRG21" s="94"/>
      <c r="QRJ21" s="543"/>
      <c r="QRK21" s="542"/>
      <c r="QRT21" s="336"/>
      <c r="QRZ21" s="94"/>
      <c r="QSC21" s="543"/>
      <c r="QSD21" s="542"/>
      <c r="QSM21" s="336"/>
      <c r="QSS21" s="94"/>
      <c r="QSV21" s="543"/>
      <c r="QSW21" s="542"/>
      <c r="QTF21" s="336"/>
      <c r="QTL21" s="94"/>
      <c r="QTO21" s="543"/>
      <c r="QTP21" s="542"/>
      <c r="QTY21" s="336"/>
      <c r="QUE21" s="94"/>
      <c r="QUH21" s="543"/>
      <c r="QUI21" s="542"/>
      <c r="QUR21" s="336"/>
      <c r="QUX21" s="94"/>
      <c r="QVA21" s="543"/>
      <c r="QVB21" s="542"/>
      <c r="QVK21" s="336"/>
      <c r="QVQ21" s="94"/>
      <c r="QVT21" s="543"/>
      <c r="QVU21" s="542"/>
      <c r="QWD21" s="336"/>
      <c r="QWJ21" s="94"/>
      <c r="QWM21" s="543"/>
      <c r="QWN21" s="542"/>
      <c r="QWW21" s="336"/>
      <c r="QXC21" s="94"/>
      <c r="QXF21" s="543"/>
      <c r="QXG21" s="542"/>
      <c r="QXP21" s="336"/>
      <c r="QXV21" s="94"/>
      <c r="QXY21" s="543"/>
      <c r="QXZ21" s="542"/>
      <c r="QYI21" s="336"/>
      <c r="QYO21" s="94"/>
      <c r="QYR21" s="543"/>
      <c r="QYS21" s="542"/>
      <c r="QZB21" s="336"/>
      <c r="QZH21" s="94"/>
      <c r="QZK21" s="543"/>
      <c r="QZL21" s="542"/>
      <c r="QZU21" s="336"/>
      <c r="RAA21" s="94"/>
      <c r="RAD21" s="543"/>
      <c r="RAE21" s="542"/>
      <c r="RAN21" s="336"/>
      <c r="RAT21" s="94"/>
      <c r="RAW21" s="543"/>
      <c r="RAX21" s="542"/>
      <c r="RBG21" s="336"/>
      <c r="RBM21" s="94"/>
      <c r="RBP21" s="543"/>
      <c r="RBQ21" s="542"/>
      <c r="RBZ21" s="336"/>
      <c r="RCF21" s="94"/>
      <c r="RCI21" s="543"/>
      <c r="RCJ21" s="542"/>
      <c r="RCS21" s="336"/>
      <c r="RCY21" s="94"/>
      <c r="RDB21" s="543"/>
      <c r="RDC21" s="542"/>
      <c r="RDL21" s="336"/>
      <c r="RDR21" s="94"/>
      <c r="RDU21" s="543"/>
      <c r="RDV21" s="542"/>
      <c r="REE21" s="336"/>
      <c r="REK21" s="94"/>
      <c r="REN21" s="543"/>
      <c r="REO21" s="542"/>
      <c r="REX21" s="336"/>
      <c r="RFD21" s="94"/>
      <c r="RFG21" s="543"/>
      <c r="RFH21" s="542"/>
      <c r="RFQ21" s="336"/>
      <c r="RFW21" s="94"/>
      <c r="RFZ21" s="543"/>
      <c r="RGA21" s="542"/>
      <c r="RGJ21" s="336"/>
      <c r="RGP21" s="94"/>
      <c r="RGS21" s="543"/>
      <c r="RGT21" s="542"/>
      <c r="RHC21" s="336"/>
      <c r="RHI21" s="94"/>
      <c r="RHL21" s="543"/>
      <c r="RHM21" s="542"/>
      <c r="RHV21" s="336"/>
      <c r="RIB21" s="94"/>
      <c r="RIE21" s="543"/>
      <c r="RIF21" s="542"/>
      <c r="RIO21" s="336"/>
      <c r="RIU21" s="94"/>
      <c r="RIX21" s="543"/>
      <c r="RIY21" s="542"/>
      <c r="RJH21" s="336"/>
      <c r="RJN21" s="94"/>
      <c r="RJQ21" s="543"/>
      <c r="RJR21" s="542"/>
      <c r="RKA21" s="336"/>
      <c r="RKG21" s="94"/>
      <c r="RKJ21" s="543"/>
      <c r="RKK21" s="542"/>
      <c r="RKT21" s="336"/>
      <c r="RKZ21" s="94"/>
      <c r="RLC21" s="543"/>
      <c r="RLD21" s="542"/>
      <c r="RLM21" s="336"/>
      <c r="RLS21" s="94"/>
      <c r="RLV21" s="543"/>
      <c r="RLW21" s="542"/>
      <c r="RMF21" s="336"/>
      <c r="RML21" s="94"/>
      <c r="RMO21" s="543"/>
      <c r="RMP21" s="542"/>
      <c r="RMY21" s="336"/>
      <c r="RNE21" s="94"/>
      <c r="RNH21" s="543"/>
      <c r="RNI21" s="542"/>
      <c r="RNR21" s="336"/>
      <c r="RNX21" s="94"/>
      <c r="ROA21" s="543"/>
      <c r="ROB21" s="542"/>
      <c r="ROK21" s="336"/>
      <c r="ROQ21" s="94"/>
      <c r="ROT21" s="543"/>
      <c r="ROU21" s="542"/>
      <c r="RPD21" s="336"/>
      <c r="RPJ21" s="94"/>
      <c r="RPM21" s="543"/>
      <c r="RPN21" s="542"/>
      <c r="RPW21" s="336"/>
      <c r="RQC21" s="94"/>
      <c r="RQF21" s="543"/>
      <c r="RQG21" s="542"/>
      <c r="RQP21" s="336"/>
      <c r="RQV21" s="94"/>
      <c r="RQY21" s="543"/>
      <c r="RQZ21" s="542"/>
      <c r="RRI21" s="336"/>
      <c r="RRO21" s="94"/>
      <c r="RRR21" s="543"/>
      <c r="RRS21" s="542"/>
      <c r="RSB21" s="336"/>
      <c r="RSH21" s="94"/>
      <c r="RSK21" s="543"/>
      <c r="RSL21" s="542"/>
      <c r="RSU21" s="336"/>
      <c r="RTA21" s="94"/>
      <c r="RTD21" s="543"/>
      <c r="RTE21" s="542"/>
      <c r="RTN21" s="336"/>
      <c r="RTT21" s="94"/>
      <c r="RTW21" s="543"/>
      <c r="RTX21" s="542"/>
      <c r="RUG21" s="336"/>
      <c r="RUM21" s="94"/>
      <c r="RUP21" s="543"/>
      <c r="RUQ21" s="542"/>
      <c r="RUZ21" s="336"/>
      <c r="RVF21" s="94"/>
      <c r="RVI21" s="543"/>
      <c r="RVJ21" s="542"/>
      <c r="RVS21" s="336"/>
      <c r="RVY21" s="94"/>
      <c r="RWB21" s="543"/>
      <c r="RWC21" s="542"/>
      <c r="RWL21" s="336"/>
      <c r="RWR21" s="94"/>
      <c r="RWU21" s="543"/>
      <c r="RWV21" s="542"/>
      <c r="RXE21" s="336"/>
      <c r="RXK21" s="94"/>
      <c r="RXN21" s="543"/>
      <c r="RXO21" s="542"/>
      <c r="RXX21" s="336"/>
      <c r="RYD21" s="94"/>
      <c r="RYG21" s="543"/>
      <c r="RYH21" s="542"/>
      <c r="RYQ21" s="336"/>
      <c r="RYW21" s="94"/>
      <c r="RYZ21" s="543"/>
      <c r="RZA21" s="542"/>
      <c r="RZJ21" s="336"/>
      <c r="RZP21" s="94"/>
      <c r="RZS21" s="543"/>
      <c r="RZT21" s="542"/>
      <c r="SAC21" s="336"/>
      <c r="SAI21" s="94"/>
      <c r="SAL21" s="543"/>
      <c r="SAM21" s="542"/>
      <c r="SAV21" s="336"/>
      <c r="SBB21" s="94"/>
      <c r="SBE21" s="543"/>
      <c r="SBF21" s="542"/>
      <c r="SBO21" s="336"/>
      <c r="SBU21" s="94"/>
      <c r="SBX21" s="543"/>
      <c r="SBY21" s="542"/>
      <c r="SCH21" s="336"/>
      <c r="SCN21" s="94"/>
      <c r="SCQ21" s="543"/>
      <c r="SCR21" s="542"/>
      <c r="SDA21" s="336"/>
      <c r="SDG21" s="94"/>
      <c r="SDJ21" s="543"/>
      <c r="SDK21" s="542"/>
      <c r="SDT21" s="336"/>
      <c r="SDZ21" s="94"/>
      <c r="SEC21" s="543"/>
      <c r="SED21" s="542"/>
      <c r="SEM21" s="336"/>
      <c r="SES21" s="94"/>
      <c r="SEV21" s="543"/>
      <c r="SEW21" s="542"/>
      <c r="SFF21" s="336"/>
      <c r="SFL21" s="94"/>
      <c r="SFO21" s="543"/>
      <c r="SFP21" s="542"/>
      <c r="SFY21" s="336"/>
      <c r="SGE21" s="94"/>
      <c r="SGH21" s="543"/>
      <c r="SGI21" s="542"/>
      <c r="SGR21" s="336"/>
      <c r="SGX21" s="94"/>
      <c r="SHA21" s="543"/>
      <c r="SHB21" s="542"/>
      <c r="SHK21" s="336"/>
      <c r="SHQ21" s="94"/>
      <c r="SHT21" s="543"/>
      <c r="SHU21" s="542"/>
      <c r="SID21" s="336"/>
      <c r="SIJ21" s="94"/>
      <c r="SIM21" s="543"/>
      <c r="SIN21" s="542"/>
      <c r="SIW21" s="336"/>
      <c r="SJC21" s="94"/>
      <c r="SJF21" s="543"/>
      <c r="SJG21" s="542"/>
      <c r="SJP21" s="336"/>
      <c r="SJV21" s="94"/>
      <c r="SJY21" s="543"/>
      <c r="SJZ21" s="542"/>
      <c r="SKI21" s="336"/>
      <c r="SKO21" s="94"/>
      <c r="SKR21" s="543"/>
      <c r="SKS21" s="542"/>
      <c r="SLB21" s="336"/>
      <c r="SLH21" s="94"/>
      <c r="SLK21" s="543"/>
      <c r="SLL21" s="542"/>
      <c r="SLU21" s="336"/>
      <c r="SMA21" s="94"/>
      <c r="SMD21" s="543"/>
      <c r="SME21" s="542"/>
      <c r="SMN21" s="336"/>
      <c r="SMT21" s="94"/>
      <c r="SMW21" s="543"/>
      <c r="SMX21" s="542"/>
      <c r="SNG21" s="336"/>
      <c r="SNM21" s="94"/>
      <c r="SNP21" s="543"/>
      <c r="SNQ21" s="542"/>
      <c r="SNZ21" s="336"/>
      <c r="SOF21" s="94"/>
      <c r="SOI21" s="543"/>
      <c r="SOJ21" s="542"/>
      <c r="SOS21" s="336"/>
      <c r="SOY21" s="94"/>
      <c r="SPB21" s="543"/>
      <c r="SPC21" s="542"/>
      <c r="SPL21" s="336"/>
      <c r="SPR21" s="94"/>
      <c r="SPU21" s="543"/>
      <c r="SPV21" s="542"/>
      <c r="SQE21" s="336"/>
      <c r="SQK21" s="94"/>
      <c r="SQN21" s="543"/>
      <c r="SQO21" s="542"/>
      <c r="SQX21" s="336"/>
      <c r="SRD21" s="94"/>
      <c r="SRG21" s="543"/>
      <c r="SRH21" s="542"/>
      <c r="SRQ21" s="336"/>
      <c r="SRW21" s="94"/>
      <c r="SRZ21" s="543"/>
      <c r="SSA21" s="542"/>
      <c r="SSJ21" s="336"/>
      <c r="SSP21" s="94"/>
      <c r="SSS21" s="543"/>
      <c r="SST21" s="542"/>
      <c r="STC21" s="336"/>
      <c r="STI21" s="94"/>
      <c r="STL21" s="543"/>
      <c r="STM21" s="542"/>
      <c r="STV21" s="336"/>
      <c r="SUB21" s="94"/>
      <c r="SUE21" s="543"/>
      <c r="SUF21" s="542"/>
      <c r="SUO21" s="336"/>
      <c r="SUU21" s="94"/>
      <c r="SUX21" s="543"/>
      <c r="SUY21" s="542"/>
      <c r="SVH21" s="336"/>
      <c r="SVN21" s="94"/>
      <c r="SVQ21" s="543"/>
      <c r="SVR21" s="542"/>
      <c r="SWA21" s="336"/>
      <c r="SWG21" s="94"/>
      <c r="SWJ21" s="543"/>
      <c r="SWK21" s="542"/>
      <c r="SWT21" s="336"/>
      <c r="SWZ21" s="94"/>
      <c r="SXC21" s="543"/>
      <c r="SXD21" s="542"/>
      <c r="SXM21" s="336"/>
      <c r="SXS21" s="94"/>
      <c r="SXV21" s="543"/>
      <c r="SXW21" s="542"/>
      <c r="SYF21" s="336"/>
      <c r="SYL21" s="94"/>
      <c r="SYO21" s="543"/>
      <c r="SYP21" s="542"/>
      <c r="SYY21" s="336"/>
      <c r="SZE21" s="94"/>
      <c r="SZH21" s="543"/>
      <c r="SZI21" s="542"/>
      <c r="SZR21" s="336"/>
      <c r="SZX21" s="94"/>
      <c r="TAA21" s="543"/>
      <c r="TAB21" s="542"/>
      <c r="TAK21" s="336"/>
      <c r="TAQ21" s="94"/>
      <c r="TAT21" s="543"/>
      <c r="TAU21" s="542"/>
      <c r="TBD21" s="336"/>
      <c r="TBJ21" s="94"/>
      <c r="TBM21" s="543"/>
      <c r="TBN21" s="542"/>
      <c r="TBW21" s="336"/>
      <c r="TCC21" s="94"/>
      <c r="TCF21" s="543"/>
      <c r="TCG21" s="542"/>
      <c r="TCP21" s="336"/>
      <c r="TCV21" s="94"/>
      <c r="TCY21" s="543"/>
      <c r="TCZ21" s="542"/>
      <c r="TDI21" s="336"/>
      <c r="TDO21" s="94"/>
      <c r="TDR21" s="543"/>
      <c r="TDS21" s="542"/>
      <c r="TEB21" s="336"/>
      <c r="TEH21" s="94"/>
      <c r="TEK21" s="543"/>
      <c r="TEL21" s="542"/>
      <c r="TEU21" s="336"/>
      <c r="TFA21" s="94"/>
      <c r="TFD21" s="543"/>
      <c r="TFE21" s="542"/>
      <c r="TFN21" s="336"/>
      <c r="TFT21" s="94"/>
      <c r="TFW21" s="543"/>
      <c r="TFX21" s="542"/>
      <c r="TGG21" s="336"/>
      <c r="TGM21" s="94"/>
      <c r="TGP21" s="543"/>
      <c r="TGQ21" s="542"/>
      <c r="TGZ21" s="336"/>
      <c r="THF21" s="94"/>
      <c r="THI21" s="543"/>
      <c r="THJ21" s="542"/>
      <c r="THS21" s="336"/>
      <c r="THY21" s="94"/>
      <c r="TIB21" s="543"/>
      <c r="TIC21" s="542"/>
      <c r="TIL21" s="336"/>
      <c r="TIR21" s="94"/>
      <c r="TIU21" s="543"/>
      <c r="TIV21" s="542"/>
      <c r="TJE21" s="336"/>
      <c r="TJK21" s="94"/>
      <c r="TJN21" s="543"/>
      <c r="TJO21" s="542"/>
      <c r="TJX21" s="336"/>
      <c r="TKD21" s="94"/>
      <c r="TKG21" s="543"/>
      <c r="TKH21" s="542"/>
      <c r="TKQ21" s="336"/>
      <c r="TKW21" s="94"/>
      <c r="TKZ21" s="543"/>
      <c r="TLA21" s="542"/>
      <c r="TLJ21" s="336"/>
      <c r="TLP21" s="94"/>
      <c r="TLS21" s="543"/>
      <c r="TLT21" s="542"/>
      <c r="TMC21" s="336"/>
      <c r="TMI21" s="94"/>
      <c r="TML21" s="543"/>
      <c r="TMM21" s="542"/>
      <c r="TMV21" s="336"/>
      <c r="TNB21" s="94"/>
      <c r="TNE21" s="543"/>
      <c r="TNF21" s="542"/>
      <c r="TNO21" s="336"/>
      <c r="TNU21" s="94"/>
      <c r="TNX21" s="543"/>
      <c r="TNY21" s="542"/>
      <c r="TOH21" s="336"/>
      <c r="TON21" s="94"/>
      <c r="TOQ21" s="543"/>
      <c r="TOR21" s="542"/>
      <c r="TPA21" s="336"/>
      <c r="TPG21" s="94"/>
      <c r="TPJ21" s="543"/>
      <c r="TPK21" s="542"/>
      <c r="TPT21" s="336"/>
      <c r="TPZ21" s="94"/>
      <c r="TQC21" s="543"/>
      <c r="TQD21" s="542"/>
      <c r="TQM21" s="336"/>
      <c r="TQS21" s="94"/>
      <c r="TQV21" s="543"/>
      <c r="TQW21" s="542"/>
      <c r="TRF21" s="336"/>
      <c r="TRL21" s="94"/>
      <c r="TRO21" s="543"/>
      <c r="TRP21" s="542"/>
      <c r="TRY21" s="336"/>
      <c r="TSE21" s="94"/>
      <c r="TSH21" s="543"/>
      <c r="TSI21" s="542"/>
      <c r="TSR21" s="336"/>
      <c r="TSX21" s="94"/>
      <c r="TTA21" s="543"/>
      <c r="TTB21" s="542"/>
      <c r="TTK21" s="336"/>
      <c r="TTQ21" s="94"/>
      <c r="TTT21" s="543"/>
      <c r="TTU21" s="542"/>
      <c r="TUD21" s="336"/>
      <c r="TUJ21" s="94"/>
      <c r="TUM21" s="543"/>
      <c r="TUN21" s="542"/>
      <c r="TUW21" s="336"/>
      <c r="TVC21" s="94"/>
      <c r="TVF21" s="543"/>
      <c r="TVG21" s="542"/>
      <c r="TVP21" s="336"/>
      <c r="TVV21" s="94"/>
      <c r="TVY21" s="543"/>
      <c r="TVZ21" s="542"/>
      <c r="TWI21" s="336"/>
      <c r="TWO21" s="94"/>
      <c r="TWR21" s="543"/>
      <c r="TWS21" s="542"/>
      <c r="TXB21" s="336"/>
      <c r="TXH21" s="94"/>
      <c r="TXK21" s="543"/>
      <c r="TXL21" s="542"/>
      <c r="TXU21" s="336"/>
      <c r="TYA21" s="94"/>
      <c r="TYD21" s="543"/>
      <c r="TYE21" s="542"/>
      <c r="TYN21" s="336"/>
      <c r="TYT21" s="94"/>
      <c r="TYW21" s="543"/>
      <c r="TYX21" s="542"/>
      <c r="TZG21" s="336"/>
      <c r="TZM21" s="94"/>
      <c r="TZP21" s="543"/>
      <c r="TZQ21" s="542"/>
      <c r="TZZ21" s="336"/>
      <c r="UAF21" s="94"/>
      <c r="UAI21" s="543"/>
      <c r="UAJ21" s="542"/>
      <c r="UAS21" s="336"/>
      <c r="UAY21" s="94"/>
      <c r="UBB21" s="543"/>
      <c r="UBC21" s="542"/>
      <c r="UBL21" s="336"/>
      <c r="UBR21" s="94"/>
      <c r="UBU21" s="543"/>
      <c r="UBV21" s="542"/>
      <c r="UCE21" s="336"/>
      <c r="UCK21" s="94"/>
      <c r="UCN21" s="543"/>
      <c r="UCO21" s="542"/>
      <c r="UCX21" s="336"/>
      <c r="UDD21" s="94"/>
      <c r="UDG21" s="543"/>
      <c r="UDH21" s="542"/>
      <c r="UDQ21" s="336"/>
      <c r="UDW21" s="94"/>
      <c r="UDZ21" s="543"/>
      <c r="UEA21" s="542"/>
      <c r="UEJ21" s="336"/>
      <c r="UEP21" s="94"/>
      <c r="UES21" s="543"/>
      <c r="UET21" s="542"/>
      <c r="UFC21" s="336"/>
      <c r="UFI21" s="94"/>
      <c r="UFL21" s="543"/>
      <c r="UFM21" s="542"/>
      <c r="UFV21" s="336"/>
      <c r="UGB21" s="94"/>
      <c r="UGE21" s="543"/>
      <c r="UGF21" s="542"/>
      <c r="UGO21" s="336"/>
      <c r="UGU21" s="94"/>
      <c r="UGX21" s="543"/>
      <c r="UGY21" s="542"/>
      <c r="UHH21" s="336"/>
      <c r="UHN21" s="94"/>
      <c r="UHQ21" s="543"/>
      <c r="UHR21" s="542"/>
      <c r="UIA21" s="336"/>
      <c r="UIG21" s="94"/>
      <c r="UIJ21" s="543"/>
      <c r="UIK21" s="542"/>
      <c r="UIT21" s="336"/>
      <c r="UIZ21" s="94"/>
      <c r="UJC21" s="543"/>
      <c r="UJD21" s="542"/>
      <c r="UJM21" s="336"/>
      <c r="UJS21" s="94"/>
      <c r="UJV21" s="543"/>
      <c r="UJW21" s="542"/>
      <c r="UKF21" s="336"/>
      <c r="UKL21" s="94"/>
      <c r="UKO21" s="543"/>
      <c r="UKP21" s="542"/>
      <c r="UKY21" s="336"/>
      <c r="ULE21" s="94"/>
      <c r="ULH21" s="543"/>
      <c r="ULI21" s="542"/>
      <c r="ULR21" s="336"/>
      <c r="ULX21" s="94"/>
      <c r="UMA21" s="543"/>
      <c r="UMB21" s="542"/>
      <c r="UMK21" s="336"/>
      <c r="UMQ21" s="94"/>
      <c r="UMT21" s="543"/>
      <c r="UMU21" s="542"/>
      <c r="UND21" s="336"/>
      <c r="UNJ21" s="94"/>
      <c r="UNM21" s="543"/>
      <c r="UNN21" s="542"/>
      <c r="UNW21" s="336"/>
      <c r="UOC21" s="94"/>
      <c r="UOF21" s="543"/>
      <c r="UOG21" s="542"/>
      <c r="UOP21" s="336"/>
      <c r="UOV21" s="94"/>
      <c r="UOY21" s="543"/>
      <c r="UOZ21" s="542"/>
      <c r="UPI21" s="336"/>
      <c r="UPO21" s="94"/>
      <c r="UPR21" s="543"/>
      <c r="UPS21" s="542"/>
      <c r="UQB21" s="336"/>
      <c r="UQH21" s="94"/>
      <c r="UQK21" s="543"/>
      <c r="UQL21" s="542"/>
      <c r="UQU21" s="336"/>
      <c r="URA21" s="94"/>
      <c r="URD21" s="543"/>
      <c r="URE21" s="542"/>
      <c r="URN21" s="336"/>
      <c r="URT21" s="94"/>
      <c r="URW21" s="543"/>
      <c r="URX21" s="542"/>
      <c r="USG21" s="336"/>
      <c r="USM21" s="94"/>
      <c r="USP21" s="543"/>
      <c r="USQ21" s="542"/>
      <c r="USZ21" s="336"/>
      <c r="UTF21" s="94"/>
      <c r="UTI21" s="543"/>
      <c r="UTJ21" s="542"/>
      <c r="UTS21" s="336"/>
      <c r="UTY21" s="94"/>
      <c r="UUB21" s="543"/>
      <c r="UUC21" s="542"/>
      <c r="UUL21" s="336"/>
      <c r="UUR21" s="94"/>
      <c r="UUU21" s="543"/>
      <c r="UUV21" s="542"/>
      <c r="UVE21" s="336"/>
      <c r="UVK21" s="94"/>
      <c r="UVN21" s="543"/>
      <c r="UVO21" s="542"/>
      <c r="UVX21" s="336"/>
      <c r="UWD21" s="94"/>
      <c r="UWG21" s="543"/>
      <c r="UWH21" s="542"/>
      <c r="UWQ21" s="336"/>
      <c r="UWW21" s="94"/>
      <c r="UWZ21" s="543"/>
      <c r="UXA21" s="542"/>
      <c r="UXJ21" s="336"/>
      <c r="UXP21" s="94"/>
      <c r="UXS21" s="543"/>
      <c r="UXT21" s="542"/>
      <c r="UYC21" s="336"/>
      <c r="UYI21" s="94"/>
      <c r="UYL21" s="543"/>
      <c r="UYM21" s="542"/>
      <c r="UYV21" s="336"/>
      <c r="UZB21" s="94"/>
      <c r="UZE21" s="543"/>
      <c r="UZF21" s="542"/>
      <c r="UZO21" s="336"/>
      <c r="UZU21" s="94"/>
      <c r="UZX21" s="543"/>
      <c r="UZY21" s="542"/>
      <c r="VAH21" s="336"/>
      <c r="VAN21" s="94"/>
      <c r="VAQ21" s="543"/>
      <c r="VAR21" s="542"/>
      <c r="VBA21" s="336"/>
      <c r="VBG21" s="94"/>
      <c r="VBJ21" s="543"/>
      <c r="VBK21" s="542"/>
      <c r="VBT21" s="336"/>
      <c r="VBZ21" s="94"/>
      <c r="VCC21" s="543"/>
      <c r="VCD21" s="542"/>
      <c r="VCM21" s="336"/>
      <c r="VCS21" s="94"/>
      <c r="VCV21" s="543"/>
      <c r="VCW21" s="542"/>
      <c r="VDF21" s="336"/>
      <c r="VDL21" s="94"/>
      <c r="VDO21" s="543"/>
      <c r="VDP21" s="542"/>
      <c r="VDY21" s="336"/>
      <c r="VEE21" s="94"/>
      <c r="VEH21" s="543"/>
      <c r="VEI21" s="542"/>
      <c r="VER21" s="336"/>
      <c r="VEX21" s="94"/>
      <c r="VFA21" s="543"/>
      <c r="VFB21" s="542"/>
      <c r="VFK21" s="336"/>
      <c r="VFQ21" s="94"/>
      <c r="VFT21" s="543"/>
      <c r="VFU21" s="542"/>
      <c r="VGD21" s="336"/>
      <c r="VGJ21" s="94"/>
      <c r="VGM21" s="543"/>
      <c r="VGN21" s="542"/>
      <c r="VGW21" s="336"/>
      <c r="VHC21" s="94"/>
      <c r="VHF21" s="543"/>
      <c r="VHG21" s="542"/>
      <c r="VHP21" s="336"/>
      <c r="VHV21" s="94"/>
      <c r="VHY21" s="543"/>
      <c r="VHZ21" s="542"/>
      <c r="VII21" s="336"/>
      <c r="VIO21" s="94"/>
      <c r="VIR21" s="543"/>
      <c r="VIS21" s="542"/>
      <c r="VJB21" s="336"/>
      <c r="VJH21" s="94"/>
      <c r="VJK21" s="543"/>
      <c r="VJL21" s="542"/>
      <c r="VJU21" s="336"/>
      <c r="VKA21" s="94"/>
      <c r="VKD21" s="543"/>
      <c r="VKE21" s="542"/>
      <c r="VKN21" s="336"/>
      <c r="VKT21" s="94"/>
      <c r="VKW21" s="543"/>
      <c r="VKX21" s="542"/>
      <c r="VLG21" s="336"/>
      <c r="VLM21" s="94"/>
      <c r="VLP21" s="543"/>
      <c r="VLQ21" s="542"/>
      <c r="VLZ21" s="336"/>
      <c r="VMF21" s="94"/>
      <c r="VMI21" s="543"/>
      <c r="VMJ21" s="542"/>
      <c r="VMS21" s="336"/>
      <c r="VMY21" s="94"/>
      <c r="VNB21" s="543"/>
      <c r="VNC21" s="542"/>
      <c r="VNL21" s="336"/>
      <c r="VNR21" s="94"/>
      <c r="VNU21" s="543"/>
      <c r="VNV21" s="542"/>
      <c r="VOE21" s="336"/>
      <c r="VOK21" s="94"/>
      <c r="VON21" s="543"/>
      <c r="VOO21" s="542"/>
      <c r="VOX21" s="336"/>
      <c r="VPD21" s="94"/>
      <c r="VPG21" s="543"/>
      <c r="VPH21" s="542"/>
      <c r="VPQ21" s="336"/>
      <c r="VPW21" s="94"/>
      <c r="VPZ21" s="543"/>
      <c r="VQA21" s="542"/>
      <c r="VQJ21" s="336"/>
      <c r="VQP21" s="94"/>
      <c r="VQS21" s="543"/>
      <c r="VQT21" s="542"/>
      <c r="VRC21" s="336"/>
      <c r="VRI21" s="94"/>
      <c r="VRL21" s="543"/>
      <c r="VRM21" s="542"/>
      <c r="VRV21" s="336"/>
      <c r="VSB21" s="94"/>
      <c r="VSE21" s="543"/>
      <c r="VSF21" s="542"/>
      <c r="VSO21" s="336"/>
      <c r="VSU21" s="94"/>
      <c r="VSX21" s="543"/>
      <c r="VSY21" s="542"/>
      <c r="VTH21" s="336"/>
      <c r="VTN21" s="94"/>
      <c r="VTQ21" s="543"/>
      <c r="VTR21" s="542"/>
      <c r="VUA21" s="336"/>
      <c r="VUG21" s="94"/>
      <c r="VUJ21" s="543"/>
      <c r="VUK21" s="542"/>
      <c r="VUT21" s="336"/>
      <c r="VUZ21" s="94"/>
      <c r="VVC21" s="543"/>
      <c r="VVD21" s="542"/>
      <c r="VVM21" s="336"/>
      <c r="VVS21" s="94"/>
      <c r="VVV21" s="543"/>
      <c r="VVW21" s="542"/>
      <c r="VWF21" s="336"/>
      <c r="VWL21" s="94"/>
      <c r="VWO21" s="543"/>
      <c r="VWP21" s="542"/>
      <c r="VWY21" s="336"/>
      <c r="VXE21" s="94"/>
      <c r="VXH21" s="543"/>
      <c r="VXI21" s="542"/>
      <c r="VXR21" s="336"/>
      <c r="VXX21" s="94"/>
      <c r="VYA21" s="543"/>
      <c r="VYB21" s="542"/>
      <c r="VYK21" s="336"/>
      <c r="VYQ21" s="94"/>
      <c r="VYT21" s="543"/>
      <c r="VYU21" s="542"/>
      <c r="VZD21" s="336"/>
      <c r="VZJ21" s="94"/>
      <c r="VZM21" s="543"/>
      <c r="VZN21" s="542"/>
      <c r="VZW21" s="336"/>
      <c r="WAC21" s="94"/>
      <c r="WAF21" s="543"/>
      <c r="WAG21" s="542"/>
      <c r="WAP21" s="336"/>
      <c r="WAV21" s="94"/>
      <c r="WAY21" s="543"/>
      <c r="WAZ21" s="542"/>
      <c r="WBI21" s="336"/>
      <c r="WBO21" s="94"/>
      <c r="WBR21" s="543"/>
      <c r="WBS21" s="542"/>
      <c r="WCB21" s="336"/>
      <c r="WCH21" s="94"/>
      <c r="WCK21" s="543"/>
      <c r="WCL21" s="542"/>
      <c r="WCU21" s="336"/>
      <c r="WDA21" s="94"/>
      <c r="WDD21" s="543"/>
      <c r="WDE21" s="542"/>
      <c r="WDN21" s="336"/>
      <c r="WDT21" s="94"/>
      <c r="WDW21" s="543"/>
      <c r="WDX21" s="542"/>
      <c r="WEG21" s="336"/>
      <c r="WEM21" s="94"/>
      <c r="WEP21" s="543"/>
      <c r="WEQ21" s="542"/>
      <c r="WEZ21" s="336"/>
      <c r="WFF21" s="94"/>
      <c r="WFI21" s="543"/>
      <c r="WFJ21" s="542"/>
      <c r="WFS21" s="336"/>
      <c r="WFY21" s="94"/>
      <c r="WGB21" s="543"/>
      <c r="WGC21" s="542"/>
      <c r="WGL21" s="336"/>
      <c r="WGR21" s="94"/>
      <c r="WGU21" s="543"/>
      <c r="WGV21" s="542"/>
      <c r="WHE21" s="336"/>
      <c r="WHK21" s="94"/>
      <c r="WHN21" s="543"/>
      <c r="WHO21" s="542"/>
      <c r="WHX21" s="336"/>
      <c r="WID21" s="94"/>
      <c r="WIG21" s="543"/>
      <c r="WIH21" s="542"/>
      <c r="WIQ21" s="336"/>
      <c r="WIW21" s="94"/>
      <c r="WIZ21" s="543"/>
      <c r="WJA21" s="542"/>
      <c r="WJJ21" s="336"/>
      <c r="WJP21" s="94"/>
      <c r="WJS21" s="543"/>
      <c r="WJT21" s="542"/>
      <c r="WKC21" s="336"/>
      <c r="WKI21" s="94"/>
      <c r="WKL21" s="543"/>
      <c r="WKM21" s="542"/>
      <c r="WKV21" s="336"/>
      <c r="WLB21" s="94"/>
      <c r="WLE21" s="543"/>
      <c r="WLF21" s="542"/>
      <c r="WLO21" s="336"/>
      <c r="WLU21" s="94"/>
      <c r="WLX21" s="543"/>
      <c r="WLY21" s="542"/>
      <c r="WMH21" s="336"/>
      <c r="WMN21" s="94"/>
      <c r="WMQ21" s="543"/>
      <c r="WMR21" s="542"/>
      <c r="WNA21" s="336"/>
      <c r="WNG21" s="94"/>
      <c r="WNJ21" s="543"/>
      <c r="WNK21" s="542"/>
      <c r="WNT21" s="336"/>
      <c r="WNZ21" s="94"/>
      <c r="WOC21" s="543"/>
      <c r="WOD21" s="542"/>
      <c r="WOM21" s="336"/>
      <c r="WOS21" s="94"/>
      <c r="WOV21" s="543"/>
      <c r="WOW21" s="542"/>
      <c r="WPF21" s="336"/>
      <c r="WPL21" s="94"/>
      <c r="WPO21" s="543"/>
      <c r="WPP21" s="542"/>
      <c r="WPY21" s="336"/>
      <c r="WQE21" s="94"/>
      <c r="WQH21" s="543"/>
      <c r="WQI21" s="542"/>
      <c r="WQR21" s="336"/>
      <c r="WQX21" s="94"/>
      <c r="WRA21" s="543"/>
      <c r="WRB21" s="542"/>
      <c r="WRK21" s="336"/>
      <c r="WRQ21" s="94"/>
      <c r="WRT21" s="543"/>
      <c r="WRU21" s="542"/>
      <c r="WSD21" s="336"/>
      <c r="WSJ21" s="94"/>
      <c r="WSM21" s="543"/>
      <c r="WSN21" s="542"/>
      <c r="WSW21" s="336"/>
      <c r="WTC21" s="94"/>
      <c r="WTF21" s="543"/>
      <c r="WTG21" s="542"/>
      <c r="WTP21" s="336"/>
      <c r="WTV21" s="94"/>
      <c r="WTY21" s="543"/>
      <c r="WTZ21" s="542"/>
      <c r="WUI21" s="336"/>
      <c r="WUO21" s="94"/>
      <c r="WUR21" s="543"/>
      <c r="WUS21" s="542"/>
      <c r="WVB21" s="336"/>
      <c r="WVH21" s="94"/>
      <c r="WVK21" s="543"/>
      <c r="WVL21" s="542"/>
      <c r="WVU21" s="336"/>
      <c r="WWA21" s="94"/>
      <c r="WWD21" s="543"/>
      <c r="WWE21" s="542"/>
      <c r="WWN21" s="336"/>
      <c r="WWT21" s="94"/>
      <c r="WWW21" s="543"/>
      <c r="WWX21" s="542"/>
      <c r="WXG21" s="336"/>
      <c r="WXM21" s="94"/>
      <c r="WXP21" s="543"/>
      <c r="WXQ21" s="542"/>
      <c r="WXZ21" s="336"/>
      <c r="WYF21" s="94"/>
      <c r="WYI21" s="543"/>
      <c r="WYJ21" s="542"/>
      <c r="WYS21" s="336"/>
      <c r="WYY21" s="94"/>
      <c r="WZB21" s="543"/>
      <c r="WZC21" s="542"/>
      <c r="WZL21" s="336"/>
      <c r="WZR21" s="94"/>
      <c r="WZU21" s="543"/>
      <c r="WZV21" s="542"/>
      <c r="XAE21" s="336"/>
      <c r="XAK21" s="94"/>
      <c r="XAN21" s="543"/>
      <c r="XAO21" s="542"/>
      <c r="XAX21" s="336"/>
      <c r="XBD21" s="94"/>
      <c r="XBG21" s="543"/>
      <c r="XBH21" s="542"/>
      <c r="XBQ21" s="336"/>
      <c r="XBW21" s="94"/>
      <c r="XBZ21" s="543"/>
      <c r="XCA21" s="542"/>
      <c r="XCJ21" s="336"/>
      <c r="XCP21" s="94"/>
      <c r="XCS21" s="543"/>
      <c r="XCT21" s="542"/>
      <c r="XDC21" s="336"/>
      <c r="XDI21" s="94"/>
      <c r="XDL21" s="543"/>
      <c r="XDM21" s="542"/>
      <c r="XDV21" s="336"/>
      <c r="XEB21" s="94"/>
      <c r="XEE21" s="543"/>
      <c r="XEF21" s="542"/>
      <c r="XEO21" s="336"/>
      <c r="XEU21" s="94"/>
      <c r="XEX21" s="543"/>
      <c r="XEY21" s="542"/>
    </row>
    <row r="22" spans="1:6138 6146:7164 7172:8190 8198:9216 9224:15353 15361:16379" s="94" customFormat="1" ht="20.3" customHeight="1" x14ac:dyDescent="0.3">
      <c r="A22" s="83"/>
      <c r="B22" s="543"/>
      <c r="C22" s="95" t="s">
        <v>10</v>
      </c>
      <c r="K22" s="95"/>
      <c r="L22" s="544" t="str">
        <f>VLOOKUP(SUM(_Output!D1407:D1414),_SUM_Completeness!A267:B275,2,FALSE)</f>
        <v>Incomplete</v>
      </c>
      <c r="N22" s="118"/>
      <c r="P22" s="117" t="s">
        <v>5178</v>
      </c>
      <c r="Q22" s="83"/>
      <c r="R22" s="83"/>
      <c r="S22" s="543"/>
      <c r="T22" s="95"/>
      <c r="AB22" s="95"/>
      <c r="AC22" s="544"/>
      <c r="AE22" s="118"/>
      <c r="AG22" s="118"/>
      <c r="AI22" s="117"/>
      <c r="AJ22" s="83"/>
      <c r="AK22" s="83"/>
      <c r="AL22" s="543"/>
      <c r="AM22" s="95"/>
      <c r="AU22" s="95"/>
      <c r="AV22" s="544"/>
      <c r="AX22" s="118"/>
      <c r="AZ22" s="118"/>
      <c r="BB22" s="117"/>
      <c r="BC22" s="83"/>
      <c r="BD22" s="83"/>
      <c r="BE22" s="543"/>
      <c r="BF22" s="95"/>
      <c r="BN22" s="95"/>
      <c r="BO22" s="544"/>
      <c r="BQ22" s="118"/>
      <c r="BS22" s="118"/>
      <c r="BU22" s="117"/>
      <c r="BV22" s="83"/>
      <c r="BW22" s="83"/>
      <c r="BX22" s="543"/>
      <c r="BY22" s="95"/>
      <c r="CG22" s="95"/>
      <c r="CH22" s="544"/>
      <c r="CJ22" s="118"/>
      <c r="CL22" s="118"/>
      <c r="CN22" s="117"/>
      <c r="CO22" s="83"/>
      <c r="CP22" s="83"/>
      <c r="CQ22" s="543"/>
      <c r="CR22" s="95"/>
      <c r="CZ22" s="95"/>
      <c r="DA22" s="544"/>
      <c r="DC22" s="118"/>
      <c r="DE22" s="118"/>
      <c r="DG22" s="117"/>
      <c r="DH22" s="83"/>
      <c r="DI22" s="83"/>
      <c r="DJ22" s="543"/>
      <c r="DK22" s="95"/>
      <c r="DS22" s="95"/>
      <c r="DT22" s="544"/>
      <c r="DV22" s="118"/>
      <c r="DX22" s="118"/>
      <c r="DZ22" s="117"/>
      <c r="EA22" s="83"/>
      <c r="EB22" s="83"/>
      <c r="EC22" s="543"/>
      <c r="ED22" s="95"/>
      <c r="EL22" s="95"/>
      <c r="EM22" s="544"/>
      <c r="EO22" s="118"/>
      <c r="EQ22" s="118"/>
      <c r="ES22" s="117"/>
      <c r="ET22" s="83"/>
      <c r="EU22" s="83"/>
      <c r="EV22" s="543"/>
      <c r="EW22" s="95"/>
      <c r="FE22" s="95"/>
      <c r="FF22" s="544"/>
      <c r="FH22" s="118"/>
      <c r="FJ22" s="118"/>
      <c r="FL22" s="117"/>
      <c r="FM22" s="83"/>
      <c r="FN22" s="83"/>
      <c r="FO22" s="543"/>
      <c r="FP22" s="95"/>
      <c r="FX22" s="95"/>
      <c r="FY22" s="544"/>
      <c r="GA22" s="118"/>
      <c r="GC22" s="118"/>
      <c r="GE22" s="117"/>
      <c r="GF22" s="83"/>
      <c r="GG22" s="83"/>
      <c r="GH22" s="543"/>
      <c r="GI22" s="95"/>
      <c r="GQ22" s="95"/>
      <c r="GR22" s="544"/>
      <c r="GT22" s="118"/>
      <c r="GV22" s="118"/>
      <c r="GX22" s="117"/>
      <c r="GY22" s="83"/>
      <c r="GZ22" s="83"/>
      <c r="HA22" s="543"/>
      <c r="HB22" s="95"/>
      <c r="HJ22" s="95"/>
      <c r="HK22" s="544"/>
      <c r="HM22" s="118"/>
      <c r="HO22" s="118"/>
      <c r="HQ22" s="117"/>
      <c r="HR22" s="83"/>
      <c r="HS22" s="83"/>
      <c r="HT22" s="543"/>
      <c r="HU22" s="95"/>
      <c r="IC22" s="95"/>
      <c r="ID22" s="544"/>
      <c r="IF22" s="118"/>
      <c r="IH22" s="118"/>
      <c r="IJ22" s="117"/>
      <c r="IK22" s="83"/>
      <c r="IL22" s="83"/>
      <c r="IM22" s="543"/>
      <c r="IN22" s="95"/>
      <c r="IV22" s="95"/>
      <c r="IW22" s="544"/>
      <c r="IY22" s="118"/>
      <c r="JA22" s="118"/>
      <c r="JC22" s="117"/>
      <c r="JD22" s="83"/>
      <c r="JE22" s="83"/>
      <c r="JF22" s="543"/>
      <c r="JG22" s="95"/>
      <c r="JO22" s="95"/>
      <c r="JP22" s="544"/>
      <c r="JR22" s="118"/>
      <c r="JT22" s="118"/>
      <c r="JV22" s="117"/>
      <c r="JW22" s="83"/>
      <c r="JX22" s="83"/>
      <c r="JY22" s="543"/>
      <c r="JZ22" s="95"/>
      <c r="KH22" s="95"/>
      <c r="KI22" s="544"/>
      <c r="KK22" s="118"/>
      <c r="KM22" s="118"/>
      <c r="KO22" s="117"/>
      <c r="KP22" s="83"/>
      <c r="KQ22" s="83"/>
      <c r="KR22" s="543"/>
      <c r="KS22" s="95"/>
      <c r="LA22" s="95"/>
      <c r="LB22" s="544"/>
      <c r="LD22" s="118"/>
      <c r="LF22" s="118"/>
      <c r="LH22" s="117"/>
      <c r="LI22" s="83"/>
      <c r="LJ22" s="83"/>
      <c r="LK22" s="543"/>
      <c r="LL22" s="95"/>
      <c r="LT22" s="95"/>
      <c r="LU22" s="544"/>
      <c r="LW22" s="118"/>
      <c r="LY22" s="118"/>
      <c r="MA22" s="117"/>
      <c r="MB22" s="83"/>
      <c r="MC22" s="83"/>
      <c r="MD22" s="543"/>
      <c r="ME22" s="95"/>
      <c r="MM22" s="95"/>
      <c r="MN22" s="544"/>
      <c r="MP22" s="118"/>
      <c r="MR22" s="118"/>
      <c r="MT22" s="117"/>
      <c r="MU22" s="83"/>
      <c r="MV22" s="83"/>
      <c r="MW22" s="543"/>
      <c r="MX22" s="95"/>
      <c r="NF22" s="95"/>
      <c r="NG22" s="544"/>
      <c r="NI22" s="118"/>
      <c r="NK22" s="118"/>
      <c r="NM22" s="117"/>
      <c r="NN22" s="83"/>
      <c r="NO22" s="83"/>
      <c r="NP22" s="543"/>
      <c r="NQ22" s="95"/>
      <c r="NY22" s="95"/>
      <c r="NZ22" s="544"/>
      <c r="OB22" s="118"/>
      <c r="OD22" s="118"/>
      <c r="OF22" s="117"/>
      <c r="OG22" s="83"/>
      <c r="OH22" s="83"/>
      <c r="OI22" s="543"/>
      <c r="OJ22" s="95"/>
      <c r="OR22" s="95"/>
      <c r="OS22" s="544"/>
      <c r="OU22" s="118"/>
      <c r="OW22" s="118"/>
      <c r="OY22" s="117"/>
      <c r="OZ22" s="83"/>
      <c r="PA22" s="83"/>
      <c r="PB22" s="543"/>
      <c r="PC22" s="95"/>
      <c r="PK22" s="95"/>
      <c r="PL22" s="544"/>
      <c r="PN22" s="118"/>
      <c r="PP22" s="118"/>
      <c r="PR22" s="117"/>
      <c r="PS22" s="83"/>
      <c r="PT22" s="83"/>
      <c r="PU22" s="543"/>
      <c r="PV22" s="95"/>
      <c r="QD22" s="95"/>
      <c r="QE22" s="544"/>
      <c r="QG22" s="118"/>
      <c r="QI22" s="118"/>
      <c r="QK22" s="117"/>
      <c r="QL22" s="83"/>
      <c r="QM22" s="83"/>
      <c r="QN22" s="543"/>
      <c r="QO22" s="95"/>
      <c r="QW22" s="95"/>
      <c r="QX22" s="544"/>
      <c r="QZ22" s="118"/>
      <c r="RB22" s="118"/>
      <c r="RD22" s="117"/>
      <c r="RE22" s="83"/>
      <c r="RF22" s="83"/>
      <c r="RG22" s="543"/>
      <c r="RH22" s="95"/>
      <c r="RP22" s="95"/>
      <c r="RQ22" s="544"/>
      <c r="RS22" s="118"/>
      <c r="RU22" s="118"/>
      <c r="RW22" s="117"/>
      <c r="RX22" s="83"/>
      <c r="RY22" s="83"/>
      <c r="RZ22" s="543"/>
      <c r="SA22" s="95"/>
      <c r="SI22" s="95"/>
      <c r="SJ22" s="544"/>
      <c r="SL22" s="118"/>
      <c r="SN22" s="118"/>
      <c r="SP22" s="117"/>
      <c r="SQ22" s="83"/>
      <c r="SR22" s="83"/>
      <c r="SS22" s="543"/>
      <c r="ST22" s="95"/>
      <c r="TB22" s="95"/>
      <c r="TC22" s="544"/>
      <c r="TE22" s="118"/>
      <c r="TG22" s="118"/>
      <c r="TI22" s="117"/>
      <c r="TJ22" s="83"/>
      <c r="TK22" s="83"/>
      <c r="TL22" s="543"/>
      <c r="TM22" s="95"/>
      <c r="TU22" s="95"/>
      <c r="TV22" s="544"/>
      <c r="TX22" s="118"/>
      <c r="TZ22" s="118"/>
      <c r="UB22" s="117"/>
      <c r="UC22" s="83"/>
      <c r="UD22" s="83"/>
      <c r="UE22" s="543"/>
      <c r="UF22" s="95"/>
      <c r="UN22" s="95"/>
      <c r="UO22" s="544"/>
      <c r="UQ22" s="118"/>
      <c r="US22" s="118"/>
      <c r="UU22" s="117"/>
      <c r="UV22" s="83"/>
      <c r="UW22" s="83"/>
      <c r="UX22" s="543"/>
      <c r="UY22" s="95"/>
      <c r="VG22" s="95"/>
      <c r="VH22" s="544"/>
      <c r="VJ22" s="118"/>
      <c r="VL22" s="118"/>
      <c r="VN22" s="117"/>
      <c r="VO22" s="83"/>
      <c r="VP22" s="83"/>
      <c r="VQ22" s="543"/>
      <c r="VR22" s="95"/>
      <c r="VZ22" s="95"/>
      <c r="WA22" s="544"/>
      <c r="WC22" s="118"/>
      <c r="WE22" s="118"/>
      <c r="WG22" s="117"/>
      <c r="WH22" s="83"/>
      <c r="WI22" s="83"/>
      <c r="WJ22" s="543"/>
      <c r="WK22" s="95"/>
      <c r="WS22" s="95"/>
      <c r="WT22" s="544"/>
      <c r="WV22" s="118"/>
      <c r="WX22" s="118"/>
      <c r="WZ22" s="117"/>
      <c r="XA22" s="83"/>
      <c r="XB22" s="83"/>
      <c r="XC22" s="543"/>
      <c r="XD22" s="95"/>
      <c r="XL22" s="95"/>
      <c r="XM22" s="544"/>
      <c r="XO22" s="118"/>
      <c r="XQ22" s="118"/>
      <c r="XS22" s="117"/>
      <c r="XT22" s="83"/>
      <c r="XU22" s="83"/>
      <c r="XV22" s="543"/>
      <c r="XW22" s="95"/>
      <c r="YE22" s="95"/>
      <c r="YF22" s="544"/>
      <c r="YH22" s="118"/>
      <c r="YJ22" s="118"/>
      <c r="YL22" s="117"/>
      <c r="YM22" s="83"/>
      <c r="YN22" s="83"/>
      <c r="YO22" s="543"/>
      <c r="YP22" s="95"/>
      <c r="YX22" s="95"/>
      <c r="YY22" s="544"/>
      <c r="ZA22" s="118"/>
      <c r="ZC22" s="118"/>
      <c r="ZE22" s="117"/>
      <c r="ZF22" s="83"/>
      <c r="ZG22" s="83"/>
      <c r="ZH22" s="543"/>
      <c r="ZI22" s="95"/>
      <c r="ZQ22" s="95"/>
      <c r="ZR22" s="544"/>
      <c r="ZT22" s="118"/>
      <c r="ZV22" s="118"/>
      <c r="ZX22" s="117"/>
      <c r="ZY22" s="83"/>
      <c r="ZZ22" s="83"/>
      <c r="AAA22" s="543"/>
      <c r="AAB22" s="95"/>
      <c r="AAJ22" s="95"/>
      <c r="AAK22" s="544"/>
      <c r="AAM22" s="118"/>
      <c r="AAO22" s="118"/>
      <c r="AAQ22" s="117"/>
      <c r="AAR22" s="83"/>
      <c r="AAS22" s="83"/>
      <c r="AAT22" s="543"/>
      <c r="AAU22" s="95"/>
      <c r="ABC22" s="95"/>
      <c r="ABD22" s="544"/>
      <c r="ABF22" s="118"/>
      <c r="ABH22" s="118"/>
      <c r="ABJ22" s="117"/>
      <c r="ABK22" s="83"/>
      <c r="ABL22" s="83"/>
      <c r="ABM22" s="543"/>
      <c r="ABN22" s="95"/>
      <c r="ABV22" s="95"/>
      <c r="ABW22" s="544"/>
      <c r="ABY22" s="118"/>
      <c r="ACA22" s="118"/>
      <c r="ACC22" s="117"/>
      <c r="ACD22" s="83"/>
      <c r="ACE22" s="83"/>
      <c r="ACF22" s="543"/>
      <c r="ACG22" s="95"/>
      <c r="ACO22" s="95"/>
      <c r="ACP22" s="544"/>
      <c r="ACR22" s="118"/>
      <c r="ACT22" s="118"/>
      <c r="ACV22" s="117"/>
      <c r="ACW22" s="83"/>
      <c r="ACX22" s="83"/>
      <c r="ACY22" s="543"/>
      <c r="ACZ22" s="95"/>
      <c r="ADH22" s="95"/>
      <c r="ADI22" s="544"/>
      <c r="ADK22" s="118"/>
      <c r="ADM22" s="118"/>
      <c r="ADO22" s="117"/>
      <c r="ADP22" s="83"/>
      <c r="ADQ22" s="83"/>
      <c r="ADR22" s="543"/>
      <c r="ADS22" s="95"/>
      <c r="AEA22" s="95"/>
      <c r="AEB22" s="544"/>
      <c r="AED22" s="118"/>
      <c r="AEF22" s="118"/>
      <c r="AEH22" s="117"/>
      <c r="AEI22" s="83"/>
      <c r="AEJ22" s="83"/>
      <c r="AEK22" s="543"/>
      <c r="AEL22" s="95"/>
      <c r="AET22" s="95"/>
      <c r="AEU22" s="544"/>
      <c r="AEW22" s="118"/>
      <c r="AEY22" s="118"/>
      <c r="AFA22" s="117"/>
      <c r="AFB22" s="83"/>
      <c r="AFC22" s="83"/>
      <c r="AFD22" s="543"/>
      <c r="AFE22" s="95"/>
      <c r="AFM22" s="95"/>
      <c r="AFN22" s="544"/>
      <c r="AFP22" s="118"/>
      <c r="AFR22" s="118"/>
      <c r="AFT22" s="117"/>
      <c r="AFU22" s="83"/>
      <c r="AFV22" s="83"/>
      <c r="AFW22" s="543"/>
      <c r="AFX22" s="95"/>
      <c r="AGF22" s="95"/>
      <c r="AGG22" s="544"/>
      <c r="AGI22" s="118"/>
      <c r="AGK22" s="118"/>
      <c r="AGM22" s="117"/>
      <c r="AGN22" s="83"/>
      <c r="AGO22" s="83"/>
      <c r="AGP22" s="543"/>
      <c r="AGQ22" s="95"/>
      <c r="AGY22" s="95"/>
      <c r="AGZ22" s="544"/>
      <c r="AHB22" s="118"/>
      <c r="AHD22" s="118"/>
      <c r="AHF22" s="117"/>
      <c r="AHG22" s="83"/>
      <c r="AHH22" s="83"/>
      <c r="AHI22" s="543"/>
      <c r="AHJ22" s="95"/>
      <c r="AHR22" s="95"/>
      <c r="AHS22" s="544"/>
      <c r="AHU22" s="118"/>
      <c r="AHW22" s="118"/>
      <c r="AHY22" s="117"/>
      <c r="AHZ22" s="83"/>
      <c r="AIA22" s="83"/>
      <c r="AIB22" s="543"/>
      <c r="AIC22" s="95"/>
      <c r="AIK22" s="95"/>
      <c r="AIL22" s="544"/>
      <c r="AIN22" s="118"/>
      <c r="AIP22" s="118"/>
      <c r="AIR22" s="117"/>
      <c r="AIS22" s="83"/>
      <c r="AIT22" s="83"/>
      <c r="AIU22" s="543"/>
      <c r="AIV22" s="95"/>
      <c r="AJD22" s="95"/>
      <c r="AJE22" s="544"/>
      <c r="AJG22" s="118"/>
      <c r="AJI22" s="118"/>
      <c r="AJK22" s="117"/>
      <c r="AJL22" s="83"/>
      <c r="AJM22" s="83"/>
      <c r="AJN22" s="543"/>
      <c r="AJO22" s="95"/>
      <c r="AJW22" s="95"/>
      <c r="AJX22" s="544"/>
      <c r="AJZ22" s="118"/>
      <c r="AKB22" s="118"/>
      <c r="AKD22" s="117"/>
      <c r="AKE22" s="83"/>
      <c r="AKF22" s="83"/>
      <c r="AKG22" s="543"/>
      <c r="AKH22" s="95"/>
      <c r="AKP22" s="95"/>
      <c r="AKQ22" s="544"/>
      <c r="AKS22" s="118"/>
      <c r="AKU22" s="118"/>
      <c r="AKW22" s="117"/>
      <c r="AKX22" s="83"/>
      <c r="AKY22" s="83"/>
      <c r="AKZ22" s="543"/>
      <c r="ALA22" s="95"/>
      <c r="ALI22" s="95"/>
      <c r="ALJ22" s="544"/>
      <c r="ALL22" s="118"/>
      <c r="ALN22" s="118"/>
      <c r="ALP22" s="117"/>
      <c r="ALQ22" s="83"/>
      <c r="ALR22" s="83"/>
      <c r="ALS22" s="543"/>
      <c r="ALT22" s="95"/>
      <c r="AMB22" s="95"/>
      <c r="AMC22" s="544"/>
      <c r="AME22" s="118"/>
      <c r="AMG22" s="118"/>
      <c r="AMI22" s="117"/>
      <c r="AMJ22" s="83"/>
      <c r="AMK22" s="83"/>
      <c r="AML22" s="543"/>
      <c r="AMM22" s="95"/>
      <c r="AMU22" s="95"/>
      <c r="AMV22" s="544"/>
      <c r="AMX22" s="118"/>
      <c r="AMZ22" s="118"/>
      <c r="ANB22" s="117"/>
      <c r="ANC22" s="83"/>
      <c r="AND22" s="83"/>
      <c r="ANE22" s="543"/>
      <c r="ANF22" s="95"/>
      <c r="ANN22" s="95"/>
      <c r="ANO22" s="544"/>
      <c r="ANQ22" s="118"/>
      <c r="ANS22" s="118"/>
      <c r="ANU22" s="117"/>
      <c r="ANV22" s="83"/>
      <c r="ANW22" s="83"/>
      <c r="ANX22" s="543"/>
      <c r="ANY22" s="95"/>
      <c r="AOG22" s="95"/>
      <c r="AOH22" s="544"/>
      <c r="AOJ22" s="118"/>
      <c r="AOL22" s="118"/>
      <c r="AON22" s="117"/>
      <c r="AOO22" s="83"/>
      <c r="AOP22" s="83"/>
      <c r="AOQ22" s="543"/>
      <c r="AOR22" s="95"/>
      <c r="AOZ22" s="95"/>
      <c r="APA22" s="544"/>
      <c r="APC22" s="118"/>
      <c r="APE22" s="118"/>
      <c r="APG22" s="117"/>
      <c r="APH22" s="83"/>
      <c r="API22" s="83"/>
      <c r="APJ22" s="543"/>
      <c r="APK22" s="95"/>
      <c r="APS22" s="95"/>
      <c r="APT22" s="544"/>
      <c r="APV22" s="118"/>
      <c r="APX22" s="118"/>
      <c r="APZ22" s="117"/>
      <c r="AQA22" s="83"/>
      <c r="AQB22" s="83"/>
      <c r="AQC22" s="543"/>
      <c r="AQD22" s="95"/>
      <c r="AQL22" s="95"/>
      <c r="AQM22" s="544"/>
      <c r="AQO22" s="118"/>
      <c r="AQQ22" s="118"/>
      <c r="AQS22" s="117"/>
      <c r="AQT22" s="83"/>
      <c r="AQU22" s="83"/>
      <c r="AQV22" s="543"/>
      <c r="AQW22" s="95"/>
      <c r="ARE22" s="95"/>
      <c r="ARF22" s="544"/>
      <c r="ARH22" s="118"/>
      <c r="ARJ22" s="118"/>
      <c r="ARL22" s="117"/>
      <c r="ARM22" s="83"/>
      <c r="ARN22" s="83"/>
      <c r="ARO22" s="543"/>
      <c r="ARP22" s="95"/>
      <c r="ARX22" s="95"/>
      <c r="ARY22" s="544"/>
      <c r="ASA22" s="118"/>
      <c r="ASC22" s="118"/>
      <c r="ASE22" s="117"/>
      <c r="ASF22" s="83"/>
      <c r="ASG22" s="83"/>
      <c r="ASH22" s="543"/>
      <c r="ASI22" s="95"/>
      <c r="ASQ22" s="95"/>
      <c r="ASR22" s="544"/>
      <c r="AST22" s="118"/>
      <c r="ASV22" s="118"/>
      <c r="ASX22" s="117"/>
      <c r="ASY22" s="83"/>
      <c r="ASZ22" s="83"/>
      <c r="ATA22" s="543"/>
      <c r="ATB22" s="95"/>
      <c r="ATJ22" s="95"/>
      <c r="ATK22" s="544"/>
      <c r="ATM22" s="118"/>
      <c r="ATO22" s="118"/>
      <c r="ATQ22" s="117"/>
      <c r="ATR22" s="83"/>
      <c r="ATS22" s="83"/>
      <c r="ATT22" s="543"/>
      <c r="ATU22" s="95"/>
      <c r="AUC22" s="95"/>
      <c r="AUD22" s="544"/>
      <c r="AUF22" s="118"/>
      <c r="AUH22" s="118"/>
      <c r="AUJ22" s="117"/>
      <c r="AUK22" s="83"/>
      <c r="AUL22" s="83"/>
      <c r="AUM22" s="543"/>
      <c r="AUN22" s="95"/>
      <c r="AUV22" s="95"/>
      <c r="AUW22" s="544"/>
      <c r="AUY22" s="118"/>
      <c r="AVA22" s="118"/>
      <c r="AVC22" s="117"/>
      <c r="AVD22" s="83"/>
      <c r="AVE22" s="83"/>
      <c r="AVF22" s="543"/>
      <c r="AVG22" s="95"/>
      <c r="AVO22" s="95"/>
      <c r="AVP22" s="544"/>
      <c r="AVR22" s="118"/>
      <c r="AVT22" s="118"/>
      <c r="AVV22" s="117"/>
      <c r="AVW22" s="83"/>
      <c r="AVX22" s="83"/>
      <c r="AVY22" s="543"/>
      <c r="AVZ22" s="95"/>
      <c r="AWH22" s="95"/>
      <c r="AWI22" s="544"/>
      <c r="AWK22" s="118"/>
      <c r="AWM22" s="118"/>
      <c r="AWO22" s="117"/>
      <c r="AWP22" s="83"/>
      <c r="AWQ22" s="83"/>
      <c r="AWR22" s="543"/>
      <c r="AWS22" s="95"/>
      <c r="AXA22" s="95"/>
      <c r="AXB22" s="544"/>
      <c r="AXD22" s="118"/>
      <c r="AXF22" s="118"/>
      <c r="AXH22" s="117"/>
      <c r="AXI22" s="83"/>
      <c r="AXJ22" s="83"/>
      <c r="AXK22" s="543"/>
      <c r="AXL22" s="95"/>
      <c r="AXT22" s="95"/>
      <c r="AXU22" s="544"/>
      <c r="AXW22" s="118"/>
      <c r="AXY22" s="118"/>
      <c r="AYA22" s="117"/>
      <c r="AYB22" s="83"/>
      <c r="AYC22" s="83"/>
      <c r="AYD22" s="543"/>
      <c r="AYE22" s="95"/>
      <c r="AYM22" s="95"/>
      <c r="AYN22" s="544"/>
      <c r="AYP22" s="118"/>
      <c r="AYR22" s="118"/>
      <c r="AYT22" s="117"/>
      <c r="AYU22" s="83"/>
      <c r="AYV22" s="83"/>
      <c r="AYW22" s="543"/>
      <c r="AYX22" s="95"/>
      <c r="AZF22" s="95"/>
      <c r="AZG22" s="544"/>
      <c r="AZI22" s="118"/>
      <c r="AZK22" s="118"/>
      <c r="AZM22" s="117"/>
      <c r="AZN22" s="83"/>
      <c r="AZO22" s="83"/>
      <c r="AZP22" s="543"/>
      <c r="AZQ22" s="95"/>
      <c r="AZY22" s="95"/>
      <c r="AZZ22" s="544"/>
      <c r="BAB22" s="118"/>
      <c r="BAD22" s="118"/>
      <c r="BAF22" s="117"/>
      <c r="BAG22" s="83"/>
      <c r="BAH22" s="83"/>
      <c r="BAI22" s="543"/>
      <c r="BAJ22" s="95"/>
      <c r="BAR22" s="95"/>
      <c r="BAS22" s="544"/>
      <c r="BAU22" s="118"/>
      <c r="BAW22" s="118"/>
      <c r="BAY22" s="117"/>
      <c r="BAZ22" s="83"/>
      <c r="BBA22" s="83"/>
      <c r="BBB22" s="543"/>
      <c r="BBC22" s="95"/>
      <c r="BBK22" s="95"/>
      <c r="BBL22" s="544"/>
      <c r="BBN22" s="118"/>
      <c r="BBP22" s="118"/>
      <c r="BBR22" s="117"/>
      <c r="BBS22" s="83"/>
      <c r="BBT22" s="83"/>
      <c r="BBU22" s="543"/>
      <c r="BBV22" s="95"/>
      <c r="BCD22" s="95"/>
      <c r="BCE22" s="544"/>
      <c r="BCG22" s="118"/>
      <c r="BCI22" s="118"/>
      <c r="BCK22" s="117"/>
      <c r="BCL22" s="83"/>
      <c r="BCM22" s="83"/>
      <c r="BCN22" s="543"/>
      <c r="BCO22" s="95"/>
      <c r="BCW22" s="95"/>
      <c r="BCX22" s="544"/>
      <c r="BCZ22" s="118"/>
      <c r="BDB22" s="118"/>
      <c r="BDD22" s="117"/>
      <c r="BDE22" s="83"/>
      <c r="BDF22" s="83"/>
      <c r="BDG22" s="543"/>
      <c r="BDH22" s="95"/>
      <c r="BDP22" s="95"/>
      <c r="BDQ22" s="544"/>
      <c r="BDS22" s="118"/>
      <c r="BDU22" s="118"/>
      <c r="BDW22" s="117"/>
      <c r="BDX22" s="83"/>
      <c r="BDY22" s="83"/>
      <c r="BDZ22" s="543"/>
      <c r="BEA22" s="95"/>
      <c r="BEI22" s="95"/>
      <c r="BEJ22" s="544"/>
      <c r="BEL22" s="118"/>
      <c r="BEN22" s="118"/>
      <c r="BEP22" s="117"/>
      <c r="BEQ22" s="83"/>
      <c r="BER22" s="83"/>
      <c r="BES22" s="543"/>
      <c r="BET22" s="95"/>
      <c r="BFB22" s="95"/>
      <c r="BFC22" s="544"/>
      <c r="BFE22" s="118"/>
      <c r="BFG22" s="118"/>
      <c r="BFI22" s="117"/>
      <c r="BFJ22" s="83"/>
      <c r="BFK22" s="83"/>
      <c r="BFL22" s="543"/>
      <c r="BFM22" s="95"/>
      <c r="BFU22" s="95"/>
      <c r="BFV22" s="544"/>
      <c r="BFX22" s="118"/>
      <c r="BFZ22" s="118"/>
      <c r="BGB22" s="117"/>
      <c r="BGC22" s="83"/>
      <c r="BGD22" s="83"/>
      <c r="BGE22" s="543"/>
      <c r="BGF22" s="95"/>
      <c r="BGN22" s="95"/>
      <c r="BGO22" s="544"/>
      <c r="BGQ22" s="118"/>
      <c r="BGS22" s="118"/>
      <c r="BGU22" s="117"/>
      <c r="BGV22" s="83"/>
      <c r="BGW22" s="83"/>
      <c r="BGX22" s="543"/>
      <c r="BGY22" s="95"/>
      <c r="BHG22" s="95"/>
      <c r="BHH22" s="544"/>
      <c r="BHJ22" s="118"/>
      <c r="BHL22" s="118"/>
      <c r="BHN22" s="117"/>
      <c r="BHO22" s="83"/>
      <c r="BHP22" s="83"/>
      <c r="BHQ22" s="543"/>
      <c r="BHR22" s="95"/>
      <c r="BHZ22" s="95"/>
      <c r="BIA22" s="544"/>
      <c r="BIC22" s="118"/>
      <c r="BIE22" s="118"/>
      <c r="BIG22" s="117"/>
      <c r="BIH22" s="83"/>
      <c r="BII22" s="83"/>
      <c r="BIJ22" s="543"/>
      <c r="BIK22" s="95"/>
      <c r="BIS22" s="95"/>
      <c r="BIT22" s="544"/>
      <c r="BIV22" s="118"/>
      <c r="BIX22" s="118"/>
      <c r="BIZ22" s="117"/>
      <c r="BJA22" s="83"/>
      <c r="BJB22" s="83"/>
      <c r="BJC22" s="543"/>
      <c r="BJD22" s="95"/>
      <c r="BJL22" s="95"/>
      <c r="BJM22" s="544"/>
      <c r="BJO22" s="118"/>
      <c r="BJQ22" s="118"/>
      <c r="BJS22" s="117"/>
      <c r="BJT22" s="83"/>
      <c r="BJU22" s="83"/>
      <c r="BJV22" s="543"/>
      <c r="BJW22" s="95"/>
      <c r="BKE22" s="95"/>
      <c r="BKF22" s="544"/>
      <c r="BKH22" s="118"/>
      <c r="BKJ22" s="118"/>
      <c r="BKL22" s="117"/>
      <c r="BKM22" s="83"/>
      <c r="BKN22" s="83"/>
      <c r="BKO22" s="543"/>
      <c r="BKP22" s="95"/>
      <c r="BKX22" s="95"/>
      <c r="BKY22" s="544"/>
      <c r="BLA22" s="118"/>
      <c r="BLC22" s="118"/>
      <c r="BLE22" s="117"/>
      <c r="BLF22" s="83"/>
      <c r="BLG22" s="83"/>
      <c r="BLH22" s="543"/>
      <c r="BLI22" s="95"/>
      <c r="BLQ22" s="95"/>
      <c r="BLR22" s="544"/>
      <c r="BLT22" s="118"/>
      <c r="BLV22" s="118"/>
      <c r="BLX22" s="117"/>
      <c r="BLY22" s="83"/>
      <c r="BLZ22" s="83"/>
      <c r="BMA22" s="543"/>
      <c r="BMB22" s="95"/>
      <c r="BMJ22" s="95"/>
      <c r="BMK22" s="544"/>
      <c r="BMM22" s="118"/>
      <c r="BMO22" s="118"/>
      <c r="BMQ22" s="117"/>
      <c r="BMR22" s="83"/>
      <c r="BMS22" s="83"/>
      <c r="BMT22" s="543"/>
      <c r="BMU22" s="95"/>
      <c r="BNC22" s="95"/>
      <c r="BND22" s="544"/>
      <c r="BNF22" s="118"/>
      <c r="BNH22" s="118"/>
      <c r="BNJ22" s="117"/>
      <c r="BNK22" s="83"/>
      <c r="BNL22" s="83"/>
      <c r="BNM22" s="543"/>
      <c r="BNN22" s="95"/>
      <c r="BNV22" s="95"/>
      <c r="BNW22" s="544"/>
      <c r="BNY22" s="118"/>
      <c r="BOA22" s="118"/>
      <c r="BOC22" s="117"/>
      <c r="BOD22" s="83"/>
      <c r="BOE22" s="83"/>
      <c r="BOF22" s="543"/>
      <c r="BOG22" s="95"/>
      <c r="BOO22" s="95"/>
      <c r="BOP22" s="544"/>
      <c r="BOR22" s="118"/>
      <c r="BOT22" s="118"/>
      <c r="BOV22" s="117"/>
      <c r="BOW22" s="83"/>
      <c r="BOX22" s="83"/>
      <c r="BOY22" s="543"/>
      <c r="BOZ22" s="95"/>
      <c r="BPH22" s="95"/>
      <c r="BPI22" s="544"/>
      <c r="BPK22" s="118"/>
      <c r="BPM22" s="118"/>
      <c r="BPO22" s="117"/>
      <c r="BPP22" s="83"/>
      <c r="BPQ22" s="83"/>
      <c r="BPR22" s="543"/>
      <c r="BPS22" s="95"/>
      <c r="BQA22" s="95"/>
      <c r="BQB22" s="544"/>
      <c r="BQD22" s="118"/>
      <c r="BQF22" s="118"/>
      <c r="BQH22" s="117"/>
      <c r="BQI22" s="83"/>
      <c r="BQJ22" s="83"/>
      <c r="BQK22" s="543"/>
      <c r="BQL22" s="95"/>
      <c r="BQT22" s="95"/>
      <c r="BQU22" s="544"/>
      <c r="BQW22" s="118"/>
      <c r="BQY22" s="118"/>
      <c r="BRA22" s="117"/>
      <c r="BRB22" s="83"/>
      <c r="BRC22" s="83"/>
      <c r="BRD22" s="543"/>
      <c r="BRE22" s="95"/>
      <c r="BRM22" s="95"/>
      <c r="BRN22" s="544"/>
      <c r="BRP22" s="118"/>
      <c r="BRR22" s="118"/>
      <c r="BRT22" s="117"/>
      <c r="BRU22" s="83"/>
      <c r="BRV22" s="83"/>
      <c r="BRW22" s="543"/>
      <c r="BRX22" s="95"/>
      <c r="BSF22" s="95"/>
      <c r="BSG22" s="544"/>
      <c r="BSI22" s="118"/>
      <c r="BSK22" s="118"/>
      <c r="BSM22" s="117"/>
      <c r="BSN22" s="83"/>
      <c r="BSO22" s="83"/>
      <c r="BSP22" s="543"/>
      <c r="BSQ22" s="95"/>
      <c r="BSY22" s="95"/>
      <c r="BSZ22" s="544"/>
      <c r="BTB22" s="118"/>
      <c r="BTD22" s="118"/>
      <c r="BTF22" s="117"/>
      <c r="BTG22" s="83"/>
      <c r="BTH22" s="83"/>
      <c r="BTI22" s="543"/>
      <c r="BTJ22" s="95"/>
      <c r="BTR22" s="95"/>
      <c r="BTS22" s="544"/>
      <c r="BTU22" s="118"/>
      <c r="BTW22" s="118"/>
      <c r="BTY22" s="117"/>
      <c r="BTZ22" s="83"/>
      <c r="BUA22" s="83"/>
      <c r="BUB22" s="543"/>
      <c r="BUC22" s="95"/>
      <c r="BUK22" s="95"/>
      <c r="BUL22" s="544"/>
      <c r="BUN22" s="118"/>
      <c r="BUP22" s="118"/>
      <c r="BUR22" s="117"/>
      <c r="BUS22" s="83"/>
      <c r="BUT22" s="83"/>
      <c r="BUU22" s="543"/>
      <c r="BUV22" s="95"/>
      <c r="BVD22" s="95"/>
      <c r="BVE22" s="544"/>
      <c r="BVG22" s="118"/>
      <c r="BVI22" s="118"/>
      <c r="BVK22" s="117"/>
      <c r="BVL22" s="83"/>
      <c r="BVM22" s="83"/>
      <c r="BVN22" s="543"/>
      <c r="BVO22" s="95"/>
      <c r="BVW22" s="95"/>
      <c r="BVX22" s="544"/>
      <c r="BVZ22" s="118"/>
      <c r="BWB22" s="118"/>
      <c r="BWD22" s="117"/>
      <c r="BWE22" s="83"/>
      <c r="BWF22" s="83"/>
      <c r="BWG22" s="543"/>
      <c r="BWH22" s="95"/>
      <c r="BWP22" s="95"/>
      <c r="BWQ22" s="544"/>
      <c r="BWS22" s="118"/>
      <c r="BWU22" s="118"/>
      <c r="BWW22" s="117"/>
      <c r="BWX22" s="83"/>
      <c r="BWY22" s="83"/>
      <c r="BWZ22" s="543"/>
      <c r="BXA22" s="95"/>
      <c r="BXI22" s="95"/>
      <c r="BXJ22" s="544"/>
      <c r="BXL22" s="118"/>
      <c r="BXN22" s="118"/>
      <c r="BXP22" s="117"/>
      <c r="BXQ22" s="83"/>
      <c r="BXR22" s="83"/>
      <c r="BXS22" s="543"/>
      <c r="BXT22" s="95"/>
      <c r="BYB22" s="95"/>
      <c r="BYC22" s="544"/>
      <c r="BYE22" s="118"/>
      <c r="BYG22" s="118"/>
      <c r="BYI22" s="117"/>
      <c r="BYJ22" s="83"/>
      <c r="BYK22" s="83"/>
      <c r="BYL22" s="543"/>
      <c r="BYM22" s="95"/>
      <c r="BYU22" s="95"/>
      <c r="BYV22" s="544"/>
      <c r="BYX22" s="118"/>
      <c r="BYZ22" s="118"/>
      <c r="BZB22" s="117"/>
      <c r="BZC22" s="83"/>
      <c r="BZD22" s="83"/>
      <c r="BZE22" s="543"/>
      <c r="BZF22" s="95"/>
      <c r="BZN22" s="95"/>
      <c r="BZO22" s="544"/>
      <c r="BZQ22" s="118"/>
      <c r="BZS22" s="118"/>
      <c r="BZU22" s="117"/>
      <c r="BZV22" s="83"/>
      <c r="BZW22" s="83"/>
      <c r="BZX22" s="543"/>
      <c r="BZY22" s="95"/>
      <c r="CAG22" s="95"/>
      <c r="CAH22" s="544"/>
      <c r="CAJ22" s="118"/>
      <c r="CAL22" s="118"/>
      <c r="CAN22" s="117"/>
      <c r="CAO22" s="83"/>
      <c r="CAP22" s="83"/>
      <c r="CAQ22" s="543"/>
      <c r="CAR22" s="95"/>
      <c r="CAZ22" s="95"/>
      <c r="CBA22" s="544"/>
      <c r="CBC22" s="118"/>
      <c r="CBE22" s="118"/>
      <c r="CBG22" s="117"/>
      <c r="CBH22" s="83"/>
      <c r="CBI22" s="83"/>
      <c r="CBJ22" s="543"/>
      <c r="CBK22" s="95"/>
      <c r="CBS22" s="95"/>
      <c r="CBT22" s="544"/>
      <c r="CBV22" s="118"/>
      <c r="CBX22" s="118"/>
      <c r="CBZ22" s="117"/>
      <c r="CCA22" s="83"/>
      <c r="CCB22" s="83"/>
      <c r="CCC22" s="543"/>
      <c r="CCD22" s="95"/>
      <c r="CCL22" s="95"/>
      <c r="CCM22" s="544"/>
      <c r="CCO22" s="118"/>
      <c r="CCQ22" s="118"/>
      <c r="CCS22" s="117"/>
      <c r="CCT22" s="83"/>
      <c r="CCU22" s="83"/>
      <c r="CCV22" s="543"/>
      <c r="CCW22" s="95"/>
      <c r="CDE22" s="95"/>
      <c r="CDF22" s="544"/>
      <c r="CDH22" s="118"/>
      <c r="CDJ22" s="118"/>
      <c r="CDL22" s="117"/>
      <c r="CDM22" s="83"/>
      <c r="CDN22" s="83"/>
      <c r="CDO22" s="543"/>
      <c r="CDP22" s="95"/>
      <c r="CDX22" s="95"/>
      <c r="CDY22" s="544"/>
      <c r="CEA22" s="118"/>
      <c r="CEC22" s="118"/>
      <c r="CEE22" s="117"/>
      <c r="CEF22" s="83"/>
      <c r="CEG22" s="83"/>
      <c r="CEH22" s="543"/>
      <c r="CEI22" s="95"/>
      <c r="CEQ22" s="95"/>
      <c r="CER22" s="544"/>
      <c r="CET22" s="118"/>
      <c r="CEV22" s="118"/>
      <c r="CEX22" s="117"/>
      <c r="CEY22" s="83"/>
      <c r="CEZ22" s="83"/>
      <c r="CFA22" s="543"/>
      <c r="CFB22" s="95"/>
      <c r="CFJ22" s="95"/>
      <c r="CFK22" s="544"/>
      <c r="CFM22" s="118"/>
      <c r="CFO22" s="118"/>
      <c r="CFQ22" s="117"/>
      <c r="CFR22" s="83"/>
      <c r="CFS22" s="83"/>
      <c r="CFT22" s="543"/>
      <c r="CFU22" s="95"/>
      <c r="CGC22" s="95"/>
      <c r="CGD22" s="544"/>
      <c r="CGF22" s="118"/>
      <c r="CGH22" s="118"/>
      <c r="CGJ22" s="117"/>
      <c r="CGK22" s="83"/>
      <c r="CGL22" s="83"/>
      <c r="CGM22" s="543"/>
      <c r="CGN22" s="95"/>
      <c r="CGV22" s="95"/>
      <c r="CGW22" s="544"/>
      <c r="CGY22" s="118"/>
      <c r="CHA22" s="118"/>
      <c r="CHC22" s="117"/>
      <c r="CHD22" s="83"/>
      <c r="CHE22" s="83"/>
      <c r="CHF22" s="543"/>
      <c r="CHG22" s="95"/>
      <c r="CHO22" s="95"/>
      <c r="CHP22" s="544"/>
      <c r="CHR22" s="118"/>
      <c r="CHT22" s="118"/>
      <c r="CHV22" s="117"/>
      <c r="CHW22" s="83"/>
      <c r="CHX22" s="83"/>
      <c r="CHY22" s="543"/>
      <c r="CHZ22" s="95"/>
      <c r="CIH22" s="95"/>
      <c r="CII22" s="544"/>
      <c r="CIK22" s="118"/>
      <c r="CIM22" s="118"/>
      <c r="CIO22" s="117"/>
      <c r="CIP22" s="83"/>
      <c r="CIQ22" s="83"/>
      <c r="CIR22" s="543"/>
      <c r="CIS22" s="95"/>
      <c r="CJA22" s="95"/>
      <c r="CJB22" s="544"/>
      <c r="CJD22" s="118"/>
      <c r="CJF22" s="118"/>
      <c r="CJH22" s="117"/>
      <c r="CJI22" s="83"/>
      <c r="CJJ22" s="83"/>
      <c r="CJK22" s="543"/>
      <c r="CJL22" s="95"/>
      <c r="CJT22" s="95"/>
      <c r="CJU22" s="544"/>
      <c r="CJW22" s="118"/>
      <c r="CJY22" s="118"/>
      <c r="CKA22" s="117"/>
      <c r="CKB22" s="83"/>
      <c r="CKC22" s="83"/>
      <c r="CKD22" s="543"/>
      <c r="CKE22" s="95"/>
      <c r="CKM22" s="95"/>
      <c r="CKN22" s="544"/>
      <c r="CKP22" s="118"/>
      <c r="CKR22" s="118"/>
      <c r="CKT22" s="117"/>
      <c r="CKU22" s="83"/>
      <c r="CKV22" s="83"/>
      <c r="CKW22" s="543"/>
      <c r="CKX22" s="95"/>
      <c r="CLF22" s="95"/>
      <c r="CLG22" s="544"/>
      <c r="CLI22" s="118"/>
      <c r="CLK22" s="118"/>
      <c r="CLM22" s="117"/>
      <c r="CLN22" s="83"/>
      <c r="CLO22" s="83"/>
      <c r="CLP22" s="543"/>
      <c r="CLQ22" s="95"/>
      <c r="CLY22" s="95"/>
      <c r="CLZ22" s="544"/>
      <c r="CMB22" s="118"/>
      <c r="CMD22" s="118"/>
      <c r="CMF22" s="117"/>
      <c r="CMG22" s="83"/>
      <c r="CMH22" s="83"/>
      <c r="CMI22" s="543"/>
      <c r="CMJ22" s="95"/>
      <c r="CMR22" s="95"/>
      <c r="CMS22" s="544"/>
      <c r="CMU22" s="118"/>
      <c r="CMW22" s="118"/>
      <c r="CMY22" s="117"/>
      <c r="CMZ22" s="83"/>
      <c r="CNA22" s="83"/>
      <c r="CNB22" s="543"/>
      <c r="CNC22" s="95"/>
      <c r="CNK22" s="95"/>
      <c r="CNL22" s="544"/>
      <c r="CNN22" s="118"/>
      <c r="CNP22" s="118"/>
      <c r="CNR22" s="117"/>
      <c r="CNS22" s="83"/>
      <c r="CNT22" s="83"/>
      <c r="CNU22" s="543"/>
      <c r="CNV22" s="95"/>
      <c r="COD22" s="95"/>
      <c r="COE22" s="544"/>
      <c r="COG22" s="118"/>
      <c r="COI22" s="118"/>
      <c r="COK22" s="117"/>
      <c r="COL22" s="83"/>
      <c r="COM22" s="83"/>
      <c r="CON22" s="543"/>
      <c r="COO22" s="95"/>
      <c r="COW22" s="95"/>
      <c r="COX22" s="544"/>
      <c r="COZ22" s="118"/>
      <c r="CPB22" s="118"/>
      <c r="CPD22" s="117"/>
      <c r="CPE22" s="83"/>
      <c r="CPF22" s="83"/>
      <c r="CPG22" s="543"/>
      <c r="CPH22" s="95"/>
      <c r="CPP22" s="95"/>
      <c r="CPQ22" s="544"/>
      <c r="CPS22" s="118"/>
      <c r="CPU22" s="118"/>
      <c r="CPW22" s="117"/>
      <c r="CPX22" s="83"/>
      <c r="CPY22" s="83"/>
      <c r="CPZ22" s="543"/>
      <c r="CQA22" s="95"/>
      <c r="CQI22" s="95"/>
      <c r="CQJ22" s="544"/>
      <c r="CQL22" s="118"/>
      <c r="CQN22" s="118"/>
      <c r="CQP22" s="117"/>
      <c r="CQQ22" s="83"/>
      <c r="CQR22" s="83"/>
      <c r="CQS22" s="543"/>
      <c r="CQT22" s="95"/>
      <c r="CRB22" s="95"/>
      <c r="CRC22" s="544"/>
      <c r="CRE22" s="118"/>
      <c r="CRG22" s="118"/>
      <c r="CRI22" s="117"/>
      <c r="CRJ22" s="83"/>
      <c r="CRK22" s="83"/>
      <c r="CRL22" s="543"/>
      <c r="CRM22" s="95"/>
      <c r="CRU22" s="95"/>
      <c r="CRV22" s="544"/>
      <c r="CRX22" s="118"/>
      <c r="CRZ22" s="118"/>
      <c r="CSB22" s="117"/>
      <c r="CSC22" s="83"/>
      <c r="CSD22" s="83"/>
      <c r="CSE22" s="543"/>
      <c r="CSF22" s="95"/>
      <c r="CSN22" s="95"/>
      <c r="CSO22" s="544"/>
      <c r="CSQ22" s="118"/>
      <c r="CSS22" s="118"/>
      <c r="CSU22" s="117"/>
      <c r="CSV22" s="83"/>
      <c r="CSW22" s="83"/>
      <c r="CSX22" s="543"/>
      <c r="CSY22" s="95"/>
      <c r="CTG22" s="95"/>
      <c r="CTH22" s="544"/>
      <c r="CTJ22" s="118"/>
      <c r="CTL22" s="118"/>
      <c r="CTN22" s="117"/>
      <c r="CTO22" s="83"/>
      <c r="CTP22" s="83"/>
      <c r="CTQ22" s="543"/>
      <c r="CTR22" s="95"/>
      <c r="CTZ22" s="95"/>
      <c r="CUA22" s="544"/>
      <c r="CUC22" s="118"/>
      <c r="CUE22" s="118"/>
      <c r="CUG22" s="117"/>
      <c r="CUH22" s="83"/>
      <c r="CUI22" s="83"/>
      <c r="CUJ22" s="543"/>
      <c r="CUK22" s="95"/>
      <c r="CUS22" s="95"/>
      <c r="CUT22" s="544"/>
      <c r="CUV22" s="118"/>
      <c r="CUX22" s="118"/>
      <c r="CUZ22" s="117"/>
      <c r="CVA22" s="83"/>
      <c r="CVB22" s="83"/>
      <c r="CVC22" s="543"/>
      <c r="CVD22" s="95"/>
      <c r="CVL22" s="95"/>
      <c r="CVM22" s="544"/>
      <c r="CVO22" s="118"/>
      <c r="CVQ22" s="118"/>
      <c r="CVS22" s="117"/>
      <c r="CVT22" s="83"/>
      <c r="CVU22" s="83"/>
      <c r="CVV22" s="543"/>
      <c r="CVW22" s="95"/>
      <c r="CWE22" s="95"/>
      <c r="CWF22" s="544"/>
      <c r="CWH22" s="118"/>
      <c r="CWJ22" s="118"/>
      <c r="CWL22" s="117"/>
      <c r="CWM22" s="83"/>
      <c r="CWN22" s="83"/>
      <c r="CWO22" s="543"/>
      <c r="CWP22" s="95"/>
      <c r="CWX22" s="95"/>
      <c r="CWY22" s="544"/>
      <c r="CXA22" s="118"/>
      <c r="CXC22" s="118"/>
      <c r="CXE22" s="117"/>
      <c r="CXF22" s="83"/>
      <c r="CXG22" s="83"/>
      <c r="CXH22" s="543"/>
      <c r="CXI22" s="95"/>
      <c r="CXQ22" s="95"/>
      <c r="CXR22" s="544"/>
      <c r="CXT22" s="118"/>
      <c r="CXV22" s="118"/>
      <c r="CXX22" s="117"/>
      <c r="CXY22" s="83"/>
      <c r="CXZ22" s="83"/>
      <c r="CYA22" s="543"/>
      <c r="CYB22" s="95"/>
      <c r="CYJ22" s="95"/>
      <c r="CYK22" s="544"/>
      <c r="CYM22" s="118"/>
      <c r="CYO22" s="118"/>
      <c r="CYQ22" s="117"/>
      <c r="CYR22" s="83"/>
      <c r="CYS22" s="83"/>
      <c r="CYT22" s="543"/>
      <c r="CYU22" s="95"/>
      <c r="CZC22" s="95"/>
      <c r="CZD22" s="544"/>
      <c r="CZF22" s="118"/>
      <c r="CZH22" s="118"/>
      <c r="CZJ22" s="117"/>
      <c r="CZK22" s="83"/>
      <c r="CZL22" s="83"/>
      <c r="CZM22" s="543"/>
      <c r="CZN22" s="95"/>
      <c r="CZV22" s="95"/>
      <c r="CZW22" s="544"/>
      <c r="CZY22" s="118"/>
      <c r="DAA22" s="118"/>
      <c r="DAC22" s="117"/>
      <c r="DAD22" s="83"/>
      <c r="DAE22" s="83"/>
      <c r="DAF22" s="543"/>
      <c r="DAG22" s="95"/>
      <c r="DAO22" s="95"/>
      <c r="DAP22" s="544"/>
      <c r="DAR22" s="118"/>
      <c r="DAT22" s="118"/>
      <c r="DAV22" s="117"/>
      <c r="DAW22" s="83"/>
      <c r="DAX22" s="83"/>
      <c r="DAY22" s="543"/>
      <c r="DAZ22" s="95"/>
      <c r="DBH22" s="95"/>
      <c r="DBI22" s="544"/>
      <c r="DBK22" s="118"/>
      <c r="DBM22" s="118"/>
      <c r="DBO22" s="117"/>
      <c r="DBP22" s="83"/>
      <c r="DBQ22" s="83"/>
      <c r="DBR22" s="543"/>
      <c r="DBS22" s="95"/>
      <c r="DCA22" s="95"/>
      <c r="DCB22" s="544"/>
      <c r="DCD22" s="118"/>
      <c r="DCF22" s="118"/>
      <c r="DCH22" s="117"/>
      <c r="DCI22" s="83"/>
      <c r="DCJ22" s="83"/>
      <c r="DCK22" s="543"/>
      <c r="DCL22" s="95"/>
      <c r="DCT22" s="95"/>
      <c r="DCU22" s="544"/>
      <c r="DCW22" s="118"/>
      <c r="DCY22" s="118"/>
      <c r="DDA22" s="117"/>
      <c r="DDB22" s="83"/>
      <c r="DDC22" s="83"/>
      <c r="DDD22" s="543"/>
      <c r="DDE22" s="95"/>
      <c r="DDM22" s="95"/>
      <c r="DDN22" s="544"/>
      <c r="DDP22" s="118"/>
      <c r="DDR22" s="118"/>
      <c r="DDT22" s="117"/>
      <c r="DDU22" s="83"/>
      <c r="DDV22" s="83"/>
      <c r="DDW22" s="543"/>
      <c r="DDX22" s="95"/>
      <c r="DEF22" s="95"/>
      <c r="DEG22" s="544"/>
      <c r="DEI22" s="118"/>
      <c r="DEK22" s="118"/>
      <c r="DEM22" s="117"/>
      <c r="DEN22" s="83"/>
      <c r="DEO22" s="83"/>
      <c r="DEP22" s="543"/>
      <c r="DEQ22" s="95"/>
      <c r="DEY22" s="95"/>
      <c r="DEZ22" s="544"/>
      <c r="DFB22" s="118"/>
      <c r="DFD22" s="118"/>
      <c r="DFF22" s="117"/>
      <c r="DFG22" s="83"/>
      <c r="DFH22" s="83"/>
      <c r="DFI22" s="543"/>
      <c r="DFJ22" s="95"/>
      <c r="DFR22" s="95"/>
      <c r="DFS22" s="544"/>
      <c r="DFU22" s="118"/>
      <c r="DFW22" s="118"/>
      <c r="DFY22" s="117"/>
      <c r="DFZ22" s="83"/>
      <c r="DGA22" s="83"/>
      <c r="DGB22" s="543"/>
      <c r="DGC22" s="95"/>
      <c r="DGK22" s="95"/>
      <c r="DGL22" s="544"/>
      <c r="DGN22" s="118"/>
      <c r="DGP22" s="118"/>
      <c r="DGR22" s="117"/>
      <c r="DGS22" s="83"/>
      <c r="DGT22" s="83"/>
      <c r="DGU22" s="543"/>
      <c r="DGV22" s="95"/>
      <c r="DHD22" s="95"/>
      <c r="DHE22" s="544"/>
      <c r="DHG22" s="118"/>
      <c r="DHI22" s="118"/>
      <c r="DHK22" s="117"/>
      <c r="DHL22" s="83"/>
      <c r="DHM22" s="83"/>
      <c r="DHN22" s="543"/>
      <c r="DHO22" s="95"/>
      <c r="DHW22" s="95"/>
      <c r="DHX22" s="544"/>
      <c r="DHZ22" s="118"/>
      <c r="DIB22" s="118"/>
      <c r="DID22" s="117"/>
      <c r="DIE22" s="83"/>
      <c r="DIF22" s="83"/>
      <c r="DIG22" s="543"/>
      <c r="DIH22" s="95"/>
      <c r="DIP22" s="95"/>
      <c r="DIQ22" s="544"/>
      <c r="DIS22" s="118"/>
      <c r="DIU22" s="118"/>
      <c r="DIW22" s="117"/>
      <c r="DIX22" s="83"/>
      <c r="DIY22" s="83"/>
      <c r="DIZ22" s="543"/>
      <c r="DJA22" s="95"/>
      <c r="DJI22" s="95"/>
      <c r="DJJ22" s="544"/>
      <c r="DJL22" s="118"/>
      <c r="DJN22" s="118"/>
      <c r="DJP22" s="117"/>
      <c r="DJQ22" s="83"/>
      <c r="DJR22" s="83"/>
      <c r="DJS22" s="543"/>
      <c r="DJT22" s="95"/>
      <c r="DKB22" s="95"/>
      <c r="DKC22" s="544"/>
      <c r="DKE22" s="118"/>
      <c r="DKG22" s="118"/>
      <c r="DKI22" s="117"/>
      <c r="DKJ22" s="83"/>
      <c r="DKK22" s="83"/>
      <c r="DKL22" s="543"/>
      <c r="DKM22" s="95"/>
      <c r="DKU22" s="95"/>
      <c r="DKV22" s="544"/>
      <c r="DKX22" s="118"/>
      <c r="DKZ22" s="118"/>
      <c r="DLB22" s="117"/>
      <c r="DLC22" s="83"/>
      <c r="DLD22" s="83"/>
      <c r="DLE22" s="543"/>
      <c r="DLF22" s="95"/>
      <c r="DLN22" s="95"/>
      <c r="DLO22" s="544"/>
      <c r="DLQ22" s="118"/>
      <c r="DLS22" s="118"/>
      <c r="DLU22" s="117"/>
      <c r="DLV22" s="83"/>
      <c r="DLW22" s="83"/>
      <c r="DLX22" s="543"/>
      <c r="DLY22" s="95"/>
      <c r="DMG22" s="95"/>
      <c r="DMH22" s="544"/>
      <c r="DMJ22" s="118"/>
      <c r="DML22" s="118"/>
      <c r="DMN22" s="117"/>
      <c r="DMO22" s="83"/>
      <c r="DMP22" s="83"/>
      <c r="DMQ22" s="543"/>
      <c r="DMR22" s="95"/>
      <c r="DMZ22" s="95"/>
      <c r="DNA22" s="544"/>
      <c r="DNC22" s="118"/>
      <c r="DNE22" s="118"/>
      <c r="DNG22" s="117"/>
      <c r="DNH22" s="83"/>
      <c r="DNI22" s="83"/>
      <c r="DNJ22" s="543"/>
      <c r="DNK22" s="95"/>
      <c r="DNS22" s="95"/>
      <c r="DNT22" s="544"/>
      <c r="DNV22" s="118"/>
      <c r="DNX22" s="118"/>
      <c r="DNZ22" s="117"/>
      <c r="DOA22" s="83"/>
      <c r="DOB22" s="83"/>
      <c r="DOC22" s="543"/>
      <c r="DOD22" s="95"/>
      <c r="DOL22" s="95"/>
      <c r="DOM22" s="544"/>
      <c r="DOO22" s="118"/>
      <c r="DOQ22" s="118"/>
      <c r="DOS22" s="117"/>
      <c r="DOT22" s="83"/>
      <c r="DOU22" s="83"/>
      <c r="DOV22" s="543"/>
      <c r="DOW22" s="95"/>
      <c r="DPE22" s="95"/>
      <c r="DPF22" s="544"/>
      <c r="DPH22" s="118"/>
      <c r="DPJ22" s="118"/>
      <c r="DPL22" s="117"/>
      <c r="DPM22" s="83"/>
      <c r="DPN22" s="83"/>
      <c r="DPO22" s="543"/>
      <c r="DPP22" s="95"/>
      <c r="DPX22" s="95"/>
      <c r="DPY22" s="544"/>
      <c r="DQA22" s="118"/>
      <c r="DQC22" s="118"/>
      <c r="DQE22" s="117"/>
      <c r="DQF22" s="83"/>
      <c r="DQG22" s="83"/>
      <c r="DQH22" s="543"/>
      <c r="DQI22" s="95"/>
      <c r="DQQ22" s="95"/>
      <c r="DQR22" s="544"/>
      <c r="DQT22" s="118"/>
      <c r="DQV22" s="118"/>
      <c r="DQX22" s="117"/>
      <c r="DQY22" s="83"/>
      <c r="DQZ22" s="83"/>
      <c r="DRA22" s="543"/>
      <c r="DRB22" s="95"/>
      <c r="DRJ22" s="95"/>
      <c r="DRK22" s="544"/>
      <c r="DRM22" s="118"/>
      <c r="DRO22" s="118"/>
      <c r="DRQ22" s="117"/>
      <c r="DRR22" s="83"/>
      <c r="DRS22" s="83"/>
      <c r="DRT22" s="543"/>
      <c r="DRU22" s="95"/>
      <c r="DSC22" s="95"/>
      <c r="DSD22" s="544"/>
      <c r="DSF22" s="118"/>
      <c r="DSH22" s="118"/>
      <c r="DSJ22" s="117"/>
      <c r="DSK22" s="83"/>
      <c r="DSL22" s="83"/>
      <c r="DSM22" s="543"/>
      <c r="DSN22" s="95"/>
      <c r="DSV22" s="95"/>
      <c r="DSW22" s="544"/>
      <c r="DSY22" s="118"/>
      <c r="DTA22" s="118"/>
      <c r="DTC22" s="117"/>
      <c r="DTD22" s="83"/>
      <c r="DTE22" s="83"/>
      <c r="DTF22" s="543"/>
      <c r="DTG22" s="95"/>
      <c r="DTO22" s="95"/>
      <c r="DTP22" s="544"/>
      <c r="DTR22" s="118"/>
      <c r="DTT22" s="118"/>
      <c r="DTV22" s="117"/>
      <c r="DTW22" s="83"/>
      <c r="DTX22" s="83"/>
      <c r="DTY22" s="543"/>
      <c r="DTZ22" s="95"/>
      <c r="DUH22" s="95"/>
      <c r="DUI22" s="544"/>
      <c r="DUK22" s="118"/>
      <c r="DUM22" s="118"/>
      <c r="DUO22" s="117"/>
      <c r="DUP22" s="83"/>
      <c r="DUQ22" s="83"/>
      <c r="DUR22" s="543"/>
      <c r="DUS22" s="95"/>
      <c r="DVA22" s="95"/>
      <c r="DVB22" s="544"/>
      <c r="DVD22" s="118"/>
      <c r="DVF22" s="118"/>
      <c r="DVH22" s="117"/>
      <c r="DVI22" s="83"/>
      <c r="DVJ22" s="83"/>
      <c r="DVK22" s="543"/>
      <c r="DVL22" s="95"/>
      <c r="DVT22" s="95"/>
      <c r="DVU22" s="544"/>
      <c r="DVW22" s="118"/>
      <c r="DVY22" s="118"/>
      <c r="DWA22" s="117"/>
      <c r="DWB22" s="83"/>
      <c r="DWC22" s="83"/>
      <c r="DWD22" s="543"/>
      <c r="DWE22" s="95"/>
      <c r="DWM22" s="95"/>
      <c r="DWN22" s="544"/>
      <c r="DWP22" s="118"/>
      <c r="DWR22" s="118"/>
      <c r="DWT22" s="117"/>
      <c r="DWU22" s="83"/>
      <c r="DWV22" s="83"/>
      <c r="DWW22" s="543"/>
      <c r="DWX22" s="95"/>
      <c r="DXF22" s="95"/>
      <c r="DXG22" s="544"/>
      <c r="DXI22" s="118"/>
      <c r="DXK22" s="118"/>
      <c r="DXM22" s="117"/>
      <c r="DXN22" s="83"/>
      <c r="DXO22" s="83"/>
      <c r="DXP22" s="543"/>
      <c r="DXQ22" s="95"/>
      <c r="DXY22" s="95"/>
      <c r="DXZ22" s="544"/>
      <c r="DYB22" s="118"/>
      <c r="DYD22" s="118"/>
      <c r="DYF22" s="117"/>
      <c r="DYG22" s="83"/>
      <c r="DYH22" s="83"/>
      <c r="DYI22" s="543"/>
      <c r="DYJ22" s="95"/>
      <c r="DYR22" s="95"/>
      <c r="DYS22" s="544"/>
      <c r="DYU22" s="118"/>
      <c r="DYW22" s="118"/>
      <c r="DYY22" s="117"/>
      <c r="DYZ22" s="83"/>
      <c r="DZA22" s="83"/>
      <c r="DZB22" s="543"/>
      <c r="DZC22" s="95"/>
      <c r="DZK22" s="95"/>
      <c r="DZL22" s="544"/>
      <c r="DZN22" s="118"/>
      <c r="DZP22" s="118"/>
      <c r="DZR22" s="117"/>
      <c r="DZS22" s="83"/>
      <c r="DZT22" s="83"/>
      <c r="DZU22" s="543"/>
      <c r="DZV22" s="95"/>
      <c r="EAD22" s="95"/>
      <c r="EAE22" s="544"/>
      <c r="EAG22" s="118"/>
      <c r="EAI22" s="118"/>
      <c r="EAK22" s="117"/>
      <c r="EAL22" s="83"/>
      <c r="EAM22" s="83"/>
      <c r="EAN22" s="543"/>
      <c r="EAO22" s="95"/>
      <c r="EAW22" s="95"/>
      <c r="EAX22" s="544"/>
      <c r="EAZ22" s="118"/>
      <c r="EBB22" s="118"/>
      <c r="EBD22" s="117"/>
      <c r="EBE22" s="83"/>
      <c r="EBF22" s="83"/>
      <c r="EBG22" s="543"/>
      <c r="EBH22" s="95"/>
      <c r="EBP22" s="95"/>
      <c r="EBQ22" s="544"/>
      <c r="EBS22" s="118"/>
      <c r="EBU22" s="118"/>
      <c r="EBW22" s="117"/>
      <c r="EBX22" s="83"/>
      <c r="EBY22" s="83"/>
      <c r="EBZ22" s="543"/>
      <c r="ECA22" s="95"/>
      <c r="ECI22" s="95"/>
      <c r="ECJ22" s="544"/>
      <c r="ECL22" s="118"/>
      <c r="ECN22" s="118"/>
      <c r="ECP22" s="117"/>
      <c r="ECQ22" s="83"/>
      <c r="ECR22" s="83"/>
      <c r="ECS22" s="543"/>
      <c r="ECT22" s="95"/>
      <c r="EDB22" s="95"/>
      <c r="EDC22" s="544"/>
      <c r="EDE22" s="118"/>
      <c r="EDG22" s="118"/>
      <c r="EDI22" s="117"/>
      <c r="EDJ22" s="83"/>
      <c r="EDK22" s="83"/>
      <c r="EDL22" s="543"/>
      <c r="EDM22" s="95"/>
      <c r="EDU22" s="95"/>
      <c r="EDV22" s="544"/>
      <c r="EDX22" s="118"/>
      <c r="EDZ22" s="118"/>
      <c r="EEB22" s="117"/>
      <c r="EEC22" s="83"/>
      <c r="EED22" s="83"/>
      <c r="EEE22" s="543"/>
      <c r="EEF22" s="95"/>
      <c r="EEN22" s="95"/>
      <c r="EEO22" s="544"/>
      <c r="EEQ22" s="118"/>
      <c r="EES22" s="118"/>
      <c r="EEU22" s="117"/>
      <c r="EEV22" s="83"/>
      <c r="EEW22" s="83"/>
      <c r="EEX22" s="543"/>
      <c r="EEY22" s="95"/>
      <c r="EFG22" s="95"/>
      <c r="EFH22" s="544"/>
      <c r="EFJ22" s="118"/>
      <c r="EFL22" s="118"/>
      <c r="EFN22" s="117"/>
      <c r="EFO22" s="83"/>
      <c r="EFP22" s="83"/>
      <c r="EFQ22" s="543"/>
      <c r="EFR22" s="95"/>
      <c r="EFZ22" s="95"/>
      <c r="EGA22" s="544"/>
      <c r="EGC22" s="118"/>
      <c r="EGE22" s="118"/>
      <c r="EGG22" s="117"/>
      <c r="EGH22" s="83"/>
      <c r="EGI22" s="83"/>
      <c r="EGJ22" s="543"/>
      <c r="EGK22" s="95"/>
      <c r="EGS22" s="95"/>
      <c r="EGT22" s="544"/>
      <c r="EGV22" s="118"/>
      <c r="EGX22" s="118"/>
      <c r="EGZ22" s="117"/>
      <c r="EHA22" s="83"/>
      <c r="EHB22" s="83"/>
      <c r="EHC22" s="543"/>
      <c r="EHD22" s="95"/>
      <c r="EHL22" s="95"/>
      <c r="EHM22" s="544"/>
      <c r="EHO22" s="118"/>
      <c r="EHQ22" s="118"/>
      <c r="EHS22" s="117"/>
      <c r="EHT22" s="83"/>
      <c r="EHU22" s="83"/>
      <c r="EHV22" s="543"/>
      <c r="EHW22" s="95"/>
      <c r="EIE22" s="95"/>
      <c r="EIF22" s="544"/>
      <c r="EIH22" s="118"/>
      <c r="EIJ22" s="118"/>
      <c r="EIL22" s="117"/>
      <c r="EIM22" s="83"/>
      <c r="EIN22" s="83"/>
      <c r="EIO22" s="543"/>
      <c r="EIP22" s="95"/>
      <c r="EIX22" s="95"/>
      <c r="EIY22" s="544"/>
      <c r="EJA22" s="118"/>
      <c r="EJC22" s="118"/>
      <c r="EJE22" s="117"/>
      <c r="EJF22" s="83"/>
      <c r="EJG22" s="83"/>
      <c r="EJH22" s="543"/>
      <c r="EJI22" s="95"/>
      <c r="EJQ22" s="95"/>
      <c r="EJR22" s="544"/>
      <c r="EJT22" s="118"/>
      <c r="EJV22" s="118"/>
      <c r="EJX22" s="117"/>
      <c r="EJY22" s="83"/>
      <c r="EJZ22" s="83"/>
      <c r="EKA22" s="543"/>
      <c r="EKB22" s="95"/>
      <c r="EKJ22" s="95"/>
      <c r="EKK22" s="544"/>
      <c r="EKM22" s="118"/>
      <c r="EKO22" s="118"/>
      <c r="EKQ22" s="117"/>
      <c r="EKR22" s="83"/>
      <c r="EKS22" s="83"/>
      <c r="EKT22" s="543"/>
      <c r="EKU22" s="95"/>
      <c r="ELC22" s="95"/>
      <c r="ELD22" s="544"/>
      <c r="ELF22" s="118"/>
      <c r="ELH22" s="118"/>
      <c r="ELJ22" s="117"/>
      <c r="ELK22" s="83"/>
      <c r="ELL22" s="83"/>
      <c r="ELM22" s="543"/>
      <c r="ELN22" s="95"/>
      <c r="ELV22" s="95"/>
      <c r="ELW22" s="544"/>
      <c r="ELY22" s="118"/>
      <c r="EMA22" s="118"/>
      <c r="EMC22" s="117"/>
      <c r="EMD22" s="83"/>
      <c r="EME22" s="83"/>
      <c r="EMF22" s="543"/>
      <c r="EMG22" s="95"/>
      <c r="EMO22" s="95"/>
      <c r="EMP22" s="544"/>
      <c r="EMR22" s="118"/>
      <c r="EMT22" s="118"/>
      <c r="EMV22" s="117"/>
      <c r="EMW22" s="83"/>
      <c r="EMX22" s="83"/>
      <c r="EMY22" s="543"/>
      <c r="EMZ22" s="95"/>
      <c r="ENH22" s="95"/>
      <c r="ENI22" s="544"/>
      <c r="ENK22" s="118"/>
      <c r="ENM22" s="118"/>
      <c r="ENO22" s="117"/>
      <c r="ENP22" s="83"/>
      <c r="ENQ22" s="83"/>
      <c r="ENR22" s="543"/>
      <c r="ENS22" s="95"/>
      <c r="EOA22" s="95"/>
      <c r="EOB22" s="544"/>
      <c r="EOD22" s="118"/>
      <c r="EOF22" s="118"/>
      <c r="EOH22" s="117"/>
      <c r="EOI22" s="83"/>
      <c r="EOJ22" s="83"/>
      <c r="EOK22" s="543"/>
      <c r="EOL22" s="95"/>
      <c r="EOT22" s="95"/>
      <c r="EOU22" s="544"/>
      <c r="EOW22" s="118"/>
      <c r="EOY22" s="118"/>
      <c r="EPA22" s="117"/>
      <c r="EPB22" s="83"/>
      <c r="EPC22" s="83"/>
      <c r="EPD22" s="543"/>
      <c r="EPE22" s="95"/>
      <c r="EPM22" s="95"/>
      <c r="EPN22" s="544"/>
      <c r="EPP22" s="118"/>
      <c r="EPR22" s="118"/>
      <c r="EPT22" s="117"/>
      <c r="EPU22" s="83"/>
      <c r="EPV22" s="83"/>
      <c r="EPW22" s="543"/>
      <c r="EPX22" s="95"/>
      <c r="EQF22" s="95"/>
      <c r="EQG22" s="544"/>
      <c r="EQI22" s="118"/>
      <c r="EQK22" s="118"/>
      <c r="EQM22" s="117"/>
      <c r="EQN22" s="83"/>
      <c r="EQO22" s="83"/>
      <c r="EQP22" s="543"/>
      <c r="EQQ22" s="95"/>
      <c r="EQY22" s="95"/>
      <c r="EQZ22" s="544"/>
      <c r="ERB22" s="118"/>
      <c r="ERD22" s="118"/>
      <c r="ERF22" s="117"/>
      <c r="ERG22" s="83"/>
      <c r="ERH22" s="83"/>
      <c r="ERI22" s="543"/>
      <c r="ERJ22" s="95"/>
      <c r="ERR22" s="95"/>
      <c r="ERS22" s="544"/>
      <c r="ERU22" s="118"/>
      <c r="ERW22" s="118"/>
      <c r="ERY22" s="117"/>
      <c r="ERZ22" s="83"/>
      <c r="ESA22" s="83"/>
      <c r="ESB22" s="543"/>
      <c r="ESC22" s="95"/>
      <c r="ESK22" s="95"/>
      <c r="ESL22" s="544"/>
      <c r="ESN22" s="118"/>
      <c r="ESP22" s="118"/>
      <c r="ESR22" s="117"/>
      <c r="ESS22" s="83"/>
      <c r="EST22" s="83"/>
      <c r="ESU22" s="543"/>
      <c r="ESV22" s="95"/>
      <c r="ETD22" s="95"/>
      <c r="ETE22" s="544"/>
      <c r="ETG22" s="118"/>
      <c r="ETI22" s="118"/>
      <c r="ETK22" s="117"/>
      <c r="ETL22" s="83"/>
      <c r="ETM22" s="83"/>
      <c r="ETN22" s="543"/>
      <c r="ETO22" s="95"/>
      <c r="ETW22" s="95"/>
      <c r="ETX22" s="544"/>
      <c r="ETZ22" s="118"/>
      <c r="EUB22" s="118"/>
      <c r="EUD22" s="117"/>
      <c r="EUE22" s="83"/>
      <c r="EUF22" s="83"/>
      <c r="EUG22" s="543"/>
      <c r="EUH22" s="95"/>
      <c r="EUP22" s="95"/>
      <c r="EUQ22" s="544"/>
      <c r="EUS22" s="118"/>
      <c r="EUU22" s="118"/>
      <c r="EUW22" s="117"/>
      <c r="EUX22" s="83"/>
      <c r="EUY22" s="83"/>
      <c r="EUZ22" s="543"/>
      <c r="EVA22" s="95"/>
      <c r="EVI22" s="95"/>
      <c r="EVJ22" s="544"/>
      <c r="EVL22" s="118"/>
      <c r="EVN22" s="118"/>
      <c r="EVP22" s="117"/>
      <c r="EVQ22" s="83"/>
      <c r="EVR22" s="83"/>
      <c r="EVS22" s="543"/>
      <c r="EVT22" s="95"/>
      <c r="EWB22" s="95"/>
      <c r="EWC22" s="544"/>
      <c r="EWE22" s="118"/>
      <c r="EWG22" s="118"/>
      <c r="EWI22" s="117"/>
      <c r="EWJ22" s="83"/>
      <c r="EWK22" s="83"/>
      <c r="EWL22" s="543"/>
      <c r="EWM22" s="95"/>
      <c r="EWU22" s="95"/>
      <c r="EWV22" s="544"/>
      <c r="EWX22" s="118"/>
      <c r="EWZ22" s="118"/>
      <c r="EXB22" s="117"/>
      <c r="EXC22" s="83"/>
      <c r="EXD22" s="83"/>
      <c r="EXE22" s="543"/>
      <c r="EXF22" s="95"/>
      <c r="EXN22" s="95"/>
      <c r="EXO22" s="544"/>
      <c r="EXQ22" s="118"/>
      <c r="EXS22" s="118"/>
      <c r="EXU22" s="117"/>
      <c r="EXV22" s="83"/>
      <c r="EXW22" s="83"/>
      <c r="EXX22" s="543"/>
      <c r="EXY22" s="95"/>
      <c r="EYG22" s="95"/>
      <c r="EYH22" s="544"/>
      <c r="EYJ22" s="118"/>
      <c r="EYL22" s="118"/>
      <c r="EYN22" s="117"/>
      <c r="EYO22" s="83"/>
      <c r="EYP22" s="83"/>
      <c r="EYQ22" s="543"/>
      <c r="EYR22" s="95"/>
      <c r="EYZ22" s="95"/>
      <c r="EZA22" s="544"/>
      <c r="EZC22" s="118"/>
      <c r="EZE22" s="118"/>
      <c r="EZG22" s="117"/>
      <c r="EZH22" s="83"/>
      <c r="EZI22" s="83"/>
      <c r="EZJ22" s="543"/>
      <c r="EZK22" s="95"/>
      <c r="EZS22" s="95"/>
      <c r="EZT22" s="544"/>
      <c r="EZV22" s="118"/>
      <c r="EZX22" s="118"/>
      <c r="EZZ22" s="117"/>
      <c r="FAA22" s="83"/>
      <c r="FAB22" s="83"/>
      <c r="FAC22" s="543"/>
      <c r="FAD22" s="95"/>
      <c r="FAL22" s="95"/>
      <c r="FAM22" s="544"/>
      <c r="FAO22" s="118"/>
      <c r="FAQ22" s="118"/>
      <c r="FAS22" s="117"/>
      <c r="FAT22" s="83"/>
      <c r="FAU22" s="83"/>
      <c r="FAV22" s="543"/>
      <c r="FAW22" s="95"/>
      <c r="FBE22" s="95"/>
      <c r="FBF22" s="544"/>
      <c r="FBH22" s="118"/>
      <c r="FBJ22" s="118"/>
      <c r="FBL22" s="117"/>
      <c r="FBM22" s="83"/>
      <c r="FBN22" s="83"/>
      <c r="FBO22" s="543"/>
      <c r="FBP22" s="95"/>
      <c r="FBX22" s="95"/>
      <c r="FBY22" s="544"/>
      <c r="FCA22" s="118"/>
      <c r="FCC22" s="118"/>
      <c r="FCE22" s="117"/>
      <c r="FCF22" s="83"/>
      <c r="FCG22" s="83"/>
      <c r="FCH22" s="543"/>
      <c r="FCI22" s="95"/>
      <c r="FCQ22" s="95"/>
      <c r="FCR22" s="544"/>
      <c r="FCT22" s="118"/>
      <c r="FCV22" s="118"/>
      <c r="FCX22" s="117"/>
      <c r="FCY22" s="83"/>
      <c r="FCZ22" s="83"/>
      <c r="FDA22" s="543"/>
      <c r="FDB22" s="95"/>
      <c r="FDJ22" s="95"/>
      <c r="FDK22" s="544"/>
      <c r="FDM22" s="118"/>
      <c r="FDO22" s="118"/>
      <c r="FDQ22" s="117"/>
      <c r="FDR22" s="83"/>
      <c r="FDS22" s="83"/>
      <c r="FDT22" s="543"/>
      <c r="FDU22" s="95"/>
      <c r="FEC22" s="95"/>
      <c r="FED22" s="544"/>
      <c r="FEF22" s="118"/>
      <c r="FEH22" s="118"/>
      <c r="FEJ22" s="117"/>
      <c r="FEK22" s="83"/>
      <c r="FEL22" s="83"/>
      <c r="FEM22" s="543"/>
      <c r="FEN22" s="95"/>
      <c r="FEV22" s="95"/>
      <c r="FEW22" s="544"/>
      <c r="FEY22" s="118"/>
      <c r="FFA22" s="118"/>
      <c r="FFC22" s="117"/>
      <c r="FFD22" s="83"/>
      <c r="FFE22" s="83"/>
      <c r="FFF22" s="543"/>
      <c r="FFG22" s="95"/>
      <c r="FFO22" s="95"/>
      <c r="FFP22" s="544"/>
      <c r="FFR22" s="118"/>
      <c r="FFT22" s="118"/>
      <c r="FFV22" s="117"/>
      <c r="FFW22" s="83"/>
      <c r="FFX22" s="83"/>
      <c r="FFY22" s="543"/>
      <c r="FFZ22" s="95"/>
      <c r="FGH22" s="95"/>
      <c r="FGI22" s="544"/>
      <c r="FGK22" s="118"/>
      <c r="FGM22" s="118"/>
      <c r="FGO22" s="117"/>
      <c r="FGP22" s="83"/>
      <c r="FGQ22" s="83"/>
      <c r="FGR22" s="543"/>
      <c r="FGS22" s="95"/>
      <c r="FHA22" s="95"/>
      <c r="FHB22" s="544"/>
      <c r="FHD22" s="118"/>
      <c r="FHF22" s="118"/>
      <c r="FHH22" s="117"/>
      <c r="FHI22" s="83"/>
      <c r="FHJ22" s="83"/>
      <c r="FHK22" s="543"/>
      <c r="FHL22" s="95"/>
      <c r="FHT22" s="95"/>
      <c r="FHU22" s="544"/>
      <c r="FHW22" s="118"/>
      <c r="FHY22" s="118"/>
      <c r="FIA22" s="117"/>
      <c r="FIB22" s="83"/>
      <c r="FIC22" s="83"/>
      <c r="FID22" s="543"/>
      <c r="FIE22" s="95"/>
      <c r="FIM22" s="95"/>
      <c r="FIN22" s="544"/>
      <c r="FIP22" s="118"/>
      <c r="FIR22" s="118"/>
      <c r="FIT22" s="117"/>
      <c r="FIU22" s="83"/>
      <c r="FIV22" s="83"/>
      <c r="FIW22" s="543"/>
      <c r="FIX22" s="95"/>
      <c r="FJF22" s="95"/>
      <c r="FJG22" s="544"/>
      <c r="FJI22" s="118"/>
      <c r="FJK22" s="118"/>
      <c r="FJM22" s="117"/>
      <c r="FJN22" s="83"/>
      <c r="FJO22" s="83"/>
      <c r="FJP22" s="543"/>
      <c r="FJQ22" s="95"/>
      <c r="FJY22" s="95"/>
      <c r="FJZ22" s="544"/>
      <c r="FKB22" s="118"/>
      <c r="FKD22" s="118"/>
      <c r="FKF22" s="117"/>
      <c r="FKG22" s="83"/>
      <c r="FKH22" s="83"/>
      <c r="FKI22" s="543"/>
      <c r="FKJ22" s="95"/>
      <c r="FKR22" s="95"/>
      <c r="FKS22" s="544"/>
      <c r="FKU22" s="118"/>
      <c r="FKW22" s="118"/>
      <c r="FKY22" s="117"/>
      <c r="FKZ22" s="83"/>
      <c r="FLA22" s="83"/>
      <c r="FLB22" s="543"/>
      <c r="FLC22" s="95"/>
      <c r="FLK22" s="95"/>
      <c r="FLL22" s="544"/>
      <c r="FLN22" s="118"/>
      <c r="FLP22" s="118"/>
      <c r="FLR22" s="117"/>
      <c r="FLS22" s="83"/>
      <c r="FLT22" s="83"/>
      <c r="FLU22" s="543"/>
      <c r="FLV22" s="95"/>
      <c r="FMD22" s="95"/>
      <c r="FME22" s="544"/>
      <c r="FMG22" s="118"/>
      <c r="FMI22" s="118"/>
      <c r="FMK22" s="117"/>
      <c r="FML22" s="83"/>
      <c r="FMM22" s="83"/>
      <c r="FMN22" s="543"/>
      <c r="FMO22" s="95"/>
      <c r="FMW22" s="95"/>
      <c r="FMX22" s="544"/>
      <c r="FMZ22" s="118"/>
      <c r="FNB22" s="118"/>
      <c r="FND22" s="117"/>
      <c r="FNE22" s="83"/>
      <c r="FNF22" s="83"/>
      <c r="FNG22" s="543"/>
      <c r="FNH22" s="95"/>
      <c r="FNP22" s="95"/>
      <c r="FNQ22" s="544"/>
      <c r="FNS22" s="118"/>
      <c r="FNU22" s="118"/>
      <c r="FNW22" s="117"/>
      <c r="FNX22" s="83"/>
      <c r="FNY22" s="83"/>
      <c r="FNZ22" s="543"/>
      <c r="FOA22" s="95"/>
      <c r="FOI22" s="95"/>
      <c r="FOJ22" s="544"/>
      <c r="FOL22" s="118"/>
      <c r="FON22" s="118"/>
      <c r="FOP22" s="117"/>
      <c r="FOQ22" s="83"/>
      <c r="FOR22" s="83"/>
      <c r="FOS22" s="543"/>
      <c r="FOT22" s="95"/>
      <c r="FPB22" s="95"/>
      <c r="FPC22" s="544"/>
      <c r="FPE22" s="118"/>
      <c r="FPG22" s="118"/>
      <c r="FPI22" s="117"/>
      <c r="FPJ22" s="83"/>
      <c r="FPK22" s="83"/>
      <c r="FPL22" s="543"/>
      <c r="FPM22" s="95"/>
      <c r="FPU22" s="95"/>
      <c r="FPV22" s="544"/>
      <c r="FPX22" s="118"/>
      <c r="FPZ22" s="118"/>
      <c r="FQB22" s="117"/>
      <c r="FQC22" s="83"/>
      <c r="FQD22" s="83"/>
      <c r="FQE22" s="543"/>
      <c r="FQF22" s="95"/>
      <c r="FQN22" s="95"/>
      <c r="FQO22" s="544"/>
      <c r="FQQ22" s="118"/>
      <c r="FQS22" s="118"/>
      <c r="FQU22" s="117"/>
      <c r="FQV22" s="83"/>
      <c r="FQW22" s="83"/>
      <c r="FQX22" s="543"/>
      <c r="FQY22" s="95"/>
      <c r="FRG22" s="95"/>
      <c r="FRH22" s="544"/>
      <c r="FRJ22" s="118"/>
      <c r="FRL22" s="118"/>
      <c r="FRN22" s="117"/>
      <c r="FRO22" s="83"/>
      <c r="FRP22" s="83"/>
      <c r="FRQ22" s="543"/>
      <c r="FRR22" s="95"/>
      <c r="FRZ22" s="95"/>
      <c r="FSA22" s="544"/>
      <c r="FSC22" s="118"/>
      <c r="FSE22" s="118"/>
      <c r="FSG22" s="117"/>
      <c r="FSH22" s="83"/>
      <c r="FSI22" s="83"/>
      <c r="FSJ22" s="543"/>
      <c r="FSK22" s="95"/>
      <c r="FSS22" s="95"/>
      <c r="FST22" s="544"/>
      <c r="FSV22" s="118"/>
      <c r="FSX22" s="118"/>
      <c r="FSZ22" s="117"/>
      <c r="FTA22" s="83"/>
      <c r="FTB22" s="83"/>
      <c r="FTC22" s="543"/>
      <c r="FTD22" s="95"/>
      <c r="FTL22" s="95"/>
      <c r="FTM22" s="544"/>
      <c r="FTO22" s="118"/>
      <c r="FTQ22" s="118"/>
      <c r="FTS22" s="117"/>
      <c r="FTT22" s="83"/>
      <c r="FTU22" s="83"/>
      <c r="FTV22" s="543"/>
      <c r="FTW22" s="95"/>
      <c r="FUE22" s="95"/>
      <c r="FUF22" s="544"/>
      <c r="FUH22" s="118"/>
      <c r="FUJ22" s="118"/>
      <c r="FUL22" s="117"/>
      <c r="FUM22" s="83"/>
      <c r="FUN22" s="83"/>
      <c r="FUO22" s="543"/>
      <c r="FUP22" s="95"/>
      <c r="FUX22" s="95"/>
      <c r="FUY22" s="544"/>
      <c r="FVA22" s="118"/>
      <c r="FVC22" s="118"/>
      <c r="FVE22" s="117"/>
      <c r="FVF22" s="83"/>
      <c r="FVG22" s="83"/>
      <c r="FVH22" s="543"/>
      <c r="FVI22" s="95"/>
      <c r="FVQ22" s="95"/>
      <c r="FVR22" s="544"/>
      <c r="FVT22" s="118"/>
      <c r="FVV22" s="118"/>
      <c r="FVX22" s="117"/>
      <c r="FVY22" s="83"/>
      <c r="FVZ22" s="83"/>
      <c r="FWA22" s="543"/>
      <c r="FWB22" s="95"/>
      <c r="FWJ22" s="95"/>
      <c r="FWK22" s="544"/>
      <c r="FWM22" s="118"/>
      <c r="FWO22" s="118"/>
      <c r="FWQ22" s="117"/>
      <c r="FWR22" s="83"/>
      <c r="FWS22" s="83"/>
      <c r="FWT22" s="543"/>
      <c r="FWU22" s="95"/>
      <c r="FXC22" s="95"/>
      <c r="FXD22" s="544"/>
      <c r="FXF22" s="118"/>
      <c r="FXH22" s="118"/>
      <c r="FXJ22" s="117"/>
      <c r="FXK22" s="83"/>
      <c r="FXL22" s="83"/>
      <c r="FXM22" s="543"/>
      <c r="FXN22" s="95"/>
      <c r="FXV22" s="95"/>
      <c r="FXW22" s="544"/>
      <c r="FXY22" s="118"/>
      <c r="FYA22" s="118"/>
      <c r="FYC22" s="117"/>
      <c r="FYD22" s="83"/>
      <c r="FYE22" s="83"/>
      <c r="FYF22" s="543"/>
      <c r="FYG22" s="95"/>
      <c r="FYO22" s="95"/>
      <c r="FYP22" s="544"/>
      <c r="FYR22" s="118"/>
      <c r="FYT22" s="118"/>
      <c r="FYV22" s="117"/>
      <c r="FYW22" s="83"/>
      <c r="FYX22" s="83"/>
      <c r="FYY22" s="543"/>
      <c r="FYZ22" s="95"/>
      <c r="FZH22" s="95"/>
      <c r="FZI22" s="544"/>
      <c r="FZK22" s="118"/>
      <c r="FZM22" s="118"/>
      <c r="FZO22" s="117"/>
      <c r="FZP22" s="83"/>
      <c r="FZQ22" s="83"/>
      <c r="FZR22" s="543"/>
      <c r="FZS22" s="95"/>
      <c r="GAA22" s="95"/>
      <c r="GAB22" s="544"/>
      <c r="GAD22" s="118"/>
      <c r="GAF22" s="118"/>
      <c r="GAH22" s="117"/>
      <c r="GAI22" s="83"/>
      <c r="GAJ22" s="83"/>
      <c r="GAK22" s="543"/>
      <c r="GAL22" s="95"/>
      <c r="GAT22" s="95"/>
      <c r="GAU22" s="544"/>
      <c r="GAW22" s="118"/>
      <c r="GAY22" s="118"/>
      <c r="GBA22" s="117"/>
      <c r="GBB22" s="83"/>
      <c r="GBC22" s="83"/>
      <c r="GBD22" s="543"/>
      <c r="GBE22" s="95"/>
      <c r="GBM22" s="95"/>
      <c r="GBN22" s="544"/>
      <c r="GBP22" s="118"/>
      <c r="GBR22" s="118"/>
      <c r="GBT22" s="117"/>
      <c r="GBU22" s="83"/>
      <c r="GBV22" s="83"/>
      <c r="GBW22" s="543"/>
      <c r="GBX22" s="95"/>
      <c r="GCF22" s="95"/>
      <c r="GCG22" s="544"/>
      <c r="GCI22" s="118"/>
      <c r="GCK22" s="118"/>
      <c r="GCM22" s="117"/>
      <c r="GCN22" s="83"/>
      <c r="GCO22" s="83"/>
      <c r="GCP22" s="543"/>
      <c r="GCQ22" s="95"/>
      <c r="GCY22" s="95"/>
      <c r="GCZ22" s="544"/>
      <c r="GDB22" s="118"/>
      <c r="GDD22" s="118"/>
      <c r="GDF22" s="117"/>
      <c r="GDG22" s="83"/>
      <c r="GDH22" s="83"/>
      <c r="GDI22" s="543"/>
      <c r="GDJ22" s="95"/>
      <c r="GDR22" s="95"/>
      <c r="GDS22" s="544"/>
      <c r="GDU22" s="118"/>
      <c r="GDW22" s="118"/>
      <c r="GDY22" s="117"/>
      <c r="GDZ22" s="83"/>
      <c r="GEA22" s="83"/>
      <c r="GEB22" s="543"/>
      <c r="GEC22" s="95"/>
      <c r="GEK22" s="95"/>
      <c r="GEL22" s="544"/>
      <c r="GEN22" s="118"/>
      <c r="GEP22" s="118"/>
      <c r="GER22" s="117"/>
      <c r="GES22" s="83"/>
      <c r="GET22" s="83"/>
      <c r="GEU22" s="543"/>
      <c r="GEV22" s="95"/>
      <c r="GFD22" s="95"/>
      <c r="GFE22" s="544"/>
      <c r="GFG22" s="118"/>
      <c r="GFI22" s="118"/>
      <c r="GFK22" s="117"/>
      <c r="GFL22" s="83"/>
      <c r="GFM22" s="83"/>
      <c r="GFN22" s="543"/>
      <c r="GFO22" s="95"/>
      <c r="GFW22" s="95"/>
      <c r="GFX22" s="544"/>
      <c r="GFZ22" s="118"/>
      <c r="GGB22" s="118"/>
      <c r="GGD22" s="117"/>
      <c r="GGE22" s="83"/>
      <c r="GGF22" s="83"/>
      <c r="GGG22" s="543"/>
      <c r="GGH22" s="95"/>
      <c r="GGP22" s="95"/>
      <c r="GGQ22" s="544"/>
      <c r="GGS22" s="118"/>
      <c r="GGU22" s="118"/>
      <c r="GGW22" s="117"/>
      <c r="GGX22" s="83"/>
      <c r="GGY22" s="83"/>
      <c r="GGZ22" s="543"/>
      <c r="GHA22" s="95"/>
      <c r="GHI22" s="95"/>
      <c r="GHJ22" s="544"/>
      <c r="GHL22" s="118"/>
      <c r="GHN22" s="118"/>
      <c r="GHP22" s="117"/>
      <c r="GHQ22" s="83"/>
      <c r="GHR22" s="83"/>
      <c r="GHS22" s="543"/>
      <c r="GHT22" s="95"/>
      <c r="GIB22" s="95"/>
      <c r="GIC22" s="544"/>
      <c r="GIE22" s="118"/>
      <c r="GIG22" s="118"/>
      <c r="GII22" s="117"/>
      <c r="GIJ22" s="83"/>
      <c r="GIK22" s="83"/>
      <c r="GIL22" s="543"/>
      <c r="GIM22" s="95"/>
      <c r="GIU22" s="95"/>
      <c r="GIV22" s="544"/>
      <c r="GIX22" s="118"/>
      <c r="GIZ22" s="118"/>
      <c r="GJB22" s="117"/>
      <c r="GJC22" s="83"/>
      <c r="GJD22" s="83"/>
      <c r="GJE22" s="543"/>
      <c r="GJF22" s="95"/>
      <c r="GJN22" s="95"/>
      <c r="GJO22" s="544"/>
      <c r="GJQ22" s="118"/>
      <c r="GJS22" s="118"/>
      <c r="GJU22" s="117"/>
      <c r="GJV22" s="83"/>
      <c r="GJW22" s="83"/>
      <c r="GJX22" s="543"/>
      <c r="GJY22" s="95"/>
      <c r="GKG22" s="95"/>
      <c r="GKH22" s="544"/>
      <c r="GKJ22" s="118"/>
      <c r="GKL22" s="118"/>
      <c r="GKN22" s="117"/>
      <c r="GKO22" s="83"/>
      <c r="GKP22" s="83"/>
      <c r="GKQ22" s="543"/>
      <c r="GKR22" s="95"/>
      <c r="GKZ22" s="95"/>
      <c r="GLA22" s="544"/>
      <c r="GLC22" s="118"/>
      <c r="GLE22" s="118"/>
      <c r="GLG22" s="117"/>
      <c r="GLH22" s="83"/>
      <c r="GLI22" s="83"/>
      <c r="GLJ22" s="543"/>
      <c r="GLK22" s="95"/>
      <c r="GLS22" s="95"/>
      <c r="GLT22" s="544"/>
      <c r="GLV22" s="118"/>
      <c r="GLX22" s="118"/>
      <c r="GLZ22" s="117"/>
      <c r="GMA22" s="83"/>
      <c r="GMB22" s="83"/>
      <c r="GMC22" s="543"/>
      <c r="GMD22" s="95"/>
      <c r="GML22" s="95"/>
      <c r="GMM22" s="544"/>
      <c r="GMO22" s="118"/>
      <c r="GMQ22" s="118"/>
      <c r="GMS22" s="117"/>
      <c r="GMT22" s="83"/>
      <c r="GMU22" s="83"/>
      <c r="GMV22" s="543"/>
      <c r="GMW22" s="95"/>
      <c r="GNE22" s="95"/>
      <c r="GNF22" s="544"/>
      <c r="GNH22" s="118"/>
      <c r="GNJ22" s="118"/>
      <c r="GNL22" s="117"/>
      <c r="GNM22" s="83"/>
      <c r="GNN22" s="83"/>
      <c r="GNO22" s="543"/>
      <c r="GNP22" s="95"/>
      <c r="GNX22" s="95"/>
      <c r="GNY22" s="544"/>
      <c r="GOA22" s="118"/>
      <c r="GOC22" s="118"/>
      <c r="GOE22" s="117"/>
      <c r="GOF22" s="83"/>
      <c r="GOG22" s="83"/>
      <c r="GOH22" s="543"/>
      <c r="GOI22" s="95"/>
      <c r="GOQ22" s="95"/>
      <c r="GOR22" s="544"/>
      <c r="GOT22" s="118"/>
      <c r="GOV22" s="118"/>
      <c r="GOX22" s="117"/>
      <c r="GOY22" s="83"/>
      <c r="GOZ22" s="83"/>
      <c r="GPA22" s="543"/>
      <c r="GPB22" s="95"/>
      <c r="GPJ22" s="95"/>
      <c r="GPK22" s="544"/>
      <c r="GPM22" s="118"/>
      <c r="GPO22" s="118"/>
      <c r="GPQ22" s="117"/>
      <c r="GPR22" s="83"/>
      <c r="GPS22" s="83"/>
      <c r="GPT22" s="543"/>
      <c r="GPU22" s="95"/>
      <c r="GQC22" s="95"/>
      <c r="GQD22" s="544"/>
      <c r="GQF22" s="118"/>
      <c r="GQH22" s="118"/>
      <c r="GQJ22" s="117"/>
      <c r="GQK22" s="83"/>
      <c r="GQL22" s="83"/>
      <c r="GQM22" s="543"/>
      <c r="GQN22" s="95"/>
      <c r="GQV22" s="95"/>
      <c r="GQW22" s="544"/>
      <c r="GQY22" s="118"/>
      <c r="GRA22" s="118"/>
      <c r="GRC22" s="117"/>
      <c r="GRD22" s="83"/>
      <c r="GRE22" s="83"/>
      <c r="GRF22" s="543"/>
      <c r="GRG22" s="95"/>
      <c r="GRO22" s="95"/>
      <c r="GRP22" s="544"/>
      <c r="GRR22" s="118"/>
      <c r="GRT22" s="118"/>
      <c r="GRV22" s="117"/>
      <c r="GRW22" s="83"/>
      <c r="GRX22" s="83"/>
      <c r="GRY22" s="543"/>
      <c r="GRZ22" s="95"/>
      <c r="GSH22" s="95"/>
      <c r="GSI22" s="544"/>
      <c r="GSK22" s="118"/>
      <c r="GSM22" s="118"/>
      <c r="GSO22" s="117"/>
      <c r="GSP22" s="83"/>
      <c r="GSQ22" s="83"/>
      <c r="GSR22" s="543"/>
      <c r="GSS22" s="95"/>
      <c r="GTA22" s="95"/>
      <c r="GTB22" s="544"/>
      <c r="GTD22" s="118"/>
      <c r="GTF22" s="118"/>
      <c r="GTH22" s="117"/>
      <c r="GTI22" s="83"/>
      <c r="GTJ22" s="83"/>
      <c r="GTK22" s="543"/>
      <c r="GTL22" s="95"/>
      <c r="GTT22" s="95"/>
      <c r="GTU22" s="544"/>
      <c r="GTW22" s="118"/>
      <c r="GTY22" s="118"/>
      <c r="GUA22" s="117"/>
      <c r="GUB22" s="83"/>
      <c r="GUC22" s="83"/>
      <c r="GUD22" s="543"/>
      <c r="GUE22" s="95"/>
      <c r="GUM22" s="95"/>
      <c r="GUN22" s="544"/>
      <c r="GUP22" s="118"/>
      <c r="GUR22" s="118"/>
      <c r="GUT22" s="117"/>
      <c r="GUU22" s="83"/>
      <c r="GUV22" s="83"/>
      <c r="GUW22" s="543"/>
      <c r="GUX22" s="95"/>
      <c r="GVF22" s="95"/>
      <c r="GVG22" s="544"/>
      <c r="GVI22" s="118"/>
      <c r="GVK22" s="118"/>
      <c r="GVM22" s="117"/>
      <c r="GVN22" s="83"/>
      <c r="GVO22" s="83"/>
      <c r="GVP22" s="543"/>
      <c r="GVQ22" s="95"/>
      <c r="GVY22" s="95"/>
      <c r="GVZ22" s="544"/>
      <c r="GWB22" s="118"/>
      <c r="GWD22" s="118"/>
      <c r="GWF22" s="117"/>
      <c r="GWG22" s="83"/>
      <c r="GWH22" s="83"/>
      <c r="GWI22" s="543"/>
      <c r="GWJ22" s="95"/>
      <c r="GWR22" s="95"/>
      <c r="GWS22" s="544"/>
      <c r="GWU22" s="118"/>
      <c r="GWW22" s="118"/>
      <c r="GWY22" s="117"/>
      <c r="GWZ22" s="83"/>
      <c r="GXA22" s="83"/>
      <c r="GXB22" s="543"/>
      <c r="GXC22" s="95"/>
      <c r="GXK22" s="95"/>
      <c r="GXL22" s="544"/>
      <c r="GXN22" s="118"/>
      <c r="GXP22" s="118"/>
      <c r="GXR22" s="117"/>
      <c r="GXS22" s="83"/>
      <c r="GXT22" s="83"/>
      <c r="GXU22" s="543"/>
      <c r="GXV22" s="95"/>
      <c r="GYD22" s="95"/>
      <c r="GYE22" s="544"/>
      <c r="GYG22" s="118"/>
      <c r="GYI22" s="118"/>
      <c r="GYK22" s="117"/>
      <c r="GYL22" s="83"/>
      <c r="GYM22" s="83"/>
      <c r="GYN22" s="543"/>
      <c r="GYO22" s="95"/>
      <c r="GYW22" s="95"/>
      <c r="GYX22" s="544"/>
      <c r="GYZ22" s="118"/>
      <c r="GZB22" s="118"/>
      <c r="GZD22" s="117"/>
      <c r="GZE22" s="83"/>
      <c r="GZF22" s="83"/>
      <c r="GZG22" s="543"/>
      <c r="GZH22" s="95"/>
      <c r="GZP22" s="95"/>
      <c r="GZQ22" s="544"/>
      <c r="GZS22" s="118"/>
      <c r="GZU22" s="118"/>
      <c r="GZW22" s="117"/>
      <c r="GZX22" s="83"/>
      <c r="GZY22" s="83"/>
      <c r="GZZ22" s="543"/>
      <c r="HAA22" s="95"/>
      <c r="HAI22" s="95"/>
      <c r="HAJ22" s="544"/>
      <c r="HAL22" s="118"/>
      <c r="HAN22" s="118"/>
      <c r="HAP22" s="117"/>
      <c r="HAQ22" s="83"/>
      <c r="HAR22" s="83"/>
      <c r="HAS22" s="543"/>
      <c r="HAT22" s="95"/>
      <c r="HBB22" s="95"/>
      <c r="HBC22" s="544"/>
      <c r="HBE22" s="118"/>
      <c r="HBG22" s="118"/>
      <c r="HBI22" s="117"/>
      <c r="HBJ22" s="83"/>
      <c r="HBK22" s="83"/>
      <c r="HBL22" s="543"/>
      <c r="HBM22" s="95"/>
      <c r="HBU22" s="95"/>
      <c r="HBV22" s="544"/>
      <c r="HBX22" s="118"/>
      <c r="HBZ22" s="118"/>
      <c r="HCB22" s="117"/>
      <c r="HCC22" s="83"/>
      <c r="HCD22" s="83"/>
      <c r="HCE22" s="543"/>
      <c r="HCF22" s="95"/>
      <c r="HCN22" s="95"/>
      <c r="HCO22" s="544"/>
      <c r="HCQ22" s="118"/>
      <c r="HCS22" s="118"/>
      <c r="HCU22" s="117"/>
      <c r="HCV22" s="83"/>
      <c r="HCW22" s="83"/>
      <c r="HCX22" s="543"/>
      <c r="HCY22" s="95"/>
      <c r="HDG22" s="95"/>
      <c r="HDH22" s="544"/>
      <c r="HDJ22" s="118"/>
      <c r="HDL22" s="118"/>
      <c r="HDN22" s="117"/>
      <c r="HDO22" s="83"/>
      <c r="HDP22" s="83"/>
      <c r="HDQ22" s="543"/>
      <c r="HDR22" s="95"/>
      <c r="HDZ22" s="95"/>
      <c r="HEA22" s="544"/>
      <c r="HEC22" s="118"/>
      <c r="HEE22" s="118"/>
      <c r="HEG22" s="117"/>
      <c r="HEH22" s="83"/>
      <c r="HEI22" s="83"/>
      <c r="HEJ22" s="543"/>
      <c r="HEK22" s="95"/>
      <c r="HES22" s="95"/>
      <c r="HET22" s="544"/>
      <c r="HEV22" s="118"/>
      <c r="HEX22" s="118"/>
      <c r="HEZ22" s="117"/>
      <c r="HFA22" s="83"/>
      <c r="HFB22" s="83"/>
      <c r="HFC22" s="543"/>
      <c r="HFD22" s="95"/>
      <c r="HFL22" s="95"/>
      <c r="HFM22" s="544"/>
      <c r="HFO22" s="118"/>
      <c r="HFQ22" s="118"/>
      <c r="HFS22" s="117"/>
      <c r="HFT22" s="83"/>
      <c r="HFU22" s="83"/>
      <c r="HFV22" s="543"/>
      <c r="HFW22" s="95"/>
      <c r="HGE22" s="95"/>
      <c r="HGF22" s="544"/>
      <c r="HGH22" s="118"/>
      <c r="HGJ22" s="118"/>
      <c r="HGL22" s="117"/>
      <c r="HGM22" s="83"/>
      <c r="HGN22" s="83"/>
      <c r="HGO22" s="543"/>
      <c r="HGP22" s="95"/>
      <c r="HGX22" s="95"/>
      <c r="HGY22" s="544"/>
      <c r="HHA22" s="118"/>
      <c r="HHC22" s="118"/>
      <c r="HHE22" s="117"/>
      <c r="HHF22" s="83"/>
      <c r="HHG22" s="83"/>
      <c r="HHH22" s="543"/>
      <c r="HHI22" s="95"/>
      <c r="HHQ22" s="95"/>
      <c r="HHR22" s="544"/>
      <c r="HHT22" s="118"/>
      <c r="HHV22" s="118"/>
      <c r="HHX22" s="117"/>
      <c r="HHY22" s="83"/>
      <c r="HHZ22" s="83"/>
      <c r="HIA22" s="543"/>
      <c r="HIB22" s="95"/>
      <c r="HIJ22" s="95"/>
      <c r="HIK22" s="544"/>
      <c r="HIM22" s="118"/>
      <c r="HIO22" s="118"/>
      <c r="HIQ22" s="117"/>
      <c r="HIR22" s="83"/>
      <c r="HIS22" s="83"/>
      <c r="HIT22" s="543"/>
      <c r="HIU22" s="95"/>
      <c r="HJC22" s="95"/>
      <c r="HJD22" s="544"/>
      <c r="HJF22" s="118"/>
      <c r="HJH22" s="118"/>
      <c r="HJJ22" s="117"/>
      <c r="HJK22" s="83"/>
      <c r="HJL22" s="83"/>
      <c r="HJM22" s="543"/>
      <c r="HJN22" s="95"/>
      <c r="HJV22" s="95"/>
      <c r="HJW22" s="544"/>
      <c r="HJY22" s="118"/>
      <c r="HKA22" s="118"/>
      <c r="HKC22" s="117"/>
      <c r="HKD22" s="83"/>
      <c r="HKE22" s="83"/>
      <c r="HKF22" s="543"/>
      <c r="HKG22" s="95"/>
      <c r="HKO22" s="95"/>
      <c r="HKP22" s="544"/>
      <c r="HKR22" s="118"/>
      <c r="HKT22" s="118"/>
      <c r="HKV22" s="117"/>
      <c r="HKW22" s="83"/>
      <c r="HKX22" s="83"/>
      <c r="HKY22" s="543"/>
      <c r="HKZ22" s="95"/>
      <c r="HLH22" s="95"/>
      <c r="HLI22" s="544"/>
      <c r="HLK22" s="118"/>
      <c r="HLM22" s="118"/>
      <c r="HLO22" s="117"/>
      <c r="HLP22" s="83"/>
      <c r="HLQ22" s="83"/>
      <c r="HLR22" s="543"/>
      <c r="HLS22" s="95"/>
      <c r="HMA22" s="95"/>
      <c r="HMB22" s="544"/>
      <c r="HMD22" s="118"/>
      <c r="HMF22" s="118"/>
      <c r="HMH22" s="117"/>
      <c r="HMI22" s="83"/>
      <c r="HMJ22" s="83"/>
      <c r="HMK22" s="543"/>
      <c r="HML22" s="95"/>
      <c r="HMT22" s="95"/>
      <c r="HMU22" s="544"/>
      <c r="HMW22" s="118"/>
      <c r="HMY22" s="118"/>
      <c r="HNA22" s="117"/>
      <c r="HNB22" s="83"/>
      <c r="HNC22" s="83"/>
      <c r="HND22" s="543"/>
      <c r="HNE22" s="95"/>
      <c r="HNM22" s="95"/>
      <c r="HNN22" s="544"/>
      <c r="HNP22" s="118"/>
      <c r="HNR22" s="118"/>
      <c r="HNT22" s="117"/>
      <c r="HNU22" s="83"/>
      <c r="HNV22" s="83"/>
      <c r="HNW22" s="543"/>
      <c r="HNX22" s="95"/>
      <c r="HOF22" s="95"/>
      <c r="HOG22" s="544"/>
      <c r="HOI22" s="118"/>
      <c r="HOK22" s="118"/>
      <c r="HOM22" s="117"/>
      <c r="HON22" s="83"/>
      <c r="HOO22" s="83"/>
      <c r="HOP22" s="543"/>
      <c r="HOQ22" s="95"/>
      <c r="HOY22" s="95"/>
      <c r="HOZ22" s="544"/>
      <c r="HPB22" s="118"/>
      <c r="HPD22" s="118"/>
      <c r="HPF22" s="117"/>
      <c r="HPG22" s="83"/>
      <c r="HPH22" s="83"/>
      <c r="HPI22" s="543"/>
      <c r="HPJ22" s="95"/>
      <c r="HPR22" s="95"/>
      <c r="HPS22" s="544"/>
      <c r="HPU22" s="118"/>
      <c r="HPW22" s="118"/>
      <c r="HPY22" s="117"/>
      <c r="HPZ22" s="83"/>
      <c r="HQA22" s="83"/>
      <c r="HQB22" s="543"/>
      <c r="HQC22" s="95"/>
      <c r="HQK22" s="95"/>
      <c r="HQL22" s="544"/>
      <c r="HQN22" s="118"/>
      <c r="HQP22" s="118"/>
      <c r="HQR22" s="117"/>
      <c r="HQS22" s="83"/>
      <c r="HQT22" s="83"/>
      <c r="HQU22" s="543"/>
      <c r="HQV22" s="95"/>
      <c r="HRD22" s="95"/>
      <c r="HRE22" s="544"/>
      <c r="HRG22" s="118"/>
      <c r="HRI22" s="118"/>
      <c r="HRK22" s="117"/>
      <c r="HRL22" s="83"/>
      <c r="HRM22" s="83"/>
      <c r="HRN22" s="543"/>
      <c r="HRO22" s="95"/>
      <c r="HRW22" s="95"/>
      <c r="HRX22" s="544"/>
      <c r="HRZ22" s="118"/>
      <c r="HSB22" s="118"/>
      <c r="HSD22" s="117"/>
      <c r="HSE22" s="83"/>
      <c r="HSF22" s="83"/>
      <c r="HSG22" s="543"/>
      <c r="HSH22" s="95"/>
      <c r="HSP22" s="95"/>
      <c r="HSQ22" s="544"/>
      <c r="HSS22" s="118"/>
      <c r="HSU22" s="118"/>
      <c r="HSW22" s="117"/>
      <c r="HSX22" s="83"/>
      <c r="HSY22" s="83"/>
      <c r="HSZ22" s="543"/>
      <c r="HTA22" s="95"/>
      <c r="HTI22" s="95"/>
      <c r="HTJ22" s="544"/>
      <c r="HTL22" s="118"/>
      <c r="HTN22" s="118"/>
      <c r="HTP22" s="117"/>
      <c r="HTQ22" s="83"/>
      <c r="HTR22" s="83"/>
      <c r="HTS22" s="543"/>
      <c r="HTT22" s="95"/>
      <c r="HUB22" s="95"/>
      <c r="HUC22" s="544"/>
      <c r="HUE22" s="118"/>
      <c r="HUG22" s="118"/>
      <c r="HUI22" s="117"/>
      <c r="HUJ22" s="83"/>
      <c r="HUK22" s="83"/>
      <c r="HUL22" s="543"/>
      <c r="HUM22" s="95"/>
      <c r="HUU22" s="95"/>
      <c r="HUV22" s="544"/>
      <c r="HUX22" s="118"/>
      <c r="HUZ22" s="118"/>
      <c r="HVB22" s="117"/>
      <c r="HVC22" s="83"/>
      <c r="HVD22" s="83"/>
      <c r="HVE22" s="543"/>
      <c r="HVF22" s="95"/>
      <c r="HVN22" s="95"/>
      <c r="HVO22" s="544"/>
      <c r="HVQ22" s="118"/>
      <c r="HVS22" s="118"/>
      <c r="HVU22" s="117"/>
      <c r="HVV22" s="83"/>
      <c r="HVW22" s="83"/>
      <c r="HVX22" s="543"/>
      <c r="HVY22" s="95"/>
      <c r="HWG22" s="95"/>
      <c r="HWH22" s="544"/>
      <c r="HWJ22" s="118"/>
      <c r="HWL22" s="118"/>
      <c r="HWN22" s="117"/>
      <c r="HWO22" s="83"/>
      <c r="HWP22" s="83"/>
      <c r="HWQ22" s="543"/>
      <c r="HWR22" s="95"/>
      <c r="HWZ22" s="95"/>
      <c r="HXA22" s="544"/>
      <c r="HXC22" s="118"/>
      <c r="HXE22" s="118"/>
      <c r="HXG22" s="117"/>
      <c r="HXH22" s="83"/>
      <c r="HXI22" s="83"/>
      <c r="HXJ22" s="543"/>
      <c r="HXK22" s="95"/>
      <c r="HXS22" s="95"/>
      <c r="HXT22" s="544"/>
      <c r="HXV22" s="118"/>
      <c r="HXX22" s="118"/>
      <c r="HXZ22" s="117"/>
      <c r="HYA22" s="83"/>
      <c r="HYB22" s="83"/>
      <c r="HYC22" s="543"/>
      <c r="HYD22" s="95"/>
      <c r="HYL22" s="95"/>
      <c r="HYM22" s="544"/>
      <c r="HYO22" s="118"/>
      <c r="HYQ22" s="118"/>
      <c r="HYS22" s="117"/>
      <c r="HYT22" s="83"/>
      <c r="HYU22" s="83"/>
      <c r="HYV22" s="543"/>
      <c r="HYW22" s="95"/>
      <c r="HZE22" s="95"/>
      <c r="HZF22" s="544"/>
      <c r="HZH22" s="118"/>
      <c r="HZJ22" s="118"/>
      <c r="HZL22" s="117"/>
      <c r="HZM22" s="83"/>
      <c r="HZN22" s="83"/>
      <c r="HZO22" s="543"/>
      <c r="HZP22" s="95"/>
      <c r="HZX22" s="95"/>
      <c r="HZY22" s="544"/>
      <c r="IAA22" s="118"/>
      <c r="IAC22" s="118"/>
      <c r="IAE22" s="117"/>
      <c r="IAF22" s="83"/>
      <c r="IAG22" s="83"/>
      <c r="IAH22" s="543"/>
      <c r="IAI22" s="95"/>
      <c r="IAQ22" s="95"/>
      <c r="IAR22" s="544"/>
      <c r="IAT22" s="118"/>
      <c r="IAV22" s="118"/>
      <c r="IAX22" s="117"/>
      <c r="IAY22" s="83"/>
      <c r="IAZ22" s="83"/>
      <c r="IBA22" s="543"/>
      <c r="IBB22" s="95"/>
      <c r="IBJ22" s="95"/>
      <c r="IBK22" s="544"/>
      <c r="IBM22" s="118"/>
      <c r="IBO22" s="118"/>
      <c r="IBQ22" s="117"/>
      <c r="IBR22" s="83"/>
      <c r="IBS22" s="83"/>
      <c r="IBT22" s="543"/>
      <c r="IBU22" s="95"/>
      <c r="ICC22" s="95"/>
      <c r="ICD22" s="544"/>
      <c r="ICF22" s="118"/>
      <c r="ICH22" s="118"/>
      <c r="ICJ22" s="117"/>
      <c r="ICK22" s="83"/>
      <c r="ICL22" s="83"/>
      <c r="ICM22" s="543"/>
      <c r="ICN22" s="95"/>
      <c r="ICV22" s="95"/>
      <c r="ICW22" s="544"/>
      <c r="ICY22" s="118"/>
      <c r="IDA22" s="118"/>
      <c r="IDC22" s="117"/>
      <c r="IDD22" s="83"/>
      <c r="IDE22" s="83"/>
      <c r="IDF22" s="543"/>
      <c r="IDG22" s="95"/>
      <c r="IDO22" s="95"/>
      <c r="IDP22" s="544"/>
      <c r="IDR22" s="118"/>
      <c r="IDT22" s="118"/>
      <c r="IDV22" s="117"/>
      <c r="IDW22" s="83"/>
      <c r="IDX22" s="83"/>
      <c r="IDY22" s="543"/>
      <c r="IDZ22" s="95"/>
      <c r="IEH22" s="95"/>
      <c r="IEI22" s="544"/>
      <c r="IEK22" s="118"/>
      <c r="IEM22" s="118"/>
      <c r="IEO22" s="117"/>
      <c r="IEP22" s="83"/>
      <c r="IEQ22" s="83"/>
      <c r="IER22" s="543"/>
      <c r="IES22" s="95"/>
      <c r="IFA22" s="95"/>
      <c r="IFB22" s="544"/>
      <c r="IFD22" s="118"/>
      <c r="IFF22" s="118"/>
      <c r="IFH22" s="117"/>
      <c r="IFI22" s="83"/>
      <c r="IFJ22" s="83"/>
      <c r="IFK22" s="543"/>
      <c r="IFL22" s="95"/>
      <c r="IFT22" s="95"/>
      <c r="IFU22" s="544"/>
      <c r="IFW22" s="118"/>
      <c r="IFY22" s="118"/>
      <c r="IGA22" s="117"/>
      <c r="IGB22" s="83"/>
      <c r="IGC22" s="83"/>
      <c r="IGD22" s="543"/>
      <c r="IGE22" s="95"/>
      <c r="IGM22" s="95"/>
      <c r="IGN22" s="544"/>
      <c r="IGP22" s="118"/>
      <c r="IGR22" s="118"/>
      <c r="IGT22" s="117"/>
      <c r="IGU22" s="83"/>
      <c r="IGV22" s="83"/>
      <c r="IGW22" s="543"/>
      <c r="IGX22" s="95"/>
      <c r="IHF22" s="95"/>
      <c r="IHG22" s="544"/>
      <c r="IHI22" s="118"/>
      <c r="IHK22" s="118"/>
      <c r="IHM22" s="117"/>
      <c r="IHN22" s="83"/>
      <c r="IHO22" s="83"/>
      <c r="IHP22" s="543"/>
      <c r="IHQ22" s="95"/>
      <c r="IHY22" s="95"/>
      <c r="IHZ22" s="544"/>
      <c r="IIB22" s="118"/>
      <c r="IID22" s="118"/>
      <c r="IIF22" s="117"/>
      <c r="IIG22" s="83"/>
      <c r="IIH22" s="83"/>
      <c r="III22" s="543"/>
      <c r="IIJ22" s="95"/>
      <c r="IIR22" s="95"/>
      <c r="IIS22" s="544"/>
      <c r="IIU22" s="118"/>
      <c r="IIW22" s="118"/>
      <c r="IIY22" s="117"/>
      <c r="IIZ22" s="83"/>
      <c r="IJA22" s="83"/>
      <c r="IJB22" s="543"/>
      <c r="IJC22" s="95"/>
      <c r="IJK22" s="95"/>
      <c r="IJL22" s="544"/>
      <c r="IJN22" s="118"/>
      <c r="IJP22" s="118"/>
      <c r="IJR22" s="117"/>
      <c r="IJS22" s="83"/>
      <c r="IJT22" s="83"/>
      <c r="IJU22" s="543"/>
      <c r="IJV22" s="95"/>
      <c r="IKD22" s="95"/>
      <c r="IKE22" s="544"/>
      <c r="IKG22" s="118"/>
      <c r="IKI22" s="118"/>
      <c r="IKK22" s="117"/>
      <c r="IKL22" s="83"/>
      <c r="IKM22" s="83"/>
      <c r="IKN22" s="543"/>
      <c r="IKO22" s="95"/>
      <c r="IKW22" s="95"/>
      <c r="IKX22" s="544"/>
      <c r="IKZ22" s="118"/>
      <c r="ILB22" s="118"/>
      <c r="ILD22" s="117"/>
      <c r="ILE22" s="83"/>
      <c r="ILF22" s="83"/>
      <c r="ILG22" s="543"/>
      <c r="ILH22" s="95"/>
      <c r="ILP22" s="95"/>
      <c r="ILQ22" s="544"/>
      <c r="ILS22" s="118"/>
      <c r="ILU22" s="118"/>
      <c r="ILW22" s="117"/>
      <c r="ILX22" s="83"/>
      <c r="ILY22" s="83"/>
      <c r="ILZ22" s="543"/>
      <c r="IMA22" s="95"/>
      <c r="IMI22" s="95"/>
      <c r="IMJ22" s="544"/>
      <c r="IML22" s="118"/>
      <c r="IMN22" s="118"/>
      <c r="IMP22" s="117"/>
      <c r="IMQ22" s="83"/>
      <c r="IMR22" s="83"/>
      <c r="IMS22" s="543"/>
      <c r="IMT22" s="95"/>
      <c r="INB22" s="95"/>
      <c r="INC22" s="544"/>
      <c r="INE22" s="118"/>
      <c r="ING22" s="118"/>
      <c r="INI22" s="117"/>
      <c r="INJ22" s="83"/>
      <c r="INK22" s="83"/>
      <c r="INL22" s="543"/>
      <c r="INM22" s="95"/>
      <c r="INU22" s="95"/>
      <c r="INV22" s="544"/>
      <c r="INX22" s="118"/>
      <c r="INZ22" s="118"/>
      <c r="IOB22" s="117"/>
      <c r="IOC22" s="83"/>
      <c r="IOD22" s="83"/>
      <c r="IOE22" s="543"/>
      <c r="IOF22" s="95"/>
      <c r="ION22" s="95"/>
      <c r="IOO22" s="544"/>
      <c r="IOQ22" s="118"/>
      <c r="IOS22" s="118"/>
      <c r="IOU22" s="117"/>
      <c r="IOV22" s="83"/>
      <c r="IOW22" s="83"/>
      <c r="IOX22" s="543"/>
      <c r="IOY22" s="95"/>
      <c r="IPG22" s="95"/>
      <c r="IPH22" s="544"/>
      <c r="IPJ22" s="118"/>
      <c r="IPL22" s="118"/>
      <c r="IPN22" s="117"/>
      <c r="IPO22" s="83"/>
      <c r="IPP22" s="83"/>
      <c r="IPQ22" s="543"/>
      <c r="IPR22" s="95"/>
      <c r="IPZ22" s="95"/>
      <c r="IQA22" s="544"/>
      <c r="IQC22" s="118"/>
      <c r="IQE22" s="118"/>
      <c r="IQG22" s="117"/>
      <c r="IQH22" s="83"/>
      <c r="IQI22" s="83"/>
      <c r="IQJ22" s="543"/>
      <c r="IQK22" s="95"/>
      <c r="IQS22" s="95"/>
      <c r="IQT22" s="544"/>
      <c r="IQV22" s="118"/>
      <c r="IQX22" s="118"/>
      <c r="IQZ22" s="117"/>
      <c r="IRA22" s="83"/>
      <c r="IRB22" s="83"/>
      <c r="IRC22" s="543"/>
      <c r="IRD22" s="95"/>
      <c r="IRL22" s="95"/>
      <c r="IRM22" s="544"/>
      <c r="IRO22" s="118"/>
      <c r="IRQ22" s="118"/>
      <c r="IRS22" s="117"/>
      <c r="IRT22" s="83"/>
      <c r="IRU22" s="83"/>
      <c r="IRV22" s="543"/>
      <c r="IRW22" s="95"/>
      <c r="ISE22" s="95"/>
      <c r="ISF22" s="544"/>
      <c r="ISH22" s="118"/>
      <c r="ISJ22" s="118"/>
      <c r="ISL22" s="117"/>
      <c r="ISM22" s="83"/>
      <c r="ISN22" s="83"/>
      <c r="ISO22" s="543"/>
      <c r="ISP22" s="95"/>
      <c r="ISX22" s="95"/>
      <c r="ISY22" s="544"/>
      <c r="ITA22" s="118"/>
      <c r="ITC22" s="118"/>
      <c r="ITE22" s="117"/>
      <c r="ITF22" s="83"/>
      <c r="ITG22" s="83"/>
      <c r="ITH22" s="543"/>
      <c r="ITI22" s="95"/>
      <c r="ITQ22" s="95"/>
      <c r="ITR22" s="544"/>
      <c r="ITT22" s="118"/>
      <c r="ITV22" s="118"/>
      <c r="ITX22" s="117"/>
      <c r="ITY22" s="83"/>
      <c r="ITZ22" s="83"/>
      <c r="IUA22" s="543"/>
      <c r="IUB22" s="95"/>
      <c r="IUJ22" s="95"/>
      <c r="IUK22" s="544"/>
      <c r="IUM22" s="118"/>
      <c r="IUO22" s="118"/>
      <c r="IUQ22" s="117"/>
      <c r="IUR22" s="83"/>
      <c r="IUS22" s="83"/>
      <c r="IUT22" s="543"/>
      <c r="IUU22" s="95"/>
      <c r="IVC22" s="95"/>
      <c r="IVD22" s="544"/>
      <c r="IVF22" s="118"/>
      <c r="IVH22" s="118"/>
      <c r="IVJ22" s="117"/>
      <c r="IVK22" s="83"/>
      <c r="IVL22" s="83"/>
      <c r="IVM22" s="543"/>
      <c r="IVN22" s="95"/>
      <c r="IVV22" s="95"/>
      <c r="IVW22" s="544"/>
      <c r="IVY22" s="118"/>
      <c r="IWA22" s="118"/>
      <c r="IWC22" s="117"/>
      <c r="IWD22" s="83"/>
      <c r="IWE22" s="83"/>
      <c r="IWF22" s="543"/>
      <c r="IWG22" s="95"/>
      <c r="IWO22" s="95"/>
      <c r="IWP22" s="544"/>
      <c r="IWR22" s="118"/>
      <c r="IWT22" s="118"/>
      <c r="IWV22" s="117"/>
      <c r="IWW22" s="83"/>
      <c r="IWX22" s="83"/>
      <c r="IWY22" s="543"/>
      <c r="IWZ22" s="95"/>
      <c r="IXH22" s="95"/>
      <c r="IXI22" s="544"/>
      <c r="IXK22" s="118"/>
      <c r="IXM22" s="118"/>
      <c r="IXO22" s="117"/>
      <c r="IXP22" s="83"/>
      <c r="IXQ22" s="83"/>
      <c r="IXR22" s="543"/>
      <c r="IXS22" s="95"/>
      <c r="IYA22" s="95"/>
      <c r="IYB22" s="544"/>
      <c r="IYD22" s="118"/>
      <c r="IYF22" s="118"/>
      <c r="IYH22" s="117"/>
      <c r="IYI22" s="83"/>
      <c r="IYJ22" s="83"/>
      <c r="IYK22" s="543"/>
      <c r="IYL22" s="95"/>
      <c r="IYT22" s="95"/>
      <c r="IYU22" s="544"/>
      <c r="IYW22" s="118"/>
      <c r="IYY22" s="118"/>
      <c r="IZA22" s="117"/>
      <c r="IZB22" s="83"/>
      <c r="IZC22" s="83"/>
      <c r="IZD22" s="543"/>
      <c r="IZE22" s="95"/>
      <c r="IZM22" s="95"/>
      <c r="IZN22" s="544"/>
      <c r="IZP22" s="118"/>
      <c r="IZR22" s="118"/>
      <c r="IZT22" s="117"/>
      <c r="IZU22" s="83"/>
      <c r="IZV22" s="83"/>
      <c r="IZW22" s="543"/>
      <c r="IZX22" s="95"/>
      <c r="JAF22" s="95"/>
      <c r="JAG22" s="544"/>
      <c r="JAI22" s="118"/>
      <c r="JAK22" s="118"/>
      <c r="JAM22" s="117"/>
      <c r="JAN22" s="83"/>
      <c r="JAO22" s="83"/>
      <c r="JAP22" s="543"/>
      <c r="JAQ22" s="95"/>
      <c r="JAY22" s="95"/>
      <c r="JAZ22" s="544"/>
      <c r="JBB22" s="118"/>
      <c r="JBD22" s="118"/>
      <c r="JBF22" s="117"/>
      <c r="JBG22" s="83"/>
      <c r="JBH22" s="83"/>
      <c r="JBI22" s="543"/>
      <c r="JBJ22" s="95"/>
      <c r="JBR22" s="95"/>
      <c r="JBS22" s="544"/>
      <c r="JBU22" s="118"/>
      <c r="JBW22" s="118"/>
      <c r="JBY22" s="117"/>
      <c r="JBZ22" s="83"/>
      <c r="JCA22" s="83"/>
      <c r="JCB22" s="543"/>
      <c r="JCC22" s="95"/>
      <c r="JCK22" s="95"/>
      <c r="JCL22" s="544"/>
      <c r="JCN22" s="118"/>
      <c r="JCP22" s="118"/>
      <c r="JCR22" s="117"/>
      <c r="JCS22" s="83"/>
      <c r="JCT22" s="83"/>
      <c r="JCU22" s="543"/>
      <c r="JCV22" s="95"/>
      <c r="JDD22" s="95"/>
      <c r="JDE22" s="544"/>
      <c r="JDG22" s="118"/>
      <c r="JDI22" s="118"/>
      <c r="JDK22" s="117"/>
      <c r="JDL22" s="83"/>
      <c r="JDM22" s="83"/>
      <c r="JDN22" s="543"/>
      <c r="JDO22" s="95"/>
      <c r="JDW22" s="95"/>
      <c r="JDX22" s="544"/>
      <c r="JDZ22" s="118"/>
      <c r="JEB22" s="118"/>
      <c r="JED22" s="117"/>
      <c r="JEE22" s="83"/>
      <c r="JEF22" s="83"/>
      <c r="JEG22" s="543"/>
      <c r="JEH22" s="95"/>
      <c r="JEP22" s="95"/>
      <c r="JEQ22" s="544"/>
      <c r="JES22" s="118"/>
      <c r="JEU22" s="118"/>
      <c r="JEW22" s="117"/>
      <c r="JEX22" s="83"/>
      <c r="JEY22" s="83"/>
      <c r="JEZ22" s="543"/>
      <c r="JFA22" s="95"/>
      <c r="JFI22" s="95"/>
      <c r="JFJ22" s="544"/>
      <c r="JFL22" s="118"/>
      <c r="JFN22" s="118"/>
      <c r="JFP22" s="117"/>
      <c r="JFQ22" s="83"/>
      <c r="JFR22" s="83"/>
      <c r="JFS22" s="543"/>
      <c r="JFT22" s="95"/>
      <c r="JGB22" s="95"/>
      <c r="JGC22" s="544"/>
      <c r="JGE22" s="118"/>
      <c r="JGG22" s="118"/>
      <c r="JGI22" s="117"/>
      <c r="JGJ22" s="83"/>
      <c r="JGK22" s="83"/>
      <c r="JGL22" s="543"/>
      <c r="JGM22" s="95"/>
      <c r="JGU22" s="95"/>
      <c r="JGV22" s="544"/>
      <c r="JGX22" s="118"/>
      <c r="JGZ22" s="118"/>
      <c r="JHB22" s="117"/>
      <c r="JHC22" s="83"/>
      <c r="JHD22" s="83"/>
      <c r="JHE22" s="543"/>
      <c r="JHF22" s="95"/>
      <c r="JHN22" s="95"/>
      <c r="JHO22" s="544"/>
      <c r="JHQ22" s="118"/>
      <c r="JHS22" s="118"/>
      <c r="JHU22" s="117"/>
      <c r="JHV22" s="83"/>
      <c r="JHW22" s="83"/>
      <c r="JHX22" s="543"/>
      <c r="JHY22" s="95"/>
      <c r="JIG22" s="95"/>
      <c r="JIH22" s="544"/>
      <c r="JIJ22" s="118"/>
      <c r="JIL22" s="118"/>
      <c r="JIN22" s="117"/>
      <c r="JIO22" s="83"/>
      <c r="JIP22" s="83"/>
      <c r="JIQ22" s="543"/>
      <c r="JIR22" s="95"/>
      <c r="JIZ22" s="95"/>
      <c r="JJA22" s="544"/>
      <c r="JJC22" s="118"/>
      <c r="JJE22" s="118"/>
      <c r="JJG22" s="117"/>
      <c r="JJH22" s="83"/>
      <c r="JJI22" s="83"/>
      <c r="JJJ22" s="543"/>
      <c r="JJK22" s="95"/>
      <c r="JJS22" s="95"/>
      <c r="JJT22" s="544"/>
      <c r="JJV22" s="118"/>
      <c r="JJX22" s="118"/>
      <c r="JJZ22" s="117"/>
      <c r="JKA22" s="83"/>
      <c r="JKB22" s="83"/>
      <c r="JKC22" s="543"/>
      <c r="JKD22" s="95"/>
      <c r="JKL22" s="95"/>
      <c r="JKM22" s="544"/>
      <c r="JKO22" s="118"/>
      <c r="JKQ22" s="118"/>
      <c r="JKS22" s="117"/>
      <c r="JKT22" s="83"/>
      <c r="JKU22" s="83"/>
      <c r="JKV22" s="543"/>
      <c r="JKW22" s="95"/>
      <c r="JLE22" s="95"/>
      <c r="JLF22" s="544"/>
      <c r="JLH22" s="118"/>
      <c r="JLJ22" s="118"/>
      <c r="JLL22" s="117"/>
      <c r="JLM22" s="83"/>
      <c r="JLN22" s="83"/>
      <c r="JLO22" s="543"/>
      <c r="JLP22" s="95"/>
      <c r="JLX22" s="95"/>
      <c r="JLY22" s="544"/>
      <c r="JMA22" s="118"/>
      <c r="JMC22" s="118"/>
      <c r="JME22" s="117"/>
      <c r="JMF22" s="83"/>
      <c r="JMG22" s="83"/>
      <c r="JMH22" s="543"/>
      <c r="JMI22" s="95"/>
      <c r="JMQ22" s="95"/>
      <c r="JMR22" s="544"/>
      <c r="JMT22" s="118"/>
      <c r="JMV22" s="118"/>
      <c r="JMX22" s="117"/>
      <c r="JMY22" s="83"/>
      <c r="JMZ22" s="83"/>
      <c r="JNA22" s="543"/>
      <c r="JNB22" s="95"/>
      <c r="JNJ22" s="95"/>
      <c r="JNK22" s="544"/>
      <c r="JNM22" s="118"/>
      <c r="JNO22" s="118"/>
      <c r="JNQ22" s="117"/>
      <c r="JNR22" s="83"/>
      <c r="JNS22" s="83"/>
      <c r="JNT22" s="543"/>
      <c r="JNU22" s="95"/>
      <c r="JOC22" s="95"/>
      <c r="JOD22" s="544"/>
      <c r="JOF22" s="118"/>
      <c r="JOH22" s="118"/>
      <c r="JOJ22" s="117"/>
      <c r="JOK22" s="83"/>
      <c r="JOL22" s="83"/>
      <c r="JOM22" s="543"/>
      <c r="JON22" s="95"/>
      <c r="JOV22" s="95"/>
      <c r="JOW22" s="544"/>
      <c r="JOY22" s="118"/>
      <c r="JPA22" s="118"/>
      <c r="JPC22" s="117"/>
      <c r="JPD22" s="83"/>
      <c r="JPE22" s="83"/>
      <c r="JPF22" s="543"/>
      <c r="JPG22" s="95"/>
      <c r="JPO22" s="95"/>
      <c r="JPP22" s="544"/>
      <c r="JPR22" s="118"/>
      <c r="JPT22" s="118"/>
      <c r="JPV22" s="117"/>
      <c r="JPW22" s="83"/>
      <c r="JPX22" s="83"/>
      <c r="JPY22" s="543"/>
      <c r="JPZ22" s="95"/>
      <c r="JQH22" s="95"/>
      <c r="JQI22" s="544"/>
      <c r="JQK22" s="118"/>
      <c r="JQM22" s="118"/>
      <c r="JQO22" s="117"/>
      <c r="JQP22" s="83"/>
      <c r="JQQ22" s="83"/>
      <c r="JQR22" s="543"/>
      <c r="JQS22" s="95"/>
      <c r="JRA22" s="95"/>
      <c r="JRB22" s="544"/>
      <c r="JRD22" s="118"/>
      <c r="JRF22" s="118"/>
      <c r="JRH22" s="117"/>
      <c r="JRI22" s="83"/>
      <c r="JRJ22" s="83"/>
      <c r="JRK22" s="543"/>
      <c r="JRL22" s="95"/>
      <c r="JRT22" s="95"/>
      <c r="JRU22" s="544"/>
      <c r="JRW22" s="118"/>
      <c r="JRY22" s="118"/>
      <c r="JSA22" s="117"/>
      <c r="JSB22" s="83"/>
      <c r="JSC22" s="83"/>
      <c r="JSD22" s="543"/>
      <c r="JSE22" s="95"/>
      <c r="JSM22" s="95"/>
      <c r="JSN22" s="544"/>
      <c r="JSP22" s="118"/>
      <c r="JSR22" s="118"/>
      <c r="JST22" s="117"/>
      <c r="JSU22" s="83"/>
      <c r="JSV22" s="83"/>
      <c r="JSW22" s="543"/>
      <c r="JSX22" s="95"/>
      <c r="JTF22" s="95"/>
      <c r="JTG22" s="544"/>
      <c r="JTI22" s="118"/>
      <c r="JTK22" s="118"/>
      <c r="JTM22" s="117"/>
      <c r="JTN22" s="83"/>
      <c r="JTO22" s="83"/>
      <c r="JTP22" s="543"/>
      <c r="JTQ22" s="95"/>
      <c r="JTY22" s="95"/>
      <c r="JTZ22" s="544"/>
      <c r="JUB22" s="118"/>
      <c r="JUD22" s="118"/>
      <c r="JUF22" s="117"/>
      <c r="JUG22" s="83"/>
      <c r="JUH22" s="83"/>
      <c r="JUI22" s="543"/>
      <c r="JUJ22" s="95"/>
      <c r="JUR22" s="95"/>
      <c r="JUS22" s="544"/>
      <c r="JUU22" s="118"/>
      <c r="JUW22" s="118"/>
      <c r="JUY22" s="117"/>
      <c r="JUZ22" s="83"/>
      <c r="JVA22" s="83"/>
      <c r="JVB22" s="543"/>
      <c r="JVC22" s="95"/>
      <c r="JVK22" s="95"/>
      <c r="JVL22" s="544"/>
      <c r="JVN22" s="118"/>
      <c r="JVP22" s="118"/>
      <c r="JVR22" s="117"/>
      <c r="JVS22" s="83"/>
      <c r="JVT22" s="83"/>
      <c r="JVU22" s="543"/>
      <c r="JVV22" s="95"/>
      <c r="JWD22" s="95"/>
      <c r="JWE22" s="544"/>
      <c r="JWG22" s="118"/>
      <c r="JWI22" s="118"/>
      <c r="JWK22" s="117"/>
      <c r="JWL22" s="83"/>
      <c r="JWM22" s="83"/>
      <c r="JWN22" s="543"/>
      <c r="JWO22" s="95"/>
      <c r="JWW22" s="95"/>
      <c r="JWX22" s="544"/>
      <c r="JWZ22" s="118"/>
      <c r="JXB22" s="118"/>
      <c r="JXD22" s="117"/>
      <c r="JXE22" s="83"/>
      <c r="JXF22" s="83"/>
      <c r="JXG22" s="543"/>
      <c r="JXH22" s="95"/>
      <c r="JXP22" s="95"/>
      <c r="JXQ22" s="544"/>
      <c r="JXS22" s="118"/>
      <c r="JXU22" s="118"/>
      <c r="JXW22" s="117"/>
      <c r="JXX22" s="83"/>
      <c r="JXY22" s="83"/>
      <c r="JXZ22" s="543"/>
      <c r="JYA22" s="95"/>
      <c r="JYI22" s="95"/>
      <c r="JYJ22" s="544"/>
      <c r="JYL22" s="118"/>
      <c r="JYN22" s="118"/>
      <c r="JYP22" s="117"/>
      <c r="JYQ22" s="83"/>
      <c r="JYR22" s="83"/>
      <c r="JYS22" s="543"/>
      <c r="JYT22" s="95"/>
      <c r="JZB22" s="95"/>
      <c r="JZC22" s="544"/>
      <c r="JZE22" s="118"/>
      <c r="JZG22" s="118"/>
      <c r="JZI22" s="117"/>
      <c r="JZJ22" s="83"/>
      <c r="JZK22" s="83"/>
      <c r="JZL22" s="543"/>
      <c r="JZM22" s="95"/>
      <c r="JZU22" s="95"/>
      <c r="JZV22" s="544"/>
      <c r="JZX22" s="118"/>
      <c r="JZZ22" s="118"/>
      <c r="KAB22" s="117"/>
      <c r="KAC22" s="83"/>
      <c r="KAD22" s="83"/>
      <c r="KAE22" s="543"/>
      <c r="KAF22" s="95"/>
      <c r="KAN22" s="95"/>
      <c r="KAO22" s="544"/>
      <c r="KAQ22" s="118"/>
      <c r="KAS22" s="118"/>
      <c r="KAU22" s="117"/>
      <c r="KAV22" s="83"/>
      <c r="KAW22" s="83"/>
      <c r="KAX22" s="543"/>
      <c r="KAY22" s="95"/>
      <c r="KBG22" s="95"/>
      <c r="KBH22" s="544"/>
      <c r="KBJ22" s="118"/>
      <c r="KBL22" s="118"/>
      <c r="KBN22" s="117"/>
      <c r="KBO22" s="83"/>
      <c r="KBP22" s="83"/>
      <c r="KBQ22" s="543"/>
      <c r="KBR22" s="95"/>
      <c r="KBZ22" s="95"/>
      <c r="KCA22" s="544"/>
      <c r="KCC22" s="118"/>
      <c r="KCE22" s="118"/>
      <c r="KCG22" s="117"/>
      <c r="KCH22" s="83"/>
      <c r="KCI22" s="83"/>
      <c r="KCJ22" s="543"/>
      <c r="KCK22" s="95"/>
      <c r="KCS22" s="95"/>
      <c r="KCT22" s="544"/>
      <c r="KCV22" s="118"/>
      <c r="KCX22" s="118"/>
      <c r="KCZ22" s="117"/>
      <c r="KDA22" s="83"/>
      <c r="KDB22" s="83"/>
      <c r="KDC22" s="543"/>
      <c r="KDD22" s="95"/>
      <c r="KDL22" s="95"/>
      <c r="KDM22" s="544"/>
      <c r="KDO22" s="118"/>
      <c r="KDQ22" s="118"/>
      <c r="KDS22" s="117"/>
      <c r="KDT22" s="83"/>
      <c r="KDU22" s="83"/>
      <c r="KDV22" s="543"/>
      <c r="KDW22" s="95"/>
      <c r="KEE22" s="95"/>
      <c r="KEF22" s="544"/>
      <c r="KEH22" s="118"/>
      <c r="KEJ22" s="118"/>
      <c r="KEL22" s="117"/>
      <c r="KEM22" s="83"/>
      <c r="KEN22" s="83"/>
      <c r="KEO22" s="543"/>
      <c r="KEP22" s="95"/>
      <c r="KEX22" s="95"/>
      <c r="KEY22" s="544"/>
      <c r="KFA22" s="118"/>
      <c r="KFC22" s="118"/>
      <c r="KFE22" s="117"/>
      <c r="KFF22" s="83"/>
      <c r="KFG22" s="83"/>
      <c r="KFH22" s="543"/>
      <c r="KFI22" s="95"/>
      <c r="KFQ22" s="95"/>
      <c r="KFR22" s="544"/>
      <c r="KFT22" s="118"/>
      <c r="KFV22" s="118"/>
      <c r="KFX22" s="117"/>
      <c r="KFY22" s="83"/>
      <c r="KFZ22" s="83"/>
      <c r="KGA22" s="543"/>
      <c r="KGB22" s="95"/>
      <c r="KGJ22" s="95"/>
      <c r="KGK22" s="544"/>
      <c r="KGM22" s="118"/>
      <c r="KGO22" s="118"/>
      <c r="KGQ22" s="117"/>
      <c r="KGR22" s="83"/>
      <c r="KGS22" s="83"/>
      <c r="KGT22" s="543"/>
      <c r="KGU22" s="95"/>
      <c r="KHC22" s="95"/>
      <c r="KHD22" s="544"/>
      <c r="KHF22" s="118"/>
      <c r="KHH22" s="118"/>
      <c r="KHJ22" s="117"/>
      <c r="KHK22" s="83"/>
      <c r="KHL22" s="83"/>
      <c r="KHM22" s="543"/>
      <c r="KHN22" s="95"/>
      <c r="KHV22" s="95"/>
      <c r="KHW22" s="544"/>
      <c r="KHY22" s="118"/>
      <c r="KIA22" s="118"/>
      <c r="KIC22" s="117"/>
      <c r="KID22" s="83"/>
      <c r="KIE22" s="83"/>
      <c r="KIF22" s="543"/>
      <c r="KIG22" s="95"/>
      <c r="KIO22" s="95"/>
      <c r="KIP22" s="544"/>
      <c r="KIR22" s="118"/>
      <c r="KIT22" s="118"/>
      <c r="KIV22" s="117"/>
      <c r="KIW22" s="83"/>
      <c r="KIX22" s="83"/>
      <c r="KIY22" s="543"/>
      <c r="KIZ22" s="95"/>
      <c r="KJH22" s="95"/>
      <c r="KJI22" s="544"/>
      <c r="KJK22" s="118"/>
      <c r="KJM22" s="118"/>
      <c r="KJO22" s="117"/>
      <c r="KJP22" s="83"/>
      <c r="KJQ22" s="83"/>
      <c r="KJR22" s="543"/>
      <c r="KJS22" s="95"/>
      <c r="KKA22" s="95"/>
      <c r="KKB22" s="544"/>
      <c r="KKD22" s="118"/>
      <c r="KKF22" s="118"/>
      <c r="KKH22" s="117"/>
      <c r="KKI22" s="83"/>
      <c r="KKJ22" s="83"/>
      <c r="KKK22" s="543"/>
      <c r="KKL22" s="95"/>
      <c r="KKT22" s="95"/>
      <c r="KKU22" s="544"/>
      <c r="KKW22" s="118"/>
      <c r="KKY22" s="118"/>
      <c r="KLA22" s="117"/>
      <c r="KLB22" s="83"/>
      <c r="KLC22" s="83"/>
      <c r="KLD22" s="543"/>
      <c r="KLE22" s="95"/>
      <c r="KLM22" s="95"/>
      <c r="KLN22" s="544"/>
      <c r="KLP22" s="118"/>
      <c r="KLR22" s="118"/>
      <c r="KLT22" s="117"/>
      <c r="KLU22" s="83"/>
      <c r="KLV22" s="83"/>
      <c r="KLW22" s="543"/>
      <c r="KLX22" s="95"/>
      <c r="KMF22" s="95"/>
      <c r="KMG22" s="544"/>
      <c r="KMI22" s="118"/>
      <c r="KMK22" s="118"/>
      <c r="KMM22" s="117"/>
      <c r="KMN22" s="83"/>
      <c r="KMO22" s="83"/>
      <c r="KMP22" s="543"/>
      <c r="KMQ22" s="95"/>
      <c r="KMY22" s="95"/>
      <c r="KMZ22" s="544"/>
      <c r="KNB22" s="118"/>
      <c r="KND22" s="118"/>
      <c r="KNF22" s="117"/>
      <c r="KNG22" s="83"/>
      <c r="KNH22" s="83"/>
      <c r="KNI22" s="543"/>
      <c r="KNJ22" s="95"/>
      <c r="KNR22" s="95"/>
      <c r="KNS22" s="544"/>
      <c r="KNU22" s="118"/>
      <c r="KNW22" s="118"/>
      <c r="KNY22" s="117"/>
      <c r="KNZ22" s="83"/>
      <c r="KOA22" s="83"/>
      <c r="KOB22" s="543"/>
      <c r="KOC22" s="95"/>
      <c r="KOK22" s="95"/>
      <c r="KOL22" s="544"/>
      <c r="KON22" s="118"/>
      <c r="KOP22" s="118"/>
      <c r="KOR22" s="117"/>
      <c r="KOS22" s="83"/>
      <c r="KOT22" s="83"/>
      <c r="KOU22" s="543"/>
      <c r="KOV22" s="95"/>
      <c r="KPD22" s="95"/>
      <c r="KPE22" s="544"/>
      <c r="KPG22" s="118"/>
      <c r="KPI22" s="118"/>
      <c r="KPK22" s="117"/>
      <c r="KPL22" s="83"/>
      <c r="KPM22" s="83"/>
      <c r="KPN22" s="543"/>
      <c r="KPO22" s="95"/>
      <c r="KPW22" s="95"/>
      <c r="KPX22" s="544"/>
      <c r="KPZ22" s="118"/>
      <c r="KQB22" s="118"/>
      <c r="KQD22" s="117"/>
      <c r="KQE22" s="83"/>
      <c r="KQF22" s="83"/>
      <c r="KQG22" s="543"/>
      <c r="KQH22" s="95"/>
      <c r="KQP22" s="95"/>
      <c r="KQQ22" s="544"/>
      <c r="KQS22" s="118"/>
      <c r="KQU22" s="118"/>
      <c r="KQW22" s="117"/>
      <c r="KQX22" s="83"/>
      <c r="KQY22" s="83"/>
      <c r="KQZ22" s="543"/>
      <c r="KRA22" s="95"/>
      <c r="KRI22" s="95"/>
      <c r="KRJ22" s="544"/>
      <c r="KRL22" s="118"/>
      <c r="KRN22" s="118"/>
      <c r="KRP22" s="117"/>
      <c r="KRQ22" s="83"/>
      <c r="KRR22" s="83"/>
      <c r="KRS22" s="543"/>
      <c r="KRT22" s="95"/>
      <c r="KSB22" s="95"/>
      <c r="KSC22" s="544"/>
      <c r="KSE22" s="118"/>
      <c r="KSG22" s="118"/>
      <c r="KSI22" s="117"/>
      <c r="KSJ22" s="83"/>
      <c r="KSK22" s="83"/>
      <c r="KSL22" s="543"/>
      <c r="KSM22" s="95"/>
      <c r="KSU22" s="95"/>
      <c r="KSV22" s="544"/>
      <c r="KSX22" s="118"/>
      <c r="KSZ22" s="118"/>
      <c r="KTB22" s="117"/>
      <c r="KTC22" s="83"/>
      <c r="KTD22" s="83"/>
      <c r="KTE22" s="543"/>
      <c r="KTF22" s="95"/>
      <c r="KTN22" s="95"/>
      <c r="KTO22" s="544"/>
      <c r="KTQ22" s="118"/>
      <c r="KTS22" s="118"/>
      <c r="KTU22" s="117"/>
      <c r="KTV22" s="83"/>
      <c r="KTW22" s="83"/>
      <c r="KTX22" s="543"/>
      <c r="KTY22" s="95"/>
      <c r="KUG22" s="95"/>
      <c r="KUH22" s="544"/>
      <c r="KUJ22" s="118"/>
      <c r="KUL22" s="118"/>
      <c r="KUN22" s="117"/>
      <c r="KUO22" s="83"/>
      <c r="KUP22" s="83"/>
      <c r="KUQ22" s="543"/>
      <c r="KUR22" s="95"/>
      <c r="KUZ22" s="95"/>
      <c r="KVA22" s="544"/>
      <c r="KVC22" s="118"/>
      <c r="KVE22" s="118"/>
      <c r="KVG22" s="117"/>
      <c r="KVH22" s="83"/>
      <c r="KVI22" s="83"/>
      <c r="KVJ22" s="543"/>
      <c r="KVK22" s="95"/>
      <c r="KVS22" s="95"/>
      <c r="KVT22" s="544"/>
      <c r="KVV22" s="118"/>
      <c r="KVX22" s="118"/>
      <c r="KVZ22" s="117"/>
      <c r="KWA22" s="83"/>
      <c r="KWB22" s="83"/>
      <c r="KWC22" s="543"/>
      <c r="KWD22" s="95"/>
      <c r="KWL22" s="95"/>
      <c r="KWM22" s="544"/>
      <c r="KWO22" s="118"/>
      <c r="KWQ22" s="118"/>
      <c r="KWS22" s="117"/>
      <c r="KWT22" s="83"/>
      <c r="KWU22" s="83"/>
      <c r="KWV22" s="543"/>
      <c r="KWW22" s="95"/>
      <c r="KXE22" s="95"/>
      <c r="KXF22" s="544"/>
      <c r="KXH22" s="118"/>
      <c r="KXJ22" s="118"/>
      <c r="KXL22" s="117"/>
      <c r="KXM22" s="83"/>
      <c r="KXN22" s="83"/>
      <c r="KXO22" s="543"/>
      <c r="KXP22" s="95"/>
      <c r="KXX22" s="95"/>
      <c r="KXY22" s="544"/>
      <c r="KYA22" s="118"/>
      <c r="KYC22" s="118"/>
      <c r="KYE22" s="117"/>
      <c r="KYF22" s="83"/>
      <c r="KYG22" s="83"/>
      <c r="KYH22" s="543"/>
      <c r="KYI22" s="95"/>
      <c r="KYQ22" s="95"/>
      <c r="KYR22" s="544"/>
      <c r="KYT22" s="118"/>
      <c r="KYV22" s="118"/>
      <c r="KYX22" s="117"/>
      <c r="KYY22" s="83"/>
      <c r="KYZ22" s="83"/>
      <c r="KZA22" s="543"/>
      <c r="KZB22" s="95"/>
      <c r="KZJ22" s="95"/>
      <c r="KZK22" s="544"/>
      <c r="KZM22" s="118"/>
      <c r="KZO22" s="118"/>
      <c r="KZQ22" s="117"/>
      <c r="KZR22" s="83"/>
      <c r="KZS22" s="83"/>
      <c r="KZT22" s="543"/>
      <c r="KZU22" s="95"/>
      <c r="LAC22" s="95"/>
      <c r="LAD22" s="544"/>
      <c r="LAF22" s="118"/>
      <c r="LAH22" s="118"/>
      <c r="LAJ22" s="117"/>
      <c r="LAK22" s="83"/>
      <c r="LAL22" s="83"/>
      <c r="LAM22" s="543"/>
      <c r="LAN22" s="95"/>
      <c r="LAV22" s="95"/>
      <c r="LAW22" s="544"/>
      <c r="LAY22" s="118"/>
      <c r="LBA22" s="118"/>
      <c r="LBC22" s="117"/>
      <c r="LBD22" s="83"/>
      <c r="LBE22" s="83"/>
      <c r="LBF22" s="543"/>
      <c r="LBG22" s="95"/>
      <c r="LBO22" s="95"/>
      <c r="LBP22" s="544"/>
      <c r="LBR22" s="118"/>
      <c r="LBT22" s="118"/>
      <c r="LBV22" s="117"/>
      <c r="LBW22" s="83"/>
      <c r="LBX22" s="83"/>
      <c r="LBY22" s="543"/>
      <c r="LBZ22" s="95"/>
      <c r="LCH22" s="95"/>
      <c r="LCI22" s="544"/>
      <c r="LCK22" s="118"/>
      <c r="LCM22" s="118"/>
      <c r="LCO22" s="117"/>
      <c r="LCP22" s="83"/>
      <c r="LCQ22" s="83"/>
      <c r="LCR22" s="543"/>
      <c r="LCS22" s="95"/>
      <c r="LDA22" s="95"/>
      <c r="LDB22" s="544"/>
      <c r="LDD22" s="118"/>
      <c r="LDF22" s="118"/>
      <c r="LDH22" s="117"/>
      <c r="LDI22" s="83"/>
      <c r="LDJ22" s="83"/>
      <c r="LDK22" s="543"/>
      <c r="LDL22" s="95"/>
      <c r="LDT22" s="95"/>
      <c r="LDU22" s="544"/>
      <c r="LDW22" s="118"/>
      <c r="LDY22" s="118"/>
      <c r="LEA22" s="117"/>
      <c r="LEB22" s="83"/>
      <c r="LEC22" s="83"/>
      <c r="LED22" s="543"/>
      <c r="LEE22" s="95"/>
      <c r="LEM22" s="95"/>
      <c r="LEN22" s="544"/>
      <c r="LEP22" s="118"/>
      <c r="LER22" s="118"/>
      <c r="LET22" s="117"/>
      <c r="LEU22" s="83"/>
      <c r="LEV22" s="83"/>
      <c r="LEW22" s="543"/>
      <c r="LEX22" s="95"/>
      <c r="LFF22" s="95"/>
      <c r="LFG22" s="544"/>
      <c r="LFI22" s="118"/>
      <c r="LFK22" s="118"/>
      <c r="LFM22" s="117"/>
      <c r="LFN22" s="83"/>
      <c r="LFO22" s="83"/>
      <c r="LFP22" s="543"/>
      <c r="LFQ22" s="95"/>
      <c r="LFY22" s="95"/>
      <c r="LFZ22" s="544"/>
      <c r="LGB22" s="118"/>
      <c r="LGD22" s="118"/>
      <c r="LGF22" s="117"/>
      <c r="LGG22" s="83"/>
      <c r="LGH22" s="83"/>
      <c r="LGI22" s="543"/>
      <c r="LGJ22" s="95"/>
      <c r="LGR22" s="95"/>
      <c r="LGS22" s="544"/>
      <c r="LGU22" s="118"/>
      <c r="LGW22" s="118"/>
      <c r="LGY22" s="117"/>
      <c r="LGZ22" s="83"/>
      <c r="LHA22" s="83"/>
      <c r="LHB22" s="543"/>
      <c r="LHC22" s="95"/>
      <c r="LHK22" s="95"/>
      <c r="LHL22" s="544"/>
      <c r="LHN22" s="118"/>
      <c r="LHP22" s="118"/>
      <c r="LHR22" s="117"/>
      <c r="LHS22" s="83"/>
      <c r="LHT22" s="83"/>
      <c r="LHU22" s="543"/>
      <c r="LHV22" s="95"/>
      <c r="LID22" s="95"/>
      <c r="LIE22" s="544"/>
      <c r="LIG22" s="118"/>
      <c r="LII22" s="118"/>
      <c r="LIK22" s="117"/>
      <c r="LIL22" s="83"/>
      <c r="LIM22" s="83"/>
      <c r="LIN22" s="543"/>
      <c r="LIO22" s="95"/>
      <c r="LIW22" s="95"/>
      <c r="LIX22" s="544"/>
      <c r="LIZ22" s="118"/>
      <c r="LJB22" s="118"/>
      <c r="LJD22" s="117"/>
      <c r="LJE22" s="83"/>
      <c r="LJF22" s="83"/>
      <c r="LJG22" s="543"/>
      <c r="LJH22" s="95"/>
      <c r="LJP22" s="95"/>
      <c r="LJQ22" s="544"/>
      <c r="LJS22" s="118"/>
      <c r="LJU22" s="118"/>
      <c r="LJW22" s="117"/>
      <c r="LJX22" s="83"/>
      <c r="LJY22" s="83"/>
      <c r="LJZ22" s="543"/>
      <c r="LKA22" s="95"/>
      <c r="LKI22" s="95"/>
      <c r="LKJ22" s="544"/>
      <c r="LKL22" s="118"/>
      <c r="LKN22" s="118"/>
      <c r="LKP22" s="117"/>
      <c r="LKQ22" s="83"/>
      <c r="LKR22" s="83"/>
      <c r="LKS22" s="543"/>
      <c r="LKT22" s="95"/>
      <c r="LLB22" s="95"/>
      <c r="LLC22" s="544"/>
      <c r="LLE22" s="118"/>
      <c r="LLG22" s="118"/>
      <c r="LLI22" s="117"/>
      <c r="LLJ22" s="83"/>
      <c r="LLK22" s="83"/>
      <c r="LLL22" s="543"/>
      <c r="LLM22" s="95"/>
      <c r="LLU22" s="95"/>
      <c r="LLV22" s="544"/>
      <c r="LLX22" s="118"/>
      <c r="LLZ22" s="118"/>
      <c r="LMB22" s="117"/>
      <c r="LMC22" s="83"/>
      <c r="LMD22" s="83"/>
      <c r="LME22" s="543"/>
      <c r="LMF22" s="95"/>
      <c r="LMN22" s="95"/>
      <c r="LMO22" s="544"/>
      <c r="LMQ22" s="118"/>
      <c r="LMS22" s="118"/>
      <c r="LMU22" s="117"/>
      <c r="LMV22" s="83"/>
      <c r="LMW22" s="83"/>
      <c r="LMX22" s="543"/>
      <c r="LMY22" s="95"/>
      <c r="LNG22" s="95"/>
      <c r="LNH22" s="544"/>
      <c r="LNJ22" s="118"/>
      <c r="LNL22" s="118"/>
      <c r="LNN22" s="117"/>
      <c r="LNO22" s="83"/>
      <c r="LNP22" s="83"/>
      <c r="LNQ22" s="543"/>
      <c r="LNR22" s="95"/>
      <c r="LNZ22" s="95"/>
      <c r="LOA22" s="544"/>
      <c r="LOC22" s="118"/>
      <c r="LOE22" s="118"/>
      <c r="LOG22" s="117"/>
      <c r="LOH22" s="83"/>
      <c r="LOI22" s="83"/>
      <c r="LOJ22" s="543"/>
      <c r="LOK22" s="95"/>
      <c r="LOS22" s="95"/>
      <c r="LOT22" s="544"/>
      <c r="LOV22" s="118"/>
      <c r="LOX22" s="118"/>
      <c r="LOZ22" s="117"/>
      <c r="LPA22" s="83"/>
      <c r="LPB22" s="83"/>
      <c r="LPC22" s="543"/>
      <c r="LPD22" s="95"/>
      <c r="LPL22" s="95"/>
      <c r="LPM22" s="544"/>
      <c r="LPO22" s="118"/>
      <c r="LPQ22" s="118"/>
      <c r="LPS22" s="117"/>
      <c r="LPT22" s="83"/>
      <c r="LPU22" s="83"/>
      <c r="LPV22" s="543"/>
      <c r="LPW22" s="95"/>
      <c r="LQE22" s="95"/>
      <c r="LQF22" s="544"/>
      <c r="LQH22" s="118"/>
      <c r="LQJ22" s="118"/>
      <c r="LQL22" s="117"/>
      <c r="LQM22" s="83"/>
      <c r="LQN22" s="83"/>
      <c r="LQO22" s="543"/>
      <c r="LQP22" s="95"/>
      <c r="LQX22" s="95"/>
      <c r="LQY22" s="544"/>
      <c r="LRA22" s="118"/>
      <c r="LRC22" s="118"/>
      <c r="LRE22" s="117"/>
      <c r="LRF22" s="83"/>
      <c r="LRG22" s="83"/>
      <c r="LRH22" s="543"/>
      <c r="LRI22" s="95"/>
      <c r="LRQ22" s="95"/>
      <c r="LRR22" s="544"/>
      <c r="LRT22" s="118"/>
      <c r="LRV22" s="118"/>
      <c r="LRX22" s="117"/>
      <c r="LRY22" s="83"/>
      <c r="LRZ22" s="83"/>
      <c r="LSA22" s="543"/>
      <c r="LSB22" s="95"/>
      <c r="LSJ22" s="95"/>
      <c r="LSK22" s="544"/>
      <c r="LSM22" s="118"/>
      <c r="LSO22" s="118"/>
      <c r="LSQ22" s="117"/>
      <c r="LSR22" s="83"/>
      <c r="LSS22" s="83"/>
      <c r="LST22" s="543"/>
      <c r="LSU22" s="95"/>
      <c r="LTC22" s="95"/>
      <c r="LTD22" s="544"/>
      <c r="LTF22" s="118"/>
      <c r="LTH22" s="118"/>
      <c r="LTJ22" s="117"/>
      <c r="LTK22" s="83"/>
      <c r="LTL22" s="83"/>
      <c r="LTM22" s="543"/>
      <c r="LTN22" s="95"/>
      <c r="LTV22" s="95"/>
      <c r="LTW22" s="544"/>
      <c r="LTY22" s="118"/>
      <c r="LUA22" s="118"/>
      <c r="LUC22" s="117"/>
      <c r="LUD22" s="83"/>
      <c r="LUE22" s="83"/>
      <c r="LUF22" s="543"/>
      <c r="LUG22" s="95"/>
      <c r="LUO22" s="95"/>
      <c r="LUP22" s="544"/>
      <c r="LUR22" s="118"/>
      <c r="LUT22" s="118"/>
      <c r="LUV22" s="117"/>
      <c r="LUW22" s="83"/>
      <c r="LUX22" s="83"/>
      <c r="LUY22" s="543"/>
      <c r="LUZ22" s="95"/>
      <c r="LVH22" s="95"/>
      <c r="LVI22" s="544"/>
      <c r="LVK22" s="118"/>
      <c r="LVM22" s="118"/>
      <c r="LVO22" s="117"/>
      <c r="LVP22" s="83"/>
      <c r="LVQ22" s="83"/>
      <c r="LVR22" s="543"/>
      <c r="LVS22" s="95"/>
      <c r="LWA22" s="95"/>
      <c r="LWB22" s="544"/>
      <c r="LWD22" s="118"/>
      <c r="LWF22" s="118"/>
      <c r="LWH22" s="117"/>
      <c r="LWI22" s="83"/>
      <c r="LWJ22" s="83"/>
      <c r="LWK22" s="543"/>
      <c r="LWL22" s="95"/>
      <c r="LWT22" s="95"/>
      <c r="LWU22" s="544"/>
      <c r="LWW22" s="118"/>
      <c r="LWY22" s="118"/>
      <c r="LXA22" s="117"/>
      <c r="LXB22" s="83"/>
      <c r="LXC22" s="83"/>
      <c r="LXD22" s="543"/>
      <c r="LXE22" s="95"/>
      <c r="LXM22" s="95"/>
      <c r="LXN22" s="544"/>
      <c r="LXP22" s="118"/>
      <c r="LXR22" s="118"/>
      <c r="LXT22" s="117"/>
      <c r="LXU22" s="83"/>
      <c r="LXV22" s="83"/>
      <c r="LXW22" s="543"/>
      <c r="LXX22" s="95"/>
      <c r="LYF22" s="95"/>
      <c r="LYG22" s="544"/>
      <c r="LYI22" s="118"/>
      <c r="LYK22" s="118"/>
      <c r="LYM22" s="117"/>
      <c r="LYN22" s="83"/>
      <c r="LYO22" s="83"/>
      <c r="LYP22" s="543"/>
      <c r="LYQ22" s="95"/>
      <c r="LYY22" s="95"/>
      <c r="LYZ22" s="544"/>
      <c r="LZB22" s="118"/>
      <c r="LZD22" s="118"/>
      <c r="LZF22" s="117"/>
      <c r="LZG22" s="83"/>
      <c r="LZH22" s="83"/>
      <c r="LZI22" s="543"/>
      <c r="LZJ22" s="95"/>
      <c r="LZR22" s="95"/>
      <c r="LZS22" s="544"/>
      <c r="LZU22" s="118"/>
      <c r="LZW22" s="118"/>
      <c r="LZY22" s="117"/>
      <c r="LZZ22" s="83"/>
      <c r="MAA22" s="83"/>
      <c r="MAB22" s="543"/>
      <c r="MAC22" s="95"/>
      <c r="MAK22" s="95"/>
      <c r="MAL22" s="544"/>
      <c r="MAN22" s="118"/>
      <c r="MAP22" s="118"/>
      <c r="MAR22" s="117"/>
      <c r="MAS22" s="83"/>
      <c r="MAT22" s="83"/>
      <c r="MAU22" s="543"/>
      <c r="MAV22" s="95"/>
      <c r="MBD22" s="95"/>
      <c r="MBE22" s="544"/>
      <c r="MBG22" s="118"/>
      <c r="MBI22" s="118"/>
      <c r="MBK22" s="117"/>
      <c r="MBL22" s="83"/>
      <c r="MBM22" s="83"/>
      <c r="MBN22" s="543"/>
      <c r="MBO22" s="95"/>
      <c r="MBW22" s="95"/>
      <c r="MBX22" s="544"/>
      <c r="MBZ22" s="118"/>
      <c r="MCB22" s="118"/>
      <c r="MCD22" s="117"/>
      <c r="MCE22" s="83"/>
      <c r="MCF22" s="83"/>
      <c r="MCG22" s="543"/>
      <c r="MCH22" s="95"/>
      <c r="MCP22" s="95"/>
      <c r="MCQ22" s="544"/>
      <c r="MCS22" s="118"/>
      <c r="MCU22" s="118"/>
      <c r="MCW22" s="117"/>
      <c r="MCX22" s="83"/>
      <c r="MCY22" s="83"/>
      <c r="MCZ22" s="543"/>
      <c r="MDA22" s="95"/>
      <c r="MDI22" s="95"/>
      <c r="MDJ22" s="544"/>
      <c r="MDL22" s="118"/>
      <c r="MDN22" s="118"/>
      <c r="MDP22" s="117"/>
      <c r="MDQ22" s="83"/>
      <c r="MDR22" s="83"/>
      <c r="MDS22" s="543"/>
      <c r="MDT22" s="95"/>
      <c r="MEB22" s="95"/>
      <c r="MEC22" s="544"/>
      <c r="MEE22" s="118"/>
      <c r="MEG22" s="118"/>
      <c r="MEI22" s="117"/>
      <c r="MEJ22" s="83"/>
      <c r="MEK22" s="83"/>
      <c r="MEL22" s="543"/>
      <c r="MEM22" s="95"/>
      <c r="MEU22" s="95"/>
      <c r="MEV22" s="544"/>
      <c r="MEX22" s="118"/>
      <c r="MEZ22" s="118"/>
      <c r="MFB22" s="117"/>
      <c r="MFC22" s="83"/>
      <c r="MFD22" s="83"/>
      <c r="MFE22" s="543"/>
      <c r="MFF22" s="95"/>
      <c r="MFN22" s="95"/>
      <c r="MFO22" s="544"/>
      <c r="MFQ22" s="118"/>
      <c r="MFS22" s="118"/>
      <c r="MFU22" s="117"/>
      <c r="MFV22" s="83"/>
      <c r="MFW22" s="83"/>
      <c r="MFX22" s="543"/>
      <c r="MFY22" s="95"/>
      <c r="MGG22" s="95"/>
      <c r="MGH22" s="544"/>
      <c r="MGJ22" s="118"/>
      <c r="MGL22" s="118"/>
      <c r="MGN22" s="117"/>
      <c r="MGO22" s="83"/>
      <c r="MGP22" s="83"/>
      <c r="MGQ22" s="543"/>
      <c r="MGR22" s="95"/>
      <c r="MGZ22" s="95"/>
      <c r="MHA22" s="544"/>
      <c r="MHC22" s="118"/>
      <c r="MHE22" s="118"/>
      <c r="MHG22" s="117"/>
      <c r="MHH22" s="83"/>
      <c r="MHI22" s="83"/>
      <c r="MHJ22" s="543"/>
      <c r="MHK22" s="95"/>
      <c r="MHS22" s="95"/>
      <c r="MHT22" s="544"/>
      <c r="MHV22" s="118"/>
      <c r="MHX22" s="118"/>
      <c r="MHZ22" s="117"/>
      <c r="MIA22" s="83"/>
      <c r="MIB22" s="83"/>
      <c r="MIC22" s="543"/>
      <c r="MID22" s="95"/>
      <c r="MIL22" s="95"/>
      <c r="MIM22" s="544"/>
      <c r="MIO22" s="118"/>
      <c r="MIQ22" s="118"/>
      <c r="MIS22" s="117"/>
      <c r="MIT22" s="83"/>
      <c r="MIU22" s="83"/>
      <c r="MIV22" s="543"/>
      <c r="MIW22" s="95"/>
      <c r="MJE22" s="95"/>
      <c r="MJF22" s="544"/>
      <c r="MJH22" s="118"/>
      <c r="MJJ22" s="118"/>
      <c r="MJL22" s="117"/>
      <c r="MJM22" s="83"/>
      <c r="MJN22" s="83"/>
      <c r="MJO22" s="543"/>
      <c r="MJP22" s="95"/>
      <c r="MJX22" s="95"/>
      <c r="MJY22" s="544"/>
      <c r="MKA22" s="118"/>
      <c r="MKC22" s="118"/>
      <c r="MKE22" s="117"/>
      <c r="MKF22" s="83"/>
      <c r="MKG22" s="83"/>
      <c r="MKH22" s="543"/>
      <c r="MKI22" s="95"/>
      <c r="MKQ22" s="95"/>
      <c r="MKR22" s="544"/>
      <c r="MKT22" s="118"/>
      <c r="MKV22" s="118"/>
      <c r="MKX22" s="117"/>
      <c r="MKY22" s="83"/>
      <c r="MKZ22" s="83"/>
      <c r="MLA22" s="543"/>
      <c r="MLB22" s="95"/>
      <c r="MLJ22" s="95"/>
      <c r="MLK22" s="544"/>
      <c r="MLM22" s="118"/>
      <c r="MLO22" s="118"/>
      <c r="MLQ22" s="117"/>
      <c r="MLR22" s="83"/>
      <c r="MLS22" s="83"/>
      <c r="MLT22" s="543"/>
      <c r="MLU22" s="95"/>
      <c r="MMC22" s="95"/>
      <c r="MMD22" s="544"/>
      <c r="MMF22" s="118"/>
      <c r="MMH22" s="118"/>
      <c r="MMJ22" s="117"/>
      <c r="MMK22" s="83"/>
      <c r="MML22" s="83"/>
      <c r="MMM22" s="543"/>
      <c r="MMN22" s="95"/>
      <c r="MMV22" s="95"/>
      <c r="MMW22" s="544"/>
      <c r="MMY22" s="118"/>
      <c r="MNA22" s="118"/>
      <c r="MNC22" s="117"/>
      <c r="MND22" s="83"/>
      <c r="MNE22" s="83"/>
      <c r="MNF22" s="543"/>
      <c r="MNG22" s="95"/>
      <c r="MNO22" s="95"/>
      <c r="MNP22" s="544"/>
      <c r="MNR22" s="118"/>
      <c r="MNT22" s="118"/>
      <c r="MNV22" s="117"/>
      <c r="MNW22" s="83"/>
      <c r="MNX22" s="83"/>
      <c r="MNY22" s="543"/>
      <c r="MNZ22" s="95"/>
      <c r="MOH22" s="95"/>
      <c r="MOI22" s="544"/>
      <c r="MOK22" s="118"/>
      <c r="MOM22" s="118"/>
      <c r="MOO22" s="117"/>
      <c r="MOP22" s="83"/>
      <c r="MOQ22" s="83"/>
      <c r="MOR22" s="543"/>
      <c r="MOS22" s="95"/>
      <c r="MPA22" s="95"/>
      <c r="MPB22" s="544"/>
      <c r="MPD22" s="118"/>
      <c r="MPF22" s="118"/>
      <c r="MPH22" s="117"/>
      <c r="MPI22" s="83"/>
      <c r="MPJ22" s="83"/>
      <c r="MPK22" s="543"/>
      <c r="MPL22" s="95"/>
      <c r="MPT22" s="95"/>
      <c r="MPU22" s="544"/>
      <c r="MPW22" s="118"/>
      <c r="MPY22" s="118"/>
      <c r="MQA22" s="117"/>
      <c r="MQB22" s="83"/>
      <c r="MQC22" s="83"/>
      <c r="MQD22" s="543"/>
      <c r="MQE22" s="95"/>
      <c r="MQM22" s="95"/>
      <c r="MQN22" s="544"/>
      <c r="MQP22" s="118"/>
      <c r="MQR22" s="118"/>
      <c r="MQT22" s="117"/>
      <c r="MQU22" s="83"/>
      <c r="MQV22" s="83"/>
      <c r="MQW22" s="543"/>
      <c r="MQX22" s="95"/>
      <c r="MRF22" s="95"/>
      <c r="MRG22" s="544"/>
      <c r="MRI22" s="118"/>
      <c r="MRK22" s="118"/>
      <c r="MRM22" s="117"/>
      <c r="MRN22" s="83"/>
      <c r="MRO22" s="83"/>
      <c r="MRP22" s="543"/>
      <c r="MRQ22" s="95"/>
      <c r="MRY22" s="95"/>
      <c r="MRZ22" s="544"/>
      <c r="MSB22" s="118"/>
      <c r="MSD22" s="118"/>
      <c r="MSF22" s="117"/>
      <c r="MSG22" s="83"/>
      <c r="MSH22" s="83"/>
      <c r="MSI22" s="543"/>
      <c r="MSJ22" s="95"/>
      <c r="MSR22" s="95"/>
      <c r="MSS22" s="544"/>
      <c r="MSU22" s="118"/>
      <c r="MSW22" s="118"/>
      <c r="MSY22" s="117"/>
      <c r="MSZ22" s="83"/>
      <c r="MTA22" s="83"/>
      <c r="MTB22" s="543"/>
      <c r="MTC22" s="95"/>
      <c r="MTK22" s="95"/>
      <c r="MTL22" s="544"/>
      <c r="MTN22" s="118"/>
      <c r="MTP22" s="118"/>
      <c r="MTR22" s="117"/>
      <c r="MTS22" s="83"/>
      <c r="MTT22" s="83"/>
      <c r="MTU22" s="543"/>
      <c r="MTV22" s="95"/>
      <c r="MUD22" s="95"/>
      <c r="MUE22" s="544"/>
      <c r="MUG22" s="118"/>
      <c r="MUI22" s="118"/>
      <c r="MUK22" s="117"/>
      <c r="MUL22" s="83"/>
      <c r="MUM22" s="83"/>
      <c r="MUN22" s="543"/>
      <c r="MUO22" s="95"/>
      <c r="MUW22" s="95"/>
      <c r="MUX22" s="544"/>
      <c r="MUZ22" s="118"/>
      <c r="MVB22" s="118"/>
      <c r="MVD22" s="117"/>
      <c r="MVE22" s="83"/>
      <c r="MVF22" s="83"/>
      <c r="MVG22" s="543"/>
      <c r="MVH22" s="95"/>
      <c r="MVP22" s="95"/>
      <c r="MVQ22" s="544"/>
      <c r="MVS22" s="118"/>
      <c r="MVU22" s="118"/>
      <c r="MVW22" s="117"/>
      <c r="MVX22" s="83"/>
      <c r="MVY22" s="83"/>
      <c r="MVZ22" s="543"/>
      <c r="MWA22" s="95"/>
      <c r="MWI22" s="95"/>
      <c r="MWJ22" s="544"/>
      <c r="MWL22" s="118"/>
      <c r="MWN22" s="118"/>
      <c r="MWP22" s="117"/>
      <c r="MWQ22" s="83"/>
      <c r="MWR22" s="83"/>
      <c r="MWS22" s="543"/>
      <c r="MWT22" s="95"/>
      <c r="MXB22" s="95"/>
      <c r="MXC22" s="544"/>
      <c r="MXE22" s="118"/>
      <c r="MXG22" s="118"/>
      <c r="MXI22" s="117"/>
      <c r="MXJ22" s="83"/>
      <c r="MXK22" s="83"/>
      <c r="MXL22" s="543"/>
      <c r="MXM22" s="95"/>
      <c r="MXU22" s="95"/>
      <c r="MXV22" s="544"/>
      <c r="MXX22" s="118"/>
      <c r="MXZ22" s="118"/>
      <c r="MYB22" s="117"/>
      <c r="MYC22" s="83"/>
      <c r="MYD22" s="83"/>
      <c r="MYE22" s="543"/>
      <c r="MYF22" s="95"/>
      <c r="MYN22" s="95"/>
      <c r="MYO22" s="544"/>
      <c r="MYQ22" s="118"/>
      <c r="MYS22" s="118"/>
      <c r="MYU22" s="117"/>
      <c r="MYV22" s="83"/>
      <c r="MYW22" s="83"/>
      <c r="MYX22" s="543"/>
      <c r="MYY22" s="95"/>
      <c r="MZG22" s="95"/>
      <c r="MZH22" s="544"/>
      <c r="MZJ22" s="118"/>
      <c r="MZL22" s="118"/>
      <c r="MZN22" s="117"/>
      <c r="MZO22" s="83"/>
      <c r="MZP22" s="83"/>
      <c r="MZQ22" s="543"/>
      <c r="MZR22" s="95"/>
      <c r="MZZ22" s="95"/>
      <c r="NAA22" s="544"/>
      <c r="NAC22" s="118"/>
      <c r="NAE22" s="118"/>
      <c r="NAG22" s="117"/>
      <c r="NAH22" s="83"/>
      <c r="NAI22" s="83"/>
      <c r="NAJ22" s="543"/>
      <c r="NAK22" s="95"/>
      <c r="NAS22" s="95"/>
      <c r="NAT22" s="544"/>
      <c r="NAV22" s="118"/>
      <c r="NAX22" s="118"/>
      <c r="NAZ22" s="117"/>
      <c r="NBA22" s="83"/>
      <c r="NBB22" s="83"/>
      <c r="NBC22" s="543"/>
      <c r="NBD22" s="95"/>
      <c r="NBL22" s="95"/>
      <c r="NBM22" s="544"/>
      <c r="NBO22" s="118"/>
      <c r="NBQ22" s="118"/>
      <c r="NBS22" s="117"/>
      <c r="NBT22" s="83"/>
      <c r="NBU22" s="83"/>
      <c r="NBV22" s="543"/>
      <c r="NBW22" s="95"/>
      <c r="NCE22" s="95"/>
      <c r="NCF22" s="544"/>
      <c r="NCH22" s="118"/>
      <c r="NCJ22" s="118"/>
      <c r="NCL22" s="117"/>
      <c r="NCM22" s="83"/>
      <c r="NCN22" s="83"/>
      <c r="NCO22" s="543"/>
      <c r="NCP22" s="95"/>
      <c r="NCX22" s="95"/>
      <c r="NCY22" s="544"/>
      <c r="NDA22" s="118"/>
      <c r="NDC22" s="118"/>
      <c r="NDE22" s="117"/>
      <c r="NDF22" s="83"/>
      <c r="NDG22" s="83"/>
      <c r="NDH22" s="543"/>
      <c r="NDI22" s="95"/>
      <c r="NDQ22" s="95"/>
      <c r="NDR22" s="544"/>
      <c r="NDT22" s="118"/>
      <c r="NDV22" s="118"/>
      <c r="NDX22" s="117"/>
      <c r="NDY22" s="83"/>
      <c r="NDZ22" s="83"/>
      <c r="NEA22" s="543"/>
      <c r="NEB22" s="95"/>
      <c r="NEJ22" s="95"/>
      <c r="NEK22" s="544"/>
      <c r="NEM22" s="118"/>
      <c r="NEO22" s="118"/>
      <c r="NEQ22" s="117"/>
      <c r="NER22" s="83"/>
      <c r="NES22" s="83"/>
      <c r="NET22" s="543"/>
      <c r="NEU22" s="95"/>
      <c r="NFC22" s="95"/>
      <c r="NFD22" s="544"/>
      <c r="NFF22" s="118"/>
      <c r="NFH22" s="118"/>
      <c r="NFJ22" s="117"/>
      <c r="NFK22" s="83"/>
      <c r="NFL22" s="83"/>
      <c r="NFM22" s="543"/>
      <c r="NFN22" s="95"/>
      <c r="NFV22" s="95"/>
      <c r="NFW22" s="544"/>
      <c r="NFY22" s="118"/>
      <c r="NGA22" s="118"/>
      <c r="NGC22" s="117"/>
      <c r="NGD22" s="83"/>
      <c r="NGE22" s="83"/>
      <c r="NGF22" s="543"/>
      <c r="NGG22" s="95"/>
      <c r="NGO22" s="95"/>
      <c r="NGP22" s="544"/>
      <c r="NGR22" s="118"/>
      <c r="NGT22" s="118"/>
      <c r="NGV22" s="117"/>
      <c r="NGW22" s="83"/>
      <c r="NGX22" s="83"/>
      <c r="NGY22" s="543"/>
      <c r="NGZ22" s="95"/>
      <c r="NHH22" s="95"/>
      <c r="NHI22" s="544"/>
      <c r="NHK22" s="118"/>
      <c r="NHM22" s="118"/>
      <c r="NHO22" s="117"/>
      <c r="NHP22" s="83"/>
      <c r="NHQ22" s="83"/>
      <c r="NHR22" s="543"/>
      <c r="NHS22" s="95"/>
      <c r="NIA22" s="95"/>
      <c r="NIB22" s="544"/>
      <c r="NID22" s="118"/>
      <c r="NIF22" s="118"/>
      <c r="NIH22" s="117"/>
      <c r="NII22" s="83"/>
      <c r="NIJ22" s="83"/>
      <c r="NIK22" s="543"/>
      <c r="NIL22" s="95"/>
      <c r="NIT22" s="95"/>
      <c r="NIU22" s="544"/>
      <c r="NIW22" s="118"/>
      <c r="NIY22" s="118"/>
      <c r="NJA22" s="117"/>
      <c r="NJB22" s="83"/>
      <c r="NJC22" s="83"/>
      <c r="NJD22" s="543"/>
      <c r="NJE22" s="95"/>
      <c r="NJM22" s="95"/>
      <c r="NJN22" s="544"/>
      <c r="NJP22" s="118"/>
      <c r="NJR22" s="118"/>
      <c r="NJT22" s="117"/>
      <c r="NJU22" s="83"/>
      <c r="NJV22" s="83"/>
      <c r="NJW22" s="543"/>
      <c r="NJX22" s="95"/>
      <c r="NKF22" s="95"/>
      <c r="NKG22" s="544"/>
      <c r="NKI22" s="118"/>
      <c r="NKK22" s="118"/>
      <c r="NKM22" s="117"/>
      <c r="NKN22" s="83"/>
      <c r="NKO22" s="83"/>
      <c r="NKP22" s="543"/>
      <c r="NKQ22" s="95"/>
      <c r="NKY22" s="95"/>
      <c r="NKZ22" s="544"/>
      <c r="NLB22" s="118"/>
      <c r="NLD22" s="118"/>
      <c r="NLF22" s="117"/>
      <c r="NLG22" s="83"/>
      <c r="NLH22" s="83"/>
      <c r="NLI22" s="543"/>
      <c r="NLJ22" s="95"/>
      <c r="NLR22" s="95"/>
      <c r="NLS22" s="544"/>
      <c r="NLU22" s="118"/>
      <c r="NLW22" s="118"/>
      <c r="NLY22" s="117"/>
      <c r="NLZ22" s="83"/>
      <c r="NMA22" s="83"/>
      <c r="NMB22" s="543"/>
      <c r="NMC22" s="95"/>
      <c r="NMK22" s="95"/>
      <c r="NML22" s="544"/>
      <c r="NMN22" s="118"/>
      <c r="NMP22" s="118"/>
      <c r="NMR22" s="117"/>
      <c r="NMS22" s="83"/>
      <c r="NMT22" s="83"/>
      <c r="NMU22" s="543"/>
      <c r="NMV22" s="95"/>
      <c r="NND22" s="95"/>
      <c r="NNE22" s="544"/>
      <c r="NNG22" s="118"/>
      <c r="NNI22" s="118"/>
      <c r="NNK22" s="117"/>
      <c r="NNL22" s="83"/>
      <c r="NNM22" s="83"/>
      <c r="NNN22" s="543"/>
      <c r="NNO22" s="95"/>
      <c r="NNW22" s="95"/>
      <c r="NNX22" s="544"/>
      <c r="NNZ22" s="118"/>
      <c r="NOB22" s="118"/>
      <c r="NOD22" s="117"/>
      <c r="NOE22" s="83"/>
      <c r="NOF22" s="83"/>
      <c r="NOG22" s="543"/>
      <c r="NOH22" s="95"/>
      <c r="NOP22" s="95"/>
      <c r="NOQ22" s="544"/>
      <c r="NOS22" s="118"/>
      <c r="NOU22" s="118"/>
      <c r="NOW22" s="117"/>
      <c r="NOX22" s="83"/>
      <c r="NOY22" s="83"/>
      <c r="NOZ22" s="543"/>
      <c r="NPA22" s="95"/>
      <c r="NPI22" s="95"/>
      <c r="NPJ22" s="544"/>
      <c r="NPL22" s="118"/>
      <c r="NPN22" s="118"/>
      <c r="NPP22" s="117"/>
      <c r="NPQ22" s="83"/>
      <c r="NPR22" s="83"/>
      <c r="NPS22" s="543"/>
      <c r="NPT22" s="95"/>
      <c r="NQB22" s="95"/>
      <c r="NQC22" s="544"/>
      <c r="NQE22" s="118"/>
      <c r="NQG22" s="118"/>
      <c r="NQI22" s="117"/>
      <c r="NQJ22" s="83"/>
      <c r="NQK22" s="83"/>
      <c r="NQL22" s="543"/>
      <c r="NQM22" s="95"/>
      <c r="NQU22" s="95"/>
      <c r="NQV22" s="544"/>
      <c r="NQX22" s="118"/>
      <c r="NQZ22" s="118"/>
      <c r="NRB22" s="117"/>
      <c r="NRC22" s="83"/>
      <c r="NRD22" s="83"/>
      <c r="NRE22" s="543"/>
      <c r="NRF22" s="95"/>
      <c r="NRN22" s="95"/>
      <c r="NRO22" s="544"/>
      <c r="NRQ22" s="118"/>
      <c r="NRS22" s="118"/>
      <c r="NRU22" s="117"/>
      <c r="NRV22" s="83"/>
      <c r="NRW22" s="83"/>
      <c r="NRX22" s="543"/>
      <c r="NRY22" s="95"/>
      <c r="NSG22" s="95"/>
      <c r="NSH22" s="544"/>
      <c r="NSJ22" s="118"/>
      <c r="NSL22" s="118"/>
      <c r="NSN22" s="117"/>
      <c r="NSO22" s="83"/>
      <c r="NSP22" s="83"/>
      <c r="NSQ22" s="543"/>
      <c r="NSR22" s="95"/>
      <c r="NSZ22" s="95"/>
      <c r="NTA22" s="544"/>
      <c r="NTC22" s="118"/>
      <c r="NTE22" s="118"/>
      <c r="NTG22" s="117"/>
      <c r="NTH22" s="83"/>
      <c r="NTI22" s="83"/>
      <c r="NTJ22" s="543"/>
      <c r="NTK22" s="95"/>
      <c r="NTS22" s="95"/>
      <c r="NTT22" s="544"/>
      <c r="NTV22" s="118"/>
      <c r="NTX22" s="118"/>
      <c r="NTZ22" s="117"/>
      <c r="NUA22" s="83"/>
      <c r="NUB22" s="83"/>
      <c r="NUC22" s="543"/>
      <c r="NUD22" s="95"/>
      <c r="NUL22" s="95"/>
      <c r="NUM22" s="544"/>
      <c r="NUO22" s="118"/>
      <c r="NUQ22" s="118"/>
      <c r="NUS22" s="117"/>
      <c r="NUT22" s="83"/>
      <c r="NUU22" s="83"/>
      <c r="NUV22" s="543"/>
      <c r="NUW22" s="95"/>
      <c r="NVE22" s="95"/>
      <c r="NVF22" s="544"/>
      <c r="NVH22" s="118"/>
      <c r="NVJ22" s="118"/>
      <c r="NVL22" s="117"/>
      <c r="NVM22" s="83"/>
      <c r="NVN22" s="83"/>
      <c r="NVO22" s="543"/>
      <c r="NVP22" s="95"/>
      <c r="NVX22" s="95"/>
      <c r="NVY22" s="544"/>
      <c r="NWA22" s="118"/>
      <c r="NWC22" s="118"/>
      <c r="NWE22" s="117"/>
      <c r="NWF22" s="83"/>
      <c r="NWG22" s="83"/>
      <c r="NWH22" s="543"/>
      <c r="NWI22" s="95"/>
      <c r="NWQ22" s="95"/>
      <c r="NWR22" s="544"/>
      <c r="NWT22" s="118"/>
      <c r="NWV22" s="118"/>
      <c r="NWX22" s="117"/>
      <c r="NWY22" s="83"/>
      <c r="NWZ22" s="83"/>
      <c r="NXA22" s="543"/>
      <c r="NXB22" s="95"/>
      <c r="NXJ22" s="95"/>
      <c r="NXK22" s="544"/>
      <c r="NXM22" s="118"/>
      <c r="NXO22" s="118"/>
      <c r="NXQ22" s="117"/>
      <c r="NXR22" s="83"/>
      <c r="NXS22" s="83"/>
      <c r="NXT22" s="543"/>
      <c r="NXU22" s="95"/>
      <c r="NYC22" s="95"/>
      <c r="NYD22" s="544"/>
      <c r="NYF22" s="118"/>
      <c r="NYH22" s="118"/>
      <c r="NYJ22" s="117"/>
      <c r="NYK22" s="83"/>
      <c r="NYL22" s="83"/>
      <c r="NYM22" s="543"/>
      <c r="NYN22" s="95"/>
      <c r="NYV22" s="95"/>
      <c r="NYW22" s="544"/>
      <c r="NYY22" s="118"/>
      <c r="NZA22" s="118"/>
      <c r="NZC22" s="117"/>
      <c r="NZD22" s="83"/>
      <c r="NZE22" s="83"/>
      <c r="NZF22" s="543"/>
      <c r="NZG22" s="95"/>
      <c r="NZO22" s="95"/>
      <c r="NZP22" s="544"/>
      <c r="NZR22" s="118"/>
      <c r="NZT22" s="118"/>
      <c r="NZV22" s="117"/>
      <c r="NZW22" s="83"/>
      <c r="NZX22" s="83"/>
      <c r="NZY22" s="543"/>
      <c r="NZZ22" s="95"/>
      <c r="OAH22" s="95"/>
      <c r="OAI22" s="544"/>
      <c r="OAK22" s="118"/>
      <c r="OAM22" s="118"/>
      <c r="OAO22" s="117"/>
      <c r="OAP22" s="83"/>
      <c r="OAQ22" s="83"/>
      <c r="OAR22" s="543"/>
      <c r="OAS22" s="95"/>
      <c r="OBA22" s="95"/>
      <c r="OBB22" s="544"/>
      <c r="OBD22" s="118"/>
      <c r="OBF22" s="118"/>
      <c r="OBH22" s="117"/>
      <c r="OBI22" s="83"/>
      <c r="OBJ22" s="83"/>
      <c r="OBK22" s="543"/>
      <c r="OBL22" s="95"/>
      <c r="OBT22" s="95"/>
      <c r="OBU22" s="544"/>
      <c r="OBW22" s="118"/>
      <c r="OBY22" s="118"/>
      <c r="OCA22" s="117"/>
      <c r="OCB22" s="83"/>
      <c r="OCC22" s="83"/>
      <c r="OCD22" s="543"/>
      <c r="OCE22" s="95"/>
      <c r="OCM22" s="95"/>
      <c r="OCN22" s="544"/>
      <c r="OCP22" s="118"/>
      <c r="OCR22" s="118"/>
      <c r="OCT22" s="117"/>
      <c r="OCU22" s="83"/>
      <c r="OCV22" s="83"/>
      <c r="OCW22" s="543"/>
      <c r="OCX22" s="95"/>
      <c r="ODF22" s="95"/>
      <c r="ODG22" s="544"/>
      <c r="ODI22" s="118"/>
      <c r="ODK22" s="118"/>
      <c r="ODM22" s="117"/>
      <c r="ODN22" s="83"/>
      <c r="ODO22" s="83"/>
      <c r="ODP22" s="543"/>
      <c r="ODQ22" s="95"/>
      <c r="ODY22" s="95"/>
      <c r="ODZ22" s="544"/>
      <c r="OEB22" s="118"/>
      <c r="OED22" s="118"/>
      <c r="OEF22" s="117"/>
      <c r="OEG22" s="83"/>
      <c r="OEH22" s="83"/>
      <c r="OEI22" s="543"/>
      <c r="OEJ22" s="95"/>
      <c r="OER22" s="95"/>
      <c r="OES22" s="544"/>
      <c r="OEU22" s="118"/>
      <c r="OEW22" s="118"/>
      <c r="OEY22" s="117"/>
      <c r="OEZ22" s="83"/>
      <c r="OFA22" s="83"/>
      <c r="OFB22" s="543"/>
      <c r="OFC22" s="95"/>
      <c r="OFK22" s="95"/>
      <c r="OFL22" s="544"/>
      <c r="OFN22" s="118"/>
      <c r="OFP22" s="118"/>
      <c r="OFR22" s="117"/>
      <c r="OFS22" s="83"/>
      <c r="OFT22" s="83"/>
      <c r="OFU22" s="543"/>
      <c r="OFV22" s="95"/>
      <c r="OGD22" s="95"/>
      <c r="OGE22" s="544"/>
      <c r="OGG22" s="118"/>
      <c r="OGI22" s="118"/>
      <c r="OGK22" s="117"/>
      <c r="OGL22" s="83"/>
      <c r="OGM22" s="83"/>
      <c r="OGN22" s="543"/>
      <c r="OGO22" s="95"/>
      <c r="OGW22" s="95"/>
      <c r="OGX22" s="544"/>
      <c r="OGZ22" s="118"/>
      <c r="OHB22" s="118"/>
      <c r="OHD22" s="117"/>
      <c r="OHE22" s="83"/>
      <c r="OHF22" s="83"/>
      <c r="OHG22" s="543"/>
      <c r="OHH22" s="95"/>
      <c r="OHP22" s="95"/>
      <c r="OHQ22" s="544"/>
      <c r="OHS22" s="118"/>
      <c r="OHU22" s="118"/>
      <c r="OHW22" s="117"/>
      <c r="OHX22" s="83"/>
      <c r="OHY22" s="83"/>
      <c r="OHZ22" s="543"/>
      <c r="OIA22" s="95"/>
      <c r="OII22" s="95"/>
      <c r="OIJ22" s="544"/>
      <c r="OIL22" s="118"/>
      <c r="OIN22" s="118"/>
      <c r="OIP22" s="117"/>
      <c r="OIQ22" s="83"/>
      <c r="OIR22" s="83"/>
      <c r="OIS22" s="543"/>
      <c r="OIT22" s="95"/>
      <c r="OJB22" s="95"/>
      <c r="OJC22" s="544"/>
      <c r="OJE22" s="118"/>
      <c r="OJG22" s="118"/>
      <c r="OJI22" s="117"/>
      <c r="OJJ22" s="83"/>
      <c r="OJK22" s="83"/>
      <c r="OJL22" s="543"/>
      <c r="OJM22" s="95"/>
      <c r="OJU22" s="95"/>
      <c r="OJV22" s="544"/>
      <c r="OJX22" s="118"/>
      <c r="OJZ22" s="118"/>
      <c r="OKB22" s="117"/>
      <c r="OKC22" s="83"/>
      <c r="OKD22" s="83"/>
      <c r="OKE22" s="543"/>
      <c r="OKF22" s="95"/>
      <c r="OKN22" s="95"/>
      <c r="OKO22" s="544"/>
      <c r="OKQ22" s="118"/>
      <c r="OKS22" s="118"/>
      <c r="OKU22" s="117"/>
      <c r="OKV22" s="83"/>
      <c r="OKW22" s="83"/>
      <c r="OKX22" s="543"/>
      <c r="OKY22" s="95"/>
      <c r="OLG22" s="95"/>
      <c r="OLH22" s="544"/>
      <c r="OLJ22" s="118"/>
      <c r="OLL22" s="118"/>
      <c r="OLN22" s="117"/>
      <c r="OLO22" s="83"/>
      <c r="OLP22" s="83"/>
      <c r="OLQ22" s="543"/>
      <c r="OLR22" s="95"/>
      <c r="OLZ22" s="95"/>
      <c r="OMA22" s="544"/>
      <c r="OMC22" s="118"/>
      <c r="OME22" s="118"/>
      <c r="OMG22" s="117"/>
      <c r="OMH22" s="83"/>
      <c r="OMI22" s="83"/>
      <c r="OMJ22" s="543"/>
      <c r="OMK22" s="95"/>
      <c r="OMS22" s="95"/>
      <c r="OMT22" s="544"/>
      <c r="OMV22" s="118"/>
      <c r="OMX22" s="118"/>
      <c r="OMZ22" s="117"/>
      <c r="ONA22" s="83"/>
      <c r="ONB22" s="83"/>
      <c r="ONC22" s="543"/>
      <c r="OND22" s="95"/>
      <c r="ONL22" s="95"/>
      <c r="ONM22" s="544"/>
      <c r="ONO22" s="118"/>
      <c r="ONQ22" s="118"/>
      <c r="ONS22" s="117"/>
      <c r="ONT22" s="83"/>
      <c r="ONU22" s="83"/>
      <c r="ONV22" s="543"/>
      <c r="ONW22" s="95"/>
      <c r="OOE22" s="95"/>
      <c r="OOF22" s="544"/>
      <c r="OOH22" s="118"/>
      <c r="OOJ22" s="118"/>
      <c r="OOL22" s="117"/>
      <c r="OOM22" s="83"/>
      <c r="OON22" s="83"/>
      <c r="OOO22" s="543"/>
      <c r="OOP22" s="95"/>
      <c r="OOX22" s="95"/>
      <c r="OOY22" s="544"/>
      <c r="OPA22" s="118"/>
      <c r="OPC22" s="118"/>
      <c r="OPE22" s="117"/>
      <c r="OPF22" s="83"/>
      <c r="OPG22" s="83"/>
      <c r="OPH22" s="543"/>
      <c r="OPI22" s="95"/>
      <c r="OPQ22" s="95"/>
      <c r="OPR22" s="544"/>
      <c r="OPT22" s="118"/>
      <c r="OPV22" s="118"/>
      <c r="OPX22" s="117"/>
      <c r="OPY22" s="83"/>
      <c r="OPZ22" s="83"/>
      <c r="OQA22" s="543"/>
      <c r="OQB22" s="95"/>
      <c r="OQJ22" s="95"/>
      <c r="OQK22" s="544"/>
      <c r="OQM22" s="118"/>
      <c r="OQO22" s="118"/>
      <c r="OQQ22" s="117"/>
      <c r="OQR22" s="83"/>
      <c r="OQS22" s="83"/>
      <c r="OQT22" s="543"/>
      <c r="OQU22" s="95"/>
      <c r="ORC22" s="95"/>
      <c r="ORD22" s="544"/>
      <c r="ORF22" s="118"/>
      <c r="ORH22" s="118"/>
      <c r="ORJ22" s="117"/>
      <c r="ORK22" s="83"/>
      <c r="ORL22" s="83"/>
      <c r="ORM22" s="543"/>
      <c r="ORN22" s="95"/>
      <c r="ORV22" s="95"/>
      <c r="ORW22" s="544"/>
      <c r="ORY22" s="118"/>
      <c r="OSA22" s="118"/>
      <c r="OSC22" s="117"/>
      <c r="OSD22" s="83"/>
      <c r="OSE22" s="83"/>
      <c r="OSF22" s="543"/>
      <c r="OSG22" s="95"/>
      <c r="OSO22" s="95"/>
      <c r="OSP22" s="544"/>
      <c r="OSR22" s="118"/>
      <c r="OST22" s="118"/>
      <c r="OSV22" s="117"/>
      <c r="OSW22" s="83"/>
      <c r="OSX22" s="83"/>
      <c r="OSY22" s="543"/>
      <c r="OSZ22" s="95"/>
      <c r="OTH22" s="95"/>
      <c r="OTI22" s="544"/>
      <c r="OTK22" s="118"/>
      <c r="OTM22" s="118"/>
      <c r="OTO22" s="117"/>
      <c r="OTP22" s="83"/>
      <c r="OTQ22" s="83"/>
      <c r="OTR22" s="543"/>
      <c r="OTS22" s="95"/>
      <c r="OUA22" s="95"/>
      <c r="OUB22" s="544"/>
      <c r="OUD22" s="118"/>
      <c r="OUF22" s="118"/>
      <c r="OUH22" s="117"/>
      <c r="OUI22" s="83"/>
      <c r="OUJ22" s="83"/>
      <c r="OUK22" s="543"/>
      <c r="OUL22" s="95"/>
      <c r="OUT22" s="95"/>
      <c r="OUU22" s="544"/>
      <c r="OUW22" s="118"/>
      <c r="OUY22" s="118"/>
      <c r="OVA22" s="117"/>
      <c r="OVB22" s="83"/>
      <c r="OVC22" s="83"/>
      <c r="OVD22" s="543"/>
      <c r="OVE22" s="95"/>
      <c r="OVM22" s="95"/>
      <c r="OVN22" s="544"/>
      <c r="OVP22" s="118"/>
      <c r="OVR22" s="118"/>
      <c r="OVT22" s="117"/>
      <c r="OVU22" s="83"/>
      <c r="OVV22" s="83"/>
      <c r="OVW22" s="543"/>
      <c r="OVX22" s="95"/>
      <c r="OWF22" s="95"/>
      <c r="OWG22" s="544"/>
      <c r="OWI22" s="118"/>
      <c r="OWK22" s="118"/>
      <c r="OWM22" s="117"/>
      <c r="OWN22" s="83"/>
      <c r="OWO22" s="83"/>
      <c r="OWP22" s="543"/>
      <c r="OWQ22" s="95"/>
      <c r="OWY22" s="95"/>
      <c r="OWZ22" s="544"/>
      <c r="OXB22" s="118"/>
      <c r="OXD22" s="118"/>
      <c r="OXF22" s="117"/>
      <c r="OXG22" s="83"/>
      <c r="OXH22" s="83"/>
      <c r="OXI22" s="543"/>
      <c r="OXJ22" s="95"/>
      <c r="OXR22" s="95"/>
      <c r="OXS22" s="544"/>
      <c r="OXU22" s="118"/>
      <c r="OXW22" s="118"/>
      <c r="OXY22" s="117"/>
      <c r="OXZ22" s="83"/>
      <c r="OYA22" s="83"/>
      <c r="OYB22" s="543"/>
      <c r="OYC22" s="95"/>
      <c r="OYK22" s="95"/>
      <c r="OYL22" s="544"/>
      <c r="OYN22" s="118"/>
      <c r="OYP22" s="118"/>
      <c r="OYR22" s="117"/>
      <c r="OYS22" s="83"/>
      <c r="OYT22" s="83"/>
      <c r="OYU22" s="543"/>
      <c r="OYV22" s="95"/>
      <c r="OZD22" s="95"/>
      <c r="OZE22" s="544"/>
      <c r="OZG22" s="118"/>
      <c r="OZI22" s="118"/>
      <c r="OZK22" s="117"/>
      <c r="OZL22" s="83"/>
      <c r="OZM22" s="83"/>
      <c r="OZN22" s="543"/>
      <c r="OZO22" s="95"/>
      <c r="OZW22" s="95"/>
      <c r="OZX22" s="544"/>
      <c r="OZZ22" s="118"/>
      <c r="PAB22" s="118"/>
      <c r="PAD22" s="117"/>
      <c r="PAE22" s="83"/>
      <c r="PAF22" s="83"/>
      <c r="PAG22" s="543"/>
      <c r="PAH22" s="95"/>
      <c r="PAP22" s="95"/>
      <c r="PAQ22" s="544"/>
      <c r="PAS22" s="118"/>
      <c r="PAU22" s="118"/>
      <c r="PAW22" s="117"/>
      <c r="PAX22" s="83"/>
      <c r="PAY22" s="83"/>
      <c r="PAZ22" s="543"/>
      <c r="PBA22" s="95"/>
      <c r="PBI22" s="95"/>
      <c r="PBJ22" s="544"/>
      <c r="PBL22" s="118"/>
      <c r="PBN22" s="118"/>
      <c r="PBP22" s="117"/>
      <c r="PBQ22" s="83"/>
      <c r="PBR22" s="83"/>
      <c r="PBS22" s="543"/>
      <c r="PBT22" s="95"/>
      <c r="PCB22" s="95"/>
      <c r="PCC22" s="544"/>
      <c r="PCE22" s="118"/>
      <c r="PCG22" s="118"/>
      <c r="PCI22" s="117"/>
      <c r="PCJ22" s="83"/>
      <c r="PCK22" s="83"/>
      <c r="PCL22" s="543"/>
      <c r="PCM22" s="95"/>
      <c r="PCU22" s="95"/>
      <c r="PCV22" s="544"/>
      <c r="PCX22" s="118"/>
      <c r="PCZ22" s="118"/>
      <c r="PDB22" s="117"/>
      <c r="PDC22" s="83"/>
      <c r="PDD22" s="83"/>
      <c r="PDE22" s="543"/>
      <c r="PDF22" s="95"/>
      <c r="PDN22" s="95"/>
      <c r="PDO22" s="544"/>
      <c r="PDQ22" s="118"/>
      <c r="PDS22" s="118"/>
      <c r="PDU22" s="117"/>
      <c r="PDV22" s="83"/>
      <c r="PDW22" s="83"/>
      <c r="PDX22" s="543"/>
      <c r="PDY22" s="95"/>
      <c r="PEG22" s="95"/>
      <c r="PEH22" s="544"/>
      <c r="PEJ22" s="118"/>
      <c r="PEL22" s="118"/>
      <c r="PEN22" s="117"/>
      <c r="PEO22" s="83"/>
      <c r="PEP22" s="83"/>
      <c r="PEQ22" s="543"/>
      <c r="PER22" s="95"/>
      <c r="PEZ22" s="95"/>
      <c r="PFA22" s="544"/>
      <c r="PFC22" s="118"/>
      <c r="PFE22" s="118"/>
      <c r="PFG22" s="117"/>
      <c r="PFH22" s="83"/>
      <c r="PFI22" s="83"/>
      <c r="PFJ22" s="543"/>
      <c r="PFK22" s="95"/>
      <c r="PFS22" s="95"/>
      <c r="PFT22" s="544"/>
      <c r="PFV22" s="118"/>
      <c r="PFX22" s="118"/>
      <c r="PFZ22" s="117"/>
      <c r="PGA22" s="83"/>
      <c r="PGB22" s="83"/>
      <c r="PGC22" s="543"/>
      <c r="PGD22" s="95"/>
      <c r="PGL22" s="95"/>
      <c r="PGM22" s="544"/>
      <c r="PGO22" s="118"/>
      <c r="PGQ22" s="118"/>
      <c r="PGS22" s="117"/>
      <c r="PGT22" s="83"/>
      <c r="PGU22" s="83"/>
      <c r="PGV22" s="543"/>
      <c r="PGW22" s="95"/>
      <c r="PHE22" s="95"/>
      <c r="PHF22" s="544"/>
      <c r="PHH22" s="118"/>
      <c r="PHJ22" s="118"/>
      <c r="PHL22" s="117"/>
      <c r="PHM22" s="83"/>
      <c r="PHN22" s="83"/>
      <c r="PHO22" s="543"/>
      <c r="PHP22" s="95"/>
      <c r="PHX22" s="95"/>
      <c r="PHY22" s="544"/>
      <c r="PIA22" s="118"/>
      <c r="PIC22" s="118"/>
      <c r="PIE22" s="117"/>
      <c r="PIF22" s="83"/>
      <c r="PIG22" s="83"/>
      <c r="PIH22" s="543"/>
      <c r="PII22" s="95"/>
      <c r="PIQ22" s="95"/>
      <c r="PIR22" s="544"/>
      <c r="PIT22" s="118"/>
      <c r="PIV22" s="118"/>
      <c r="PIX22" s="117"/>
      <c r="PIY22" s="83"/>
      <c r="PIZ22" s="83"/>
      <c r="PJA22" s="543"/>
      <c r="PJB22" s="95"/>
      <c r="PJJ22" s="95"/>
      <c r="PJK22" s="544"/>
      <c r="PJM22" s="118"/>
      <c r="PJO22" s="118"/>
      <c r="PJQ22" s="117"/>
      <c r="PJR22" s="83"/>
      <c r="PJS22" s="83"/>
      <c r="PJT22" s="543"/>
      <c r="PJU22" s="95"/>
      <c r="PKC22" s="95"/>
      <c r="PKD22" s="544"/>
      <c r="PKF22" s="118"/>
      <c r="PKH22" s="118"/>
      <c r="PKJ22" s="117"/>
      <c r="PKK22" s="83"/>
      <c r="PKL22" s="83"/>
      <c r="PKM22" s="543"/>
      <c r="PKN22" s="95"/>
      <c r="PKV22" s="95"/>
      <c r="PKW22" s="544"/>
      <c r="PKY22" s="118"/>
      <c r="PLA22" s="118"/>
      <c r="PLC22" s="117"/>
      <c r="PLD22" s="83"/>
      <c r="PLE22" s="83"/>
      <c r="PLF22" s="543"/>
      <c r="PLG22" s="95"/>
      <c r="PLO22" s="95"/>
      <c r="PLP22" s="544"/>
      <c r="PLR22" s="118"/>
      <c r="PLT22" s="118"/>
      <c r="PLV22" s="117"/>
      <c r="PLW22" s="83"/>
      <c r="PLX22" s="83"/>
      <c r="PLY22" s="543"/>
      <c r="PLZ22" s="95"/>
      <c r="PMH22" s="95"/>
      <c r="PMI22" s="544"/>
      <c r="PMK22" s="118"/>
      <c r="PMM22" s="118"/>
      <c r="PMO22" s="117"/>
      <c r="PMP22" s="83"/>
      <c r="PMQ22" s="83"/>
      <c r="PMR22" s="543"/>
      <c r="PMS22" s="95"/>
      <c r="PNA22" s="95"/>
      <c r="PNB22" s="544"/>
      <c r="PND22" s="118"/>
      <c r="PNF22" s="118"/>
      <c r="PNH22" s="117"/>
      <c r="PNI22" s="83"/>
      <c r="PNJ22" s="83"/>
      <c r="PNK22" s="543"/>
      <c r="PNL22" s="95"/>
      <c r="PNT22" s="95"/>
      <c r="PNU22" s="544"/>
      <c r="PNW22" s="118"/>
      <c r="PNY22" s="118"/>
      <c r="POA22" s="117"/>
      <c r="POB22" s="83"/>
      <c r="POC22" s="83"/>
      <c r="POD22" s="543"/>
      <c r="POE22" s="95"/>
      <c r="POM22" s="95"/>
      <c r="PON22" s="544"/>
      <c r="POP22" s="118"/>
      <c r="POR22" s="118"/>
      <c r="POT22" s="117"/>
      <c r="POU22" s="83"/>
      <c r="POV22" s="83"/>
      <c r="POW22" s="543"/>
      <c r="POX22" s="95"/>
      <c r="PPF22" s="95"/>
      <c r="PPG22" s="544"/>
      <c r="PPI22" s="118"/>
      <c r="PPK22" s="118"/>
      <c r="PPM22" s="117"/>
      <c r="PPN22" s="83"/>
      <c r="PPO22" s="83"/>
      <c r="PPP22" s="543"/>
      <c r="PPQ22" s="95"/>
      <c r="PPY22" s="95"/>
      <c r="PPZ22" s="544"/>
      <c r="PQB22" s="118"/>
      <c r="PQD22" s="118"/>
      <c r="PQF22" s="117"/>
      <c r="PQG22" s="83"/>
      <c r="PQH22" s="83"/>
      <c r="PQI22" s="543"/>
      <c r="PQJ22" s="95"/>
      <c r="PQR22" s="95"/>
      <c r="PQS22" s="544"/>
      <c r="PQU22" s="118"/>
      <c r="PQW22" s="118"/>
      <c r="PQY22" s="117"/>
      <c r="PQZ22" s="83"/>
      <c r="PRA22" s="83"/>
      <c r="PRB22" s="543"/>
      <c r="PRC22" s="95"/>
      <c r="PRK22" s="95"/>
      <c r="PRL22" s="544"/>
      <c r="PRN22" s="118"/>
      <c r="PRP22" s="118"/>
      <c r="PRR22" s="117"/>
      <c r="PRS22" s="83"/>
      <c r="PRT22" s="83"/>
      <c r="PRU22" s="543"/>
      <c r="PRV22" s="95"/>
      <c r="PSD22" s="95"/>
      <c r="PSE22" s="544"/>
      <c r="PSG22" s="118"/>
      <c r="PSI22" s="118"/>
      <c r="PSK22" s="117"/>
      <c r="PSL22" s="83"/>
      <c r="PSM22" s="83"/>
      <c r="PSN22" s="543"/>
      <c r="PSO22" s="95"/>
      <c r="PSW22" s="95"/>
      <c r="PSX22" s="544"/>
      <c r="PSZ22" s="118"/>
      <c r="PTB22" s="118"/>
      <c r="PTD22" s="117"/>
      <c r="PTE22" s="83"/>
      <c r="PTF22" s="83"/>
      <c r="PTG22" s="543"/>
      <c r="PTH22" s="95"/>
      <c r="PTP22" s="95"/>
      <c r="PTQ22" s="544"/>
      <c r="PTS22" s="118"/>
      <c r="PTU22" s="118"/>
      <c r="PTW22" s="117"/>
      <c r="PTX22" s="83"/>
      <c r="PTY22" s="83"/>
      <c r="PTZ22" s="543"/>
      <c r="PUA22" s="95"/>
      <c r="PUI22" s="95"/>
      <c r="PUJ22" s="544"/>
      <c r="PUL22" s="118"/>
      <c r="PUN22" s="118"/>
      <c r="PUP22" s="117"/>
      <c r="PUQ22" s="83"/>
      <c r="PUR22" s="83"/>
      <c r="PUS22" s="543"/>
      <c r="PUT22" s="95"/>
      <c r="PVB22" s="95"/>
      <c r="PVC22" s="544"/>
      <c r="PVE22" s="118"/>
      <c r="PVG22" s="118"/>
      <c r="PVI22" s="117"/>
      <c r="PVJ22" s="83"/>
      <c r="PVK22" s="83"/>
      <c r="PVL22" s="543"/>
      <c r="PVM22" s="95"/>
      <c r="PVU22" s="95"/>
      <c r="PVV22" s="544"/>
      <c r="PVX22" s="118"/>
      <c r="PVZ22" s="118"/>
      <c r="PWB22" s="117"/>
      <c r="PWC22" s="83"/>
      <c r="PWD22" s="83"/>
      <c r="PWE22" s="543"/>
      <c r="PWF22" s="95"/>
      <c r="PWN22" s="95"/>
      <c r="PWO22" s="544"/>
      <c r="PWQ22" s="118"/>
      <c r="PWS22" s="118"/>
      <c r="PWU22" s="117"/>
      <c r="PWV22" s="83"/>
      <c r="PWW22" s="83"/>
      <c r="PWX22" s="543"/>
      <c r="PWY22" s="95"/>
      <c r="PXG22" s="95"/>
      <c r="PXH22" s="544"/>
      <c r="PXJ22" s="118"/>
      <c r="PXL22" s="118"/>
      <c r="PXN22" s="117"/>
      <c r="PXO22" s="83"/>
      <c r="PXP22" s="83"/>
      <c r="PXQ22" s="543"/>
      <c r="PXR22" s="95"/>
      <c r="PXZ22" s="95"/>
      <c r="PYA22" s="544"/>
      <c r="PYC22" s="118"/>
      <c r="PYE22" s="118"/>
      <c r="PYG22" s="117"/>
      <c r="PYH22" s="83"/>
      <c r="PYI22" s="83"/>
      <c r="PYJ22" s="543"/>
      <c r="PYK22" s="95"/>
      <c r="PYS22" s="95"/>
      <c r="PYT22" s="544"/>
      <c r="PYV22" s="118"/>
      <c r="PYX22" s="118"/>
      <c r="PYZ22" s="117"/>
      <c r="PZA22" s="83"/>
      <c r="PZB22" s="83"/>
      <c r="PZC22" s="543"/>
      <c r="PZD22" s="95"/>
      <c r="PZL22" s="95"/>
      <c r="PZM22" s="544"/>
      <c r="PZO22" s="118"/>
      <c r="PZQ22" s="118"/>
      <c r="PZS22" s="117"/>
      <c r="PZT22" s="83"/>
      <c r="PZU22" s="83"/>
      <c r="PZV22" s="543"/>
      <c r="PZW22" s="95"/>
      <c r="QAE22" s="95"/>
      <c r="QAF22" s="544"/>
      <c r="QAH22" s="118"/>
      <c r="QAJ22" s="118"/>
      <c r="QAL22" s="117"/>
      <c r="QAM22" s="83"/>
      <c r="QAN22" s="83"/>
      <c r="QAO22" s="543"/>
      <c r="QAP22" s="95"/>
      <c r="QAX22" s="95"/>
      <c r="QAY22" s="544"/>
      <c r="QBA22" s="118"/>
      <c r="QBC22" s="118"/>
      <c r="QBE22" s="117"/>
      <c r="QBF22" s="83"/>
      <c r="QBG22" s="83"/>
      <c r="QBH22" s="543"/>
      <c r="QBI22" s="95"/>
      <c r="QBQ22" s="95"/>
      <c r="QBR22" s="544"/>
      <c r="QBT22" s="118"/>
      <c r="QBV22" s="118"/>
      <c r="QBX22" s="117"/>
      <c r="QBY22" s="83"/>
      <c r="QBZ22" s="83"/>
      <c r="QCA22" s="543"/>
      <c r="QCB22" s="95"/>
      <c r="QCJ22" s="95"/>
      <c r="QCK22" s="544"/>
      <c r="QCM22" s="118"/>
      <c r="QCO22" s="118"/>
      <c r="QCQ22" s="117"/>
      <c r="QCR22" s="83"/>
      <c r="QCS22" s="83"/>
      <c r="QCT22" s="543"/>
      <c r="QCU22" s="95"/>
      <c r="QDC22" s="95"/>
      <c r="QDD22" s="544"/>
      <c r="QDF22" s="118"/>
      <c r="QDH22" s="118"/>
      <c r="QDJ22" s="117"/>
      <c r="QDK22" s="83"/>
      <c r="QDL22" s="83"/>
      <c r="QDM22" s="543"/>
      <c r="QDN22" s="95"/>
      <c r="QDV22" s="95"/>
      <c r="QDW22" s="544"/>
      <c r="QDY22" s="118"/>
      <c r="QEA22" s="118"/>
      <c r="QEC22" s="117"/>
      <c r="QED22" s="83"/>
      <c r="QEE22" s="83"/>
      <c r="QEF22" s="543"/>
      <c r="QEG22" s="95"/>
      <c r="QEO22" s="95"/>
      <c r="QEP22" s="544"/>
      <c r="QER22" s="118"/>
      <c r="QET22" s="118"/>
      <c r="QEV22" s="117"/>
      <c r="QEW22" s="83"/>
      <c r="QEX22" s="83"/>
      <c r="QEY22" s="543"/>
      <c r="QEZ22" s="95"/>
      <c r="QFH22" s="95"/>
      <c r="QFI22" s="544"/>
      <c r="QFK22" s="118"/>
      <c r="QFM22" s="118"/>
      <c r="QFO22" s="117"/>
      <c r="QFP22" s="83"/>
      <c r="QFQ22" s="83"/>
      <c r="QFR22" s="543"/>
      <c r="QFS22" s="95"/>
      <c r="QGA22" s="95"/>
      <c r="QGB22" s="544"/>
      <c r="QGD22" s="118"/>
      <c r="QGF22" s="118"/>
      <c r="QGH22" s="117"/>
      <c r="QGI22" s="83"/>
      <c r="QGJ22" s="83"/>
      <c r="QGK22" s="543"/>
      <c r="QGL22" s="95"/>
      <c r="QGT22" s="95"/>
      <c r="QGU22" s="544"/>
      <c r="QGW22" s="118"/>
      <c r="QGY22" s="118"/>
      <c r="QHA22" s="117"/>
      <c r="QHB22" s="83"/>
      <c r="QHC22" s="83"/>
      <c r="QHD22" s="543"/>
      <c r="QHE22" s="95"/>
      <c r="QHM22" s="95"/>
      <c r="QHN22" s="544"/>
      <c r="QHP22" s="118"/>
      <c r="QHR22" s="118"/>
      <c r="QHT22" s="117"/>
      <c r="QHU22" s="83"/>
      <c r="QHV22" s="83"/>
      <c r="QHW22" s="543"/>
      <c r="QHX22" s="95"/>
      <c r="QIF22" s="95"/>
      <c r="QIG22" s="544"/>
      <c r="QII22" s="118"/>
      <c r="QIK22" s="118"/>
      <c r="QIM22" s="117"/>
      <c r="QIN22" s="83"/>
      <c r="QIO22" s="83"/>
      <c r="QIP22" s="543"/>
      <c r="QIQ22" s="95"/>
      <c r="QIY22" s="95"/>
      <c r="QIZ22" s="544"/>
      <c r="QJB22" s="118"/>
      <c r="QJD22" s="118"/>
      <c r="QJF22" s="117"/>
      <c r="QJG22" s="83"/>
      <c r="QJH22" s="83"/>
      <c r="QJI22" s="543"/>
      <c r="QJJ22" s="95"/>
      <c r="QJR22" s="95"/>
      <c r="QJS22" s="544"/>
      <c r="QJU22" s="118"/>
      <c r="QJW22" s="118"/>
      <c r="QJY22" s="117"/>
      <c r="QJZ22" s="83"/>
      <c r="QKA22" s="83"/>
      <c r="QKB22" s="543"/>
      <c r="QKC22" s="95"/>
      <c r="QKK22" s="95"/>
      <c r="QKL22" s="544"/>
      <c r="QKN22" s="118"/>
      <c r="QKP22" s="118"/>
      <c r="QKR22" s="117"/>
      <c r="QKS22" s="83"/>
      <c r="QKT22" s="83"/>
      <c r="QKU22" s="543"/>
      <c r="QKV22" s="95"/>
      <c r="QLD22" s="95"/>
      <c r="QLE22" s="544"/>
      <c r="QLG22" s="118"/>
      <c r="QLI22" s="118"/>
      <c r="QLK22" s="117"/>
      <c r="QLL22" s="83"/>
      <c r="QLM22" s="83"/>
      <c r="QLN22" s="543"/>
      <c r="QLO22" s="95"/>
      <c r="QLW22" s="95"/>
      <c r="QLX22" s="544"/>
      <c r="QLZ22" s="118"/>
      <c r="QMB22" s="118"/>
      <c r="QMD22" s="117"/>
      <c r="QME22" s="83"/>
      <c r="QMF22" s="83"/>
      <c r="QMG22" s="543"/>
      <c r="QMH22" s="95"/>
      <c r="QMP22" s="95"/>
      <c r="QMQ22" s="544"/>
      <c r="QMS22" s="118"/>
      <c r="QMU22" s="118"/>
      <c r="QMW22" s="117"/>
      <c r="QMX22" s="83"/>
      <c r="QMY22" s="83"/>
      <c r="QMZ22" s="543"/>
      <c r="QNA22" s="95"/>
      <c r="QNI22" s="95"/>
      <c r="QNJ22" s="544"/>
      <c r="QNL22" s="118"/>
      <c r="QNN22" s="118"/>
      <c r="QNP22" s="117"/>
      <c r="QNQ22" s="83"/>
      <c r="QNR22" s="83"/>
      <c r="QNS22" s="543"/>
      <c r="QNT22" s="95"/>
      <c r="QOB22" s="95"/>
      <c r="QOC22" s="544"/>
      <c r="QOE22" s="118"/>
      <c r="QOG22" s="118"/>
      <c r="QOI22" s="117"/>
      <c r="QOJ22" s="83"/>
      <c r="QOK22" s="83"/>
      <c r="QOL22" s="543"/>
      <c r="QOM22" s="95"/>
      <c r="QOU22" s="95"/>
      <c r="QOV22" s="544"/>
      <c r="QOX22" s="118"/>
      <c r="QOZ22" s="118"/>
      <c r="QPB22" s="117"/>
      <c r="QPC22" s="83"/>
      <c r="QPD22" s="83"/>
      <c r="QPE22" s="543"/>
      <c r="QPF22" s="95"/>
      <c r="QPN22" s="95"/>
      <c r="QPO22" s="544"/>
      <c r="QPQ22" s="118"/>
      <c r="QPS22" s="118"/>
      <c r="QPU22" s="117"/>
      <c r="QPV22" s="83"/>
      <c r="QPW22" s="83"/>
      <c r="QPX22" s="543"/>
      <c r="QPY22" s="95"/>
      <c r="QQG22" s="95"/>
      <c r="QQH22" s="544"/>
      <c r="QQJ22" s="118"/>
      <c r="QQL22" s="118"/>
      <c r="QQN22" s="117"/>
      <c r="QQO22" s="83"/>
      <c r="QQP22" s="83"/>
      <c r="QQQ22" s="543"/>
      <c r="QQR22" s="95"/>
      <c r="QQZ22" s="95"/>
      <c r="QRA22" s="544"/>
      <c r="QRC22" s="118"/>
      <c r="QRE22" s="118"/>
      <c r="QRG22" s="117"/>
      <c r="QRH22" s="83"/>
      <c r="QRI22" s="83"/>
      <c r="QRJ22" s="543"/>
      <c r="QRK22" s="95"/>
      <c r="QRS22" s="95"/>
      <c r="QRT22" s="544"/>
      <c r="QRV22" s="118"/>
      <c r="QRX22" s="118"/>
      <c r="QRZ22" s="117"/>
      <c r="QSA22" s="83"/>
      <c r="QSB22" s="83"/>
      <c r="QSC22" s="543"/>
      <c r="QSD22" s="95"/>
      <c r="QSL22" s="95"/>
      <c r="QSM22" s="544"/>
      <c r="QSO22" s="118"/>
      <c r="QSQ22" s="118"/>
      <c r="QSS22" s="117"/>
      <c r="QST22" s="83"/>
      <c r="QSU22" s="83"/>
      <c r="QSV22" s="543"/>
      <c r="QSW22" s="95"/>
      <c r="QTE22" s="95"/>
      <c r="QTF22" s="544"/>
      <c r="QTH22" s="118"/>
      <c r="QTJ22" s="118"/>
      <c r="QTL22" s="117"/>
      <c r="QTM22" s="83"/>
      <c r="QTN22" s="83"/>
      <c r="QTO22" s="543"/>
      <c r="QTP22" s="95"/>
      <c r="QTX22" s="95"/>
      <c r="QTY22" s="544"/>
      <c r="QUA22" s="118"/>
      <c r="QUC22" s="118"/>
      <c r="QUE22" s="117"/>
      <c r="QUF22" s="83"/>
      <c r="QUG22" s="83"/>
      <c r="QUH22" s="543"/>
      <c r="QUI22" s="95"/>
      <c r="QUQ22" s="95"/>
      <c r="QUR22" s="544"/>
      <c r="QUT22" s="118"/>
      <c r="QUV22" s="118"/>
      <c r="QUX22" s="117"/>
      <c r="QUY22" s="83"/>
      <c r="QUZ22" s="83"/>
      <c r="QVA22" s="543"/>
      <c r="QVB22" s="95"/>
      <c r="QVJ22" s="95"/>
      <c r="QVK22" s="544"/>
      <c r="QVM22" s="118"/>
      <c r="QVO22" s="118"/>
      <c r="QVQ22" s="117"/>
      <c r="QVR22" s="83"/>
      <c r="QVS22" s="83"/>
      <c r="QVT22" s="543"/>
      <c r="QVU22" s="95"/>
      <c r="QWC22" s="95"/>
      <c r="QWD22" s="544"/>
      <c r="QWF22" s="118"/>
      <c r="QWH22" s="118"/>
      <c r="QWJ22" s="117"/>
      <c r="QWK22" s="83"/>
      <c r="QWL22" s="83"/>
      <c r="QWM22" s="543"/>
      <c r="QWN22" s="95"/>
      <c r="QWV22" s="95"/>
      <c r="QWW22" s="544"/>
      <c r="QWY22" s="118"/>
      <c r="QXA22" s="118"/>
      <c r="QXC22" s="117"/>
      <c r="QXD22" s="83"/>
      <c r="QXE22" s="83"/>
      <c r="QXF22" s="543"/>
      <c r="QXG22" s="95"/>
      <c r="QXO22" s="95"/>
      <c r="QXP22" s="544"/>
      <c r="QXR22" s="118"/>
      <c r="QXT22" s="118"/>
      <c r="QXV22" s="117"/>
      <c r="QXW22" s="83"/>
      <c r="QXX22" s="83"/>
      <c r="QXY22" s="543"/>
      <c r="QXZ22" s="95"/>
      <c r="QYH22" s="95"/>
      <c r="QYI22" s="544"/>
      <c r="QYK22" s="118"/>
      <c r="QYM22" s="118"/>
      <c r="QYO22" s="117"/>
      <c r="QYP22" s="83"/>
      <c r="QYQ22" s="83"/>
      <c r="QYR22" s="543"/>
      <c r="QYS22" s="95"/>
      <c r="QZA22" s="95"/>
      <c r="QZB22" s="544"/>
      <c r="QZD22" s="118"/>
      <c r="QZF22" s="118"/>
      <c r="QZH22" s="117"/>
      <c r="QZI22" s="83"/>
      <c r="QZJ22" s="83"/>
      <c r="QZK22" s="543"/>
      <c r="QZL22" s="95"/>
      <c r="QZT22" s="95"/>
      <c r="QZU22" s="544"/>
      <c r="QZW22" s="118"/>
      <c r="QZY22" s="118"/>
      <c r="RAA22" s="117"/>
      <c r="RAB22" s="83"/>
      <c r="RAC22" s="83"/>
      <c r="RAD22" s="543"/>
      <c r="RAE22" s="95"/>
      <c r="RAM22" s="95"/>
      <c r="RAN22" s="544"/>
      <c r="RAP22" s="118"/>
      <c r="RAR22" s="118"/>
      <c r="RAT22" s="117"/>
      <c r="RAU22" s="83"/>
      <c r="RAV22" s="83"/>
      <c r="RAW22" s="543"/>
      <c r="RAX22" s="95"/>
      <c r="RBF22" s="95"/>
      <c r="RBG22" s="544"/>
      <c r="RBI22" s="118"/>
      <c r="RBK22" s="118"/>
      <c r="RBM22" s="117"/>
      <c r="RBN22" s="83"/>
      <c r="RBO22" s="83"/>
      <c r="RBP22" s="543"/>
      <c r="RBQ22" s="95"/>
      <c r="RBY22" s="95"/>
      <c r="RBZ22" s="544"/>
      <c r="RCB22" s="118"/>
      <c r="RCD22" s="118"/>
      <c r="RCF22" s="117"/>
      <c r="RCG22" s="83"/>
      <c r="RCH22" s="83"/>
      <c r="RCI22" s="543"/>
      <c r="RCJ22" s="95"/>
      <c r="RCR22" s="95"/>
      <c r="RCS22" s="544"/>
      <c r="RCU22" s="118"/>
      <c r="RCW22" s="118"/>
      <c r="RCY22" s="117"/>
      <c r="RCZ22" s="83"/>
      <c r="RDA22" s="83"/>
      <c r="RDB22" s="543"/>
      <c r="RDC22" s="95"/>
      <c r="RDK22" s="95"/>
      <c r="RDL22" s="544"/>
      <c r="RDN22" s="118"/>
      <c r="RDP22" s="118"/>
      <c r="RDR22" s="117"/>
      <c r="RDS22" s="83"/>
      <c r="RDT22" s="83"/>
      <c r="RDU22" s="543"/>
      <c r="RDV22" s="95"/>
      <c r="RED22" s="95"/>
      <c r="REE22" s="544"/>
      <c r="REG22" s="118"/>
      <c r="REI22" s="118"/>
      <c r="REK22" s="117"/>
      <c r="REL22" s="83"/>
      <c r="REM22" s="83"/>
      <c r="REN22" s="543"/>
      <c r="REO22" s="95"/>
      <c r="REW22" s="95"/>
      <c r="REX22" s="544"/>
      <c r="REZ22" s="118"/>
      <c r="RFB22" s="118"/>
      <c r="RFD22" s="117"/>
      <c r="RFE22" s="83"/>
      <c r="RFF22" s="83"/>
      <c r="RFG22" s="543"/>
      <c r="RFH22" s="95"/>
      <c r="RFP22" s="95"/>
      <c r="RFQ22" s="544"/>
      <c r="RFS22" s="118"/>
      <c r="RFU22" s="118"/>
      <c r="RFW22" s="117"/>
      <c r="RFX22" s="83"/>
      <c r="RFY22" s="83"/>
      <c r="RFZ22" s="543"/>
      <c r="RGA22" s="95"/>
      <c r="RGI22" s="95"/>
      <c r="RGJ22" s="544"/>
      <c r="RGL22" s="118"/>
      <c r="RGN22" s="118"/>
      <c r="RGP22" s="117"/>
      <c r="RGQ22" s="83"/>
      <c r="RGR22" s="83"/>
      <c r="RGS22" s="543"/>
      <c r="RGT22" s="95"/>
      <c r="RHB22" s="95"/>
      <c r="RHC22" s="544"/>
      <c r="RHE22" s="118"/>
      <c r="RHG22" s="118"/>
      <c r="RHI22" s="117"/>
      <c r="RHJ22" s="83"/>
      <c r="RHK22" s="83"/>
      <c r="RHL22" s="543"/>
      <c r="RHM22" s="95"/>
      <c r="RHU22" s="95"/>
      <c r="RHV22" s="544"/>
      <c r="RHX22" s="118"/>
      <c r="RHZ22" s="118"/>
      <c r="RIB22" s="117"/>
      <c r="RIC22" s="83"/>
      <c r="RID22" s="83"/>
      <c r="RIE22" s="543"/>
      <c r="RIF22" s="95"/>
      <c r="RIN22" s="95"/>
      <c r="RIO22" s="544"/>
      <c r="RIQ22" s="118"/>
      <c r="RIS22" s="118"/>
      <c r="RIU22" s="117"/>
      <c r="RIV22" s="83"/>
      <c r="RIW22" s="83"/>
      <c r="RIX22" s="543"/>
      <c r="RIY22" s="95"/>
      <c r="RJG22" s="95"/>
      <c r="RJH22" s="544"/>
      <c r="RJJ22" s="118"/>
      <c r="RJL22" s="118"/>
      <c r="RJN22" s="117"/>
      <c r="RJO22" s="83"/>
      <c r="RJP22" s="83"/>
      <c r="RJQ22" s="543"/>
      <c r="RJR22" s="95"/>
      <c r="RJZ22" s="95"/>
      <c r="RKA22" s="544"/>
      <c r="RKC22" s="118"/>
      <c r="RKE22" s="118"/>
      <c r="RKG22" s="117"/>
      <c r="RKH22" s="83"/>
      <c r="RKI22" s="83"/>
      <c r="RKJ22" s="543"/>
      <c r="RKK22" s="95"/>
      <c r="RKS22" s="95"/>
      <c r="RKT22" s="544"/>
      <c r="RKV22" s="118"/>
      <c r="RKX22" s="118"/>
      <c r="RKZ22" s="117"/>
      <c r="RLA22" s="83"/>
      <c r="RLB22" s="83"/>
      <c r="RLC22" s="543"/>
      <c r="RLD22" s="95"/>
      <c r="RLL22" s="95"/>
      <c r="RLM22" s="544"/>
      <c r="RLO22" s="118"/>
      <c r="RLQ22" s="118"/>
      <c r="RLS22" s="117"/>
      <c r="RLT22" s="83"/>
      <c r="RLU22" s="83"/>
      <c r="RLV22" s="543"/>
      <c r="RLW22" s="95"/>
      <c r="RME22" s="95"/>
      <c r="RMF22" s="544"/>
      <c r="RMH22" s="118"/>
      <c r="RMJ22" s="118"/>
      <c r="RML22" s="117"/>
      <c r="RMM22" s="83"/>
      <c r="RMN22" s="83"/>
      <c r="RMO22" s="543"/>
      <c r="RMP22" s="95"/>
      <c r="RMX22" s="95"/>
      <c r="RMY22" s="544"/>
      <c r="RNA22" s="118"/>
      <c r="RNC22" s="118"/>
      <c r="RNE22" s="117"/>
      <c r="RNF22" s="83"/>
      <c r="RNG22" s="83"/>
      <c r="RNH22" s="543"/>
      <c r="RNI22" s="95"/>
      <c r="RNQ22" s="95"/>
      <c r="RNR22" s="544"/>
      <c r="RNT22" s="118"/>
      <c r="RNV22" s="118"/>
      <c r="RNX22" s="117"/>
      <c r="RNY22" s="83"/>
      <c r="RNZ22" s="83"/>
      <c r="ROA22" s="543"/>
      <c r="ROB22" s="95"/>
      <c r="ROJ22" s="95"/>
      <c r="ROK22" s="544"/>
      <c r="ROM22" s="118"/>
      <c r="ROO22" s="118"/>
      <c r="ROQ22" s="117"/>
      <c r="ROR22" s="83"/>
      <c r="ROS22" s="83"/>
      <c r="ROT22" s="543"/>
      <c r="ROU22" s="95"/>
      <c r="RPC22" s="95"/>
      <c r="RPD22" s="544"/>
      <c r="RPF22" s="118"/>
      <c r="RPH22" s="118"/>
      <c r="RPJ22" s="117"/>
      <c r="RPK22" s="83"/>
      <c r="RPL22" s="83"/>
      <c r="RPM22" s="543"/>
      <c r="RPN22" s="95"/>
      <c r="RPV22" s="95"/>
      <c r="RPW22" s="544"/>
      <c r="RPY22" s="118"/>
      <c r="RQA22" s="118"/>
      <c r="RQC22" s="117"/>
      <c r="RQD22" s="83"/>
      <c r="RQE22" s="83"/>
      <c r="RQF22" s="543"/>
      <c r="RQG22" s="95"/>
      <c r="RQO22" s="95"/>
      <c r="RQP22" s="544"/>
      <c r="RQR22" s="118"/>
      <c r="RQT22" s="118"/>
      <c r="RQV22" s="117"/>
      <c r="RQW22" s="83"/>
      <c r="RQX22" s="83"/>
      <c r="RQY22" s="543"/>
      <c r="RQZ22" s="95"/>
      <c r="RRH22" s="95"/>
      <c r="RRI22" s="544"/>
      <c r="RRK22" s="118"/>
      <c r="RRM22" s="118"/>
      <c r="RRO22" s="117"/>
      <c r="RRP22" s="83"/>
      <c r="RRQ22" s="83"/>
      <c r="RRR22" s="543"/>
      <c r="RRS22" s="95"/>
      <c r="RSA22" s="95"/>
      <c r="RSB22" s="544"/>
      <c r="RSD22" s="118"/>
      <c r="RSF22" s="118"/>
      <c r="RSH22" s="117"/>
      <c r="RSI22" s="83"/>
      <c r="RSJ22" s="83"/>
      <c r="RSK22" s="543"/>
      <c r="RSL22" s="95"/>
      <c r="RST22" s="95"/>
      <c r="RSU22" s="544"/>
      <c r="RSW22" s="118"/>
      <c r="RSY22" s="118"/>
      <c r="RTA22" s="117"/>
      <c r="RTB22" s="83"/>
      <c r="RTC22" s="83"/>
      <c r="RTD22" s="543"/>
      <c r="RTE22" s="95"/>
      <c r="RTM22" s="95"/>
      <c r="RTN22" s="544"/>
      <c r="RTP22" s="118"/>
      <c r="RTR22" s="118"/>
      <c r="RTT22" s="117"/>
      <c r="RTU22" s="83"/>
      <c r="RTV22" s="83"/>
      <c r="RTW22" s="543"/>
      <c r="RTX22" s="95"/>
      <c r="RUF22" s="95"/>
      <c r="RUG22" s="544"/>
      <c r="RUI22" s="118"/>
      <c r="RUK22" s="118"/>
      <c r="RUM22" s="117"/>
      <c r="RUN22" s="83"/>
      <c r="RUO22" s="83"/>
      <c r="RUP22" s="543"/>
      <c r="RUQ22" s="95"/>
      <c r="RUY22" s="95"/>
      <c r="RUZ22" s="544"/>
      <c r="RVB22" s="118"/>
      <c r="RVD22" s="118"/>
      <c r="RVF22" s="117"/>
      <c r="RVG22" s="83"/>
      <c r="RVH22" s="83"/>
      <c r="RVI22" s="543"/>
      <c r="RVJ22" s="95"/>
      <c r="RVR22" s="95"/>
      <c r="RVS22" s="544"/>
      <c r="RVU22" s="118"/>
      <c r="RVW22" s="118"/>
      <c r="RVY22" s="117"/>
      <c r="RVZ22" s="83"/>
      <c r="RWA22" s="83"/>
      <c r="RWB22" s="543"/>
      <c r="RWC22" s="95"/>
      <c r="RWK22" s="95"/>
      <c r="RWL22" s="544"/>
      <c r="RWN22" s="118"/>
      <c r="RWP22" s="118"/>
      <c r="RWR22" s="117"/>
      <c r="RWS22" s="83"/>
      <c r="RWT22" s="83"/>
      <c r="RWU22" s="543"/>
      <c r="RWV22" s="95"/>
      <c r="RXD22" s="95"/>
      <c r="RXE22" s="544"/>
      <c r="RXG22" s="118"/>
      <c r="RXI22" s="118"/>
      <c r="RXK22" s="117"/>
      <c r="RXL22" s="83"/>
      <c r="RXM22" s="83"/>
      <c r="RXN22" s="543"/>
      <c r="RXO22" s="95"/>
      <c r="RXW22" s="95"/>
      <c r="RXX22" s="544"/>
      <c r="RXZ22" s="118"/>
      <c r="RYB22" s="118"/>
      <c r="RYD22" s="117"/>
      <c r="RYE22" s="83"/>
      <c r="RYF22" s="83"/>
      <c r="RYG22" s="543"/>
      <c r="RYH22" s="95"/>
      <c r="RYP22" s="95"/>
      <c r="RYQ22" s="544"/>
      <c r="RYS22" s="118"/>
      <c r="RYU22" s="118"/>
      <c r="RYW22" s="117"/>
      <c r="RYX22" s="83"/>
      <c r="RYY22" s="83"/>
      <c r="RYZ22" s="543"/>
      <c r="RZA22" s="95"/>
      <c r="RZI22" s="95"/>
      <c r="RZJ22" s="544"/>
      <c r="RZL22" s="118"/>
      <c r="RZN22" s="118"/>
      <c r="RZP22" s="117"/>
      <c r="RZQ22" s="83"/>
      <c r="RZR22" s="83"/>
      <c r="RZS22" s="543"/>
      <c r="RZT22" s="95"/>
      <c r="SAB22" s="95"/>
      <c r="SAC22" s="544"/>
      <c r="SAE22" s="118"/>
      <c r="SAG22" s="118"/>
      <c r="SAI22" s="117"/>
      <c r="SAJ22" s="83"/>
      <c r="SAK22" s="83"/>
      <c r="SAL22" s="543"/>
      <c r="SAM22" s="95"/>
      <c r="SAU22" s="95"/>
      <c r="SAV22" s="544"/>
      <c r="SAX22" s="118"/>
      <c r="SAZ22" s="118"/>
      <c r="SBB22" s="117"/>
      <c r="SBC22" s="83"/>
      <c r="SBD22" s="83"/>
      <c r="SBE22" s="543"/>
      <c r="SBF22" s="95"/>
      <c r="SBN22" s="95"/>
      <c r="SBO22" s="544"/>
      <c r="SBQ22" s="118"/>
      <c r="SBS22" s="118"/>
      <c r="SBU22" s="117"/>
      <c r="SBV22" s="83"/>
      <c r="SBW22" s="83"/>
      <c r="SBX22" s="543"/>
      <c r="SBY22" s="95"/>
      <c r="SCG22" s="95"/>
      <c r="SCH22" s="544"/>
      <c r="SCJ22" s="118"/>
      <c r="SCL22" s="118"/>
      <c r="SCN22" s="117"/>
      <c r="SCO22" s="83"/>
      <c r="SCP22" s="83"/>
      <c r="SCQ22" s="543"/>
      <c r="SCR22" s="95"/>
      <c r="SCZ22" s="95"/>
      <c r="SDA22" s="544"/>
      <c r="SDC22" s="118"/>
      <c r="SDE22" s="118"/>
      <c r="SDG22" s="117"/>
      <c r="SDH22" s="83"/>
      <c r="SDI22" s="83"/>
      <c r="SDJ22" s="543"/>
      <c r="SDK22" s="95"/>
      <c r="SDS22" s="95"/>
      <c r="SDT22" s="544"/>
      <c r="SDV22" s="118"/>
      <c r="SDX22" s="118"/>
      <c r="SDZ22" s="117"/>
      <c r="SEA22" s="83"/>
      <c r="SEB22" s="83"/>
      <c r="SEC22" s="543"/>
      <c r="SED22" s="95"/>
      <c r="SEL22" s="95"/>
      <c r="SEM22" s="544"/>
      <c r="SEO22" s="118"/>
      <c r="SEQ22" s="118"/>
      <c r="SES22" s="117"/>
      <c r="SET22" s="83"/>
      <c r="SEU22" s="83"/>
      <c r="SEV22" s="543"/>
      <c r="SEW22" s="95"/>
      <c r="SFE22" s="95"/>
      <c r="SFF22" s="544"/>
      <c r="SFH22" s="118"/>
      <c r="SFJ22" s="118"/>
      <c r="SFL22" s="117"/>
      <c r="SFM22" s="83"/>
      <c r="SFN22" s="83"/>
      <c r="SFO22" s="543"/>
      <c r="SFP22" s="95"/>
      <c r="SFX22" s="95"/>
      <c r="SFY22" s="544"/>
      <c r="SGA22" s="118"/>
      <c r="SGC22" s="118"/>
      <c r="SGE22" s="117"/>
      <c r="SGF22" s="83"/>
      <c r="SGG22" s="83"/>
      <c r="SGH22" s="543"/>
      <c r="SGI22" s="95"/>
      <c r="SGQ22" s="95"/>
      <c r="SGR22" s="544"/>
      <c r="SGT22" s="118"/>
      <c r="SGV22" s="118"/>
      <c r="SGX22" s="117"/>
      <c r="SGY22" s="83"/>
      <c r="SGZ22" s="83"/>
      <c r="SHA22" s="543"/>
      <c r="SHB22" s="95"/>
      <c r="SHJ22" s="95"/>
      <c r="SHK22" s="544"/>
      <c r="SHM22" s="118"/>
      <c r="SHO22" s="118"/>
      <c r="SHQ22" s="117"/>
      <c r="SHR22" s="83"/>
      <c r="SHS22" s="83"/>
      <c r="SHT22" s="543"/>
      <c r="SHU22" s="95"/>
      <c r="SIC22" s="95"/>
      <c r="SID22" s="544"/>
      <c r="SIF22" s="118"/>
      <c r="SIH22" s="118"/>
      <c r="SIJ22" s="117"/>
      <c r="SIK22" s="83"/>
      <c r="SIL22" s="83"/>
      <c r="SIM22" s="543"/>
      <c r="SIN22" s="95"/>
      <c r="SIV22" s="95"/>
      <c r="SIW22" s="544"/>
      <c r="SIY22" s="118"/>
      <c r="SJA22" s="118"/>
      <c r="SJC22" s="117"/>
      <c r="SJD22" s="83"/>
      <c r="SJE22" s="83"/>
      <c r="SJF22" s="543"/>
      <c r="SJG22" s="95"/>
      <c r="SJO22" s="95"/>
      <c r="SJP22" s="544"/>
      <c r="SJR22" s="118"/>
      <c r="SJT22" s="118"/>
      <c r="SJV22" s="117"/>
      <c r="SJW22" s="83"/>
      <c r="SJX22" s="83"/>
      <c r="SJY22" s="543"/>
      <c r="SJZ22" s="95"/>
      <c r="SKH22" s="95"/>
      <c r="SKI22" s="544"/>
      <c r="SKK22" s="118"/>
      <c r="SKM22" s="118"/>
      <c r="SKO22" s="117"/>
      <c r="SKP22" s="83"/>
      <c r="SKQ22" s="83"/>
      <c r="SKR22" s="543"/>
      <c r="SKS22" s="95"/>
      <c r="SLA22" s="95"/>
      <c r="SLB22" s="544"/>
      <c r="SLD22" s="118"/>
      <c r="SLF22" s="118"/>
      <c r="SLH22" s="117"/>
      <c r="SLI22" s="83"/>
      <c r="SLJ22" s="83"/>
      <c r="SLK22" s="543"/>
      <c r="SLL22" s="95"/>
      <c r="SLT22" s="95"/>
      <c r="SLU22" s="544"/>
      <c r="SLW22" s="118"/>
      <c r="SLY22" s="118"/>
      <c r="SMA22" s="117"/>
      <c r="SMB22" s="83"/>
      <c r="SMC22" s="83"/>
      <c r="SMD22" s="543"/>
      <c r="SME22" s="95"/>
      <c r="SMM22" s="95"/>
      <c r="SMN22" s="544"/>
      <c r="SMP22" s="118"/>
      <c r="SMR22" s="118"/>
      <c r="SMT22" s="117"/>
      <c r="SMU22" s="83"/>
      <c r="SMV22" s="83"/>
      <c r="SMW22" s="543"/>
      <c r="SMX22" s="95"/>
      <c r="SNF22" s="95"/>
      <c r="SNG22" s="544"/>
      <c r="SNI22" s="118"/>
      <c r="SNK22" s="118"/>
      <c r="SNM22" s="117"/>
      <c r="SNN22" s="83"/>
      <c r="SNO22" s="83"/>
      <c r="SNP22" s="543"/>
      <c r="SNQ22" s="95"/>
      <c r="SNY22" s="95"/>
      <c r="SNZ22" s="544"/>
      <c r="SOB22" s="118"/>
      <c r="SOD22" s="118"/>
      <c r="SOF22" s="117"/>
      <c r="SOG22" s="83"/>
      <c r="SOH22" s="83"/>
      <c r="SOI22" s="543"/>
      <c r="SOJ22" s="95"/>
      <c r="SOR22" s="95"/>
      <c r="SOS22" s="544"/>
      <c r="SOU22" s="118"/>
      <c r="SOW22" s="118"/>
      <c r="SOY22" s="117"/>
      <c r="SOZ22" s="83"/>
      <c r="SPA22" s="83"/>
      <c r="SPB22" s="543"/>
      <c r="SPC22" s="95"/>
      <c r="SPK22" s="95"/>
      <c r="SPL22" s="544"/>
      <c r="SPN22" s="118"/>
      <c r="SPP22" s="118"/>
      <c r="SPR22" s="117"/>
      <c r="SPS22" s="83"/>
      <c r="SPT22" s="83"/>
      <c r="SPU22" s="543"/>
      <c r="SPV22" s="95"/>
      <c r="SQD22" s="95"/>
      <c r="SQE22" s="544"/>
      <c r="SQG22" s="118"/>
      <c r="SQI22" s="118"/>
      <c r="SQK22" s="117"/>
      <c r="SQL22" s="83"/>
      <c r="SQM22" s="83"/>
      <c r="SQN22" s="543"/>
      <c r="SQO22" s="95"/>
      <c r="SQW22" s="95"/>
      <c r="SQX22" s="544"/>
      <c r="SQZ22" s="118"/>
      <c r="SRB22" s="118"/>
      <c r="SRD22" s="117"/>
      <c r="SRE22" s="83"/>
      <c r="SRF22" s="83"/>
      <c r="SRG22" s="543"/>
      <c r="SRH22" s="95"/>
      <c r="SRP22" s="95"/>
      <c r="SRQ22" s="544"/>
      <c r="SRS22" s="118"/>
      <c r="SRU22" s="118"/>
      <c r="SRW22" s="117"/>
      <c r="SRX22" s="83"/>
      <c r="SRY22" s="83"/>
      <c r="SRZ22" s="543"/>
      <c r="SSA22" s="95"/>
      <c r="SSI22" s="95"/>
      <c r="SSJ22" s="544"/>
      <c r="SSL22" s="118"/>
      <c r="SSN22" s="118"/>
      <c r="SSP22" s="117"/>
      <c r="SSQ22" s="83"/>
      <c r="SSR22" s="83"/>
      <c r="SSS22" s="543"/>
      <c r="SST22" s="95"/>
      <c r="STB22" s="95"/>
      <c r="STC22" s="544"/>
      <c r="STE22" s="118"/>
      <c r="STG22" s="118"/>
      <c r="STI22" s="117"/>
      <c r="STJ22" s="83"/>
      <c r="STK22" s="83"/>
      <c r="STL22" s="543"/>
      <c r="STM22" s="95"/>
      <c r="STU22" s="95"/>
      <c r="STV22" s="544"/>
      <c r="STX22" s="118"/>
      <c r="STZ22" s="118"/>
      <c r="SUB22" s="117"/>
      <c r="SUC22" s="83"/>
      <c r="SUD22" s="83"/>
      <c r="SUE22" s="543"/>
      <c r="SUF22" s="95"/>
      <c r="SUN22" s="95"/>
      <c r="SUO22" s="544"/>
      <c r="SUQ22" s="118"/>
      <c r="SUS22" s="118"/>
      <c r="SUU22" s="117"/>
      <c r="SUV22" s="83"/>
      <c r="SUW22" s="83"/>
      <c r="SUX22" s="543"/>
      <c r="SUY22" s="95"/>
      <c r="SVG22" s="95"/>
      <c r="SVH22" s="544"/>
      <c r="SVJ22" s="118"/>
      <c r="SVL22" s="118"/>
      <c r="SVN22" s="117"/>
      <c r="SVO22" s="83"/>
      <c r="SVP22" s="83"/>
      <c r="SVQ22" s="543"/>
      <c r="SVR22" s="95"/>
      <c r="SVZ22" s="95"/>
      <c r="SWA22" s="544"/>
      <c r="SWC22" s="118"/>
      <c r="SWE22" s="118"/>
      <c r="SWG22" s="117"/>
      <c r="SWH22" s="83"/>
      <c r="SWI22" s="83"/>
      <c r="SWJ22" s="543"/>
      <c r="SWK22" s="95"/>
      <c r="SWS22" s="95"/>
      <c r="SWT22" s="544"/>
      <c r="SWV22" s="118"/>
      <c r="SWX22" s="118"/>
      <c r="SWZ22" s="117"/>
      <c r="SXA22" s="83"/>
      <c r="SXB22" s="83"/>
      <c r="SXC22" s="543"/>
      <c r="SXD22" s="95"/>
      <c r="SXL22" s="95"/>
      <c r="SXM22" s="544"/>
      <c r="SXO22" s="118"/>
      <c r="SXQ22" s="118"/>
      <c r="SXS22" s="117"/>
      <c r="SXT22" s="83"/>
      <c r="SXU22" s="83"/>
      <c r="SXV22" s="543"/>
      <c r="SXW22" s="95"/>
      <c r="SYE22" s="95"/>
      <c r="SYF22" s="544"/>
      <c r="SYH22" s="118"/>
      <c r="SYJ22" s="118"/>
      <c r="SYL22" s="117"/>
      <c r="SYM22" s="83"/>
      <c r="SYN22" s="83"/>
      <c r="SYO22" s="543"/>
      <c r="SYP22" s="95"/>
      <c r="SYX22" s="95"/>
      <c r="SYY22" s="544"/>
      <c r="SZA22" s="118"/>
      <c r="SZC22" s="118"/>
      <c r="SZE22" s="117"/>
      <c r="SZF22" s="83"/>
      <c r="SZG22" s="83"/>
      <c r="SZH22" s="543"/>
      <c r="SZI22" s="95"/>
      <c r="SZQ22" s="95"/>
      <c r="SZR22" s="544"/>
      <c r="SZT22" s="118"/>
      <c r="SZV22" s="118"/>
      <c r="SZX22" s="117"/>
      <c r="SZY22" s="83"/>
      <c r="SZZ22" s="83"/>
      <c r="TAA22" s="543"/>
      <c r="TAB22" s="95"/>
      <c r="TAJ22" s="95"/>
      <c r="TAK22" s="544"/>
      <c r="TAM22" s="118"/>
      <c r="TAO22" s="118"/>
      <c r="TAQ22" s="117"/>
      <c r="TAR22" s="83"/>
      <c r="TAS22" s="83"/>
      <c r="TAT22" s="543"/>
      <c r="TAU22" s="95"/>
      <c r="TBC22" s="95"/>
      <c r="TBD22" s="544"/>
      <c r="TBF22" s="118"/>
      <c r="TBH22" s="118"/>
      <c r="TBJ22" s="117"/>
      <c r="TBK22" s="83"/>
      <c r="TBL22" s="83"/>
      <c r="TBM22" s="543"/>
      <c r="TBN22" s="95"/>
      <c r="TBV22" s="95"/>
      <c r="TBW22" s="544"/>
      <c r="TBY22" s="118"/>
      <c r="TCA22" s="118"/>
      <c r="TCC22" s="117"/>
      <c r="TCD22" s="83"/>
      <c r="TCE22" s="83"/>
      <c r="TCF22" s="543"/>
      <c r="TCG22" s="95"/>
      <c r="TCO22" s="95"/>
      <c r="TCP22" s="544"/>
      <c r="TCR22" s="118"/>
      <c r="TCT22" s="118"/>
      <c r="TCV22" s="117"/>
      <c r="TCW22" s="83"/>
      <c r="TCX22" s="83"/>
      <c r="TCY22" s="543"/>
      <c r="TCZ22" s="95"/>
      <c r="TDH22" s="95"/>
      <c r="TDI22" s="544"/>
      <c r="TDK22" s="118"/>
      <c r="TDM22" s="118"/>
      <c r="TDO22" s="117"/>
      <c r="TDP22" s="83"/>
      <c r="TDQ22" s="83"/>
      <c r="TDR22" s="543"/>
      <c r="TDS22" s="95"/>
      <c r="TEA22" s="95"/>
      <c r="TEB22" s="544"/>
      <c r="TED22" s="118"/>
      <c r="TEF22" s="118"/>
      <c r="TEH22" s="117"/>
      <c r="TEI22" s="83"/>
      <c r="TEJ22" s="83"/>
      <c r="TEK22" s="543"/>
      <c r="TEL22" s="95"/>
      <c r="TET22" s="95"/>
      <c r="TEU22" s="544"/>
      <c r="TEW22" s="118"/>
      <c r="TEY22" s="118"/>
      <c r="TFA22" s="117"/>
      <c r="TFB22" s="83"/>
      <c r="TFC22" s="83"/>
      <c r="TFD22" s="543"/>
      <c r="TFE22" s="95"/>
      <c r="TFM22" s="95"/>
      <c r="TFN22" s="544"/>
      <c r="TFP22" s="118"/>
      <c r="TFR22" s="118"/>
      <c r="TFT22" s="117"/>
      <c r="TFU22" s="83"/>
      <c r="TFV22" s="83"/>
      <c r="TFW22" s="543"/>
      <c r="TFX22" s="95"/>
      <c r="TGF22" s="95"/>
      <c r="TGG22" s="544"/>
      <c r="TGI22" s="118"/>
      <c r="TGK22" s="118"/>
      <c r="TGM22" s="117"/>
      <c r="TGN22" s="83"/>
      <c r="TGO22" s="83"/>
      <c r="TGP22" s="543"/>
      <c r="TGQ22" s="95"/>
      <c r="TGY22" s="95"/>
      <c r="TGZ22" s="544"/>
      <c r="THB22" s="118"/>
      <c r="THD22" s="118"/>
      <c r="THF22" s="117"/>
      <c r="THG22" s="83"/>
      <c r="THH22" s="83"/>
      <c r="THI22" s="543"/>
      <c r="THJ22" s="95"/>
      <c r="THR22" s="95"/>
      <c r="THS22" s="544"/>
      <c r="THU22" s="118"/>
      <c r="THW22" s="118"/>
      <c r="THY22" s="117"/>
      <c r="THZ22" s="83"/>
      <c r="TIA22" s="83"/>
      <c r="TIB22" s="543"/>
      <c r="TIC22" s="95"/>
      <c r="TIK22" s="95"/>
      <c r="TIL22" s="544"/>
      <c r="TIN22" s="118"/>
      <c r="TIP22" s="118"/>
      <c r="TIR22" s="117"/>
      <c r="TIS22" s="83"/>
      <c r="TIT22" s="83"/>
      <c r="TIU22" s="543"/>
      <c r="TIV22" s="95"/>
      <c r="TJD22" s="95"/>
      <c r="TJE22" s="544"/>
      <c r="TJG22" s="118"/>
      <c r="TJI22" s="118"/>
      <c r="TJK22" s="117"/>
      <c r="TJL22" s="83"/>
      <c r="TJM22" s="83"/>
      <c r="TJN22" s="543"/>
      <c r="TJO22" s="95"/>
      <c r="TJW22" s="95"/>
      <c r="TJX22" s="544"/>
      <c r="TJZ22" s="118"/>
      <c r="TKB22" s="118"/>
      <c r="TKD22" s="117"/>
      <c r="TKE22" s="83"/>
      <c r="TKF22" s="83"/>
      <c r="TKG22" s="543"/>
      <c r="TKH22" s="95"/>
      <c r="TKP22" s="95"/>
      <c r="TKQ22" s="544"/>
      <c r="TKS22" s="118"/>
      <c r="TKU22" s="118"/>
      <c r="TKW22" s="117"/>
      <c r="TKX22" s="83"/>
      <c r="TKY22" s="83"/>
      <c r="TKZ22" s="543"/>
      <c r="TLA22" s="95"/>
      <c r="TLI22" s="95"/>
      <c r="TLJ22" s="544"/>
      <c r="TLL22" s="118"/>
      <c r="TLN22" s="118"/>
      <c r="TLP22" s="117"/>
      <c r="TLQ22" s="83"/>
      <c r="TLR22" s="83"/>
      <c r="TLS22" s="543"/>
      <c r="TLT22" s="95"/>
      <c r="TMB22" s="95"/>
      <c r="TMC22" s="544"/>
      <c r="TME22" s="118"/>
      <c r="TMG22" s="118"/>
      <c r="TMI22" s="117"/>
      <c r="TMJ22" s="83"/>
      <c r="TMK22" s="83"/>
      <c r="TML22" s="543"/>
      <c r="TMM22" s="95"/>
      <c r="TMU22" s="95"/>
      <c r="TMV22" s="544"/>
      <c r="TMX22" s="118"/>
      <c r="TMZ22" s="118"/>
      <c r="TNB22" s="117"/>
      <c r="TNC22" s="83"/>
      <c r="TND22" s="83"/>
      <c r="TNE22" s="543"/>
      <c r="TNF22" s="95"/>
      <c r="TNN22" s="95"/>
      <c r="TNO22" s="544"/>
      <c r="TNQ22" s="118"/>
      <c r="TNS22" s="118"/>
      <c r="TNU22" s="117"/>
      <c r="TNV22" s="83"/>
      <c r="TNW22" s="83"/>
      <c r="TNX22" s="543"/>
      <c r="TNY22" s="95"/>
      <c r="TOG22" s="95"/>
      <c r="TOH22" s="544"/>
      <c r="TOJ22" s="118"/>
      <c r="TOL22" s="118"/>
      <c r="TON22" s="117"/>
      <c r="TOO22" s="83"/>
      <c r="TOP22" s="83"/>
      <c r="TOQ22" s="543"/>
      <c r="TOR22" s="95"/>
      <c r="TOZ22" s="95"/>
      <c r="TPA22" s="544"/>
      <c r="TPC22" s="118"/>
      <c r="TPE22" s="118"/>
      <c r="TPG22" s="117"/>
      <c r="TPH22" s="83"/>
      <c r="TPI22" s="83"/>
      <c r="TPJ22" s="543"/>
      <c r="TPK22" s="95"/>
      <c r="TPS22" s="95"/>
      <c r="TPT22" s="544"/>
      <c r="TPV22" s="118"/>
      <c r="TPX22" s="118"/>
      <c r="TPZ22" s="117"/>
      <c r="TQA22" s="83"/>
      <c r="TQB22" s="83"/>
      <c r="TQC22" s="543"/>
      <c r="TQD22" s="95"/>
      <c r="TQL22" s="95"/>
      <c r="TQM22" s="544"/>
      <c r="TQO22" s="118"/>
      <c r="TQQ22" s="118"/>
      <c r="TQS22" s="117"/>
      <c r="TQT22" s="83"/>
      <c r="TQU22" s="83"/>
      <c r="TQV22" s="543"/>
      <c r="TQW22" s="95"/>
      <c r="TRE22" s="95"/>
      <c r="TRF22" s="544"/>
      <c r="TRH22" s="118"/>
      <c r="TRJ22" s="118"/>
      <c r="TRL22" s="117"/>
      <c r="TRM22" s="83"/>
      <c r="TRN22" s="83"/>
      <c r="TRO22" s="543"/>
      <c r="TRP22" s="95"/>
      <c r="TRX22" s="95"/>
      <c r="TRY22" s="544"/>
      <c r="TSA22" s="118"/>
      <c r="TSC22" s="118"/>
      <c r="TSE22" s="117"/>
      <c r="TSF22" s="83"/>
      <c r="TSG22" s="83"/>
      <c r="TSH22" s="543"/>
      <c r="TSI22" s="95"/>
      <c r="TSQ22" s="95"/>
      <c r="TSR22" s="544"/>
      <c r="TST22" s="118"/>
      <c r="TSV22" s="118"/>
      <c r="TSX22" s="117"/>
      <c r="TSY22" s="83"/>
      <c r="TSZ22" s="83"/>
      <c r="TTA22" s="543"/>
      <c r="TTB22" s="95"/>
      <c r="TTJ22" s="95"/>
      <c r="TTK22" s="544"/>
      <c r="TTM22" s="118"/>
      <c r="TTO22" s="118"/>
      <c r="TTQ22" s="117"/>
      <c r="TTR22" s="83"/>
      <c r="TTS22" s="83"/>
      <c r="TTT22" s="543"/>
      <c r="TTU22" s="95"/>
      <c r="TUC22" s="95"/>
      <c r="TUD22" s="544"/>
      <c r="TUF22" s="118"/>
      <c r="TUH22" s="118"/>
      <c r="TUJ22" s="117"/>
      <c r="TUK22" s="83"/>
      <c r="TUL22" s="83"/>
      <c r="TUM22" s="543"/>
      <c r="TUN22" s="95"/>
      <c r="TUV22" s="95"/>
      <c r="TUW22" s="544"/>
      <c r="TUY22" s="118"/>
      <c r="TVA22" s="118"/>
      <c r="TVC22" s="117"/>
      <c r="TVD22" s="83"/>
      <c r="TVE22" s="83"/>
      <c r="TVF22" s="543"/>
      <c r="TVG22" s="95"/>
      <c r="TVO22" s="95"/>
      <c r="TVP22" s="544"/>
      <c r="TVR22" s="118"/>
      <c r="TVT22" s="118"/>
      <c r="TVV22" s="117"/>
      <c r="TVW22" s="83"/>
      <c r="TVX22" s="83"/>
      <c r="TVY22" s="543"/>
      <c r="TVZ22" s="95"/>
      <c r="TWH22" s="95"/>
      <c r="TWI22" s="544"/>
      <c r="TWK22" s="118"/>
      <c r="TWM22" s="118"/>
      <c r="TWO22" s="117"/>
      <c r="TWP22" s="83"/>
      <c r="TWQ22" s="83"/>
      <c r="TWR22" s="543"/>
      <c r="TWS22" s="95"/>
      <c r="TXA22" s="95"/>
      <c r="TXB22" s="544"/>
      <c r="TXD22" s="118"/>
      <c r="TXF22" s="118"/>
      <c r="TXH22" s="117"/>
      <c r="TXI22" s="83"/>
      <c r="TXJ22" s="83"/>
      <c r="TXK22" s="543"/>
      <c r="TXL22" s="95"/>
      <c r="TXT22" s="95"/>
      <c r="TXU22" s="544"/>
      <c r="TXW22" s="118"/>
      <c r="TXY22" s="118"/>
      <c r="TYA22" s="117"/>
      <c r="TYB22" s="83"/>
      <c r="TYC22" s="83"/>
      <c r="TYD22" s="543"/>
      <c r="TYE22" s="95"/>
      <c r="TYM22" s="95"/>
      <c r="TYN22" s="544"/>
      <c r="TYP22" s="118"/>
      <c r="TYR22" s="118"/>
      <c r="TYT22" s="117"/>
      <c r="TYU22" s="83"/>
      <c r="TYV22" s="83"/>
      <c r="TYW22" s="543"/>
      <c r="TYX22" s="95"/>
      <c r="TZF22" s="95"/>
      <c r="TZG22" s="544"/>
      <c r="TZI22" s="118"/>
      <c r="TZK22" s="118"/>
      <c r="TZM22" s="117"/>
      <c r="TZN22" s="83"/>
      <c r="TZO22" s="83"/>
      <c r="TZP22" s="543"/>
      <c r="TZQ22" s="95"/>
      <c r="TZY22" s="95"/>
      <c r="TZZ22" s="544"/>
      <c r="UAB22" s="118"/>
      <c r="UAD22" s="118"/>
      <c r="UAF22" s="117"/>
      <c r="UAG22" s="83"/>
      <c r="UAH22" s="83"/>
      <c r="UAI22" s="543"/>
      <c r="UAJ22" s="95"/>
      <c r="UAR22" s="95"/>
      <c r="UAS22" s="544"/>
      <c r="UAU22" s="118"/>
      <c r="UAW22" s="118"/>
      <c r="UAY22" s="117"/>
      <c r="UAZ22" s="83"/>
      <c r="UBA22" s="83"/>
      <c r="UBB22" s="543"/>
      <c r="UBC22" s="95"/>
      <c r="UBK22" s="95"/>
      <c r="UBL22" s="544"/>
      <c r="UBN22" s="118"/>
      <c r="UBP22" s="118"/>
      <c r="UBR22" s="117"/>
      <c r="UBS22" s="83"/>
      <c r="UBT22" s="83"/>
      <c r="UBU22" s="543"/>
      <c r="UBV22" s="95"/>
      <c r="UCD22" s="95"/>
      <c r="UCE22" s="544"/>
      <c r="UCG22" s="118"/>
      <c r="UCI22" s="118"/>
      <c r="UCK22" s="117"/>
      <c r="UCL22" s="83"/>
      <c r="UCM22" s="83"/>
      <c r="UCN22" s="543"/>
      <c r="UCO22" s="95"/>
      <c r="UCW22" s="95"/>
      <c r="UCX22" s="544"/>
      <c r="UCZ22" s="118"/>
      <c r="UDB22" s="118"/>
      <c r="UDD22" s="117"/>
      <c r="UDE22" s="83"/>
      <c r="UDF22" s="83"/>
      <c r="UDG22" s="543"/>
      <c r="UDH22" s="95"/>
      <c r="UDP22" s="95"/>
      <c r="UDQ22" s="544"/>
      <c r="UDS22" s="118"/>
      <c r="UDU22" s="118"/>
      <c r="UDW22" s="117"/>
      <c r="UDX22" s="83"/>
      <c r="UDY22" s="83"/>
      <c r="UDZ22" s="543"/>
      <c r="UEA22" s="95"/>
      <c r="UEI22" s="95"/>
      <c r="UEJ22" s="544"/>
      <c r="UEL22" s="118"/>
      <c r="UEN22" s="118"/>
      <c r="UEP22" s="117"/>
      <c r="UEQ22" s="83"/>
      <c r="UER22" s="83"/>
      <c r="UES22" s="543"/>
      <c r="UET22" s="95"/>
      <c r="UFB22" s="95"/>
      <c r="UFC22" s="544"/>
      <c r="UFE22" s="118"/>
      <c r="UFG22" s="118"/>
      <c r="UFI22" s="117"/>
      <c r="UFJ22" s="83"/>
      <c r="UFK22" s="83"/>
      <c r="UFL22" s="543"/>
      <c r="UFM22" s="95"/>
      <c r="UFU22" s="95"/>
      <c r="UFV22" s="544"/>
      <c r="UFX22" s="118"/>
      <c r="UFZ22" s="118"/>
      <c r="UGB22" s="117"/>
      <c r="UGC22" s="83"/>
      <c r="UGD22" s="83"/>
      <c r="UGE22" s="543"/>
      <c r="UGF22" s="95"/>
      <c r="UGN22" s="95"/>
      <c r="UGO22" s="544"/>
      <c r="UGQ22" s="118"/>
      <c r="UGS22" s="118"/>
      <c r="UGU22" s="117"/>
      <c r="UGV22" s="83"/>
      <c r="UGW22" s="83"/>
      <c r="UGX22" s="543"/>
      <c r="UGY22" s="95"/>
      <c r="UHG22" s="95"/>
      <c r="UHH22" s="544"/>
      <c r="UHJ22" s="118"/>
      <c r="UHL22" s="118"/>
      <c r="UHN22" s="117"/>
      <c r="UHO22" s="83"/>
      <c r="UHP22" s="83"/>
      <c r="UHQ22" s="543"/>
      <c r="UHR22" s="95"/>
      <c r="UHZ22" s="95"/>
      <c r="UIA22" s="544"/>
      <c r="UIC22" s="118"/>
      <c r="UIE22" s="118"/>
      <c r="UIG22" s="117"/>
      <c r="UIH22" s="83"/>
      <c r="UII22" s="83"/>
      <c r="UIJ22" s="543"/>
      <c r="UIK22" s="95"/>
      <c r="UIS22" s="95"/>
      <c r="UIT22" s="544"/>
      <c r="UIV22" s="118"/>
      <c r="UIX22" s="118"/>
      <c r="UIZ22" s="117"/>
      <c r="UJA22" s="83"/>
      <c r="UJB22" s="83"/>
      <c r="UJC22" s="543"/>
      <c r="UJD22" s="95"/>
      <c r="UJL22" s="95"/>
      <c r="UJM22" s="544"/>
      <c r="UJO22" s="118"/>
      <c r="UJQ22" s="118"/>
      <c r="UJS22" s="117"/>
      <c r="UJT22" s="83"/>
      <c r="UJU22" s="83"/>
      <c r="UJV22" s="543"/>
      <c r="UJW22" s="95"/>
      <c r="UKE22" s="95"/>
      <c r="UKF22" s="544"/>
      <c r="UKH22" s="118"/>
      <c r="UKJ22" s="118"/>
      <c r="UKL22" s="117"/>
      <c r="UKM22" s="83"/>
      <c r="UKN22" s="83"/>
      <c r="UKO22" s="543"/>
      <c r="UKP22" s="95"/>
      <c r="UKX22" s="95"/>
      <c r="UKY22" s="544"/>
      <c r="ULA22" s="118"/>
      <c r="ULC22" s="118"/>
      <c r="ULE22" s="117"/>
      <c r="ULF22" s="83"/>
      <c r="ULG22" s="83"/>
      <c r="ULH22" s="543"/>
      <c r="ULI22" s="95"/>
      <c r="ULQ22" s="95"/>
      <c r="ULR22" s="544"/>
      <c r="ULT22" s="118"/>
      <c r="ULV22" s="118"/>
      <c r="ULX22" s="117"/>
      <c r="ULY22" s="83"/>
      <c r="ULZ22" s="83"/>
      <c r="UMA22" s="543"/>
      <c r="UMB22" s="95"/>
      <c r="UMJ22" s="95"/>
      <c r="UMK22" s="544"/>
      <c r="UMM22" s="118"/>
      <c r="UMO22" s="118"/>
      <c r="UMQ22" s="117"/>
      <c r="UMR22" s="83"/>
      <c r="UMS22" s="83"/>
      <c r="UMT22" s="543"/>
      <c r="UMU22" s="95"/>
      <c r="UNC22" s="95"/>
      <c r="UND22" s="544"/>
      <c r="UNF22" s="118"/>
      <c r="UNH22" s="118"/>
      <c r="UNJ22" s="117"/>
      <c r="UNK22" s="83"/>
      <c r="UNL22" s="83"/>
      <c r="UNM22" s="543"/>
      <c r="UNN22" s="95"/>
      <c r="UNV22" s="95"/>
      <c r="UNW22" s="544"/>
      <c r="UNY22" s="118"/>
      <c r="UOA22" s="118"/>
      <c r="UOC22" s="117"/>
      <c r="UOD22" s="83"/>
      <c r="UOE22" s="83"/>
      <c r="UOF22" s="543"/>
      <c r="UOG22" s="95"/>
      <c r="UOO22" s="95"/>
      <c r="UOP22" s="544"/>
      <c r="UOR22" s="118"/>
      <c r="UOT22" s="118"/>
      <c r="UOV22" s="117"/>
      <c r="UOW22" s="83"/>
      <c r="UOX22" s="83"/>
      <c r="UOY22" s="543"/>
      <c r="UOZ22" s="95"/>
      <c r="UPH22" s="95"/>
      <c r="UPI22" s="544"/>
      <c r="UPK22" s="118"/>
      <c r="UPM22" s="118"/>
      <c r="UPO22" s="117"/>
      <c r="UPP22" s="83"/>
      <c r="UPQ22" s="83"/>
      <c r="UPR22" s="543"/>
      <c r="UPS22" s="95"/>
      <c r="UQA22" s="95"/>
      <c r="UQB22" s="544"/>
      <c r="UQD22" s="118"/>
      <c r="UQF22" s="118"/>
      <c r="UQH22" s="117"/>
      <c r="UQI22" s="83"/>
      <c r="UQJ22" s="83"/>
      <c r="UQK22" s="543"/>
      <c r="UQL22" s="95"/>
      <c r="UQT22" s="95"/>
      <c r="UQU22" s="544"/>
      <c r="UQW22" s="118"/>
      <c r="UQY22" s="118"/>
      <c r="URA22" s="117"/>
      <c r="URB22" s="83"/>
      <c r="URC22" s="83"/>
      <c r="URD22" s="543"/>
      <c r="URE22" s="95"/>
      <c r="URM22" s="95"/>
      <c r="URN22" s="544"/>
      <c r="URP22" s="118"/>
      <c r="URR22" s="118"/>
      <c r="URT22" s="117"/>
      <c r="URU22" s="83"/>
      <c r="URV22" s="83"/>
      <c r="URW22" s="543"/>
      <c r="URX22" s="95"/>
      <c r="USF22" s="95"/>
      <c r="USG22" s="544"/>
      <c r="USI22" s="118"/>
      <c r="USK22" s="118"/>
      <c r="USM22" s="117"/>
      <c r="USN22" s="83"/>
      <c r="USO22" s="83"/>
      <c r="USP22" s="543"/>
      <c r="USQ22" s="95"/>
      <c r="USY22" s="95"/>
      <c r="USZ22" s="544"/>
      <c r="UTB22" s="118"/>
      <c r="UTD22" s="118"/>
      <c r="UTF22" s="117"/>
      <c r="UTG22" s="83"/>
      <c r="UTH22" s="83"/>
      <c r="UTI22" s="543"/>
      <c r="UTJ22" s="95"/>
      <c r="UTR22" s="95"/>
      <c r="UTS22" s="544"/>
      <c r="UTU22" s="118"/>
      <c r="UTW22" s="118"/>
      <c r="UTY22" s="117"/>
      <c r="UTZ22" s="83"/>
      <c r="UUA22" s="83"/>
      <c r="UUB22" s="543"/>
      <c r="UUC22" s="95"/>
      <c r="UUK22" s="95"/>
      <c r="UUL22" s="544"/>
      <c r="UUN22" s="118"/>
      <c r="UUP22" s="118"/>
      <c r="UUR22" s="117"/>
      <c r="UUS22" s="83"/>
      <c r="UUT22" s="83"/>
      <c r="UUU22" s="543"/>
      <c r="UUV22" s="95"/>
      <c r="UVD22" s="95"/>
      <c r="UVE22" s="544"/>
      <c r="UVG22" s="118"/>
      <c r="UVI22" s="118"/>
      <c r="UVK22" s="117"/>
      <c r="UVL22" s="83"/>
      <c r="UVM22" s="83"/>
      <c r="UVN22" s="543"/>
      <c r="UVO22" s="95"/>
      <c r="UVW22" s="95"/>
      <c r="UVX22" s="544"/>
      <c r="UVZ22" s="118"/>
      <c r="UWB22" s="118"/>
      <c r="UWD22" s="117"/>
      <c r="UWE22" s="83"/>
      <c r="UWF22" s="83"/>
      <c r="UWG22" s="543"/>
      <c r="UWH22" s="95"/>
      <c r="UWP22" s="95"/>
      <c r="UWQ22" s="544"/>
      <c r="UWS22" s="118"/>
      <c r="UWU22" s="118"/>
      <c r="UWW22" s="117"/>
      <c r="UWX22" s="83"/>
      <c r="UWY22" s="83"/>
      <c r="UWZ22" s="543"/>
      <c r="UXA22" s="95"/>
      <c r="UXI22" s="95"/>
      <c r="UXJ22" s="544"/>
      <c r="UXL22" s="118"/>
      <c r="UXN22" s="118"/>
      <c r="UXP22" s="117"/>
      <c r="UXQ22" s="83"/>
      <c r="UXR22" s="83"/>
      <c r="UXS22" s="543"/>
      <c r="UXT22" s="95"/>
      <c r="UYB22" s="95"/>
      <c r="UYC22" s="544"/>
      <c r="UYE22" s="118"/>
      <c r="UYG22" s="118"/>
      <c r="UYI22" s="117"/>
      <c r="UYJ22" s="83"/>
      <c r="UYK22" s="83"/>
      <c r="UYL22" s="543"/>
      <c r="UYM22" s="95"/>
      <c r="UYU22" s="95"/>
      <c r="UYV22" s="544"/>
      <c r="UYX22" s="118"/>
      <c r="UYZ22" s="118"/>
      <c r="UZB22" s="117"/>
      <c r="UZC22" s="83"/>
      <c r="UZD22" s="83"/>
      <c r="UZE22" s="543"/>
      <c r="UZF22" s="95"/>
      <c r="UZN22" s="95"/>
      <c r="UZO22" s="544"/>
      <c r="UZQ22" s="118"/>
      <c r="UZS22" s="118"/>
      <c r="UZU22" s="117"/>
      <c r="UZV22" s="83"/>
      <c r="UZW22" s="83"/>
      <c r="UZX22" s="543"/>
      <c r="UZY22" s="95"/>
      <c r="VAG22" s="95"/>
      <c r="VAH22" s="544"/>
      <c r="VAJ22" s="118"/>
      <c r="VAL22" s="118"/>
      <c r="VAN22" s="117"/>
      <c r="VAO22" s="83"/>
      <c r="VAP22" s="83"/>
      <c r="VAQ22" s="543"/>
      <c r="VAR22" s="95"/>
      <c r="VAZ22" s="95"/>
      <c r="VBA22" s="544"/>
      <c r="VBC22" s="118"/>
      <c r="VBE22" s="118"/>
      <c r="VBG22" s="117"/>
      <c r="VBH22" s="83"/>
      <c r="VBI22" s="83"/>
      <c r="VBJ22" s="543"/>
      <c r="VBK22" s="95"/>
      <c r="VBS22" s="95"/>
      <c r="VBT22" s="544"/>
      <c r="VBV22" s="118"/>
      <c r="VBX22" s="118"/>
      <c r="VBZ22" s="117"/>
      <c r="VCA22" s="83"/>
      <c r="VCB22" s="83"/>
      <c r="VCC22" s="543"/>
      <c r="VCD22" s="95"/>
      <c r="VCL22" s="95"/>
      <c r="VCM22" s="544"/>
      <c r="VCO22" s="118"/>
      <c r="VCQ22" s="118"/>
      <c r="VCS22" s="117"/>
      <c r="VCT22" s="83"/>
      <c r="VCU22" s="83"/>
      <c r="VCV22" s="543"/>
      <c r="VCW22" s="95"/>
      <c r="VDE22" s="95"/>
      <c r="VDF22" s="544"/>
      <c r="VDH22" s="118"/>
      <c r="VDJ22" s="118"/>
      <c r="VDL22" s="117"/>
      <c r="VDM22" s="83"/>
      <c r="VDN22" s="83"/>
      <c r="VDO22" s="543"/>
      <c r="VDP22" s="95"/>
      <c r="VDX22" s="95"/>
      <c r="VDY22" s="544"/>
      <c r="VEA22" s="118"/>
      <c r="VEC22" s="118"/>
      <c r="VEE22" s="117"/>
      <c r="VEF22" s="83"/>
      <c r="VEG22" s="83"/>
      <c r="VEH22" s="543"/>
      <c r="VEI22" s="95"/>
      <c r="VEQ22" s="95"/>
      <c r="VER22" s="544"/>
      <c r="VET22" s="118"/>
      <c r="VEV22" s="118"/>
      <c r="VEX22" s="117"/>
      <c r="VEY22" s="83"/>
      <c r="VEZ22" s="83"/>
      <c r="VFA22" s="543"/>
      <c r="VFB22" s="95"/>
      <c r="VFJ22" s="95"/>
      <c r="VFK22" s="544"/>
      <c r="VFM22" s="118"/>
      <c r="VFO22" s="118"/>
      <c r="VFQ22" s="117"/>
      <c r="VFR22" s="83"/>
      <c r="VFS22" s="83"/>
      <c r="VFT22" s="543"/>
      <c r="VFU22" s="95"/>
      <c r="VGC22" s="95"/>
      <c r="VGD22" s="544"/>
      <c r="VGF22" s="118"/>
      <c r="VGH22" s="118"/>
      <c r="VGJ22" s="117"/>
      <c r="VGK22" s="83"/>
      <c r="VGL22" s="83"/>
      <c r="VGM22" s="543"/>
      <c r="VGN22" s="95"/>
      <c r="VGV22" s="95"/>
      <c r="VGW22" s="544"/>
      <c r="VGY22" s="118"/>
      <c r="VHA22" s="118"/>
      <c r="VHC22" s="117"/>
      <c r="VHD22" s="83"/>
      <c r="VHE22" s="83"/>
      <c r="VHF22" s="543"/>
      <c r="VHG22" s="95"/>
      <c r="VHO22" s="95"/>
      <c r="VHP22" s="544"/>
      <c r="VHR22" s="118"/>
      <c r="VHT22" s="118"/>
      <c r="VHV22" s="117"/>
      <c r="VHW22" s="83"/>
      <c r="VHX22" s="83"/>
      <c r="VHY22" s="543"/>
      <c r="VHZ22" s="95"/>
      <c r="VIH22" s="95"/>
      <c r="VII22" s="544"/>
      <c r="VIK22" s="118"/>
      <c r="VIM22" s="118"/>
      <c r="VIO22" s="117"/>
      <c r="VIP22" s="83"/>
      <c r="VIQ22" s="83"/>
      <c r="VIR22" s="543"/>
      <c r="VIS22" s="95"/>
      <c r="VJA22" s="95"/>
      <c r="VJB22" s="544"/>
      <c r="VJD22" s="118"/>
      <c r="VJF22" s="118"/>
      <c r="VJH22" s="117"/>
      <c r="VJI22" s="83"/>
      <c r="VJJ22" s="83"/>
      <c r="VJK22" s="543"/>
      <c r="VJL22" s="95"/>
      <c r="VJT22" s="95"/>
      <c r="VJU22" s="544"/>
      <c r="VJW22" s="118"/>
      <c r="VJY22" s="118"/>
      <c r="VKA22" s="117"/>
      <c r="VKB22" s="83"/>
      <c r="VKC22" s="83"/>
      <c r="VKD22" s="543"/>
      <c r="VKE22" s="95"/>
      <c r="VKM22" s="95"/>
      <c r="VKN22" s="544"/>
      <c r="VKP22" s="118"/>
      <c r="VKR22" s="118"/>
      <c r="VKT22" s="117"/>
      <c r="VKU22" s="83"/>
      <c r="VKV22" s="83"/>
      <c r="VKW22" s="543"/>
      <c r="VKX22" s="95"/>
      <c r="VLF22" s="95"/>
      <c r="VLG22" s="544"/>
      <c r="VLI22" s="118"/>
      <c r="VLK22" s="118"/>
      <c r="VLM22" s="117"/>
      <c r="VLN22" s="83"/>
      <c r="VLO22" s="83"/>
      <c r="VLP22" s="543"/>
      <c r="VLQ22" s="95"/>
      <c r="VLY22" s="95"/>
      <c r="VLZ22" s="544"/>
      <c r="VMB22" s="118"/>
      <c r="VMD22" s="118"/>
      <c r="VMF22" s="117"/>
      <c r="VMG22" s="83"/>
      <c r="VMH22" s="83"/>
      <c r="VMI22" s="543"/>
      <c r="VMJ22" s="95"/>
      <c r="VMR22" s="95"/>
      <c r="VMS22" s="544"/>
      <c r="VMU22" s="118"/>
      <c r="VMW22" s="118"/>
      <c r="VMY22" s="117"/>
      <c r="VMZ22" s="83"/>
      <c r="VNA22" s="83"/>
      <c r="VNB22" s="543"/>
      <c r="VNC22" s="95"/>
      <c r="VNK22" s="95"/>
      <c r="VNL22" s="544"/>
      <c r="VNN22" s="118"/>
      <c r="VNP22" s="118"/>
      <c r="VNR22" s="117"/>
      <c r="VNS22" s="83"/>
      <c r="VNT22" s="83"/>
      <c r="VNU22" s="543"/>
      <c r="VNV22" s="95"/>
      <c r="VOD22" s="95"/>
      <c r="VOE22" s="544"/>
      <c r="VOG22" s="118"/>
      <c r="VOI22" s="118"/>
      <c r="VOK22" s="117"/>
      <c r="VOL22" s="83"/>
      <c r="VOM22" s="83"/>
      <c r="VON22" s="543"/>
      <c r="VOO22" s="95"/>
      <c r="VOW22" s="95"/>
      <c r="VOX22" s="544"/>
      <c r="VOZ22" s="118"/>
      <c r="VPB22" s="118"/>
      <c r="VPD22" s="117"/>
      <c r="VPE22" s="83"/>
      <c r="VPF22" s="83"/>
      <c r="VPG22" s="543"/>
      <c r="VPH22" s="95"/>
      <c r="VPP22" s="95"/>
      <c r="VPQ22" s="544"/>
      <c r="VPS22" s="118"/>
      <c r="VPU22" s="118"/>
      <c r="VPW22" s="117"/>
      <c r="VPX22" s="83"/>
      <c r="VPY22" s="83"/>
      <c r="VPZ22" s="543"/>
      <c r="VQA22" s="95"/>
      <c r="VQI22" s="95"/>
      <c r="VQJ22" s="544"/>
      <c r="VQL22" s="118"/>
      <c r="VQN22" s="118"/>
      <c r="VQP22" s="117"/>
      <c r="VQQ22" s="83"/>
      <c r="VQR22" s="83"/>
      <c r="VQS22" s="543"/>
      <c r="VQT22" s="95"/>
      <c r="VRB22" s="95"/>
      <c r="VRC22" s="544"/>
      <c r="VRE22" s="118"/>
      <c r="VRG22" s="118"/>
      <c r="VRI22" s="117"/>
      <c r="VRJ22" s="83"/>
      <c r="VRK22" s="83"/>
      <c r="VRL22" s="543"/>
      <c r="VRM22" s="95"/>
      <c r="VRU22" s="95"/>
      <c r="VRV22" s="544"/>
      <c r="VRX22" s="118"/>
      <c r="VRZ22" s="118"/>
      <c r="VSB22" s="117"/>
      <c r="VSC22" s="83"/>
      <c r="VSD22" s="83"/>
      <c r="VSE22" s="543"/>
      <c r="VSF22" s="95"/>
      <c r="VSN22" s="95"/>
      <c r="VSO22" s="544"/>
      <c r="VSQ22" s="118"/>
      <c r="VSS22" s="118"/>
      <c r="VSU22" s="117"/>
      <c r="VSV22" s="83"/>
      <c r="VSW22" s="83"/>
      <c r="VSX22" s="543"/>
      <c r="VSY22" s="95"/>
      <c r="VTG22" s="95"/>
      <c r="VTH22" s="544"/>
      <c r="VTJ22" s="118"/>
      <c r="VTL22" s="118"/>
      <c r="VTN22" s="117"/>
      <c r="VTO22" s="83"/>
      <c r="VTP22" s="83"/>
      <c r="VTQ22" s="543"/>
      <c r="VTR22" s="95"/>
      <c r="VTZ22" s="95"/>
      <c r="VUA22" s="544"/>
      <c r="VUC22" s="118"/>
      <c r="VUE22" s="118"/>
      <c r="VUG22" s="117"/>
      <c r="VUH22" s="83"/>
      <c r="VUI22" s="83"/>
      <c r="VUJ22" s="543"/>
      <c r="VUK22" s="95"/>
      <c r="VUS22" s="95"/>
      <c r="VUT22" s="544"/>
      <c r="VUV22" s="118"/>
      <c r="VUX22" s="118"/>
      <c r="VUZ22" s="117"/>
      <c r="VVA22" s="83"/>
      <c r="VVB22" s="83"/>
      <c r="VVC22" s="543"/>
      <c r="VVD22" s="95"/>
      <c r="VVL22" s="95"/>
      <c r="VVM22" s="544"/>
      <c r="VVO22" s="118"/>
      <c r="VVQ22" s="118"/>
      <c r="VVS22" s="117"/>
      <c r="VVT22" s="83"/>
      <c r="VVU22" s="83"/>
      <c r="VVV22" s="543"/>
      <c r="VVW22" s="95"/>
      <c r="VWE22" s="95"/>
      <c r="VWF22" s="544"/>
      <c r="VWH22" s="118"/>
      <c r="VWJ22" s="118"/>
      <c r="VWL22" s="117"/>
      <c r="VWM22" s="83"/>
      <c r="VWN22" s="83"/>
      <c r="VWO22" s="543"/>
      <c r="VWP22" s="95"/>
      <c r="VWX22" s="95"/>
      <c r="VWY22" s="544"/>
      <c r="VXA22" s="118"/>
      <c r="VXC22" s="118"/>
      <c r="VXE22" s="117"/>
      <c r="VXF22" s="83"/>
      <c r="VXG22" s="83"/>
      <c r="VXH22" s="543"/>
      <c r="VXI22" s="95"/>
      <c r="VXQ22" s="95"/>
      <c r="VXR22" s="544"/>
      <c r="VXT22" s="118"/>
      <c r="VXV22" s="118"/>
      <c r="VXX22" s="117"/>
      <c r="VXY22" s="83"/>
      <c r="VXZ22" s="83"/>
      <c r="VYA22" s="543"/>
      <c r="VYB22" s="95"/>
      <c r="VYJ22" s="95"/>
      <c r="VYK22" s="544"/>
      <c r="VYM22" s="118"/>
      <c r="VYO22" s="118"/>
      <c r="VYQ22" s="117"/>
      <c r="VYR22" s="83"/>
      <c r="VYS22" s="83"/>
      <c r="VYT22" s="543"/>
      <c r="VYU22" s="95"/>
      <c r="VZC22" s="95"/>
      <c r="VZD22" s="544"/>
      <c r="VZF22" s="118"/>
      <c r="VZH22" s="118"/>
      <c r="VZJ22" s="117"/>
      <c r="VZK22" s="83"/>
      <c r="VZL22" s="83"/>
      <c r="VZM22" s="543"/>
      <c r="VZN22" s="95"/>
      <c r="VZV22" s="95"/>
      <c r="VZW22" s="544"/>
      <c r="VZY22" s="118"/>
      <c r="WAA22" s="118"/>
      <c r="WAC22" s="117"/>
      <c r="WAD22" s="83"/>
      <c r="WAE22" s="83"/>
      <c r="WAF22" s="543"/>
      <c r="WAG22" s="95"/>
      <c r="WAO22" s="95"/>
      <c r="WAP22" s="544"/>
      <c r="WAR22" s="118"/>
      <c r="WAT22" s="118"/>
      <c r="WAV22" s="117"/>
      <c r="WAW22" s="83"/>
      <c r="WAX22" s="83"/>
      <c r="WAY22" s="543"/>
      <c r="WAZ22" s="95"/>
      <c r="WBH22" s="95"/>
      <c r="WBI22" s="544"/>
      <c r="WBK22" s="118"/>
      <c r="WBM22" s="118"/>
      <c r="WBO22" s="117"/>
      <c r="WBP22" s="83"/>
      <c r="WBQ22" s="83"/>
      <c r="WBR22" s="543"/>
      <c r="WBS22" s="95"/>
      <c r="WCA22" s="95"/>
      <c r="WCB22" s="544"/>
      <c r="WCD22" s="118"/>
      <c r="WCF22" s="118"/>
      <c r="WCH22" s="117"/>
      <c r="WCI22" s="83"/>
      <c r="WCJ22" s="83"/>
      <c r="WCK22" s="543"/>
      <c r="WCL22" s="95"/>
      <c r="WCT22" s="95"/>
      <c r="WCU22" s="544"/>
      <c r="WCW22" s="118"/>
      <c r="WCY22" s="118"/>
      <c r="WDA22" s="117"/>
      <c r="WDB22" s="83"/>
      <c r="WDC22" s="83"/>
      <c r="WDD22" s="543"/>
      <c r="WDE22" s="95"/>
      <c r="WDM22" s="95"/>
      <c r="WDN22" s="544"/>
      <c r="WDP22" s="118"/>
      <c r="WDR22" s="118"/>
      <c r="WDT22" s="117"/>
      <c r="WDU22" s="83"/>
      <c r="WDV22" s="83"/>
      <c r="WDW22" s="543"/>
      <c r="WDX22" s="95"/>
      <c r="WEF22" s="95"/>
      <c r="WEG22" s="544"/>
      <c r="WEI22" s="118"/>
      <c r="WEK22" s="118"/>
      <c r="WEM22" s="117"/>
      <c r="WEN22" s="83"/>
      <c r="WEO22" s="83"/>
      <c r="WEP22" s="543"/>
      <c r="WEQ22" s="95"/>
      <c r="WEY22" s="95"/>
      <c r="WEZ22" s="544"/>
      <c r="WFB22" s="118"/>
      <c r="WFD22" s="118"/>
      <c r="WFF22" s="117"/>
      <c r="WFG22" s="83"/>
      <c r="WFH22" s="83"/>
      <c r="WFI22" s="543"/>
      <c r="WFJ22" s="95"/>
      <c r="WFR22" s="95"/>
      <c r="WFS22" s="544"/>
      <c r="WFU22" s="118"/>
      <c r="WFW22" s="118"/>
      <c r="WFY22" s="117"/>
      <c r="WFZ22" s="83"/>
      <c r="WGA22" s="83"/>
      <c r="WGB22" s="543"/>
      <c r="WGC22" s="95"/>
      <c r="WGK22" s="95"/>
      <c r="WGL22" s="544"/>
      <c r="WGN22" s="118"/>
      <c r="WGP22" s="118"/>
      <c r="WGR22" s="117"/>
      <c r="WGS22" s="83"/>
      <c r="WGT22" s="83"/>
      <c r="WGU22" s="543"/>
      <c r="WGV22" s="95"/>
      <c r="WHD22" s="95"/>
      <c r="WHE22" s="544"/>
      <c r="WHG22" s="118"/>
      <c r="WHI22" s="118"/>
      <c r="WHK22" s="117"/>
      <c r="WHL22" s="83"/>
      <c r="WHM22" s="83"/>
      <c r="WHN22" s="543"/>
      <c r="WHO22" s="95"/>
      <c r="WHW22" s="95"/>
      <c r="WHX22" s="544"/>
      <c r="WHZ22" s="118"/>
      <c r="WIB22" s="118"/>
      <c r="WID22" s="117"/>
      <c r="WIE22" s="83"/>
      <c r="WIF22" s="83"/>
      <c r="WIG22" s="543"/>
      <c r="WIH22" s="95"/>
      <c r="WIP22" s="95"/>
      <c r="WIQ22" s="544"/>
      <c r="WIS22" s="118"/>
      <c r="WIU22" s="118"/>
      <c r="WIW22" s="117"/>
      <c r="WIX22" s="83"/>
      <c r="WIY22" s="83"/>
      <c r="WIZ22" s="543"/>
      <c r="WJA22" s="95"/>
      <c r="WJI22" s="95"/>
      <c r="WJJ22" s="544"/>
      <c r="WJL22" s="118"/>
      <c r="WJN22" s="118"/>
      <c r="WJP22" s="117"/>
      <c r="WJQ22" s="83"/>
      <c r="WJR22" s="83"/>
      <c r="WJS22" s="543"/>
      <c r="WJT22" s="95"/>
      <c r="WKB22" s="95"/>
      <c r="WKC22" s="544"/>
      <c r="WKE22" s="118"/>
      <c r="WKG22" s="118"/>
      <c r="WKI22" s="117"/>
      <c r="WKJ22" s="83"/>
      <c r="WKK22" s="83"/>
      <c r="WKL22" s="543"/>
      <c r="WKM22" s="95"/>
      <c r="WKU22" s="95"/>
      <c r="WKV22" s="544"/>
      <c r="WKX22" s="118"/>
      <c r="WKZ22" s="118"/>
      <c r="WLB22" s="117"/>
      <c r="WLC22" s="83"/>
      <c r="WLD22" s="83"/>
      <c r="WLE22" s="543"/>
      <c r="WLF22" s="95"/>
      <c r="WLN22" s="95"/>
      <c r="WLO22" s="544"/>
      <c r="WLQ22" s="118"/>
      <c r="WLS22" s="118"/>
      <c r="WLU22" s="117"/>
      <c r="WLV22" s="83"/>
      <c r="WLW22" s="83"/>
      <c r="WLX22" s="543"/>
      <c r="WLY22" s="95"/>
      <c r="WMG22" s="95"/>
      <c r="WMH22" s="544"/>
      <c r="WMJ22" s="118"/>
      <c r="WML22" s="118"/>
      <c r="WMN22" s="117"/>
      <c r="WMO22" s="83"/>
      <c r="WMP22" s="83"/>
      <c r="WMQ22" s="543"/>
      <c r="WMR22" s="95"/>
      <c r="WMZ22" s="95"/>
      <c r="WNA22" s="544"/>
      <c r="WNC22" s="118"/>
      <c r="WNE22" s="118"/>
      <c r="WNG22" s="117"/>
      <c r="WNH22" s="83"/>
      <c r="WNI22" s="83"/>
      <c r="WNJ22" s="543"/>
      <c r="WNK22" s="95"/>
      <c r="WNS22" s="95"/>
      <c r="WNT22" s="544"/>
      <c r="WNV22" s="118"/>
      <c r="WNX22" s="118"/>
      <c r="WNZ22" s="117"/>
      <c r="WOA22" s="83"/>
      <c r="WOB22" s="83"/>
      <c r="WOC22" s="543"/>
      <c r="WOD22" s="95"/>
      <c r="WOL22" s="95"/>
      <c r="WOM22" s="544"/>
      <c r="WOO22" s="118"/>
      <c r="WOQ22" s="118"/>
      <c r="WOS22" s="117"/>
      <c r="WOT22" s="83"/>
      <c r="WOU22" s="83"/>
      <c r="WOV22" s="543"/>
      <c r="WOW22" s="95"/>
      <c r="WPE22" s="95"/>
      <c r="WPF22" s="544"/>
      <c r="WPH22" s="118"/>
      <c r="WPJ22" s="118"/>
      <c r="WPL22" s="117"/>
      <c r="WPM22" s="83"/>
      <c r="WPN22" s="83"/>
      <c r="WPO22" s="543"/>
      <c r="WPP22" s="95"/>
      <c r="WPX22" s="95"/>
      <c r="WPY22" s="544"/>
      <c r="WQA22" s="118"/>
      <c r="WQC22" s="118"/>
      <c r="WQE22" s="117"/>
      <c r="WQF22" s="83"/>
      <c r="WQG22" s="83"/>
      <c r="WQH22" s="543"/>
      <c r="WQI22" s="95"/>
      <c r="WQQ22" s="95"/>
      <c r="WQR22" s="544"/>
      <c r="WQT22" s="118"/>
      <c r="WQV22" s="118"/>
      <c r="WQX22" s="117"/>
      <c r="WQY22" s="83"/>
      <c r="WQZ22" s="83"/>
      <c r="WRA22" s="543"/>
      <c r="WRB22" s="95"/>
      <c r="WRJ22" s="95"/>
      <c r="WRK22" s="544"/>
      <c r="WRM22" s="118"/>
      <c r="WRO22" s="118"/>
      <c r="WRQ22" s="117"/>
      <c r="WRR22" s="83"/>
      <c r="WRS22" s="83"/>
      <c r="WRT22" s="543"/>
      <c r="WRU22" s="95"/>
      <c r="WSC22" s="95"/>
      <c r="WSD22" s="544"/>
      <c r="WSF22" s="118"/>
      <c r="WSH22" s="118"/>
      <c r="WSJ22" s="117"/>
      <c r="WSK22" s="83"/>
      <c r="WSL22" s="83"/>
      <c r="WSM22" s="543"/>
      <c r="WSN22" s="95"/>
      <c r="WSV22" s="95"/>
      <c r="WSW22" s="544"/>
      <c r="WSY22" s="118"/>
      <c r="WTA22" s="118"/>
      <c r="WTC22" s="117"/>
      <c r="WTD22" s="83"/>
      <c r="WTE22" s="83"/>
      <c r="WTF22" s="543"/>
      <c r="WTG22" s="95"/>
      <c r="WTO22" s="95"/>
      <c r="WTP22" s="544"/>
      <c r="WTR22" s="118"/>
      <c r="WTT22" s="118"/>
      <c r="WTV22" s="117"/>
      <c r="WTW22" s="83"/>
      <c r="WTX22" s="83"/>
      <c r="WTY22" s="543"/>
      <c r="WTZ22" s="95"/>
      <c r="WUH22" s="95"/>
      <c r="WUI22" s="544"/>
      <c r="WUK22" s="118"/>
      <c r="WUM22" s="118"/>
      <c r="WUO22" s="117"/>
      <c r="WUP22" s="83"/>
      <c r="WUQ22" s="83"/>
      <c r="WUR22" s="543"/>
      <c r="WUS22" s="95"/>
      <c r="WVA22" s="95"/>
      <c r="WVB22" s="544"/>
      <c r="WVD22" s="118"/>
      <c r="WVF22" s="118"/>
      <c r="WVH22" s="117"/>
      <c r="WVI22" s="83"/>
      <c r="WVJ22" s="83"/>
      <c r="WVK22" s="543"/>
      <c r="WVL22" s="95"/>
      <c r="WVT22" s="95"/>
      <c r="WVU22" s="544"/>
      <c r="WVW22" s="118"/>
      <c r="WVY22" s="118"/>
      <c r="WWA22" s="117"/>
      <c r="WWB22" s="83"/>
      <c r="WWC22" s="83"/>
      <c r="WWD22" s="543"/>
      <c r="WWE22" s="95"/>
      <c r="WWM22" s="95"/>
      <c r="WWN22" s="544"/>
      <c r="WWP22" s="118"/>
      <c r="WWR22" s="118"/>
      <c r="WWT22" s="117"/>
      <c r="WWU22" s="83"/>
      <c r="WWV22" s="83"/>
      <c r="WWW22" s="543"/>
      <c r="WWX22" s="95"/>
      <c r="WXF22" s="95"/>
      <c r="WXG22" s="544"/>
      <c r="WXI22" s="118"/>
      <c r="WXK22" s="118"/>
      <c r="WXM22" s="117"/>
      <c r="WXN22" s="83"/>
      <c r="WXO22" s="83"/>
      <c r="WXP22" s="543"/>
      <c r="WXQ22" s="95"/>
      <c r="WXY22" s="95"/>
      <c r="WXZ22" s="544"/>
      <c r="WYB22" s="118"/>
      <c r="WYD22" s="118"/>
      <c r="WYF22" s="117"/>
      <c r="WYG22" s="83"/>
      <c r="WYH22" s="83"/>
      <c r="WYI22" s="543"/>
      <c r="WYJ22" s="95"/>
      <c r="WYR22" s="95"/>
      <c r="WYS22" s="544"/>
      <c r="WYU22" s="118"/>
      <c r="WYW22" s="118"/>
      <c r="WYY22" s="117"/>
      <c r="WYZ22" s="83"/>
      <c r="WZA22" s="83"/>
      <c r="WZB22" s="543"/>
      <c r="WZC22" s="95"/>
      <c r="WZK22" s="95"/>
      <c r="WZL22" s="544"/>
      <c r="WZN22" s="118"/>
      <c r="WZP22" s="118"/>
      <c r="WZR22" s="117"/>
      <c r="WZS22" s="83"/>
      <c r="WZT22" s="83"/>
      <c r="WZU22" s="543"/>
      <c r="WZV22" s="95"/>
      <c r="XAD22" s="95"/>
      <c r="XAE22" s="544"/>
      <c r="XAG22" s="118"/>
      <c r="XAI22" s="118"/>
      <c r="XAK22" s="117"/>
      <c r="XAL22" s="83"/>
      <c r="XAM22" s="83"/>
      <c r="XAN22" s="543"/>
      <c r="XAO22" s="95"/>
      <c r="XAW22" s="95"/>
      <c r="XAX22" s="544"/>
      <c r="XAZ22" s="118"/>
      <c r="XBB22" s="118"/>
      <c r="XBD22" s="117"/>
      <c r="XBE22" s="83"/>
      <c r="XBF22" s="83"/>
      <c r="XBG22" s="543"/>
      <c r="XBH22" s="95"/>
      <c r="XBP22" s="95"/>
      <c r="XBQ22" s="544"/>
      <c r="XBS22" s="118"/>
      <c r="XBU22" s="118"/>
      <c r="XBW22" s="117"/>
      <c r="XBX22" s="83"/>
      <c r="XBY22" s="83"/>
      <c r="XBZ22" s="543"/>
      <c r="XCA22" s="95"/>
      <c r="XCI22" s="95"/>
      <c r="XCJ22" s="544"/>
      <c r="XCL22" s="118"/>
      <c r="XCN22" s="118"/>
      <c r="XCP22" s="117"/>
      <c r="XCQ22" s="83"/>
      <c r="XCR22" s="83"/>
      <c r="XCS22" s="543"/>
      <c r="XCT22" s="95"/>
      <c r="XDB22" s="95"/>
      <c r="XDC22" s="544"/>
      <c r="XDE22" s="118"/>
      <c r="XDG22" s="118"/>
      <c r="XDI22" s="117"/>
      <c r="XDJ22" s="83"/>
      <c r="XDK22" s="83"/>
      <c r="XDL22" s="543"/>
      <c r="XDM22" s="95"/>
      <c r="XDU22" s="95"/>
      <c r="XDV22" s="544"/>
      <c r="XDX22" s="118"/>
      <c r="XDZ22" s="118"/>
      <c r="XEB22" s="117"/>
      <c r="XEC22" s="83"/>
      <c r="XED22" s="83"/>
      <c r="XEE22" s="543"/>
      <c r="XEF22" s="95"/>
      <c r="XEN22" s="95"/>
      <c r="XEO22" s="544"/>
      <c r="XEQ22" s="118"/>
      <c r="XES22" s="118"/>
      <c r="XEU22" s="117"/>
      <c r="XEV22" s="83"/>
      <c r="XEW22" s="83"/>
      <c r="XEX22" s="543"/>
      <c r="XEY22" s="95"/>
    </row>
    <row r="23" spans="1:6138 6146:7164 7172:8190 8198:9216 9224:15353 15361:16379" s="2" customFormat="1" ht="20.3" customHeight="1" x14ac:dyDescent="0.3">
      <c r="A23" s="6"/>
      <c r="B23" s="8" t="s">
        <v>4737</v>
      </c>
      <c r="C23" s="3" t="s">
        <v>4542</v>
      </c>
      <c r="D23" s="3"/>
      <c r="E23" s="3"/>
      <c r="F23" s="3"/>
      <c r="G23" s="3"/>
      <c r="H23" s="3"/>
      <c r="I23" s="3"/>
      <c r="J23" s="3"/>
      <c r="K23" s="3"/>
      <c r="L23" s="113"/>
      <c r="M23" s="3"/>
      <c r="N23" s="296" t="str">
        <f>VLOOKUP(_Output!D1415,_Guidance!B1007:C1012,2,FALSE)</f>
        <v xml:space="preserve"> </v>
      </c>
      <c r="O23" s="3"/>
      <c r="P23" s="113" t="s">
        <v>4664</v>
      </c>
      <c r="Q23" s="13"/>
    </row>
    <row r="24" spans="1:6138 6146:7164 7172:8190 8198:9216 9224:15353 15361:16379" s="2" customFormat="1" ht="20.3" customHeight="1" x14ac:dyDescent="0.3">
      <c r="A24" s="6"/>
      <c r="B24" s="8" t="s">
        <v>4738</v>
      </c>
      <c r="C24" s="3" t="s">
        <v>4545</v>
      </c>
      <c r="D24" s="3"/>
      <c r="E24" s="3"/>
      <c r="F24" s="3"/>
      <c r="G24" s="3"/>
      <c r="H24" s="3"/>
      <c r="I24" s="3"/>
      <c r="J24" s="3"/>
      <c r="K24" s="3"/>
      <c r="L24" s="113"/>
      <c r="M24" s="3"/>
      <c r="N24" s="296" t="str">
        <f>VLOOKUP(_Output!D1416,_Guidance!B1013:C1018,2,FALSE)</f>
        <v xml:space="preserve"> </v>
      </c>
      <c r="O24" s="3"/>
      <c r="P24" s="113" t="s">
        <v>4752</v>
      </c>
      <c r="Q24" s="13"/>
    </row>
    <row r="25" spans="1:6138 6146:7164 7172:8190 8198:9216 9224:15353 15361:16379" s="2" customFormat="1" ht="20.3" customHeight="1" x14ac:dyDescent="0.3">
      <c r="A25" s="6"/>
      <c r="B25" s="8" t="s">
        <v>4739</v>
      </c>
      <c r="C25" s="3" t="s">
        <v>4544</v>
      </c>
      <c r="D25" s="3"/>
      <c r="E25" s="3"/>
      <c r="F25" s="3"/>
      <c r="G25" s="3"/>
      <c r="H25" s="3"/>
      <c r="I25" s="3"/>
      <c r="J25" s="3"/>
      <c r="K25" s="3"/>
      <c r="L25" s="113"/>
      <c r="M25" s="3"/>
      <c r="N25" s="296" t="str">
        <f>VLOOKUP(_Output!D1417,_Guidance!B1019:C1024,2,FALSE)</f>
        <v xml:space="preserve"> </v>
      </c>
      <c r="O25" s="3"/>
      <c r="P25" s="113" t="s">
        <v>4753</v>
      </c>
      <c r="Q25" s="13"/>
    </row>
    <row r="26" spans="1:6138 6146:7164 7172:8190 8198:9216 9224:15353 15361:16379" s="2" customFormat="1" ht="20.3" customHeight="1" x14ac:dyDescent="0.3">
      <c r="A26" s="6"/>
      <c r="B26" s="8" t="s">
        <v>4740</v>
      </c>
      <c r="C26" s="3" t="s">
        <v>4642</v>
      </c>
      <c r="D26" s="3"/>
      <c r="E26" s="3"/>
      <c r="F26" s="3"/>
      <c r="G26" s="3"/>
      <c r="H26" s="3"/>
      <c r="I26" s="3"/>
      <c r="J26" s="3"/>
      <c r="K26" s="3"/>
      <c r="L26" s="113"/>
      <c r="M26" s="3"/>
      <c r="N26" s="296" t="str">
        <f>VLOOKUP(_Output!D1418,_Guidance!B1025:C1030,2,FALSE)</f>
        <v xml:space="preserve"> </v>
      </c>
      <c r="O26" s="3"/>
      <c r="P26" s="113" t="s">
        <v>4754</v>
      </c>
      <c r="Q26" s="13"/>
    </row>
    <row r="27" spans="1:6138 6146:7164 7172:8190 8198:9216 9224:15353 15361:16379" s="2" customFormat="1" ht="20.3" customHeight="1" x14ac:dyDescent="0.3">
      <c r="A27" s="6"/>
      <c r="B27" s="8" t="s">
        <v>4741</v>
      </c>
      <c r="C27" s="3" t="s">
        <v>4755</v>
      </c>
      <c r="D27" s="3"/>
      <c r="E27" s="3"/>
      <c r="F27" s="3"/>
      <c r="G27" s="3"/>
      <c r="H27" s="3"/>
      <c r="I27" s="3"/>
      <c r="J27" s="3"/>
      <c r="K27" s="3"/>
      <c r="L27" s="113"/>
      <c r="M27" s="3"/>
      <c r="N27" s="296" t="str">
        <f>VLOOKUP(_Output!D1419,_Guidance!B1031:C1036,2,FALSE)</f>
        <v xml:space="preserve"> </v>
      </c>
      <c r="O27" s="3"/>
      <c r="P27" s="113" t="s">
        <v>4756</v>
      </c>
      <c r="Q27" s="13"/>
    </row>
    <row r="28" spans="1:6138 6146:7164 7172:8190 8198:9216 9224:15353 15361:16379" s="2" customFormat="1" ht="20.3" customHeight="1" x14ac:dyDescent="0.3">
      <c r="A28" s="6"/>
      <c r="B28" s="8" t="s">
        <v>4742</v>
      </c>
      <c r="C28" s="3" t="s">
        <v>4543</v>
      </c>
      <c r="D28" s="3"/>
      <c r="E28" s="3"/>
      <c r="F28" s="3"/>
      <c r="G28" s="3"/>
      <c r="H28" s="3"/>
      <c r="I28" s="3"/>
      <c r="J28" s="3"/>
      <c r="K28" s="3"/>
      <c r="L28" s="113"/>
      <c r="M28" s="3"/>
      <c r="N28" s="296" t="str">
        <f>VLOOKUP(_Output!D1420,_Guidance!B1037:C1042,2,FALSE)</f>
        <v xml:space="preserve"> </v>
      </c>
      <c r="O28" s="3"/>
      <c r="P28" s="113" t="s">
        <v>4757</v>
      </c>
      <c r="Q28" s="13"/>
    </row>
    <row r="29" spans="1:6138 6146:7164 7172:8190 8198:9216 9224:15353 15361:16379" s="2" customFormat="1" ht="20.3" customHeight="1" x14ac:dyDescent="0.3">
      <c r="A29" s="6"/>
      <c r="B29" s="8"/>
      <c r="C29" s="3"/>
      <c r="D29" s="3"/>
      <c r="E29" s="3"/>
      <c r="F29" s="3"/>
      <c r="G29" s="3"/>
      <c r="H29" s="3"/>
      <c r="I29" s="3"/>
      <c r="J29" s="3"/>
      <c r="K29" s="3"/>
      <c r="L29" s="113"/>
      <c r="M29" s="3"/>
      <c r="N29" s="296"/>
      <c r="O29" s="3"/>
      <c r="P29" s="113"/>
      <c r="Q29" s="13"/>
    </row>
    <row r="30" spans="1:6138 6146:7164 7172:8190 8198:9216 9224:15353 15361:16379" s="2" customFormat="1" ht="20.3" customHeight="1" x14ac:dyDescent="0.3">
      <c r="A30" s="6"/>
      <c r="B30" s="102" t="s">
        <v>4562</v>
      </c>
      <c r="C30" s="3"/>
      <c r="D30" s="3"/>
      <c r="E30" s="3"/>
      <c r="F30" s="3"/>
      <c r="G30" s="3"/>
      <c r="H30" s="3"/>
      <c r="I30" s="3"/>
      <c r="J30" s="3"/>
      <c r="K30" s="3"/>
      <c r="L30" s="113"/>
      <c r="M30" s="3"/>
      <c r="N30" s="296"/>
      <c r="O30" s="3"/>
      <c r="P30" s="113"/>
      <c r="Q30" s="13"/>
    </row>
    <row r="31" spans="1:6138 6146:7164 7172:8190 8198:9216 9224:15353 15361:16379" s="2" customFormat="1" ht="20.3" customHeight="1" x14ac:dyDescent="0.3">
      <c r="A31" s="6"/>
      <c r="B31" s="8" t="s">
        <v>1041</v>
      </c>
      <c r="C31" s="3" t="s">
        <v>4604</v>
      </c>
      <c r="D31" s="3"/>
      <c r="E31" s="3"/>
      <c r="F31" s="3"/>
      <c r="G31" s="3"/>
      <c r="H31" s="3"/>
      <c r="I31" s="3"/>
      <c r="J31" s="3"/>
      <c r="K31" s="3"/>
      <c r="L31" s="113"/>
      <c r="M31" s="3"/>
      <c r="N31" s="296" t="str">
        <f>VLOOKUP(_Output!D1421,_Guidance!B1043:C1048,2,FALSE)</f>
        <v xml:space="preserve"> </v>
      </c>
      <c r="O31" s="3"/>
      <c r="P31" s="113" t="s">
        <v>4758</v>
      </c>
      <c r="Q31" s="13"/>
    </row>
    <row r="32" spans="1:6138 6146:7164 7172:8190 8198:9216 9224:15353 15361:16379" s="2" customFormat="1" ht="20.3" customHeight="1" x14ac:dyDescent="0.3">
      <c r="A32" s="83"/>
      <c r="B32" s="83" t="s">
        <v>1042</v>
      </c>
      <c r="C32" s="542" t="s">
        <v>4548</v>
      </c>
      <c r="D32" s="83"/>
      <c r="E32" s="83"/>
      <c r="F32" s="83"/>
      <c r="G32" s="83"/>
      <c r="H32" s="83"/>
      <c r="I32" s="83"/>
      <c r="J32" s="83"/>
      <c r="K32" s="756"/>
      <c r="L32" s="83"/>
      <c r="M32" s="756"/>
      <c r="N32" s="83"/>
      <c r="O32" s="756"/>
      <c r="P32" s="83"/>
      <c r="Q32" s="83"/>
    </row>
    <row r="33" spans="1:17" s="2" customFormat="1" ht="20.3" customHeight="1" x14ac:dyDescent="0.3">
      <c r="A33" s="83"/>
      <c r="B33" s="543" t="s">
        <v>5066</v>
      </c>
      <c r="C33" s="94" t="s">
        <v>4605</v>
      </c>
      <c r="D33" s="83"/>
      <c r="E33" s="83"/>
      <c r="F33" s="83"/>
      <c r="G33" s="83"/>
      <c r="H33" s="83"/>
      <c r="I33" s="83"/>
      <c r="J33" s="83"/>
      <c r="K33" s="756"/>
      <c r="L33" s="83"/>
      <c r="M33" s="756"/>
      <c r="N33" s="83"/>
      <c r="O33" s="756"/>
      <c r="P33" s="94" t="s">
        <v>4663</v>
      </c>
      <c r="Q33" s="83"/>
    </row>
    <row r="34" spans="1:17" s="2" customFormat="1" ht="20.3" customHeight="1" x14ac:dyDescent="0.3">
      <c r="A34" s="83"/>
      <c r="B34" s="543" t="s">
        <v>5067</v>
      </c>
      <c r="C34" s="94" t="s">
        <v>4789</v>
      </c>
      <c r="D34" s="83"/>
      <c r="E34" s="83"/>
      <c r="F34" s="83"/>
      <c r="G34" s="83"/>
      <c r="H34" s="83"/>
      <c r="I34" s="83"/>
      <c r="J34" s="83"/>
      <c r="K34" s="756"/>
      <c r="L34" s="83"/>
      <c r="M34" s="756"/>
      <c r="N34" s="83"/>
      <c r="O34" s="756"/>
      <c r="P34" s="94" t="s">
        <v>4643</v>
      </c>
      <c r="Q34" s="83"/>
    </row>
    <row r="35" spans="1:17" s="2" customFormat="1" ht="20.3" customHeight="1" x14ac:dyDescent="0.3">
      <c r="A35" s="83"/>
      <c r="B35" s="543" t="s">
        <v>5068</v>
      </c>
      <c r="C35" s="94" t="s">
        <v>4606</v>
      </c>
      <c r="D35" s="83"/>
      <c r="E35" s="83"/>
      <c r="F35" s="83"/>
      <c r="G35" s="83"/>
      <c r="H35" s="83"/>
      <c r="I35" s="83"/>
      <c r="J35" s="83"/>
      <c r="K35" s="756"/>
      <c r="L35" s="83"/>
      <c r="M35" s="756"/>
      <c r="N35" s="83"/>
      <c r="O35" s="756"/>
      <c r="P35" s="94" t="s">
        <v>4644</v>
      </c>
      <c r="Q35" s="83"/>
    </row>
    <row r="36" spans="1:17" s="2" customFormat="1" ht="20.3" customHeight="1" x14ac:dyDescent="0.3">
      <c r="A36" s="83"/>
      <c r="B36" s="543" t="s">
        <v>5069</v>
      </c>
      <c r="C36" s="94" t="s">
        <v>4607</v>
      </c>
      <c r="D36" s="83"/>
      <c r="E36" s="83"/>
      <c r="F36" s="83"/>
      <c r="G36" s="83"/>
      <c r="H36" s="83"/>
      <c r="I36" s="83"/>
      <c r="J36" s="83"/>
      <c r="K36" s="756"/>
      <c r="L36" s="83"/>
      <c r="M36" s="756"/>
      <c r="N36" s="83"/>
      <c r="O36" s="756"/>
      <c r="P36" s="94" t="s">
        <v>4790</v>
      </c>
      <c r="Q36" s="83"/>
    </row>
    <row r="37" spans="1:17" s="2" customFormat="1" ht="20.3" customHeight="1" x14ac:dyDescent="0.3">
      <c r="A37" s="83"/>
      <c r="B37" s="543" t="s">
        <v>5070</v>
      </c>
      <c r="C37" s="94" t="s">
        <v>4549</v>
      </c>
      <c r="D37" s="83"/>
      <c r="E37" s="83"/>
      <c r="F37" s="83"/>
      <c r="G37" s="83"/>
      <c r="H37" s="83"/>
      <c r="I37" s="83"/>
      <c r="J37" s="83"/>
      <c r="K37" s="756"/>
      <c r="L37" s="83"/>
      <c r="M37" s="756"/>
      <c r="N37" s="83"/>
      <c r="O37" s="756"/>
      <c r="P37" s="94" t="s">
        <v>4645</v>
      </c>
      <c r="Q37" s="83"/>
    </row>
    <row r="38" spans="1:17" s="2" customFormat="1" ht="20.3" customHeight="1" x14ac:dyDescent="0.3">
      <c r="A38" s="83"/>
      <c r="B38" s="543" t="s">
        <v>5071</v>
      </c>
      <c r="C38" s="94" t="s">
        <v>4943</v>
      </c>
      <c r="D38" s="83"/>
      <c r="E38" s="83"/>
      <c r="F38" s="83"/>
      <c r="G38" s="83"/>
      <c r="H38" s="83"/>
      <c r="I38" s="83"/>
      <c r="J38" s="83"/>
      <c r="K38" s="756"/>
      <c r="L38" s="83"/>
      <c r="M38" s="756"/>
      <c r="N38" s="83"/>
      <c r="O38" s="756"/>
      <c r="P38" s="94" t="s">
        <v>5065</v>
      </c>
      <c r="Q38" s="83"/>
    </row>
    <row r="39" spans="1:17" s="2" customFormat="1" ht="20.3" customHeight="1" x14ac:dyDescent="0.3">
      <c r="A39" s="83"/>
      <c r="B39" s="543" t="s">
        <v>5072</v>
      </c>
      <c r="C39" s="193" t="s">
        <v>4662</v>
      </c>
      <c r="D39" s="336"/>
      <c r="E39" s="336"/>
      <c r="F39" s="336"/>
      <c r="G39" s="336"/>
      <c r="H39" s="336"/>
      <c r="I39" s="336"/>
      <c r="J39" s="336"/>
      <c r="K39" s="760"/>
      <c r="L39" s="336"/>
      <c r="M39" s="760"/>
      <c r="N39" s="336"/>
      <c r="O39" s="760"/>
      <c r="P39" s="193" t="s">
        <v>4769</v>
      </c>
      <c r="Q39" s="83"/>
    </row>
    <row r="40" spans="1:17" s="2" customFormat="1" ht="20.3" customHeight="1" x14ac:dyDescent="0.3">
      <c r="A40" s="83"/>
      <c r="B40" s="543"/>
      <c r="C40" s="95" t="s">
        <v>10</v>
      </c>
      <c r="D40" s="94"/>
      <c r="E40" s="94"/>
      <c r="F40" s="94"/>
      <c r="G40" s="94"/>
      <c r="H40" s="94"/>
      <c r="I40" s="94"/>
      <c r="J40" s="94"/>
      <c r="K40" s="95"/>
      <c r="L40" s="544" t="str">
        <f>VLOOKUP(SUM(_Output!D1422:D1428),_SUM_Completeness!A278:B285,2,FALSE)</f>
        <v>Incomplete</v>
      </c>
      <c r="M40" s="94"/>
      <c r="N40" s="118"/>
      <c r="O40" s="94"/>
      <c r="P40" s="117" t="s">
        <v>4743</v>
      </c>
      <c r="Q40" s="83"/>
    </row>
    <row r="41" spans="1:17" s="2" customFormat="1" ht="20.3" customHeight="1" x14ac:dyDescent="0.3">
      <c r="A41" s="6"/>
      <c r="B41" s="8" t="s">
        <v>1043</v>
      </c>
      <c r="C41" s="3" t="s">
        <v>4870</v>
      </c>
      <c r="D41" s="3"/>
      <c r="E41" s="3"/>
      <c r="F41" s="3"/>
      <c r="G41" s="3"/>
      <c r="H41" s="3"/>
      <c r="I41" s="3"/>
      <c r="J41" s="3"/>
      <c r="K41" s="3"/>
      <c r="L41" s="113"/>
      <c r="M41" s="3"/>
      <c r="N41" s="296" t="str">
        <f>VLOOKUP(_Output!D1429,_Guidance!B1049:C1054,2,FALSE)</f>
        <v xml:space="preserve"> </v>
      </c>
      <c r="O41" s="3"/>
      <c r="P41" s="113" t="s">
        <v>4872</v>
      </c>
      <c r="Q41" s="13"/>
    </row>
    <row r="42" spans="1:17" s="2" customFormat="1" ht="20.3" customHeight="1" x14ac:dyDescent="0.3">
      <c r="A42" s="6"/>
      <c r="B42" s="8"/>
      <c r="C42" s="3"/>
      <c r="D42" s="3"/>
      <c r="E42" s="3"/>
      <c r="F42" s="3"/>
      <c r="G42" s="3"/>
      <c r="H42" s="3"/>
      <c r="I42" s="3"/>
      <c r="J42" s="3"/>
      <c r="K42" s="3"/>
      <c r="L42" s="113"/>
      <c r="M42" s="3"/>
      <c r="N42" s="296"/>
      <c r="O42" s="3"/>
      <c r="P42" s="113"/>
      <c r="Q42" s="13"/>
    </row>
    <row r="43" spans="1:17" ht="20.3" customHeight="1" x14ac:dyDescent="0.3">
      <c r="A43" s="106"/>
      <c r="B43" s="107" t="s">
        <v>223</v>
      </c>
      <c r="C43" s="108"/>
      <c r="D43" s="107"/>
      <c r="E43" s="107"/>
      <c r="F43" s="107"/>
      <c r="G43" s="107"/>
      <c r="H43" s="107"/>
      <c r="I43" s="107"/>
      <c r="J43" s="107"/>
      <c r="K43" s="108"/>
      <c r="L43" s="110"/>
      <c r="M43" s="5"/>
      <c r="N43" s="110"/>
      <c r="O43" s="5"/>
      <c r="P43" s="116"/>
      <c r="Q43" s="14"/>
    </row>
    <row r="44" spans="1:17" ht="20.3" customHeight="1" x14ac:dyDescent="0.3">
      <c r="A44" s="9"/>
      <c r="B44" s="21" t="s">
        <v>1052</v>
      </c>
      <c r="C44" s="3" t="s">
        <v>4103</v>
      </c>
      <c r="D44" s="21"/>
      <c r="E44" s="21"/>
      <c r="F44" s="21"/>
      <c r="G44" s="21"/>
      <c r="H44" s="21"/>
      <c r="I44" s="21"/>
      <c r="J44" s="21"/>
      <c r="K44" s="21"/>
      <c r="L44" s="601" t="s">
        <v>4734</v>
      </c>
      <c r="M44" s="602"/>
      <c r="N44" s="897"/>
      <c r="O44" s="897"/>
      <c r="P44" s="898"/>
      <c r="Q44" s="14"/>
    </row>
    <row r="45" spans="1:17" ht="20.3" customHeight="1" x14ac:dyDescent="0.3">
      <c r="A45" s="9"/>
      <c r="B45" s="21"/>
      <c r="C45" s="21"/>
      <c r="D45" s="21"/>
      <c r="E45" s="21"/>
      <c r="F45" s="21"/>
      <c r="G45" s="21"/>
      <c r="H45" s="21"/>
      <c r="I45" s="21"/>
      <c r="J45" s="21"/>
      <c r="K45" s="21"/>
      <c r="L45" s="603" t="s">
        <v>4735</v>
      </c>
      <c r="M45" s="604"/>
      <c r="N45" s="899"/>
      <c r="O45" s="899"/>
      <c r="P45" s="900"/>
      <c r="Q45" s="14"/>
    </row>
    <row r="46" spans="1:17" ht="20.3" customHeight="1" x14ac:dyDescent="0.3">
      <c r="A46" s="9"/>
      <c r="B46" s="21"/>
      <c r="C46" s="843"/>
      <c r="D46" s="843"/>
      <c r="E46" s="843"/>
      <c r="F46" s="843"/>
      <c r="G46" s="843"/>
      <c r="H46" s="843"/>
      <c r="I46" s="843"/>
      <c r="J46" s="843"/>
      <c r="K46" s="843"/>
      <c r="L46" s="603" t="s">
        <v>4736</v>
      </c>
      <c r="M46" s="604"/>
      <c r="N46" s="899"/>
      <c r="O46" s="899"/>
      <c r="P46" s="900"/>
      <c r="Q46" s="14"/>
    </row>
    <row r="47" spans="1:17" ht="20.3" customHeight="1" x14ac:dyDescent="0.3">
      <c r="A47" s="9"/>
      <c r="B47" s="21"/>
      <c r="C47" s="934"/>
      <c r="D47" s="934"/>
      <c r="E47" s="934"/>
      <c r="F47" s="934"/>
      <c r="G47" s="934"/>
      <c r="H47" s="21"/>
      <c r="I47" s="21"/>
      <c r="J47" s="21"/>
      <c r="K47" s="21"/>
      <c r="L47" s="603" t="s">
        <v>4737</v>
      </c>
      <c r="M47" s="604"/>
      <c r="N47" s="899"/>
      <c r="O47" s="899"/>
      <c r="P47" s="900"/>
      <c r="Q47" s="14"/>
    </row>
    <row r="48" spans="1:17" ht="20.3" customHeight="1" x14ac:dyDescent="0.3">
      <c r="A48" s="9"/>
      <c r="B48" s="21"/>
      <c r="C48" s="935"/>
      <c r="D48" s="935"/>
      <c r="E48" s="935"/>
      <c r="F48" s="935"/>
      <c r="G48" s="935"/>
      <c r="H48" s="935"/>
      <c r="I48" s="935"/>
      <c r="J48" s="935"/>
      <c r="K48" s="936"/>
      <c r="L48" s="603" t="s">
        <v>4738</v>
      </c>
      <c r="M48" s="604"/>
      <c r="N48" s="901"/>
      <c r="O48" s="901"/>
      <c r="P48" s="902"/>
      <c r="Q48" s="14"/>
    </row>
    <row r="49" spans="1:17" ht="20.3" customHeight="1" x14ac:dyDescent="0.3">
      <c r="A49" s="9"/>
      <c r="B49" s="21"/>
      <c r="C49" s="924"/>
      <c r="D49" s="924"/>
      <c r="E49" s="924"/>
      <c r="F49" s="924"/>
      <c r="G49" s="924"/>
      <c r="H49" s="21"/>
      <c r="I49" s="21"/>
      <c r="J49" s="21"/>
      <c r="K49" s="21"/>
      <c r="L49" s="603" t="s">
        <v>4739</v>
      </c>
      <c r="M49" s="604"/>
      <c r="N49" s="901"/>
      <c r="O49" s="901"/>
      <c r="P49" s="902"/>
      <c r="Q49" s="14"/>
    </row>
    <row r="50" spans="1:17" ht="20.3" customHeight="1" x14ac:dyDescent="0.3">
      <c r="A50" s="9"/>
      <c r="B50" s="21"/>
      <c r="C50" s="933"/>
      <c r="D50" s="933"/>
      <c r="E50" s="933"/>
      <c r="F50" s="933"/>
      <c r="G50" s="933"/>
      <c r="H50" s="21"/>
      <c r="I50" s="21"/>
      <c r="J50" s="21"/>
      <c r="K50" s="21"/>
      <c r="L50" s="603" t="s">
        <v>4740</v>
      </c>
      <c r="M50" s="604"/>
      <c r="N50" s="905"/>
      <c r="O50" s="905"/>
      <c r="P50" s="906"/>
      <c r="Q50" s="14"/>
    </row>
    <row r="51" spans="1:17" ht="20.3" customHeight="1" x14ac:dyDescent="0.3">
      <c r="A51" s="9"/>
      <c r="B51" s="21"/>
      <c r="C51" s="933"/>
      <c r="D51" s="933"/>
      <c r="E51" s="933"/>
      <c r="F51" s="933"/>
      <c r="G51" s="933"/>
      <c r="H51" s="21"/>
      <c r="I51" s="21"/>
      <c r="J51" s="21"/>
      <c r="K51" s="21"/>
      <c r="L51" s="603" t="s">
        <v>4741</v>
      </c>
      <c r="M51" s="604"/>
      <c r="N51" s="899"/>
      <c r="O51" s="899"/>
      <c r="P51" s="900"/>
      <c r="Q51" s="14"/>
    </row>
    <row r="52" spans="1:17" ht="20.3" customHeight="1" x14ac:dyDescent="0.3">
      <c r="A52" s="9"/>
      <c r="B52" s="21"/>
      <c r="C52" s="21"/>
      <c r="D52" s="21"/>
      <c r="E52" s="21"/>
      <c r="F52" s="21"/>
      <c r="G52" s="21"/>
      <c r="H52" s="21"/>
      <c r="I52" s="21"/>
      <c r="J52" s="21"/>
      <c r="K52" s="21"/>
      <c r="L52" s="603" t="s">
        <v>4742</v>
      </c>
      <c r="M52" s="604"/>
      <c r="N52" s="901"/>
      <c r="O52" s="901"/>
      <c r="P52" s="902"/>
      <c r="Q52" s="14"/>
    </row>
    <row r="53" spans="1:17" ht="20.3" customHeight="1" x14ac:dyDescent="0.3">
      <c r="A53" s="9"/>
      <c r="B53" s="21"/>
      <c r="C53" s="21"/>
      <c r="D53" s="21"/>
      <c r="E53" s="21"/>
      <c r="F53" s="21"/>
      <c r="G53" s="21"/>
      <c r="H53" s="21"/>
      <c r="I53" s="21"/>
      <c r="J53" s="21"/>
      <c r="K53" s="21"/>
      <c r="L53" s="603" t="s">
        <v>1041</v>
      </c>
      <c r="M53" s="604"/>
      <c r="N53" s="768"/>
      <c r="O53" s="768"/>
      <c r="P53" s="769"/>
      <c r="Q53" s="14"/>
    </row>
    <row r="54" spans="1:17" ht="20.3" customHeight="1" x14ac:dyDescent="0.3">
      <c r="A54" s="9"/>
      <c r="B54" s="21"/>
      <c r="C54" s="21"/>
      <c r="D54" s="21"/>
      <c r="E54" s="21"/>
      <c r="F54" s="21"/>
      <c r="G54" s="21"/>
      <c r="H54" s="21"/>
      <c r="I54" s="21"/>
      <c r="J54" s="21"/>
      <c r="K54" s="21"/>
      <c r="L54" s="603" t="s">
        <v>1042</v>
      </c>
      <c r="M54" s="604"/>
      <c r="N54" s="899"/>
      <c r="O54" s="899"/>
      <c r="P54" s="900"/>
      <c r="Q54" s="14"/>
    </row>
    <row r="55" spans="1:17" ht="20.3" customHeight="1" x14ac:dyDescent="0.3">
      <c r="A55" s="9"/>
      <c r="B55" s="21"/>
      <c r="C55" s="21"/>
      <c r="D55" s="21"/>
      <c r="E55" s="21"/>
      <c r="F55" s="21"/>
      <c r="G55" s="21"/>
      <c r="H55" s="21"/>
      <c r="I55" s="21"/>
      <c r="J55" s="21"/>
      <c r="K55" s="21"/>
      <c r="L55" s="605" t="s">
        <v>1043</v>
      </c>
      <c r="M55" s="606"/>
      <c r="N55" s="907"/>
      <c r="O55" s="907"/>
      <c r="P55" s="908"/>
      <c r="Q55" s="14"/>
    </row>
    <row r="56" spans="1:17" ht="20.3" customHeight="1" x14ac:dyDescent="0.3">
      <c r="A56" s="9"/>
      <c r="B56" s="21"/>
      <c r="C56" s="934"/>
      <c r="D56" s="934"/>
      <c r="E56" s="934"/>
      <c r="F56" s="934"/>
      <c r="G56" s="934"/>
      <c r="H56" s="21"/>
      <c r="I56" s="21"/>
      <c r="J56" s="21"/>
      <c r="K56" s="21"/>
      <c r="L56" s="21"/>
      <c r="M56" s="21"/>
      <c r="N56" s="21"/>
      <c r="O56" s="21"/>
      <c r="P56" s="21"/>
      <c r="Q56" s="14"/>
    </row>
    <row r="57" spans="1:17" ht="20.3" customHeight="1" x14ac:dyDescent="0.3">
      <c r="A57" s="9"/>
      <c r="B57" s="21"/>
      <c r="C57" s="935"/>
      <c r="D57" s="935"/>
      <c r="E57" s="935"/>
      <c r="F57" s="935"/>
      <c r="G57" s="935"/>
      <c r="H57" s="935"/>
      <c r="I57" s="935"/>
      <c r="J57" s="935"/>
      <c r="K57" s="935"/>
      <c r="L57" s="935"/>
      <c r="M57" s="21"/>
      <c r="N57" s="21"/>
      <c r="O57" s="21"/>
      <c r="P57" s="21"/>
      <c r="Q57" s="14"/>
    </row>
    <row r="58" spans="1:17" ht="20.3" customHeight="1" thickBot="1" x14ac:dyDescent="0.35">
      <c r="A58" s="10"/>
      <c r="B58" s="31"/>
      <c r="C58" s="31"/>
      <c r="D58" s="31"/>
      <c r="E58" s="31"/>
      <c r="F58" s="31"/>
      <c r="G58" s="31"/>
      <c r="H58" s="31"/>
      <c r="I58" s="31"/>
      <c r="J58" s="31"/>
      <c r="K58" s="11"/>
      <c r="L58" s="11"/>
      <c r="M58" s="11"/>
      <c r="N58" s="11"/>
      <c r="O58" s="11"/>
      <c r="P58" s="11"/>
      <c r="Q58" s="15"/>
    </row>
  </sheetData>
  <mergeCells count="28">
    <mergeCell ref="C57:L57"/>
    <mergeCell ref="C46:K46"/>
    <mergeCell ref="N46:P46"/>
    <mergeCell ref="B1:K2"/>
    <mergeCell ref="L1:L2"/>
    <mergeCell ref="B3:F3"/>
    <mergeCell ref="G3:K3"/>
    <mergeCell ref="B4:F4"/>
    <mergeCell ref="G4:K4"/>
    <mergeCell ref="B5:F5"/>
    <mergeCell ref="G5:K5"/>
    <mergeCell ref="B6:F6"/>
    <mergeCell ref="N44:P44"/>
    <mergeCell ref="N45:P45"/>
    <mergeCell ref="C47:G47"/>
    <mergeCell ref="N47:P47"/>
    <mergeCell ref="N48:P48"/>
    <mergeCell ref="C49:G49"/>
    <mergeCell ref="N49:P49"/>
    <mergeCell ref="C48:K48"/>
    <mergeCell ref="C56:G56"/>
    <mergeCell ref="N54:P54"/>
    <mergeCell ref="N55:P55"/>
    <mergeCell ref="C50:G50"/>
    <mergeCell ref="N50:P50"/>
    <mergeCell ref="C51:G51"/>
    <mergeCell ref="N51:P51"/>
    <mergeCell ref="N52:P52"/>
  </mergeCells>
  <phoneticPr fontId="24" type="noConversion"/>
  <hyperlinks>
    <hyperlink ref="B3:F3" location="'Process - MGT'!A1" tooltip="1. Management" display="1. Management" xr:uid="{79994D0B-639E-40F9-825E-90AE9B06BD9E}"/>
    <hyperlink ref="B6:F6" location="'Process - UCM'!A1" tooltip="4. Use Case Management" display="4. Use Case Management" xr:uid="{4AFFF293-BE21-4A96-805D-31940C27447F}"/>
    <hyperlink ref="B5:F5" location="'Process - RPT'!A1" tooltip="3. Reporting &amp; Communication" display="3. Reporting &amp; Communication" xr:uid="{8D291821-90D7-4E66-B9CE-2F4C96FE70FF}"/>
    <hyperlink ref="B4:F4" location="'Process - O&amp;F'!A1" tooltip="2. Operations &amp; Facilities" display="2. Operations &amp; Facilities" xr:uid="{4D3936A8-F15E-4B47-A6AC-D8D6B6970ED3}"/>
    <hyperlink ref="G5:K5" location="'Process - LOG'!A1" display="7. Log Management" xr:uid="{F09C8132-0B49-4C15-8828-235942171A84}"/>
    <hyperlink ref="G3:K3" location="'Process - DTE'!A1" tooltip="5. Detection Engineering &amp; Validation" display="5. Detection Engineering &amp; Validation" xr:uid="{226B768F-744C-46C5-97D5-78CBADE04708}"/>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95585" r:id="rId4" name="Drop Down 1">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195633" r:id="rId5" name="Drop Down 49">
              <controlPr defaultSize="0" autoLine="0" autoPict="0">
                <anchor moveWithCells="1">
                  <from>
                    <xdr:col>11</xdr:col>
                    <xdr:colOff>15368</xdr:colOff>
                    <xdr:row>22</xdr:row>
                    <xdr:rowOff>23052</xdr:rowOff>
                  </from>
                  <to>
                    <xdr:col>12</xdr:col>
                    <xdr:colOff>15368</xdr:colOff>
                    <xdr:row>22</xdr:row>
                    <xdr:rowOff>230521</xdr:rowOff>
                  </to>
                </anchor>
              </controlPr>
            </control>
          </mc:Choice>
        </mc:AlternateContent>
        <mc:AlternateContent xmlns:mc="http://schemas.openxmlformats.org/markup-compatibility/2006">
          <mc:Choice Requires="x14">
            <control shapeId="195634" r:id="rId6" name="Drop Down 50">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mc:AlternateContent xmlns:mc="http://schemas.openxmlformats.org/markup-compatibility/2006">
          <mc:Choice Requires="x14">
            <control shapeId="195635" r:id="rId7" name="Drop Down 51">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mc:AlternateContent xmlns:mc="http://schemas.openxmlformats.org/markup-compatibility/2006">
          <mc:Choice Requires="x14">
            <control shapeId="195636" r:id="rId8" name="Drop Down 52">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195637" r:id="rId9" name="Drop Down 53">
              <controlPr defaultSize="0" autoLine="0" autoPict="0">
                <anchor moveWithCells="1">
                  <from>
                    <xdr:col>11</xdr:col>
                    <xdr:colOff>15368</xdr:colOff>
                    <xdr:row>26</xdr:row>
                    <xdr:rowOff>23052</xdr:rowOff>
                  </from>
                  <to>
                    <xdr:col>12</xdr:col>
                    <xdr:colOff>15368</xdr:colOff>
                    <xdr:row>26</xdr:row>
                    <xdr:rowOff>230521</xdr:rowOff>
                  </to>
                </anchor>
              </controlPr>
            </control>
          </mc:Choice>
        </mc:AlternateContent>
        <mc:AlternateContent xmlns:mc="http://schemas.openxmlformats.org/markup-compatibility/2006">
          <mc:Choice Requires="x14">
            <control shapeId="195638" r:id="rId10" name="Drop Down 54">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195649" r:id="rId11" name="Drop Down 65">
              <controlPr defaultSize="0" autoLine="0" autoPict="0">
                <anchor moveWithCells="1">
                  <from>
                    <xdr:col>11</xdr:col>
                    <xdr:colOff>15368</xdr:colOff>
                    <xdr:row>30</xdr:row>
                    <xdr:rowOff>23052</xdr:rowOff>
                  </from>
                  <to>
                    <xdr:col>12</xdr:col>
                    <xdr:colOff>15368</xdr:colOff>
                    <xdr:row>30</xdr:row>
                    <xdr:rowOff>230521</xdr:rowOff>
                  </to>
                </anchor>
              </controlPr>
            </control>
          </mc:Choice>
        </mc:AlternateContent>
        <mc:AlternateContent xmlns:mc="http://schemas.openxmlformats.org/markup-compatibility/2006">
          <mc:Choice Requires="x14">
            <control shapeId="195626" r:id="rId12" name="Drop Down 42">
              <controlPr defaultSize="0" autoLine="0" autoPict="0">
                <anchor moveWithCells="1">
                  <from>
                    <xdr:col>11</xdr:col>
                    <xdr:colOff>15368</xdr:colOff>
                    <xdr:row>32</xdr:row>
                    <xdr:rowOff>23052</xdr:rowOff>
                  </from>
                  <to>
                    <xdr:col>12</xdr:col>
                    <xdr:colOff>15368</xdr:colOff>
                    <xdr:row>32</xdr:row>
                    <xdr:rowOff>230521</xdr:rowOff>
                  </to>
                </anchor>
              </controlPr>
            </control>
          </mc:Choice>
        </mc:AlternateContent>
        <mc:AlternateContent xmlns:mc="http://schemas.openxmlformats.org/markup-compatibility/2006">
          <mc:Choice Requires="x14">
            <control shapeId="195651" r:id="rId13" name="Drop Down 67">
              <controlPr defaultSize="0" autoLine="0" autoPict="0">
                <anchor moveWithCells="1">
                  <from>
                    <xdr:col>11</xdr:col>
                    <xdr:colOff>15368</xdr:colOff>
                    <xdr:row>33</xdr:row>
                    <xdr:rowOff>23052</xdr:rowOff>
                  </from>
                  <to>
                    <xdr:col>12</xdr:col>
                    <xdr:colOff>15368</xdr:colOff>
                    <xdr:row>33</xdr:row>
                    <xdr:rowOff>230521</xdr:rowOff>
                  </to>
                </anchor>
              </controlPr>
            </control>
          </mc:Choice>
        </mc:AlternateContent>
        <mc:AlternateContent xmlns:mc="http://schemas.openxmlformats.org/markup-compatibility/2006">
          <mc:Choice Requires="x14">
            <control shapeId="195652" r:id="rId14" name="Drop Down 68">
              <controlPr defaultSize="0" autoLine="0" autoPict="0">
                <anchor moveWithCells="1">
                  <from>
                    <xdr:col>11</xdr:col>
                    <xdr:colOff>15368</xdr:colOff>
                    <xdr:row>34</xdr:row>
                    <xdr:rowOff>23052</xdr:rowOff>
                  </from>
                  <to>
                    <xdr:col>12</xdr:col>
                    <xdr:colOff>15368</xdr:colOff>
                    <xdr:row>34</xdr:row>
                    <xdr:rowOff>230521</xdr:rowOff>
                  </to>
                </anchor>
              </controlPr>
            </control>
          </mc:Choice>
        </mc:AlternateContent>
        <mc:AlternateContent xmlns:mc="http://schemas.openxmlformats.org/markup-compatibility/2006">
          <mc:Choice Requires="x14">
            <control shapeId="195653" r:id="rId15" name="Drop Down 69">
              <controlPr defaultSize="0" autoLine="0" autoPict="0">
                <anchor moveWithCells="1">
                  <from>
                    <xdr:col>11</xdr:col>
                    <xdr:colOff>15368</xdr:colOff>
                    <xdr:row>35</xdr:row>
                    <xdr:rowOff>23052</xdr:rowOff>
                  </from>
                  <to>
                    <xdr:col>12</xdr:col>
                    <xdr:colOff>15368</xdr:colOff>
                    <xdr:row>35</xdr:row>
                    <xdr:rowOff>230521</xdr:rowOff>
                  </to>
                </anchor>
              </controlPr>
            </control>
          </mc:Choice>
        </mc:AlternateContent>
        <mc:AlternateContent xmlns:mc="http://schemas.openxmlformats.org/markup-compatibility/2006">
          <mc:Choice Requires="x14">
            <control shapeId="195656" r:id="rId16" name="Drop Down 72">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195657" r:id="rId17" name="Drop Down 73">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195658" r:id="rId18" name="Drop Down 74">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195659" r:id="rId19" name="Drop Down 75">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195660" r:id="rId20" name="Drop Down 76">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195661" r:id="rId21" name="Drop Down 77">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195662" r:id="rId22" name="Drop Down 78">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195654" r:id="rId23" name="Drop Down 70">
              <controlPr defaultSize="0" autoLine="0" autoPict="0">
                <anchor moveWithCells="1">
                  <from>
                    <xdr:col>11</xdr:col>
                    <xdr:colOff>15368</xdr:colOff>
                    <xdr:row>36</xdr:row>
                    <xdr:rowOff>23052</xdr:rowOff>
                  </from>
                  <to>
                    <xdr:col>12</xdr:col>
                    <xdr:colOff>15368</xdr:colOff>
                    <xdr:row>36</xdr:row>
                    <xdr:rowOff>230521</xdr:rowOff>
                  </to>
                </anchor>
              </controlPr>
            </control>
          </mc:Choice>
        </mc:AlternateContent>
        <mc:AlternateContent xmlns:mc="http://schemas.openxmlformats.org/markup-compatibility/2006">
          <mc:Choice Requires="x14">
            <control shapeId="195655" r:id="rId24" name="Drop Down 71">
              <controlPr defaultSize="0" autoLine="0" autoPict="0">
                <anchor moveWithCells="1">
                  <from>
                    <xdr:col>11</xdr:col>
                    <xdr:colOff>15368</xdr:colOff>
                    <xdr:row>38</xdr:row>
                    <xdr:rowOff>23052</xdr:rowOff>
                  </from>
                  <to>
                    <xdr:col>12</xdr:col>
                    <xdr:colOff>15368</xdr:colOff>
                    <xdr:row>38</xdr:row>
                    <xdr:rowOff>230521</xdr:rowOff>
                  </to>
                </anchor>
              </controlPr>
            </control>
          </mc:Choice>
        </mc:AlternateContent>
        <mc:AlternateContent xmlns:mc="http://schemas.openxmlformats.org/markup-compatibility/2006">
          <mc:Choice Requires="x14">
            <control shapeId="195663" r:id="rId25" name="Drop Down 79">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195664" r:id="rId26" name="Drop Down 80">
              <controlPr defaultSize="0" autoLine="0" autoPict="0">
                <anchor moveWithCells="1">
                  <from>
                    <xdr:col>11</xdr:col>
                    <xdr:colOff>15368</xdr:colOff>
                    <xdr:row>11</xdr:row>
                    <xdr:rowOff>23052</xdr:rowOff>
                  </from>
                  <to>
                    <xdr:col>12</xdr:col>
                    <xdr:colOff>15368</xdr:colOff>
                    <xdr:row>11</xdr:row>
                    <xdr:rowOff>230521</xdr:rowOff>
                  </to>
                </anchor>
              </controlPr>
            </control>
          </mc:Choice>
        </mc:AlternateContent>
        <mc:AlternateContent xmlns:mc="http://schemas.openxmlformats.org/markup-compatibility/2006">
          <mc:Choice Requires="x14">
            <control shapeId="195666" r:id="rId27" name="Drop Down 82">
              <controlPr defaultSize="0" autoLine="0" autoPict="0">
                <anchor moveWithCells="1">
                  <from>
                    <xdr:col>11</xdr:col>
                    <xdr:colOff>15368</xdr:colOff>
                    <xdr:row>40</xdr:row>
                    <xdr:rowOff>23052</xdr:rowOff>
                  </from>
                  <to>
                    <xdr:col>12</xdr:col>
                    <xdr:colOff>15368</xdr:colOff>
                    <xdr:row>40</xdr:row>
                    <xdr:rowOff>230521</xdr:rowOff>
                  </to>
                </anchor>
              </controlPr>
            </control>
          </mc:Choice>
        </mc:AlternateContent>
        <mc:AlternateContent xmlns:mc="http://schemas.openxmlformats.org/markup-compatibility/2006">
          <mc:Choice Requires="x14">
            <control shapeId="195668" r:id="rId28" name="Drop Down 84">
              <controlPr defaultSize="0" autoLine="0" autoPict="0">
                <anchor moveWithCells="1">
                  <from>
                    <xdr:col>11</xdr:col>
                    <xdr:colOff>15368</xdr:colOff>
                    <xdr:row>37</xdr:row>
                    <xdr:rowOff>23052</xdr:rowOff>
                  </from>
                  <to>
                    <xdr:col>12</xdr:col>
                    <xdr:colOff>15368</xdr:colOff>
                    <xdr:row>37</xdr:row>
                    <xdr:rowOff>230521</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04AA7-35E1-4D47-965F-B7320B16CD84}">
  <sheetPr>
    <tabColor rgb="FF0070C0"/>
  </sheetPr>
  <dimension ref="A1:T41"/>
  <sheetViews>
    <sheetView showRowColHeaders="0" zoomScaleNormal="100" workbookViewId="0">
      <pane ySplit="7" topLeftCell="A8" activePane="bottomLeft" state="frozen"/>
      <selection activeCell="G25" sqref="G25"/>
      <selection pane="bottomLeft"/>
    </sheetView>
  </sheetViews>
  <sheetFormatPr defaultColWidth="0" defaultRowHeight="0" customHeight="1" zeroHeight="1" x14ac:dyDescent="0.3"/>
  <cols>
    <col min="1" max="1" width="5.77734375" customWidth="1"/>
    <col min="2" max="11" width="9.21875" customWidth="1"/>
    <col min="12" max="12" width="20" customWidth="1"/>
    <col min="13" max="13" width="2.21875" customWidth="1"/>
    <col min="14" max="14" width="57.21875" customWidth="1"/>
    <col min="15" max="15" width="2.21875" customWidth="1"/>
    <col min="16" max="16" width="110.77734375" customWidth="1"/>
    <col min="17" max="17" width="2.21875" customWidth="1"/>
    <col min="18" max="18" width="0" hidden="1" customWidth="1"/>
    <col min="21" max="16384" width="9.21875" hidden="1"/>
  </cols>
  <sheetData>
    <row r="1" spans="1:17" ht="20.149999999999999" customHeight="1" x14ac:dyDescent="0.3">
      <c r="A1" s="323"/>
      <c r="B1" s="818" t="s">
        <v>149</v>
      </c>
      <c r="C1" s="819"/>
      <c r="D1" s="819"/>
      <c r="E1" s="819"/>
      <c r="F1" s="819"/>
      <c r="G1" s="819"/>
      <c r="H1" s="819"/>
      <c r="I1" s="819"/>
      <c r="J1" s="819"/>
      <c r="K1" s="819"/>
      <c r="L1" s="822"/>
      <c r="M1" s="335"/>
      <c r="N1" s="324"/>
      <c r="O1" s="324"/>
      <c r="P1" s="324"/>
      <c r="Q1" s="325"/>
    </row>
    <row r="2" spans="1:17" ht="20.149999999999999" customHeight="1" x14ac:dyDescent="0.3">
      <c r="A2" s="326"/>
      <c r="B2" s="820"/>
      <c r="C2" s="821"/>
      <c r="D2" s="821"/>
      <c r="E2" s="821"/>
      <c r="F2" s="821"/>
      <c r="G2" s="821"/>
      <c r="H2" s="821"/>
      <c r="I2" s="821"/>
      <c r="J2" s="821"/>
      <c r="K2" s="821"/>
      <c r="L2" s="823"/>
      <c r="M2" s="320"/>
      <c r="N2" s="332"/>
      <c r="O2" s="332"/>
      <c r="P2" s="332"/>
      <c r="Q2" s="333"/>
    </row>
    <row r="3" spans="1:17" ht="20.149999999999999" customHeight="1" x14ac:dyDescent="0.3">
      <c r="A3" s="326"/>
      <c r="B3" s="814" t="s">
        <v>2448</v>
      </c>
      <c r="C3" s="815"/>
      <c r="D3" s="815"/>
      <c r="E3" s="815"/>
      <c r="F3" s="815"/>
      <c r="G3" s="814" t="s">
        <v>2765</v>
      </c>
      <c r="H3" s="815"/>
      <c r="I3" s="815"/>
      <c r="J3" s="815"/>
      <c r="K3" s="815"/>
      <c r="L3" s="312"/>
      <c r="M3" s="312"/>
      <c r="N3" s="327"/>
      <c r="O3" s="327"/>
      <c r="P3" s="327"/>
      <c r="Q3" s="328"/>
    </row>
    <row r="4" spans="1:17" ht="20.149999999999999" customHeight="1" x14ac:dyDescent="0.3">
      <c r="A4" s="326"/>
      <c r="B4" s="814" t="s">
        <v>3446</v>
      </c>
      <c r="C4" s="815"/>
      <c r="D4" s="815"/>
      <c r="E4" s="815"/>
      <c r="F4" s="815"/>
      <c r="G4" s="814" t="s">
        <v>4537</v>
      </c>
      <c r="H4" s="815"/>
      <c r="I4" s="815"/>
      <c r="J4" s="815"/>
      <c r="K4" s="815"/>
      <c r="L4" s="312"/>
      <c r="M4" s="312"/>
      <c r="N4" s="327"/>
      <c r="O4" s="327"/>
      <c r="P4" s="327"/>
      <c r="Q4" s="328"/>
    </row>
    <row r="5" spans="1:17" ht="20.149999999999999" customHeight="1" x14ac:dyDescent="0.3">
      <c r="A5" s="326"/>
      <c r="B5" s="814" t="s">
        <v>3352</v>
      </c>
      <c r="C5" s="815"/>
      <c r="D5" s="815"/>
      <c r="E5" s="815"/>
      <c r="F5" s="815"/>
      <c r="G5" s="825" t="s">
        <v>1920</v>
      </c>
      <c r="H5" s="826"/>
      <c r="I5" s="826"/>
      <c r="J5" s="826"/>
      <c r="K5" s="827"/>
      <c r="L5" s="312"/>
      <c r="M5" s="312"/>
      <c r="N5" s="327"/>
      <c r="O5" s="327"/>
      <c r="P5" s="327"/>
      <c r="Q5" s="328"/>
    </row>
    <row r="6" spans="1:17" ht="20.149999999999999" customHeight="1" x14ac:dyDescent="0.3">
      <c r="A6" s="326"/>
      <c r="B6" s="814" t="s">
        <v>1915</v>
      </c>
      <c r="C6" s="815"/>
      <c r="D6" s="815"/>
      <c r="E6" s="815"/>
      <c r="F6" s="815"/>
      <c r="G6" s="334"/>
      <c r="H6" s="312"/>
      <c r="I6" s="312"/>
      <c r="J6" s="312"/>
      <c r="K6" s="312"/>
      <c r="L6" s="312"/>
      <c r="M6" s="312"/>
      <c r="N6" s="327"/>
      <c r="O6" s="327"/>
      <c r="P6" s="327"/>
      <c r="Q6" s="328"/>
    </row>
    <row r="7" spans="1:17" ht="20.149999999999999" customHeight="1" thickBot="1" x14ac:dyDescent="0.35">
      <c r="A7" s="329"/>
      <c r="B7" s="330"/>
      <c r="C7" s="330"/>
      <c r="D7" s="330"/>
      <c r="E7" s="330"/>
      <c r="F7" s="330"/>
      <c r="G7" s="330"/>
      <c r="H7" s="330"/>
      <c r="I7" s="330"/>
      <c r="J7" s="330"/>
      <c r="K7" s="330"/>
      <c r="L7" s="330"/>
      <c r="M7" s="330"/>
      <c r="N7" s="330"/>
      <c r="O7" s="330"/>
      <c r="P7" s="330"/>
      <c r="Q7" s="331"/>
    </row>
    <row r="8" spans="1:17" ht="20.149999999999999" customHeight="1" x14ac:dyDescent="0.3">
      <c r="A8" s="9"/>
      <c r="B8" s="5"/>
      <c r="C8" s="5"/>
      <c r="D8" s="5"/>
      <c r="E8" s="5"/>
      <c r="F8" s="5"/>
      <c r="G8" s="5"/>
      <c r="H8" s="5"/>
      <c r="I8" s="5"/>
      <c r="J8" s="5"/>
      <c r="K8" s="5"/>
      <c r="L8" s="5"/>
      <c r="M8" s="5"/>
      <c r="N8" s="5"/>
      <c r="O8" s="5"/>
      <c r="P8" s="5"/>
      <c r="Q8" s="14"/>
    </row>
    <row r="9" spans="1:17" s="2" customFormat="1" ht="20.149999999999999" customHeight="1" x14ac:dyDescent="0.3">
      <c r="A9" s="106">
        <v>7</v>
      </c>
      <c r="B9" s="107" t="s">
        <v>543</v>
      </c>
      <c r="C9" s="107"/>
      <c r="D9" s="107"/>
      <c r="E9" s="107"/>
      <c r="F9" s="107"/>
      <c r="G9" s="107"/>
      <c r="H9" s="107"/>
      <c r="I9" s="107"/>
      <c r="J9" s="107"/>
      <c r="K9" s="108"/>
      <c r="L9" s="109" t="s">
        <v>144</v>
      </c>
      <c r="M9" s="108"/>
      <c r="N9" s="109" t="s">
        <v>1172</v>
      </c>
      <c r="O9" s="107"/>
      <c r="P9" s="115" t="s">
        <v>145</v>
      </c>
      <c r="Q9" s="123"/>
    </row>
    <row r="10" spans="1:17" s="2" customFormat="1" ht="20.149999999999999" customHeight="1" x14ac:dyDescent="0.3">
      <c r="A10" s="6"/>
      <c r="B10" s="3" t="s">
        <v>1065</v>
      </c>
      <c r="C10" s="3" t="s">
        <v>4546</v>
      </c>
      <c r="D10" s="3"/>
      <c r="E10" s="3"/>
      <c r="F10" s="3"/>
      <c r="G10" s="3"/>
      <c r="H10" s="3"/>
      <c r="I10" s="3"/>
      <c r="J10" s="3"/>
      <c r="K10" s="3"/>
      <c r="L10" s="113"/>
      <c r="M10" s="3"/>
      <c r="N10" s="296" t="str">
        <f>VLOOKUP(_Output!D1432,_Guidance!B1056:C1061,2,FALSE)</f>
        <v xml:space="preserve"> </v>
      </c>
      <c r="O10" s="3"/>
      <c r="P10" s="113" t="s">
        <v>4833</v>
      </c>
      <c r="Q10" s="13"/>
    </row>
    <row r="11" spans="1:17" s="2" customFormat="1" ht="20.149999999999999" customHeight="1" x14ac:dyDescent="0.3">
      <c r="A11" s="6"/>
      <c r="B11" s="3" t="s">
        <v>1858</v>
      </c>
      <c r="C11" s="3" t="s">
        <v>4547</v>
      </c>
      <c r="D11" s="3"/>
      <c r="E11" s="3"/>
      <c r="F11" s="3"/>
      <c r="G11" s="3"/>
      <c r="H11" s="3"/>
      <c r="I11" s="3"/>
      <c r="J11" s="3"/>
      <c r="K11" s="3"/>
      <c r="L11" s="110"/>
      <c r="M11" s="5"/>
      <c r="N11" s="296" t="str">
        <f>VLOOKUP(_Output!D1433,_Guidance!B1062:C1067,2,FALSE)</f>
        <v xml:space="preserve"> </v>
      </c>
      <c r="O11" s="3"/>
      <c r="P11" s="113" t="s">
        <v>2678</v>
      </c>
      <c r="Q11" s="13"/>
    </row>
    <row r="12" spans="1:17" s="2" customFormat="1" ht="20.149999999999999" customHeight="1" x14ac:dyDescent="0.3">
      <c r="A12" s="96"/>
      <c r="B12" s="82" t="s">
        <v>1859</v>
      </c>
      <c r="C12" s="87" t="s">
        <v>4647</v>
      </c>
      <c r="D12" s="82"/>
      <c r="E12" s="82"/>
      <c r="F12" s="82"/>
      <c r="G12" s="82"/>
      <c r="H12" s="82"/>
      <c r="I12" s="82"/>
      <c r="J12" s="82"/>
      <c r="K12" s="87"/>
      <c r="L12" s="125"/>
      <c r="M12" s="82"/>
      <c r="N12" s="125"/>
      <c r="O12" s="82"/>
      <c r="P12" s="118"/>
      <c r="Q12" s="91"/>
    </row>
    <row r="13" spans="1:17" s="2" customFormat="1" ht="20.149999999999999" customHeight="1" x14ac:dyDescent="0.3">
      <c r="A13" s="96"/>
      <c r="B13" s="83" t="s">
        <v>314</v>
      </c>
      <c r="C13" s="82" t="s">
        <v>4661</v>
      </c>
      <c r="D13" s="83"/>
      <c r="E13" s="83"/>
      <c r="F13" s="83"/>
      <c r="G13" s="83"/>
      <c r="H13" s="83"/>
      <c r="I13" s="83"/>
      <c r="J13" s="83"/>
      <c r="K13" s="82"/>
      <c r="L13" s="125"/>
      <c r="M13" s="82"/>
      <c r="N13" s="125"/>
      <c r="O13" s="82"/>
      <c r="P13" s="118" t="s">
        <v>4878</v>
      </c>
      <c r="Q13" s="91"/>
    </row>
    <row r="14" spans="1:17" s="2" customFormat="1" ht="20.149999999999999" customHeight="1" x14ac:dyDescent="0.3">
      <c r="A14" s="96"/>
      <c r="B14" s="83" t="s">
        <v>315</v>
      </c>
      <c r="C14" s="82" t="s">
        <v>4648</v>
      </c>
      <c r="D14" s="83"/>
      <c r="E14" s="83"/>
      <c r="F14" s="83"/>
      <c r="G14" s="83"/>
      <c r="H14" s="83"/>
      <c r="I14" s="83"/>
      <c r="J14" s="83"/>
      <c r="K14" s="82"/>
      <c r="L14" s="125"/>
      <c r="M14" s="82"/>
      <c r="N14" s="125"/>
      <c r="O14" s="82"/>
      <c r="P14" s="118" t="s">
        <v>4879</v>
      </c>
      <c r="Q14" s="91"/>
    </row>
    <row r="15" spans="1:17" s="2" customFormat="1" ht="20.149999999999999" customHeight="1" x14ac:dyDescent="0.3">
      <c r="A15" s="96"/>
      <c r="B15" s="83" t="s">
        <v>316</v>
      </c>
      <c r="C15" s="82" t="s">
        <v>4657</v>
      </c>
      <c r="D15" s="83"/>
      <c r="E15" s="83"/>
      <c r="F15" s="83"/>
      <c r="G15" s="83"/>
      <c r="H15" s="83"/>
      <c r="I15" s="83"/>
      <c r="J15" s="83"/>
      <c r="K15" s="82"/>
      <c r="L15" s="125"/>
      <c r="M15" s="82"/>
      <c r="N15" s="125"/>
      <c r="O15" s="82"/>
      <c r="P15" s="118" t="s">
        <v>4885</v>
      </c>
      <c r="Q15" s="91"/>
    </row>
    <row r="16" spans="1:17" s="2" customFormat="1" ht="20.149999999999999" customHeight="1" x14ac:dyDescent="0.3">
      <c r="A16" s="96"/>
      <c r="B16" s="83" t="s">
        <v>317</v>
      </c>
      <c r="C16" s="82" t="s">
        <v>4651</v>
      </c>
      <c r="D16" s="83"/>
      <c r="E16" s="83"/>
      <c r="F16" s="83"/>
      <c r="G16" s="83"/>
      <c r="H16" s="83"/>
      <c r="I16" s="83"/>
      <c r="J16" s="83"/>
      <c r="K16" s="82"/>
      <c r="L16" s="125"/>
      <c r="M16" s="82"/>
      <c r="N16" s="125"/>
      <c r="O16" s="82"/>
      <c r="P16" s="118" t="s">
        <v>5074</v>
      </c>
      <c r="Q16" s="91"/>
    </row>
    <row r="17" spans="1:17" s="2" customFormat="1" ht="20.149999999999999" customHeight="1" x14ac:dyDescent="0.3">
      <c r="A17" s="96"/>
      <c r="B17" s="83" t="s">
        <v>318</v>
      </c>
      <c r="C17" s="82" t="s">
        <v>4649</v>
      </c>
      <c r="D17" s="83"/>
      <c r="E17" s="83"/>
      <c r="F17" s="83"/>
      <c r="G17" s="83"/>
      <c r="H17" s="83"/>
      <c r="I17" s="83"/>
      <c r="J17" s="83"/>
      <c r="K17" s="82"/>
      <c r="L17" s="125"/>
      <c r="M17" s="82"/>
      <c r="N17" s="125"/>
      <c r="O17" s="82"/>
      <c r="P17" s="118" t="s">
        <v>4880</v>
      </c>
      <c r="Q17" s="91"/>
    </row>
    <row r="18" spans="1:17" s="2" customFormat="1" ht="20.149999999999999" customHeight="1" x14ac:dyDescent="0.3">
      <c r="A18" s="96"/>
      <c r="B18" s="83" t="s">
        <v>319</v>
      </c>
      <c r="C18" s="82" t="s">
        <v>4660</v>
      </c>
      <c r="D18" s="83"/>
      <c r="E18" s="83"/>
      <c r="F18" s="83"/>
      <c r="G18" s="83"/>
      <c r="H18" s="83"/>
      <c r="I18" s="83"/>
      <c r="J18" s="83"/>
      <c r="K18" s="82"/>
      <c r="L18" s="125"/>
      <c r="M18" s="82"/>
      <c r="N18" s="125"/>
      <c r="O18" s="82"/>
      <c r="P18" s="118" t="s">
        <v>4881</v>
      </c>
      <c r="Q18" s="91"/>
    </row>
    <row r="19" spans="1:17" s="2" customFormat="1" ht="20.149999999999999" customHeight="1" x14ac:dyDescent="0.3">
      <c r="A19" s="96"/>
      <c r="B19" s="83" t="s">
        <v>320</v>
      </c>
      <c r="C19" s="82" t="s">
        <v>4650</v>
      </c>
      <c r="D19" s="83"/>
      <c r="E19" s="83"/>
      <c r="F19" s="83"/>
      <c r="G19" s="83"/>
      <c r="H19" s="83"/>
      <c r="I19" s="83"/>
      <c r="J19" s="83"/>
      <c r="K19" s="82"/>
      <c r="L19" s="125"/>
      <c r="M19" s="82"/>
      <c r="N19" s="125"/>
      <c r="O19" s="82"/>
      <c r="P19" s="118" t="s">
        <v>4882</v>
      </c>
      <c r="Q19" s="91"/>
    </row>
    <row r="20" spans="1:17" s="2" customFormat="1" ht="20.149999999999999" customHeight="1" x14ac:dyDescent="0.3">
      <c r="A20" s="96"/>
      <c r="B20" s="83" t="s">
        <v>321</v>
      </c>
      <c r="C20" s="82" t="s">
        <v>4656</v>
      </c>
      <c r="D20" s="83"/>
      <c r="E20" s="83"/>
      <c r="F20" s="83"/>
      <c r="G20" s="83"/>
      <c r="H20" s="83"/>
      <c r="I20" s="83"/>
      <c r="J20" s="83"/>
      <c r="K20" s="82"/>
      <c r="L20" s="125"/>
      <c r="M20" s="82"/>
      <c r="N20" s="125"/>
      <c r="O20" s="82"/>
      <c r="P20" s="118" t="s">
        <v>4886</v>
      </c>
      <c r="Q20" s="91"/>
    </row>
    <row r="21" spans="1:17" s="2" customFormat="1" ht="20.149999999999999" customHeight="1" x14ac:dyDescent="0.3">
      <c r="A21" s="96"/>
      <c r="B21" s="83" t="s">
        <v>322</v>
      </c>
      <c r="C21" s="82" t="s">
        <v>4655</v>
      </c>
      <c r="D21" s="83"/>
      <c r="E21" s="83"/>
      <c r="F21" s="83"/>
      <c r="G21" s="83"/>
      <c r="H21" s="83"/>
      <c r="I21" s="83"/>
      <c r="J21" s="83"/>
      <c r="K21" s="82"/>
      <c r="L21" s="125"/>
      <c r="M21" s="82"/>
      <c r="N21" s="125"/>
      <c r="O21" s="82"/>
      <c r="P21" s="118" t="s">
        <v>4883</v>
      </c>
      <c r="Q21" s="91"/>
    </row>
    <row r="22" spans="1:17" s="2" customFormat="1" ht="20.149999999999999" customHeight="1" x14ac:dyDescent="0.3">
      <c r="A22" s="96"/>
      <c r="B22" s="83" t="s">
        <v>1451</v>
      </c>
      <c r="C22" s="193" t="s">
        <v>4658</v>
      </c>
      <c r="D22" s="336"/>
      <c r="E22" s="336"/>
      <c r="F22" s="336"/>
      <c r="G22" s="336"/>
      <c r="H22" s="336"/>
      <c r="I22" s="336"/>
      <c r="J22" s="336"/>
      <c r="K22" s="194"/>
      <c r="L22" s="126"/>
      <c r="M22" s="92"/>
      <c r="N22" s="126"/>
      <c r="O22" s="92"/>
      <c r="P22" s="120" t="s">
        <v>4884</v>
      </c>
      <c r="Q22" s="91"/>
    </row>
    <row r="23" spans="1:17" s="32" customFormat="1" ht="20.149999999999999" customHeight="1" x14ac:dyDescent="0.3">
      <c r="A23" s="98"/>
      <c r="B23" s="94"/>
      <c r="C23" s="95" t="s">
        <v>10</v>
      </c>
      <c r="D23" s="94"/>
      <c r="E23" s="94"/>
      <c r="F23" s="94"/>
      <c r="G23" s="94"/>
      <c r="H23" s="94"/>
      <c r="I23" s="94"/>
      <c r="J23" s="94"/>
      <c r="K23" s="95"/>
      <c r="L23" s="544" t="str">
        <f>VLOOKUP(SUM(_Output!D205:D214),_SUM_Completeness!A45:B55,2,FALSE)</f>
        <v>Incomplete</v>
      </c>
      <c r="M23" s="94"/>
      <c r="N23" s="118"/>
      <c r="O23" s="94"/>
      <c r="P23" s="117" t="s">
        <v>4815</v>
      </c>
      <c r="Q23" s="85"/>
    </row>
    <row r="24" spans="1:17" s="2" customFormat="1" ht="20.149999999999999" customHeight="1" x14ac:dyDescent="0.3">
      <c r="A24" s="6"/>
      <c r="B24" s="12" t="s">
        <v>1860</v>
      </c>
      <c r="C24" s="3" t="s">
        <v>4646</v>
      </c>
      <c r="D24" s="12"/>
      <c r="E24" s="12"/>
      <c r="F24" s="12"/>
      <c r="G24" s="12"/>
      <c r="H24" s="12"/>
      <c r="I24" s="12"/>
      <c r="J24" s="12"/>
      <c r="K24" s="3"/>
      <c r="L24" s="113"/>
      <c r="M24" s="3"/>
      <c r="N24" s="296" t="str">
        <f>VLOOKUP(_Output!D1445,_Guidance!B1068:C1073,2,FALSE)</f>
        <v xml:space="preserve"> </v>
      </c>
      <c r="O24" s="3"/>
      <c r="P24" s="116" t="s">
        <v>4835</v>
      </c>
      <c r="Q24" s="13"/>
    </row>
    <row r="25" spans="1:17" s="2" customFormat="1" ht="20.149999999999999" customHeight="1" x14ac:dyDescent="0.3">
      <c r="A25" s="6"/>
      <c r="B25" s="12" t="s">
        <v>1861</v>
      </c>
      <c r="C25" s="3" t="s">
        <v>4659</v>
      </c>
      <c r="D25" s="12"/>
      <c r="E25" s="12"/>
      <c r="F25" s="12"/>
      <c r="G25" s="12"/>
      <c r="H25" s="12"/>
      <c r="I25" s="12"/>
      <c r="J25" s="12"/>
      <c r="K25" s="3"/>
      <c r="L25" s="110"/>
      <c r="M25" s="5"/>
      <c r="N25" s="296" t="str">
        <f>VLOOKUP(_Output!D1447,_Guidance!B1074:C1079,2,FALSE)</f>
        <v xml:space="preserve"> </v>
      </c>
      <c r="O25" s="3"/>
      <c r="P25" s="116" t="s">
        <v>4836</v>
      </c>
      <c r="Q25" s="13"/>
    </row>
    <row r="26" spans="1:17" s="2" customFormat="1" ht="20.149999999999999" customHeight="1" x14ac:dyDescent="0.3">
      <c r="A26" s="6"/>
      <c r="B26" s="12" t="s">
        <v>1862</v>
      </c>
      <c r="C26" s="3" t="s">
        <v>4652</v>
      </c>
      <c r="D26" s="12"/>
      <c r="E26" s="12"/>
      <c r="F26" s="12"/>
      <c r="G26" s="12"/>
      <c r="H26" s="12"/>
      <c r="I26" s="12"/>
      <c r="J26" s="12"/>
      <c r="K26" s="3"/>
      <c r="L26" s="113"/>
      <c r="M26" s="3"/>
      <c r="N26" s="296" t="str">
        <f>VLOOKUP(_Output!D1448,_Guidance!B1080:C1085,2,FALSE)</f>
        <v xml:space="preserve"> </v>
      </c>
      <c r="O26" s="3"/>
      <c r="P26" s="116" t="s">
        <v>5012</v>
      </c>
      <c r="Q26" s="13"/>
    </row>
    <row r="27" spans="1:17" s="2" customFormat="1" ht="20.149999999999999" customHeight="1" x14ac:dyDescent="0.3">
      <c r="A27" s="6"/>
      <c r="B27" s="3" t="s">
        <v>1863</v>
      </c>
      <c r="C27" s="3" t="s">
        <v>4653</v>
      </c>
      <c r="D27" s="3"/>
      <c r="E27" s="3"/>
      <c r="F27" s="3"/>
      <c r="G27" s="3"/>
      <c r="H27" s="3"/>
      <c r="I27" s="3"/>
      <c r="J27" s="3"/>
      <c r="K27" s="3"/>
      <c r="L27" s="110"/>
      <c r="M27" s="5"/>
      <c r="N27" s="296" t="str">
        <f>VLOOKUP(_Output!D1449,_Guidance!B1086:C1091,2,FALSE)</f>
        <v xml:space="preserve"> </v>
      </c>
      <c r="O27" s="3"/>
      <c r="P27" s="116" t="s">
        <v>4837</v>
      </c>
      <c r="Q27" s="13"/>
    </row>
    <row r="28" spans="1:17" s="2" customFormat="1" ht="20.149999999999999" customHeight="1" x14ac:dyDescent="0.3">
      <c r="A28" s="6"/>
      <c r="B28" s="3" t="s">
        <v>1864</v>
      </c>
      <c r="C28" s="3" t="s">
        <v>5010</v>
      </c>
      <c r="D28" s="3"/>
      <c r="E28" s="3"/>
      <c r="F28" s="3"/>
      <c r="G28" s="3"/>
      <c r="H28" s="3"/>
      <c r="I28" s="3"/>
      <c r="J28" s="3"/>
      <c r="K28" s="3"/>
      <c r="L28" s="113"/>
      <c r="M28" s="3"/>
      <c r="N28" s="296" t="str">
        <f>VLOOKUP(_Output!D1450,_Guidance!B1092:C1097,2,FALSE)</f>
        <v xml:space="preserve"> </v>
      </c>
      <c r="O28" s="3"/>
      <c r="P28" s="116" t="s">
        <v>4838</v>
      </c>
      <c r="Q28" s="13"/>
    </row>
    <row r="29" spans="1:17" s="2" customFormat="1" ht="20.149999999999999" customHeight="1" x14ac:dyDescent="0.3">
      <c r="A29" s="6"/>
      <c r="B29" s="3" t="s">
        <v>1865</v>
      </c>
      <c r="C29" s="3" t="s">
        <v>4654</v>
      </c>
      <c r="D29" s="3"/>
      <c r="E29" s="3"/>
      <c r="F29" s="3"/>
      <c r="G29" s="3"/>
      <c r="H29" s="3"/>
      <c r="I29" s="3"/>
      <c r="J29" s="3"/>
      <c r="K29" s="3"/>
      <c r="L29" s="110"/>
      <c r="M29" s="5"/>
      <c r="N29" s="296" t="str">
        <f>VLOOKUP(_Output!D1453,_Guidance!B1098:C1103,2,FALSE)</f>
        <v xml:space="preserve"> </v>
      </c>
      <c r="O29" s="3"/>
      <c r="P29" s="116" t="s">
        <v>4839</v>
      </c>
      <c r="Q29" s="13"/>
    </row>
    <row r="30" spans="1:17" s="2" customFormat="1" ht="20.3" customHeight="1" x14ac:dyDescent="0.3">
      <c r="A30" s="6"/>
      <c r="B30" s="3"/>
      <c r="C30" s="3"/>
      <c r="D30" s="3"/>
      <c r="E30" s="3"/>
      <c r="F30" s="3"/>
      <c r="G30" s="3"/>
      <c r="H30" s="3"/>
      <c r="I30" s="3"/>
      <c r="J30" s="3"/>
      <c r="K30" s="3"/>
      <c r="L30" s="113"/>
      <c r="M30" s="3"/>
      <c r="N30" s="113"/>
      <c r="O30" s="3"/>
      <c r="P30" s="113"/>
      <c r="Q30" s="13"/>
    </row>
    <row r="31" spans="1:17" ht="20.149999999999999" customHeight="1" x14ac:dyDescent="0.3">
      <c r="A31" s="106"/>
      <c r="B31" s="107" t="s">
        <v>223</v>
      </c>
      <c r="C31" s="108"/>
      <c r="D31" s="107"/>
      <c r="E31" s="107"/>
      <c r="F31" s="107"/>
      <c r="G31" s="107"/>
      <c r="H31" s="107"/>
      <c r="I31" s="107"/>
      <c r="J31" s="107"/>
      <c r="K31" s="108"/>
      <c r="L31" s="110"/>
      <c r="M31" s="5"/>
      <c r="N31" s="110"/>
      <c r="O31" s="5"/>
      <c r="P31" s="116"/>
      <c r="Q31" s="14"/>
    </row>
    <row r="32" spans="1:17" ht="20.3" customHeight="1" x14ac:dyDescent="0.3">
      <c r="A32" s="9"/>
      <c r="B32" s="21" t="s">
        <v>1866</v>
      </c>
      <c r="C32" s="3" t="s">
        <v>4103</v>
      </c>
      <c r="D32" s="21"/>
      <c r="E32" s="21"/>
      <c r="F32" s="21"/>
      <c r="G32" s="21"/>
      <c r="H32" s="21"/>
      <c r="I32" s="21"/>
      <c r="J32" s="21"/>
      <c r="K32" s="21"/>
      <c r="L32" s="601" t="s">
        <v>1065</v>
      </c>
      <c r="M32" s="602"/>
      <c r="N32" s="909"/>
      <c r="O32" s="909"/>
      <c r="P32" s="910"/>
      <c r="Q32" s="14"/>
    </row>
    <row r="33" spans="1:17" ht="20.3" customHeight="1" x14ac:dyDescent="0.3">
      <c r="A33" s="9"/>
      <c r="B33" s="21"/>
      <c r="C33" s="21"/>
      <c r="D33" s="21"/>
      <c r="E33" s="21"/>
      <c r="F33" s="21"/>
      <c r="G33" s="21"/>
      <c r="H33" s="21"/>
      <c r="I33" s="21"/>
      <c r="J33" s="21"/>
      <c r="K33" s="21"/>
      <c r="L33" s="603" t="s">
        <v>1858</v>
      </c>
      <c r="M33" s="604"/>
      <c r="N33" s="901"/>
      <c r="O33" s="901"/>
      <c r="P33" s="902"/>
      <c r="Q33" s="14"/>
    </row>
    <row r="34" spans="1:17" ht="20.3" customHeight="1" x14ac:dyDescent="0.3">
      <c r="A34" s="9"/>
      <c r="B34" s="21"/>
      <c r="C34" s="21"/>
      <c r="D34" s="21"/>
      <c r="E34" s="21"/>
      <c r="F34" s="21"/>
      <c r="G34" s="21"/>
      <c r="H34" s="21"/>
      <c r="I34" s="21"/>
      <c r="J34" s="21"/>
      <c r="K34" s="21"/>
      <c r="L34" s="603" t="s">
        <v>1859</v>
      </c>
      <c r="M34" s="604"/>
      <c r="N34" s="901"/>
      <c r="O34" s="901"/>
      <c r="P34" s="902"/>
      <c r="Q34" s="14"/>
    </row>
    <row r="35" spans="1:17" ht="20.3" customHeight="1" x14ac:dyDescent="0.3">
      <c r="A35" s="9"/>
      <c r="B35" s="21"/>
      <c r="C35" s="21"/>
      <c r="D35" s="21"/>
      <c r="E35" s="21"/>
      <c r="F35" s="21"/>
      <c r="G35" s="21"/>
      <c r="H35" s="21"/>
      <c r="I35" s="21"/>
      <c r="J35" s="21"/>
      <c r="K35" s="21"/>
      <c r="L35" s="603" t="s">
        <v>1860</v>
      </c>
      <c r="M35" s="604"/>
      <c r="N35" s="905"/>
      <c r="O35" s="905"/>
      <c r="P35" s="906"/>
      <c r="Q35" s="14"/>
    </row>
    <row r="36" spans="1:17" ht="20.3" customHeight="1" x14ac:dyDescent="0.3">
      <c r="A36" s="9"/>
      <c r="B36" s="21"/>
      <c r="C36" s="21"/>
      <c r="D36" s="21"/>
      <c r="E36" s="21"/>
      <c r="F36" s="21"/>
      <c r="G36" s="21"/>
      <c r="H36" s="21"/>
      <c r="I36" s="21"/>
      <c r="J36" s="21"/>
      <c r="K36" s="21"/>
      <c r="L36" s="603" t="s">
        <v>1861</v>
      </c>
      <c r="M36" s="604"/>
      <c r="N36" s="901"/>
      <c r="O36" s="901"/>
      <c r="P36" s="902"/>
      <c r="Q36" s="14"/>
    </row>
    <row r="37" spans="1:17" ht="20.3" customHeight="1" x14ac:dyDescent="0.3">
      <c r="A37" s="9"/>
      <c r="B37" s="21"/>
      <c r="C37" s="21"/>
      <c r="D37" s="21"/>
      <c r="E37" s="21"/>
      <c r="F37" s="21"/>
      <c r="G37" s="21"/>
      <c r="H37" s="21"/>
      <c r="I37" s="21"/>
      <c r="J37" s="21"/>
      <c r="K37" s="21"/>
      <c r="L37" s="603" t="s">
        <v>1862</v>
      </c>
      <c r="M37" s="604"/>
      <c r="N37" s="901"/>
      <c r="O37" s="901"/>
      <c r="P37" s="902"/>
      <c r="Q37" s="14"/>
    </row>
    <row r="38" spans="1:17" ht="20.3" customHeight="1" x14ac:dyDescent="0.3">
      <c r="A38" s="9"/>
      <c r="B38" s="21"/>
      <c r="C38" s="21"/>
      <c r="D38" s="21"/>
      <c r="E38" s="21"/>
      <c r="F38" s="21"/>
      <c r="G38" s="21"/>
      <c r="H38" s="21"/>
      <c r="I38" s="21"/>
      <c r="J38" s="21"/>
      <c r="K38" s="21"/>
      <c r="L38" s="603" t="s">
        <v>1863</v>
      </c>
      <c r="M38" s="604"/>
      <c r="N38" s="901"/>
      <c r="O38" s="901"/>
      <c r="P38" s="902"/>
      <c r="Q38" s="14"/>
    </row>
    <row r="39" spans="1:17" ht="20.3" customHeight="1" x14ac:dyDescent="0.3">
      <c r="A39" s="9"/>
      <c r="B39" s="21"/>
      <c r="C39" s="21"/>
      <c r="D39" s="21"/>
      <c r="E39" s="21"/>
      <c r="F39" s="21"/>
      <c r="G39" s="21"/>
      <c r="H39" s="21"/>
      <c r="I39" s="21"/>
      <c r="J39" s="21"/>
      <c r="K39" s="21"/>
      <c r="L39" s="603" t="s">
        <v>1864</v>
      </c>
      <c r="M39" s="604"/>
      <c r="N39" s="905"/>
      <c r="O39" s="905"/>
      <c r="P39" s="906"/>
      <c r="Q39" s="14"/>
    </row>
    <row r="40" spans="1:17" ht="20.3" customHeight="1" x14ac:dyDescent="0.3">
      <c r="A40" s="9"/>
      <c r="B40" s="21"/>
      <c r="C40" s="21"/>
      <c r="D40" s="21"/>
      <c r="E40" s="21"/>
      <c r="F40" s="21"/>
      <c r="G40" s="21"/>
      <c r="H40" s="21"/>
      <c r="I40" s="21"/>
      <c r="J40" s="21"/>
      <c r="K40" s="21"/>
      <c r="L40" s="605" t="s">
        <v>1865</v>
      </c>
      <c r="M40" s="606"/>
      <c r="N40" s="907"/>
      <c r="O40" s="907"/>
      <c r="P40" s="908"/>
      <c r="Q40" s="14"/>
    </row>
    <row r="41" spans="1:17" ht="20.149999999999999" customHeight="1" thickBot="1" x14ac:dyDescent="0.35">
      <c r="A41" s="10"/>
      <c r="B41" s="31"/>
      <c r="C41" s="31"/>
      <c r="D41" s="31"/>
      <c r="E41" s="31"/>
      <c r="F41" s="31"/>
      <c r="G41" s="31"/>
      <c r="H41" s="31"/>
      <c r="I41" s="31"/>
      <c r="J41" s="31"/>
      <c r="K41" s="11"/>
      <c r="L41" s="11"/>
      <c r="M41" s="11"/>
      <c r="N41" s="11"/>
      <c r="O41" s="11"/>
      <c r="P41" s="11"/>
      <c r="Q41" s="15"/>
    </row>
  </sheetData>
  <mergeCells count="18">
    <mergeCell ref="B4:F4"/>
    <mergeCell ref="G4:K4"/>
    <mergeCell ref="B1:K2"/>
    <mergeCell ref="L1:L2"/>
    <mergeCell ref="B3:F3"/>
    <mergeCell ref="G3:K3"/>
    <mergeCell ref="B5:F5"/>
    <mergeCell ref="G5:K5"/>
    <mergeCell ref="B6:F6"/>
    <mergeCell ref="N32:P32"/>
    <mergeCell ref="N33:P33"/>
    <mergeCell ref="N39:P39"/>
    <mergeCell ref="N40:P40"/>
    <mergeCell ref="N34:P34"/>
    <mergeCell ref="N38:P38"/>
    <mergeCell ref="N35:P35"/>
    <mergeCell ref="N36:P36"/>
    <mergeCell ref="N37:P37"/>
  </mergeCells>
  <phoneticPr fontId="24" type="noConversion"/>
  <hyperlinks>
    <hyperlink ref="B4:F4" location="'Process - O&amp;F'!A1" tooltip="2. Operations &amp; Facilities" display="2. Operations &amp; Facilities" xr:uid="{B40BC277-77BF-44A1-9FFF-563BA7FC566A}"/>
    <hyperlink ref="B6:F6" location="'Process - UCM'!A1" tooltip="4. Use Case Management" display="4. Use Case Management" xr:uid="{BE6D191E-8BB7-4D04-95F5-30BFE4E47AB0}"/>
    <hyperlink ref="G3:K3" location="'Process - DTE'!A1" tooltip="5. Detection Engineering &amp; Validation" display="5. Detection Engineering &amp; Validation" xr:uid="{4AF51609-1F14-45D0-9545-7DD7D7767C9A}"/>
    <hyperlink ref="B5:F5" location="'Process - RPT'!A1" tooltip="3. Reporting &amp; Communication" display="3. Reporting &amp; Communication" xr:uid="{D2301B48-A96C-4951-BBFD-A1E8D1005F15}"/>
    <hyperlink ref="G4:K4" location="'Process - ATE'!A1" tooltip="6. Automation Engineering" display="6. Automation Engineering" xr:uid="{B0C3723E-913B-4C0D-A18C-E9B5C952D24F}"/>
    <hyperlink ref="B3:F3" location="'Process - MGT'!A1" display="1. SOC Management" xr:uid="{B365E05B-4DBE-470C-8E14-6312CEFCE5A7}"/>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96609" r:id="rId4" name="Drop Down 1">
              <controlPr defaultSize="0" autoLine="0" autoPict="0">
                <anchor moveWithCells="1">
                  <from>
                    <xdr:col>11</xdr:col>
                    <xdr:colOff>15368</xdr:colOff>
                    <xdr:row>9</xdr:row>
                    <xdr:rowOff>23052</xdr:rowOff>
                  </from>
                  <to>
                    <xdr:col>12</xdr:col>
                    <xdr:colOff>15368</xdr:colOff>
                    <xdr:row>9</xdr:row>
                    <xdr:rowOff>230521</xdr:rowOff>
                  </to>
                </anchor>
              </controlPr>
            </control>
          </mc:Choice>
        </mc:AlternateContent>
        <mc:AlternateContent xmlns:mc="http://schemas.openxmlformats.org/markup-compatibility/2006">
          <mc:Choice Requires="x14">
            <control shapeId="196613" r:id="rId5" name="Drop Down 5">
              <controlPr defaultSize="0" autoLine="0" autoPict="0">
                <anchor moveWithCells="1">
                  <from>
                    <xdr:col>11</xdr:col>
                    <xdr:colOff>15368</xdr:colOff>
                    <xdr:row>12</xdr:row>
                    <xdr:rowOff>23052</xdr:rowOff>
                  </from>
                  <to>
                    <xdr:col>12</xdr:col>
                    <xdr:colOff>15368</xdr:colOff>
                    <xdr:row>12</xdr:row>
                    <xdr:rowOff>230521</xdr:rowOff>
                  </to>
                </anchor>
              </controlPr>
            </control>
          </mc:Choice>
        </mc:AlternateContent>
        <mc:AlternateContent xmlns:mc="http://schemas.openxmlformats.org/markup-compatibility/2006">
          <mc:Choice Requires="x14">
            <control shapeId="196614" r:id="rId6" name="Drop Down 6">
              <controlPr defaultSize="0" autoLine="0" autoPict="0">
                <anchor moveWithCells="1">
                  <from>
                    <xdr:col>11</xdr:col>
                    <xdr:colOff>15368</xdr:colOff>
                    <xdr:row>13</xdr:row>
                    <xdr:rowOff>23052</xdr:rowOff>
                  </from>
                  <to>
                    <xdr:col>12</xdr:col>
                    <xdr:colOff>15368</xdr:colOff>
                    <xdr:row>13</xdr:row>
                    <xdr:rowOff>230521</xdr:rowOff>
                  </to>
                </anchor>
              </controlPr>
            </control>
          </mc:Choice>
        </mc:AlternateContent>
        <mc:AlternateContent xmlns:mc="http://schemas.openxmlformats.org/markup-compatibility/2006">
          <mc:Choice Requires="x14">
            <control shapeId="196615" r:id="rId7" name="Drop Down 7">
              <controlPr defaultSize="0" autoLine="0" autoPict="0">
                <anchor moveWithCells="1">
                  <from>
                    <xdr:col>11</xdr:col>
                    <xdr:colOff>15368</xdr:colOff>
                    <xdr:row>15</xdr:row>
                    <xdr:rowOff>23052</xdr:rowOff>
                  </from>
                  <to>
                    <xdr:col>12</xdr:col>
                    <xdr:colOff>15368</xdr:colOff>
                    <xdr:row>15</xdr:row>
                    <xdr:rowOff>230521</xdr:rowOff>
                  </to>
                </anchor>
              </controlPr>
            </control>
          </mc:Choice>
        </mc:AlternateContent>
        <mc:AlternateContent xmlns:mc="http://schemas.openxmlformats.org/markup-compatibility/2006">
          <mc:Choice Requires="x14">
            <control shapeId="196616" r:id="rId8" name="Drop Down 8">
              <controlPr defaultSize="0" autoLine="0" autoPict="0">
                <anchor moveWithCells="1">
                  <from>
                    <xdr:col>11</xdr:col>
                    <xdr:colOff>15368</xdr:colOff>
                    <xdr:row>16</xdr:row>
                    <xdr:rowOff>23052</xdr:rowOff>
                  </from>
                  <to>
                    <xdr:col>12</xdr:col>
                    <xdr:colOff>15368</xdr:colOff>
                    <xdr:row>16</xdr:row>
                    <xdr:rowOff>230521</xdr:rowOff>
                  </to>
                </anchor>
              </controlPr>
            </control>
          </mc:Choice>
        </mc:AlternateContent>
        <mc:AlternateContent xmlns:mc="http://schemas.openxmlformats.org/markup-compatibility/2006">
          <mc:Choice Requires="x14">
            <control shapeId="196617" r:id="rId9" name="Drop Down 9">
              <controlPr defaultSize="0" autoLine="0" autoPict="0">
                <anchor moveWithCells="1">
                  <from>
                    <xdr:col>11</xdr:col>
                    <xdr:colOff>15368</xdr:colOff>
                    <xdr:row>17</xdr:row>
                    <xdr:rowOff>23052</xdr:rowOff>
                  </from>
                  <to>
                    <xdr:col>12</xdr:col>
                    <xdr:colOff>15368</xdr:colOff>
                    <xdr:row>17</xdr:row>
                    <xdr:rowOff>230521</xdr:rowOff>
                  </to>
                </anchor>
              </controlPr>
            </control>
          </mc:Choice>
        </mc:AlternateContent>
        <mc:AlternateContent xmlns:mc="http://schemas.openxmlformats.org/markup-compatibility/2006">
          <mc:Choice Requires="x14">
            <control shapeId="196618" r:id="rId10" name="Drop Down 10">
              <controlPr defaultSize="0" autoLine="0" autoPict="0">
                <anchor moveWithCells="1">
                  <from>
                    <xdr:col>11</xdr:col>
                    <xdr:colOff>15368</xdr:colOff>
                    <xdr:row>18</xdr:row>
                    <xdr:rowOff>23052</xdr:rowOff>
                  </from>
                  <to>
                    <xdr:col>12</xdr:col>
                    <xdr:colOff>15368</xdr:colOff>
                    <xdr:row>18</xdr:row>
                    <xdr:rowOff>230521</xdr:rowOff>
                  </to>
                </anchor>
              </controlPr>
            </control>
          </mc:Choice>
        </mc:AlternateContent>
        <mc:AlternateContent xmlns:mc="http://schemas.openxmlformats.org/markup-compatibility/2006">
          <mc:Choice Requires="x14">
            <control shapeId="196619" r:id="rId11" name="Drop Down 11">
              <controlPr defaultSize="0" autoLine="0" autoPict="0">
                <anchor moveWithCells="1">
                  <from>
                    <xdr:col>11</xdr:col>
                    <xdr:colOff>15368</xdr:colOff>
                    <xdr:row>19</xdr:row>
                    <xdr:rowOff>23052</xdr:rowOff>
                  </from>
                  <to>
                    <xdr:col>12</xdr:col>
                    <xdr:colOff>15368</xdr:colOff>
                    <xdr:row>19</xdr:row>
                    <xdr:rowOff>230521</xdr:rowOff>
                  </to>
                </anchor>
              </controlPr>
            </control>
          </mc:Choice>
        </mc:AlternateContent>
        <mc:AlternateContent xmlns:mc="http://schemas.openxmlformats.org/markup-compatibility/2006">
          <mc:Choice Requires="x14">
            <control shapeId="196620" r:id="rId12" name="Drop Down 12">
              <controlPr defaultSize="0" autoLine="0" autoPict="0">
                <anchor moveWithCells="1">
                  <from>
                    <xdr:col>11</xdr:col>
                    <xdr:colOff>15368</xdr:colOff>
                    <xdr:row>20</xdr:row>
                    <xdr:rowOff>23052</xdr:rowOff>
                  </from>
                  <to>
                    <xdr:col>12</xdr:col>
                    <xdr:colOff>15368</xdr:colOff>
                    <xdr:row>20</xdr:row>
                    <xdr:rowOff>230521</xdr:rowOff>
                  </to>
                </anchor>
              </controlPr>
            </control>
          </mc:Choice>
        </mc:AlternateContent>
        <mc:AlternateContent xmlns:mc="http://schemas.openxmlformats.org/markup-compatibility/2006">
          <mc:Choice Requires="x14">
            <control shapeId="196621" r:id="rId13" name="Drop Down 13">
              <controlPr defaultSize="0" autoLine="0" autoPict="0">
                <anchor moveWithCells="1">
                  <from>
                    <xdr:col>11</xdr:col>
                    <xdr:colOff>15368</xdr:colOff>
                    <xdr:row>21</xdr:row>
                    <xdr:rowOff>23052</xdr:rowOff>
                  </from>
                  <to>
                    <xdr:col>12</xdr:col>
                    <xdr:colOff>15368</xdr:colOff>
                    <xdr:row>21</xdr:row>
                    <xdr:rowOff>230521</xdr:rowOff>
                  </to>
                </anchor>
              </controlPr>
            </control>
          </mc:Choice>
        </mc:AlternateContent>
        <mc:AlternateContent xmlns:mc="http://schemas.openxmlformats.org/markup-compatibility/2006">
          <mc:Choice Requires="x14">
            <control shapeId="196626" r:id="rId14" name="Drop Down 18">
              <controlPr defaultSize="0" autoLine="0" autoPict="0">
                <anchor moveWithCells="1">
                  <from>
                    <xdr:col>11</xdr:col>
                    <xdr:colOff>15368</xdr:colOff>
                    <xdr:row>14</xdr:row>
                    <xdr:rowOff>23052</xdr:rowOff>
                  </from>
                  <to>
                    <xdr:col>12</xdr:col>
                    <xdr:colOff>15368</xdr:colOff>
                    <xdr:row>14</xdr:row>
                    <xdr:rowOff>230521</xdr:rowOff>
                  </to>
                </anchor>
              </controlPr>
            </control>
          </mc:Choice>
        </mc:AlternateContent>
        <mc:AlternateContent xmlns:mc="http://schemas.openxmlformats.org/markup-compatibility/2006">
          <mc:Choice Requires="x14">
            <control shapeId="196657" r:id="rId15" name="Drop Down 49">
              <controlPr defaultSize="0" autoLine="0" autoPict="0">
                <anchor moveWithCells="1">
                  <from>
                    <xdr:col>11</xdr:col>
                    <xdr:colOff>15368</xdr:colOff>
                    <xdr:row>10</xdr:row>
                    <xdr:rowOff>23052</xdr:rowOff>
                  </from>
                  <to>
                    <xdr:col>12</xdr:col>
                    <xdr:colOff>15368</xdr:colOff>
                    <xdr:row>10</xdr:row>
                    <xdr:rowOff>230521</xdr:rowOff>
                  </to>
                </anchor>
              </controlPr>
            </control>
          </mc:Choice>
        </mc:AlternateContent>
        <mc:AlternateContent xmlns:mc="http://schemas.openxmlformats.org/markup-compatibility/2006">
          <mc:Choice Requires="x14">
            <control shapeId="196659" r:id="rId16" name="Drop Down 51">
              <controlPr defaultSize="0" autoLine="0" autoPict="0">
                <anchor moveWithCells="1">
                  <from>
                    <xdr:col>11</xdr:col>
                    <xdr:colOff>15368</xdr:colOff>
                    <xdr:row>23</xdr:row>
                    <xdr:rowOff>23052</xdr:rowOff>
                  </from>
                  <to>
                    <xdr:col>12</xdr:col>
                    <xdr:colOff>15368</xdr:colOff>
                    <xdr:row>23</xdr:row>
                    <xdr:rowOff>230521</xdr:rowOff>
                  </to>
                </anchor>
              </controlPr>
            </control>
          </mc:Choice>
        </mc:AlternateContent>
        <mc:AlternateContent xmlns:mc="http://schemas.openxmlformats.org/markup-compatibility/2006">
          <mc:Choice Requires="x14">
            <control shapeId="196661" r:id="rId17" name="Drop Down 53">
              <controlPr defaultSize="0" autoLine="0" autoPict="0">
                <anchor moveWithCells="1">
                  <from>
                    <xdr:col>11</xdr:col>
                    <xdr:colOff>15368</xdr:colOff>
                    <xdr:row>24</xdr:row>
                    <xdr:rowOff>23052</xdr:rowOff>
                  </from>
                  <to>
                    <xdr:col>12</xdr:col>
                    <xdr:colOff>15368</xdr:colOff>
                    <xdr:row>24</xdr:row>
                    <xdr:rowOff>230521</xdr:rowOff>
                  </to>
                </anchor>
              </controlPr>
            </control>
          </mc:Choice>
        </mc:AlternateContent>
        <mc:AlternateContent xmlns:mc="http://schemas.openxmlformats.org/markup-compatibility/2006">
          <mc:Choice Requires="x14">
            <control shapeId="196663" r:id="rId18" name="Drop Down 55">
              <controlPr defaultSize="0" autoLine="0" autoPict="0">
                <anchor moveWithCells="1">
                  <from>
                    <xdr:col>11</xdr:col>
                    <xdr:colOff>15368</xdr:colOff>
                    <xdr:row>25</xdr:row>
                    <xdr:rowOff>23052</xdr:rowOff>
                  </from>
                  <to>
                    <xdr:col>12</xdr:col>
                    <xdr:colOff>15368</xdr:colOff>
                    <xdr:row>25</xdr:row>
                    <xdr:rowOff>230521</xdr:rowOff>
                  </to>
                </anchor>
              </controlPr>
            </control>
          </mc:Choice>
        </mc:AlternateContent>
        <mc:AlternateContent xmlns:mc="http://schemas.openxmlformats.org/markup-compatibility/2006">
          <mc:Choice Requires="x14">
            <control shapeId="196664" r:id="rId19" name="Drop Down 56">
              <controlPr defaultSize="0" autoLine="0" autoPict="0">
                <anchor moveWithCells="1">
                  <from>
                    <xdr:col>11</xdr:col>
                    <xdr:colOff>15368</xdr:colOff>
                    <xdr:row>26</xdr:row>
                    <xdr:rowOff>23052</xdr:rowOff>
                  </from>
                  <to>
                    <xdr:col>12</xdr:col>
                    <xdr:colOff>15368</xdr:colOff>
                    <xdr:row>26</xdr:row>
                    <xdr:rowOff>230521</xdr:rowOff>
                  </to>
                </anchor>
              </controlPr>
            </control>
          </mc:Choice>
        </mc:AlternateContent>
        <mc:AlternateContent xmlns:mc="http://schemas.openxmlformats.org/markup-compatibility/2006">
          <mc:Choice Requires="x14">
            <control shapeId="196665" r:id="rId20" name="Drop Down 57">
              <controlPr defaultSize="0" autoLine="0" autoPict="0">
                <anchor moveWithCells="1">
                  <from>
                    <xdr:col>11</xdr:col>
                    <xdr:colOff>15368</xdr:colOff>
                    <xdr:row>27</xdr:row>
                    <xdr:rowOff>23052</xdr:rowOff>
                  </from>
                  <to>
                    <xdr:col>12</xdr:col>
                    <xdr:colOff>15368</xdr:colOff>
                    <xdr:row>27</xdr:row>
                    <xdr:rowOff>230521</xdr:rowOff>
                  </to>
                </anchor>
              </controlPr>
            </control>
          </mc:Choice>
        </mc:AlternateContent>
        <mc:AlternateContent xmlns:mc="http://schemas.openxmlformats.org/markup-compatibility/2006">
          <mc:Choice Requires="x14">
            <control shapeId="196666" r:id="rId21" name="Drop Down 58">
              <controlPr defaultSize="0" autoLine="0" autoPict="0">
                <anchor moveWithCells="1">
                  <from>
                    <xdr:col>11</xdr:col>
                    <xdr:colOff>15368</xdr:colOff>
                    <xdr:row>28</xdr:row>
                    <xdr:rowOff>23052</xdr:rowOff>
                  </from>
                  <to>
                    <xdr:col>12</xdr:col>
                    <xdr:colOff>15368</xdr:colOff>
                    <xdr:row>28</xdr:row>
                    <xdr:rowOff>230521</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Blad7">
    <tabColor rgb="FF0070C0"/>
  </sheetPr>
  <dimension ref="A1:Z155"/>
  <sheetViews>
    <sheetView showRowColHeaders="0" zoomScaleNormal="100" workbookViewId="0">
      <pane ySplit="7" topLeftCell="A8" activePane="bottomLeft" state="frozen"/>
      <selection activeCell="G25" sqref="G25"/>
      <selection pane="bottomLeft"/>
    </sheetView>
  </sheetViews>
  <sheetFormatPr defaultColWidth="0" defaultRowHeight="0" customHeight="1" zeroHeight="1" x14ac:dyDescent="0.3"/>
  <cols>
    <col min="1" max="1" width="5.77734375" customWidth="1"/>
    <col min="2" max="11" width="9.21875" customWidth="1"/>
    <col min="12" max="12" width="20" customWidth="1"/>
    <col min="13" max="13" width="2.21875" customWidth="1"/>
    <col min="14" max="14" width="57.21875" customWidth="1"/>
    <col min="15" max="15" width="113" customWidth="1"/>
    <col min="16" max="16" width="2.21875" customWidth="1"/>
    <col min="17" max="24" width="0" hidden="1" customWidth="1"/>
    <col min="27" max="16384" width="9.21875" hidden="1"/>
  </cols>
  <sheetData>
    <row r="1" spans="1:16" ht="20.3" customHeight="1" x14ac:dyDescent="0.3">
      <c r="A1" s="317"/>
      <c r="B1" s="949" t="s">
        <v>154</v>
      </c>
      <c r="C1" s="950"/>
      <c r="D1" s="950"/>
      <c r="E1" s="950"/>
      <c r="F1" s="950"/>
      <c r="G1" s="950"/>
      <c r="H1" s="950"/>
      <c r="I1" s="950"/>
      <c r="J1" s="950"/>
      <c r="K1" s="950"/>
      <c r="L1" s="824"/>
      <c r="M1" s="319"/>
      <c r="N1" s="319"/>
      <c r="O1" s="319"/>
      <c r="P1" s="310"/>
    </row>
    <row r="2" spans="1:16" ht="20.3" customHeight="1" x14ac:dyDescent="0.3">
      <c r="A2" s="311"/>
      <c r="B2" s="820"/>
      <c r="C2" s="821"/>
      <c r="D2" s="821"/>
      <c r="E2" s="821"/>
      <c r="F2" s="821"/>
      <c r="G2" s="821"/>
      <c r="H2" s="821"/>
      <c r="I2" s="821"/>
      <c r="J2" s="821"/>
      <c r="K2" s="821"/>
      <c r="L2" s="823"/>
      <c r="M2" s="320"/>
      <c r="N2" s="320"/>
      <c r="O2" s="320"/>
      <c r="P2" s="313"/>
    </row>
    <row r="3" spans="1:16" ht="20.3" customHeight="1" x14ac:dyDescent="0.3">
      <c r="A3" s="311"/>
      <c r="B3" s="825" t="s">
        <v>4583</v>
      </c>
      <c r="C3" s="826"/>
      <c r="D3" s="826"/>
      <c r="E3" s="826"/>
      <c r="F3" s="827"/>
      <c r="G3" s="951"/>
      <c r="H3" s="952"/>
      <c r="I3" s="952"/>
      <c r="J3" s="952"/>
      <c r="K3" s="952"/>
      <c r="L3" s="312"/>
      <c r="M3" s="312"/>
      <c r="N3" s="312"/>
      <c r="O3" s="312"/>
      <c r="P3" s="313"/>
    </row>
    <row r="4" spans="1:16" ht="20.3" customHeight="1" x14ac:dyDescent="0.3">
      <c r="A4" s="311"/>
      <c r="B4" s="816" t="s">
        <v>4579</v>
      </c>
      <c r="C4" s="817"/>
      <c r="D4" s="817"/>
      <c r="E4" s="817"/>
      <c r="F4" s="817"/>
      <c r="G4" s="816"/>
      <c r="H4" s="817"/>
      <c r="I4" s="817"/>
      <c r="J4" s="817"/>
      <c r="K4" s="817"/>
      <c r="L4" s="312"/>
      <c r="M4" s="312"/>
      <c r="N4" s="312"/>
      <c r="O4" s="312"/>
      <c r="P4" s="313"/>
    </row>
    <row r="5" spans="1:16" ht="20.3" customHeight="1" x14ac:dyDescent="0.3">
      <c r="A5" s="311"/>
      <c r="B5" s="816" t="s">
        <v>4580</v>
      </c>
      <c r="C5" s="817"/>
      <c r="D5" s="817"/>
      <c r="E5" s="817"/>
      <c r="F5" s="817"/>
      <c r="G5" s="816"/>
      <c r="H5" s="817"/>
      <c r="I5" s="817"/>
      <c r="J5" s="817"/>
      <c r="K5" s="817"/>
      <c r="L5" s="312"/>
      <c r="M5" s="312"/>
      <c r="N5" s="312"/>
      <c r="O5" s="312"/>
      <c r="P5" s="313"/>
    </row>
    <row r="6" spans="1:16" ht="20.3" customHeight="1" x14ac:dyDescent="0.3">
      <c r="A6" s="311"/>
      <c r="B6" s="816" t="s">
        <v>4581</v>
      </c>
      <c r="C6" s="817"/>
      <c r="D6" s="817"/>
      <c r="E6" s="817"/>
      <c r="F6" s="817"/>
      <c r="G6" s="816"/>
      <c r="H6" s="817"/>
      <c r="I6" s="817"/>
      <c r="J6" s="817"/>
      <c r="K6" s="817"/>
      <c r="L6" s="312"/>
      <c r="M6" s="312"/>
      <c r="N6" s="312"/>
      <c r="O6" s="312"/>
      <c r="P6" s="313"/>
    </row>
    <row r="7" spans="1:16" ht="20.3" customHeight="1" thickBot="1" x14ac:dyDescent="0.35">
      <c r="A7" s="314"/>
      <c r="B7" s="315"/>
      <c r="C7" s="315"/>
      <c r="D7" s="315"/>
      <c r="E7" s="315"/>
      <c r="F7" s="315"/>
      <c r="G7" s="315"/>
      <c r="H7" s="315"/>
      <c r="I7" s="315"/>
      <c r="J7" s="315"/>
      <c r="K7" s="315"/>
      <c r="L7" s="315"/>
      <c r="M7" s="315"/>
      <c r="N7" s="315"/>
      <c r="O7" s="315"/>
      <c r="P7" s="316"/>
    </row>
    <row r="8" spans="1:16" ht="20.3" customHeight="1" x14ac:dyDescent="0.3">
      <c r="A8" s="151"/>
      <c r="B8" s="152"/>
      <c r="C8" s="152"/>
      <c r="D8" s="152"/>
      <c r="E8" s="152"/>
      <c r="F8" s="152"/>
      <c r="G8" s="152"/>
      <c r="H8" s="152"/>
      <c r="I8" s="152"/>
      <c r="J8" s="152"/>
      <c r="K8" s="152"/>
      <c r="L8" s="152"/>
      <c r="M8" s="152"/>
      <c r="N8" s="152"/>
      <c r="O8" s="152"/>
      <c r="P8" s="153"/>
    </row>
    <row r="9" spans="1:16" ht="20.3" customHeight="1" x14ac:dyDescent="0.3">
      <c r="A9" s="174">
        <v>1</v>
      </c>
      <c r="B9" s="172" t="s">
        <v>4584</v>
      </c>
      <c r="C9" s="172"/>
      <c r="D9" s="172"/>
      <c r="E9" s="172"/>
      <c r="F9" s="172"/>
      <c r="G9" s="172"/>
      <c r="H9" s="172"/>
      <c r="I9" s="172"/>
      <c r="J9" s="172"/>
      <c r="K9" s="172"/>
      <c r="L9" s="175" t="s">
        <v>144</v>
      </c>
      <c r="M9" s="172"/>
      <c r="N9" s="176" t="s">
        <v>1172</v>
      </c>
      <c r="O9" s="175" t="s">
        <v>145</v>
      </c>
      <c r="P9" s="154"/>
    </row>
    <row r="10" spans="1:16" ht="20.3" customHeight="1" x14ac:dyDescent="0.3">
      <c r="A10" s="547"/>
      <c r="B10" s="149" t="s">
        <v>863</v>
      </c>
      <c r="C10" s="146"/>
      <c r="D10" s="146"/>
      <c r="E10" s="146"/>
      <c r="F10" s="146"/>
      <c r="G10" s="146"/>
      <c r="H10" s="146"/>
      <c r="I10" s="146"/>
      <c r="J10" s="146"/>
      <c r="K10" s="146"/>
      <c r="L10" s="147"/>
      <c r="M10" s="146"/>
      <c r="N10" s="177"/>
      <c r="O10" s="147"/>
      <c r="P10" s="154"/>
    </row>
    <row r="11" spans="1:16" ht="20.3" customHeight="1" x14ac:dyDescent="0.3">
      <c r="A11" s="155"/>
      <c r="B11" s="140" t="s">
        <v>1</v>
      </c>
      <c r="C11" s="378" t="s">
        <v>73</v>
      </c>
      <c r="D11" s="140"/>
      <c r="E11" s="140"/>
      <c r="F11" s="140"/>
      <c r="G11" s="140"/>
      <c r="H11" s="140"/>
      <c r="I11" s="140"/>
      <c r="J11" s="140"/>
      <c r="K11" s="140"/>
      <c r="L11" s="137"/>
      <c r="M11" s="140"/>
      <c r="N11" s="376"/>
      <c r="O11" s="137"/>
      <c r="P11" s="154"/>
    </row>
    <row r="12" spans="1:16" ht="20.3" customHeight="1" x14ac:dyDescent="0.3">
      <c r="A12" s="155"/>
      <c r="B12" s="168" t="s">
        <v>1941</v>
      </c>
      <c r="C12" s="161" t="s">
        <v>1942</v>
      </c>
      <c r="D12" s="161"/>
      <c r="E12" s="161"/>
      <c r="F12" s="161"/>
      <c r="G12" s="161"/>
      <c r="H12" s="161"/>
      <c r="I12" s="161"/>
      <c r="J12" s="161"/>
      <c r="K12" s="161"/>
      <c r="L12" s="137"/>
      <c r="M12" s="140"/>
      <c r="N12" s="376" t="str">
        <f>VLOOKUP(_Output!D322,_Guidance!B1105:C1110,2,FALSE)</f>
        <v xml:space="preserve"> </v>
      </c>
      <c r="O12" s="300" t="s">
        <v>1976</v>
      </c>
      <c r="P12" s="154"/>
    </row>
    <row r="13" spans="1:16" ht="20.3" customHeight="1" x14ac:dyDescent="0.3">
      <c r="A13" s="155"/>
      <c r="B13" s="168" t="s">
        <v>1943</v>
      </c>
      <c r="C13" s="161" t="s">
        <v>1975</v>
      </c>
      <c r="D13" s="167"/>
      <c r="E13" s="167"/>
      <c r="F13" s="167"/>
      <c r="G13" s="167"/>
      <c r="H13" s="167"/>
      <c r="I13" s="167"/>
      <c r="J13" s="167"/>
      <c r="K13" s="167"/>
      <c r="L13" s="137"/>
      <c r="M13" s="140"/>
      <c r="N13" s="376" t="str">
        <f>VLOOKUP(_Output!D323,_Guidance!B1111:C1116,2,FALSE)</f>
        <v xml:space="preserve"> </v>
      </c>
      <c r="O13" s="300" t="s">
        <v>1977</v>
      </c>
      <c r="P13" s="154"/>
    </row>
    <row r="14" spans="1:16" ht="20.3" customHeight="1" x14ac:dyDescent="0.3">
      <c r="A14" s="155"/>
      <c r="B14" s="173" t="s">
        <v>3</v>
      </c>
      <c r="C14" s="167" t="s">
        <v>1944</v>
      </c>
      <c r="D14" s="161"/>
      <c r="E14" s="161"/>
      <c r="F14" s="161"/>
      <c r="G14" s="161"/>
      <c r="H14" s="161"/>
      <c r="I14" s="161"/>
      <c r="J14" s="161"/>
      <c r="K14" s="161"/>
      <c r="L14" s="137"/>
      <c r="M14" s="140"/>
      <c r="N14" s="376"/>
      <c r="O14" s="300"/>
      <c r="P14" s="154"/>
    </row>
    <row r="15" spans="1:16" ht="20.3" customHeight="1" x14ac:dyDescent="0.3">
      <c r="A15" s="155"/>
      <c r="B15" s="168" t="s">
        <v>220</v>
      </c>
      <c r="C15" s="161" t="s">
        <v>2454</v>
      </c>
      <c r="D15" s="161"/>
      <c r="E15" s="161"/>
      <c r="F15" s="161"/>
      <c r="G15" s="161"/>
      <c r="H15" s="161"/>
      <c r="I15" s="161"/>
      <c r="J15" s="161"/>
      <c r="K15" s="161"/>
      <c r="L15" s="137"/>
      <c r="M15" s="140"/>
      <c r="N15" s="376" t="str">
        <f>VLOOKUP(_Output!D325,_Guidance!B1117:C1122,2,FALSE)</f>
        <v xml:space="preserve"> </v>
      </c>
      <c r="O15" s="300" t="s">
        <v>4591</v>
      </c>
      <c r="P15" s="154"/>
    </row>
    <row r="16" spans="1:16" ht="20.3" customHeight="1" x14ac:dyDescent="0.3">
      <c r="A16" s="155"/>
      <c r="B16" s="168" t="s">
        <v>552</v>
      </c>
      <c r="C16" s="161" t="s">
        <v>2455</v>
      </c>
      <c r="D16" s="161"/>
      <c r="E16" s="161"/>
      <c r="F16" s="161"/>
      <c r="G16" s="161"/>
      <c r="H16" s="161"/>
      <c r="I16" s="161"/>
      <c r="J16" s="161"/>
      <c r="K16" s="161"/>
      <c r="L16" s="137"/>
      <c r="M16" s="140"/>
      <c r="N16" s="376" t="str">
        <f>VLOOKUP(_Output!D326,_Guidance!B1123:C1128,2,FALSE)</f>
        <v xml:space="preserve"> </v>
      </c>
      <c r="O16" s="300" t="s">
        <v>4592</v>
      </c>
      <c r="P16" s="154"/>
    </row>
    <row r="17" spans="1:16" ht="20.3" customHeight="1" x14ac:dyDescent="0.3">
      <c r="A17" s="155"/>
      <c r="B17" s="173" t="s">
        <v>14</v>
      </c>
      <c r="C17" s="167" t="s">
        <v>1945</v>
      </c>
      <c r="D17" s="161"/>
      <c r="E17" s="161"/>
      <c r="F17" s="161"/>
      <c r="G17" s="161"/>
      <c r="H17" s="161"/>
      <c r="I17" s="161"/>
      <c r="J17" s="161"/>
      <c r="K17" s="161"/>
      <c r="L17" s="137"/>
      <c r="M17" s="140"/>
      <c r="N17" s="376"/>
      <c r="O17" s="300"/>
      <c r="P17" s="154"/>
    </row>
    <row r="18" spans="1:16" ht="20.3" customHeight="1" x14ac:dyDescent="0.3">
      <c r="A18" s="155"/>
      <c r="B18" s="168" t="s">
        <v>314</v>
      </c>
      <c r="C18" s="161" t="s">
        <v>1946</v>
      </c>
      <c r="D18" s="161"/>
      <c r="E18" s="161"/>
      <c r="F18" s="161"/>
      <c r="G18" s="161"/>
      <c r="H18" s="161"/>
      <c r="I18" s="161"/>
      <c r="J18" s="161"/>
      <c r="K18" s="161"/>
      <c r="L18" s="137"/>
      <c r="M18" s="140"/>
      <c r="N18" s="376" t="str">
        <f>VLOOKUP(_Output!D328,_Guidance!B1129:C1134,2,FALSE)</f>
        <v xml:space="preserve"> </v>
      </c>
      <c r="O18" s="300" t="s">
        <v>2376</v>
      </c>
      <c r="P18" s="154"/>
    </row>
    <row r="19" spans="1:16" ht="20.3" customHeight="1" x14ac:dyDescent="0.3">
      <c r="A19" s="155"/>
      <c r="B19" s="168" t="s">
        <v>315</v>
      </c>
      <c r="C19" s="161" t="s">
        <v>1947</v>
      </c>
      <c r="D19" s="161"/>
      <c r="E19" s="161"/>
      <c r="F19" s="161"/>
      <c r="G19" s="161"/>
      <c r="H19" s="161"/>
      <c r="I19" s="161"/>
      <c r="J19" s="161"/>
      <c r="K19" s="161"/>
      <c r="L19" s="137"/>
      <c r="M19" s="140"/>
      <c r="N19" s="376" t="str">
        <f>VLOOKUP(_Output!D329,_Guidance!B1135:C1140,2,FALSE)</f>
        <v xml:space="preserve"> </v>
      </c>
      <c r="O19" s="300" t="s">
        <v>1978</v>
      </c>
      <c r="P19" s="154"/>
    </row>
    <row r="20" spans="1:16" ht="20.3" customHeight="1" x14ac:dyDescent="0.3">
      <c r="A20" s="155"/>
      <c r="B20" s="168" t="s">
        <v>316</v>
      </c>
      <c r="C20" s="161" t="s">
        <v>1948</v>
      </c>
      <c r="D20" s="161"/>
      <c r="E20" s="161"/>
      <c r="F20" s="161"/>
      <c r="G20" s="161"/>
      <c r="H20" s="161"/>
      <c r="I20" s="161"/>
      <c r="J20" s="161"/>
      <c r="K20" s="161"/>
      <c r="L20" s="137"/>
      <c r="M20" s="140"/>
      <c r="N20" s="376" t="str">
        <f>VLOOKUP(_Output!D330,_Guidance!B1141:C1146,2,FALSE)</f>
        <v xml:space="preserve"> </v>
      </c>
      <c r="O20" s="300" t="s">
        <v>1979</v>
      </c>
      <c r="P20" s="154"/>
    </row>
    <row r="21" spans="1:16" ht="20.3" customHeight="1" x14ac:dyDescent="0.3">
      <c r="A21" s="155"/>
      <c r="B21" s="168" t="s">
        <v>317</v>
      </c>
      <c r="C21" s="161" t="s">
        <v>1949</v>
      </c>
      <c r="D21" s="161"/>
      <c r="E21" s="161"/>
      <c r="F21" s="161"/>
      <c r="G21" s="161"/>
      <c r="H21" s="161"/>
      <c r="I21" s="161"/>
      <c r="J21" s="161"/>
      <c r="K21" s="161"/>
      <c r="L21" s="137"/>
      <c r="M21" s="140"/>
      <c r="N21" s="376" t="str">
        <f>VLOOKUP(_Output!D331,_Guidance!B1147:C1152,2,FALSE)</f>
        <v xml:space="preserve"> </v>
      </c>
      <c r="O21" s="300" t="s">
        <v>1980</v>
      </c>
      <c r="P21" s="154"/>
    </row>
    <row r="22" spans="1:16" ht="20.3" customHeight="1" x14ac:dyDescent="0.3">
      <c r="A22" s="155"/>
      <c r="B22" s="173" t="s">
        <v>15</v>
      </c>
      <c r="C22" s="167" t="s">
        <v>3551</v>
      </c>
      <c r="D22" s="161"/>
      <c r="E22" s="161"/>
      <c r="F22" s="161"/>
      <c r="G22" s="161"/>
      <c r="H22" s="161"/>
      <c r="I22" s="161"/>
      <c r="J22" s="161"/>
      <c r="K22" s="161"/>
      <c r="L22" s="137"/>
      <c r="M22" s="140"/>
      <c r="N22" s="376"/>
      <c r="O22" s="300"/>
      <c r="P22" s="154"/>
    </row>
    <row r="23" spans="1:16" ht="20.3" customHeight="1" x14ac:dyDescent="0.3">
      <c r="A23" s="155"/>
      <c r="B23" s="168" t="s">
        <v>1950</v>
      </c>
      <c r="C23" s="161" t="s">
        <v>2514</v>
      </c>
      <c r="D23" s="161"/>
      <c r="E23" s="161"/>
      <c r="F23" s="161"/>
      <c r="G23" s="161"/>
      <c r="H23" s="161"/>
      <c r="I23" s="161"/>
      <c r="J23" s="161"/>
      <c r="K23" s="161"/>
      <c r="L23" s="137"/>
      <c r="M23" s="140"/>
      <c r="N23" s="376" t="str">
        <f>VLOOKUP(_Output!D1045,_Guidance!B1153:C1158,2,FALSE)</f>
        <v xml:space="preserve"> </v>
      </c>
      <c r="O23" s="300" t="s">
        <v>2828</v>
      </c>
      <c r="P23" s="154"/>
    </row>
    <row r="24" spans="1:16" ht="20.3" customHeight="1" x14ac:dyDescent="0.3">
      <c r="A24" s="155"/>
      <c r="B24" s="168" t="s">
        <v>1952</v>
      </c>
      <c r="C24" s="161" t="s">
        <v>2498</v>
      </c>
      <c r="D24" s="161"/>
      <c r="E24" s="161"/>
      <c r="F24" s="161"/>
      <c r="G24" s="161"/>
      <c r="H24" s="161"/>
      <c r="I24" s="161"/>
      <c r="J24" s="161"/>
      <c r="K24" s="161"/>
      <c r="L24" s="137"/>
      <c r="M24" s="140"/>
      <c r="N24" s="376" t="str">
        <f>VLOOKUP(_Output!D1046,_Guidance!B1159:C1164,2,FALSE)</f>
        <v xml:space="preserve"> </v>
      </c>
      <c r="O24" s="300" t="s">
        <v>2829</v>
      </c>
      <c r="P24" s="154"/>
    </row>
    <row r="25" spans="1:16" ht="20.3" customHeight="1" x14ac:dyDescent="0.3">
      <c r="A25" s="155"/>
      <c r="B25" s="168" t="s">
        <v>1953</v>
      </c>
      <c r="C25" s="161" t="s">
        <v>3552</v>
      </c>
      <c r="D25" s="161"/>
      <c r="E25" s="161"/>
      <c r="F25" s="161"/>
      <c r="G25" s="161"/>
      <c r="H25" s="161"/>
      <c r="I25" s="161"/>
      <c r="J25" s="161"/>
      <c r="K25" s="161"/>
      <c r="L25" s="137"/>
      <c r="M25" s="140"/>
      <c r="N25" s="376" t="str">
        <f>VLOOKUP(_Output!D1047,_Guidance!B1165:C1170,2,FALSE)</f>
        <v xml:space="preserve"> </v>
      </c>
      <c r="O25" s="300" t="s">
        <v>3553</v>
      </c>
      <c r="P25" s="154"/>
    </row>
    <row r="26" spans="1:16" ht="20.3" customHeight="1" x14ac:dyDescent="0.3">
      <c r="A26" s="155"/>
      <c r="B26" s="168" t="s">
        <v>1955</v>
      </c>
      <c r="C26" s="161" t="s">
        <v>4571</v>
      </c>
      <c r="D26" s="161"/>
      <c r="E26" s="161"/>
      <c r="F26" s="161"/>
      <c r="G26" s="161"/>
      <c r="H26" s="161"/>
      <c r="I26" s="161"/>
      <c r="J26" s="161"/>
      <c r="K26" s="161"/>
      <c r="L26" s="137"/>
      <c r="M26" s="140"/>
      <c r="N26" s="376" t="str">
        <f>VLOOKUP(_Output!D1048,_Guidance!B1171:C1176,2,FALSE)</f>
        <v xml:space="preserve"> </v>
      </c>
      <c r="O26" s="300" t="s">
        <v>2831</v>
      </c>
      <c r="P26" s="154"/>
    </row>
    <row r="27" spans="1:16" ht="20.3" customHeight="1" x14ac:dyDescent="0.3">
      <c r="A27" s="155"/>
      <c r="B27" s="168" t="s">
        <v>2303</v>
      </c>
      <c r="C27" s="161" t="s">
        <v>2500</v>
      </c>
      <c r="D27" s="161"/>
      <c r="E27" s="161"/>
      <c r="F27" s="161"/>
      <c r="G27" s="161"/>
      <c r="H27" s="161"/>
      <c r="I27" s="161"/>
      <c r="J27" s="161"/>
      <c r="K27" s="161"/>
      <c r="L27" s="137"/>
      <c r="M27" s="140"/>
      <c r="N27" s="376" t="str">
        <f>VLOOKUP(_Output!D1049,_Guidance!B1177:C1182,2,FALSE)</f>
        <v xml:space="preserve"> </v>
      </c>
      <c r="O27" s="300" t="s">
        <v>2832</v>
      </c>
      <c r="P27" s="154"/>
    </row>
    <row r="28" spans="1:16" ht="20.3" customHeight="1" x14ac:dyDescent="0.3">
      <c r="A28" s="155"/>
      <c r="B28" s="173" t="s">
        <v>16</v>
      </c>
      <c r="C28" s="167" t="s">
        <v>4669</v>
      </c>
      <c r="D28" s="161"/>
      <c r="E28" s="161"/>
      <c r="F28" s="161"/>
      <c r="G28" s="161"/>
      <c r="H28" s="161"/>
      <c r="I28" s="161"/>
      <c r="J28" s="161"/>
      <c r="K28" s="161"/>
      <c r="L28" s="137"/>
      <c r="M28" s="140"/>
      <c r="N28" s="376"/>
      <c r="O28" s="300"/>
      <c r="P28" s="154"/>
    </row>
    <row r="29" spans="1:16" ht="20.3" customHeight="1" x14ac:dyDescent="0.3">
      <c r="A29" s="155"/>
      <c r="B29" s="168" t="s">
        <v>1957</v>
      </c>
      <c r="C29" s="161" t="s">
        <v>2296</v>
      </c>
      <c r="D29" s="161"/>
      <c r="E29" s="161"/>
      <c r="F29" s="161"/>
      <c r="G29" s="161"/>
      <c r="H29" s="161"/>
      <c r="I29" s="161"/>
      <c r="J29" s="161"/>
      <c r="K29" s="161"/>
      <c r="L29" s="137"/>
      <c r="M29" s="140"/>
      <c r="N29" s="376" t="str">
        <f>VLOOKUP(_Output!D333,_Guidance!B1183:C1188,2,FALSE)</f>
        <v xml:space="preserve"> </v>
      </c>
      <c r="O29" s="300" t="s">
        <v>1981</v>
      </c>
      <c r="P29" s="154"/>
    </row>
    <row r="30" spans="1:16" ht="20.3" customHeight="1" x14ac:dyDescent="0.3">
      <c r="A30" s="155"/>
      <c r="B30" s="168" t="s">
        <v>1958</v>
      </c>
      <c r="C30" s="161" t="s">
        <v>1951</v>
      </c>
      <c r="D30" s="161"/>
      <c r="E30" s="161"/>
      <c r="F30" s="161"/>
      <c r="G30" s="161"/>
      <c r="H30" s="161"/>
      <c r="I30" s="161"/>
      <c r="J30" s="161"/>
      <c r="K30" s="161"/>
      <c r="L30" s="137"/>
      <c r="M30" s="140"/>
      <c r="N30" s="376" t="str">
        <f>VLOOKUP(_Output!D334,_Guidance!B1189:C1194,2,FALSE)</f>
        <v xml:space="preserve"> </v>
      </c>
      <c r="O30" s="300" t="s">
        <v>4593</v>
      </c>
      <c r="P30" s="154"/>
    </row>
    <row r="31" spans="1:16" ht="20.3" customHeight="1" x14ac:dyDescent="0.3">
      <c r="A31" s="155"/>
      <c r="B31" s="168" t="s">
        <v>2796</v>
      </c>
      <c r="C31" s="161" t="s">
        <v>1954</v>
      </c>
      <c r="D31" s="170"/>
      <c r="E31" s="170"/>
      <c r="F31" s="170"/>
      <c r="G31" s="170"/>
      <c r="H31" s="170"/>
      <c r="I31" s="170"/>
      <c r="J31" s="170"/>
      <c r="K31" s="170"/>
      <c r="L31" s="300"/>
      <c r="M31" s="374"/>
      <c r="N31" s="376" t="str">
        <f>VLOOKUP(_Output!D335,_Guidance!B1195:C1200,2,FALSE)</f>
        <v xml:space="preserve"> </v>
      </c>
      <c r="O31" s="300" t="s">
        <v>2245</v>
      </c>
      <c r="P31" s="154"/>
    </row>
    <row r="32" spans="1:16" ht="20.3" customHeight="1" x14ac:dyDescent="0.3">
      <c r="A32" s="155"/>
      <c r="B32" s="168" t="s">
        <v>2797</v>
      </c>
      <c r="C32" s="161" t="s">
        <v>1956</v>
      </c>
      <c r="D32" s="161"/>
      <c r="E32" s="161"/>
      <c r="F32" s="161"/>
      <c r="G32" s="161"/>
      <c r="H32" s="161"/>
      <c r="I32" s="161"/>
      <c r="J32" s="161"/>
      <c r="K32" s="161"/>
      <c r="L32" s="137"/>
      <c r="M32" s="140"/>
      <c r="N32" s="376" t="str">
        <f>VLOOKUP(_Output!D336,_Guidance!B1201:C1206,2,FALSE)</f>
        <v xml:space="preserve"> </v>
      </c>
      <c r="O32" s="300" t="s">
        <v>1982</v>
      </c>
      <c r="P32" s="154"/>
    </row>
    <row r="33" spans="1:16" ht="20.3" customHeight="1" x14ac:dyDescent="0.3">
      <c r="A33" s="155"/>
      <c r="B33" s="168" t="s">
        <v>2798</v>
      </c>
      <c r="C33" s="161" t="s">
        <v>2369</v>
      </c>
      <c r="D33" s="161"/>
      <c r="E33" s="161"/>
      <c r="F33" s="161"/>
      <c r="G33" s="161"/>
      <c r="H33" s="161"/>
      <c r="I33" s="161"/>
      <c r="J33" s="161"/>
      <c r="K33" s="161"/>
      <c r="L33" s="137"/>
      <c r="M33" s="140"/>
      <c r="N33" s="376" t="str">
        <f>VLOOKUP(_Output!D337,_Guidance!B1207:C1212,2,FALSE)</f>
        <v xml:space="preserve"> </v>
      </c>
      <c r="O33" s="300" t="s">
        <v>3540</v>
      </c>
      <c r="P33" s="154"/>
    </row>
    <row r="34" spans="1:16" ht="20.3" customHeight="1" x14ac:dyDescent="0.3">
      <c r="A34" s="155"/>
      <c r="B34" s="168" t="s">
        <v>2799</v>
      </c>
      <c r="C34" s="161" t="s">
        <v>2309</v>
      </c>
      <c r="D34" s="161"/>
      <c r="E34" s="161"/>
      <c r="F34" s="161"/>
      <c r="G34" s="161"/>
      <c r="H34" s="161"/>
      <c r="I34" s="161"/>
      <c r="J34" s="161"/>
      <c r="K34" s="161"/>
      <c r="L34" s="137"/>
      <c r="M34" s="140"/>
      <c r="N34" s="376" t="str">
        <f>VLOOKUP(_Output!D338,_Guidance!B1213:C1218,2,FALSE)</f>
        <v xml:space="preserve"> </v>
      </c>
      <c r="O34" s="300" t="s">
        <v>2304</v>
      </c>
      <c r="P34" s="154"/>
    </row>
    <row r="35" spans="1:16" ht="20.3" customHeight="1" x14ac:dyDescent="0.3">
      <c r="A35" s="155"/>
      <c r="B35" s="161" t="s">
        <v>345</v>
      </c>
      <c r="C35" s="167" t="s">
        <v>3529</v>
      </c>
      <c r="D35" s="161"/>
      <c r="E35" s="161"/>
      <c r="F35" s="161"/>
      <c r="G35" s="161"/>
      <c r="H35" s="161"/>
      <c r="I35" s="161"/>
      <c r="J35" s="161"/>
      <c r="K35" s="161"/>
      <c r="L35" s="137"/>
      <c r="M35" s="140"/>
      <c r="N35" s="376"/>
      <c r="O35" s="300"/>
      <c r="P35" s="154"/>
    </row>
    <row r="36" spans="1:16" ht="20.3" customHeight="1" x14ac:dyDescent="0.3">
      <c r="A36" s="155"/>
      <c r="B36" s="168" t="s">
        <v>1960</v>
      </c>
      <c r="C36" s="161" t="s">
        <v>2246</v>
      </c>
      <c r="D36" s="161"/>
      <c r="E36" s="161"/>
      <c r="F36" s="161"/>
      <c r="G36" s="161"/>
      <c r="H36" s="161"/>
      <c r="I36" s="161"/>
      <c r="J36" s="161"/>
      <c r="K36" s="161"/>
      <c r="L36" s="137"/>
      <c r="M36" s="140"/>
      <c r="N36" s="376" t="str">
        <f>VLOOKUP(_Output!D340,_Guidance!B1219:C1224,2,FALSE)</f>
        <v xml:space="preserve"> </v>
      </c>
      <c r="O36" s="300" t="s">
        <v>3601</v>
      </c>
      <c r="P36" s="154"/>
    </row>
    <row r="37" spans="1:16" ht="20.3" customHeight="1" x14ac:dyDescent="0.3">
      <c r="A37" s="155"/>
      <c r="B37" s="168" t="s">
        <v>1962</v>
      </c>
      <c r="C37" s="161" t="s">
        <v>1959</v>
      </c>
      <c r="D37" s="161"/>
      <c r="E37" s="161"/>
      <c r="F37" s="161"/>
      <c r="G37" s="161"/>
      <c r="H37" s="161"/>
      <c r="I37" s="161"/>
      <c r="J37" s="161"/>
      <c r="K37" s="161"/>
      <c r="L37" s="137"/>
      <c r="M37" s="140"/>
      <c r="N37" s="376" t="str">
        <f>VLOOKUP(_Output!D342,_Guidance!B1225:C1230,2,FALSE)</f>
        <v xml:space="preserve"> </v>
      </c>
      <c r="O37" s="300" t="s">
        <v>1983</v>
      </c>
      <c r="P37" s="154"/>
    </row>
    <row r="38" spans="1:16" ht="20.3" customHeight="1" x14ac:dyDescent="0.3">
      <c r="A38" s="155"/>
      <c r="B38" s="168" t="s">
        <v>3528</v>
      </c>
      <c r="C38" s="161" t="s">
        <v>3530</v>
      </c>
      <c r="D38" s="161"/>
      <c r="E38" s="161"/>
      <c r="F38" s="161"/>
      <c r="G38" s="161"/>
      <c r="H38" s="161"/>
      <c r="I38" s="161"/>
      <c r="J38" s="161"/>
      <c r="K38" s="161"/>
      <c r="L38" s="137"/>
      <c r="M38" s="140"/>
      <c r="N38" s="376" t="str">
        <f>VLOOKUP(_Output!D1139,_Guidance!B1231:C1236,2,FALSE)</f>
        <v xml:space="preserve"> </v>
      </c>
      <c r="O38" s="300" t="s">
        <v>3543</v>
      </c>
      <c r="P38" s="154"/>
    </row>
    <row r="39" spans="1:16" ht="20.3" customHeight="1" x14ac:dyDescent="0.3">
      <c r="A39" s="155"/>
      <c r="B39" s="168"/>
      <c r="C39" s="161"/>
      <c r="D39" s="161"/>
      <c r="E39" s="161"/>
      <c r="F39" s="161"/>
      <c r="G39" s="161"/>
      <c r="H39" s="161"/>
      <c r="I39" s="161"/>
      <c r="J39" s="161"/>
      <c r="K39" s="161"/>
      <c r="L39" s="137"/>
      <c r="M39" s="140"/>
      <c r="N39" s="376"/>
      <c r="O39" s="300"/>
      <c r="P39" s="154"/>
    </row>
    <row r="40" spans="1:16" ht="20.3" customHeight="1" x14ac:dyDescent="0.3">
      <c r="A40" s="155"/>
      <c r="B40" s="150" t="s">
        <v>902</v>
      </c>
      <c r="C40" s="143"/>
      <c r="D40" s="143"/>
      <c r="E40" s="143"/>
      <c r="F40" s="143"/>
      <c r="G40" s="143"/>
      <c r="H40" s="143"/>
      <c r="I40" s="143"/>
      <c r="J40" s="143"/>
      <c r="K40" s="143"/>
      <c r="L40" s="139"/>
      <c r="M40" s="143"/>
      <c r="N40" s="377"/>
      <c r="O40" s="304"/>
      <c r="P40" s="154"/>
    </row>
    <row r="41" spans="1:16" ht="20.3" customHeight="1" x14ac:dyDescent="0.3">
      <c r="A41" s="155"/>
      <c r="B41" s="161" t="s">
        <v>406</v>
      </c>
      <c r="C41" s="167" t="s">
        <v>3535</v>
      </c>
      <c r="D41" s="161"/>
      <c r="E41" s="161"/>
      <c r="F41" s="161"/>
      <c r="G41" s="161"/>
      <c r="H41" s="161"/>
      <c r="I41" s="161"/>
      <c r="J41" s="161"/>
      <c r="K41" s="161"/>
      <c r="L41" s="137"/>
      <c r="M41" s="140"/>
      <c r="N41" s="510"/>
      <c r="O41" s="300"/>
      <c r="P41" s="154"/>
    </row>
    <row r="42" spans="1:16" ht="20.3" customHeight="1" x14ac:dyDescent="0.3">
      <c r="A42" s="155"/>
      <c r="B42" s="167" t="s">
        <v>3603</v>
      </c>
      <c r="C42" s="167"/>
      <c r="D42" s="161"/>
      <c r="E42" s="161"/>
      <c r="F42" s="161"/>
      <c r="G42" s="161"/>
      <c r="H42" s="161"/>
      <c r="I42" s="161"/>
      <c r="J42" s="161"/>
      <c r="K42" s="161"/>
      <c r="L42" s="137"/>
      <c r="M42" s="140"/>
      <c r="N42" s="510"/>
      <c r="O42" s="300"/>
      <c r="P42" s="154"/>
    </row>
    <row r="43" spans="1:16" ht="20.3" customHeight="1" x14ac:dyDescent="0.3">
      <c r="A43" s="155"/>
      <c r="B43" s="168" t="s">
        <v>2800</v>
      </c>
      <c r="C43" s="161" t="s">
        <v>323</v>
      </c>
      <c r="D43" s="161"/>
      <c r="E43" s="161"/>
      <c r="F43" s="161"/>
      <c r="G43" s="161"/>
      <c r="H43" s="161"/>
      <c r="I43" s="161"/>
      <c r="J43" s="161"/>
      <c r="K43" s="161"/>
      <c r="L43" s="137"/>
      <c r="M43" s="140"/>
      <c r="N43" s="376" t="str">
        <f>VLOOKUP(_Output!D1143,_Guidance!$B$2234:$C$2240,2,FALSE)</f>
        <v xml:space="preserve"> </v>
      </c>
      <c r="O43" s="300" t="s">
        <v>2253</v>
      </c>
      <c r="P43" s="154"/>
    </row>
    <row r="44" spans="1:16" ht="20.3" customHeight="1" x14ac:dyDescent="0.3">
      <c r="A44" s="155"/>
      <c r="B44" s="168" t="s">
        <v>2801</v>
      </c>
      <c r="C44" s="161" t="s">
        <v>551</v>
      </c>
      <c r="D44" s="161"/>
      <c r="E44" s="161"/>
      <c r="F44" s="161"/>
      <c r="G44" s="161"/>
      <c r="H44" s="161"/>
      <c r="I44" s="161"/>
      <c r="J44" s="161"/>
      <c r="K44" s="161"/>
      <c r="L44" s="137"/>
      <c r="M44" s="140"/>
      <c r="N44" s="376" t="str">
        <f>VLOOKUP(_Output!D1144,_Guidance!$B$2234:$C$2240,2,FALSE)</f>
        <v xml:space="preserve"> </v>
      </c>
      <c r="O44" s="300" t="s">
        <v>1986</v>
      </c>
      <c r="P44" s="154"/>
    </row>
    <row r="45" spans="1:16" ht="20.3" customHeight="1" x14ac:dyDescent="0.3">
      <c r="A45" s="155"/>
      <c r="B45" s="168" t="s">
        <v>2802</v>
      </c>
      <c r="C45" s="161" t="s">
        <v>1966</v>
      </c>
      <c r="D45" s="161"/>
      <c r="E45" s="161"/>
      <c r="F45" s="161"/>
      <c r="G45" s="161"/>
      <c r="H45" s="161"/>
      <c r="I45" s="161"/>
      <c r="J45" s="161"/>
      <c r="K45" s="161"/>
      <c r="L45" s="137"/>
      <c r="M45" s="140"/>
      <c r="N45" s="376" t="str">
        <f>VLOOKUP(_Output!D1145,_Guidance!$B$2234:$C$2240,2,FALSE)</f>
        <v xml:space="preserve"> </v>
      </c>
      <c r="O45" s="300" t="s">
        <v>1987</v>
      </c>
      <c r="P45" s="154"/>
    </row>
    <row r="46" spans="1:16" ht="20.3" customHeight="1" x14ac:dyDescent="0.3">
      <c r="A46" s="155"/>
      <c r="B46" s="168" t="s">
        <v>2803</v>
      </c>
      <c r="C46" s="161" t="s">
        <v>342</v>
      </c>
      <c r="D46" s="161"/>
      <c r="E46" s="161"/>
      <c r="F46" s="161"/>
      <c r="G46" s="161"/>
      <c r="H46" s="161"/>
      <c r="I46" s="161"/>
      <c r="J46" s="161"/>
      <c r="K46" s="161"/>
      <c r="L46" s="137"/>
      <c r="M46" s="140"/>
      <c r="N46" s="376" t="str">
        <f>VLOOKUP(_Output!D1146,_Guidance!$B$2234:$C$2240,2,FALSE)</f>
        <v xml:space="preserve"> </v>
      </c>
      <c r="O46" s="300" t="s">
        <v>1988</v>
      </c>
      <c r="P46" s="154"/>
    </row>
    <row r="47" spans="1:16" ht="20.3" customHeight="1" x14ac:dyDescent="0.3">
      <c r="A47" s="155"/>
      <c r="B47" s="168" t="s">
        <v>2804</v>
      </c>
      <c r="C47" s="161" t="s">
        <v>1971</v>
      </c>
      <c r="D47" s="161"/>
      <c r="E47" s="161"/>
      <c r="F47" s="161"/>
      <c r="G47" s="161"/>
      <c r="H47" s="161"/>
      <c r="I47" s="161"/>
      <c r="J47" s="161"/>
      <c r="K47" s="161"/>
      <c r="L47" s="137"/>
      <c r="M47" s="140"/>
      <c r="N47" s="376" t="str">
        <f>VLOOKUP(_Output!D1147,_Guidance!$B$2234:$C$2240,2,FALSE)</f>
        <v xml:space="preserve"> </v>
      </c>
      <c r="O47" s="300" t="s">
        <v>1990</v>
      </c>
      <c r="P47" s="154"/>
    </row>
    <row r="48" spans="1:16" ht="20.3" customHeight="1" x14ac:dyDescent="0.3">
      <c r="A48" s="155"/>
      <c r="B48" s="168" t="s">
        <v>2805</v>
      </c>
      <c r="C48" s="161" t="s">
        <v>2011</v>
      </c>
      <c r="D48" s="161"/>
      <c r="E48" s="161"/>
      <c r="F48" s="161"/>
      <c r="G48" s="161"/>
      <c r="H48" s="161"/>
      <c r="I48" s="161"/>
      <c r="J48" s="161"/>
      <c r="K48" s="161"/>
      <c r="L48" s="137"/>
      <c r="M48" s="140"/>
      <c r="N48" s="376" t="str">
        <f>VLOOKUP(_Output!D1148,_Guidance!$B$2234:$C$2240,2,FALSE)</f>
        <v xml:space="preserve"> </v>
      </c>
      <c r="O48" s="300" t="s">
        <v>2037</v>
      </c>
      <c r="P48" s="154"/>
    </row>
    <row r="49" spans="1:16" ht="20.3" customHeight="1" x14ac:dyDescent="0.3">
      <c r="A49" s="155"/>
      <c r="B49" s="168" t="s">
        <v>2806</v>
      </c>
      <c r="C49" s="161" t="s">
        <v>2012</v>
      </c>
      <c r="D49" s="161"/>
      <c r="E49" s="161"/>
      <c r="F49" s="161"/>
      <c r="G49" s="161"/>
      <c r="H49" s="161"/>
      <c r="I49" s="161"/>
      <c r="J49" s="161"/>
      <c r="K49" s="161"/>
      <c r="L49" s="137"/>
      <c r="M49" s="140"/>
      <c r="N49" s="376" t="str">
        <f>VLOOKUP(_Output!D1149,_Guidance!$B$2234:$C$2240,2,FALSE)</f>
        <v xml:space="preserve"> </v>
      </c>
      <c r="O49" s="300" t="s">
        <v>2038</v>
      </c>
      <c r="P49" s="154"/>
    </row>
    <row r="50" spans="1:16" ht="20.3" customHeight="1" x14ac:dyDescent="0.3">
      <c r="A50" s="155"/>
      <c r="B50" s="168" t="s">
        <v>2807</v>
      </c>
      <c r="C50" s="161" t="s">
        <v>3619</v>
      </c>
      <c r="D50" s="161"/>
      <c r="E50" s="161"/>
      <c r="F50" s="161"/>
      <c r="G50" s="161"/>
      <c r="H50" s="161"/>
      <c r="I50" s="161"/>
      <c r="J50" s="161"/>
      <c r="K50" s="161"/>
      <c r="L50" s="137"/>
      <c r="M50" s="140"/>
      <c r="N50" s="376" t="str">
        <f>VLOOKUP(_Output!D1150,_Guidance!$B$2234:$C$2240,2,FALSE)</f>
        <v xml:space="preserve"> </v>
      </c>
      <c r="O50" s="300" t="s">
        <v>3620</v>
      </c>
      <c r="P50" s="154"/>
    </row>
    <row r="51" spans="1:16" ht="20.3" customHeight="1" x14ac:dyDescent="0.3">
      <c r="A51" s="155"/>
      <c r="B51" s="168" t="s">
        <v>2808</v>
      </c>
      <c r="C51" s="161" t="s">
        <v>3786</v>
      </c>
      <c r="D51" s="161"/>
      <c r="E51" s="167"/>
      <c r="F51" s="167"/>
      <c r="G51" s="167"/>
      <c r="H51" s="167"/>
      <c r="I51" s="167"/>
      <c r="J51" s="167"/>
      <c r="K51" s="167"/>
      <c r="L51" s="137"/>
      <c r="M51" s="140"/>
      <c r="N51" s="376" t="str">
        <f>VLOOKUP(_Output!D1151,_Guidance!$B$2234:$C$2240,2,FALSE)</f>
        <v xml:space="preserve"> </v>
      </c>
      <c r="O51" s="300" t="s">
        <v>4074</v>
      </c>
      <c r="P51" s="154"/>
    </row>
    <row r="52" spans="1:16" ht="20.3" customHeight="1" x14ac:dyDescent="0.3">
      <c r="A52" s="155"/>
      <c r="B52" s="168"/>
      <c r="C52" s="161"/>
      <c r="D52" s="161"/>
      <c r="E52" s="161"/>
      <c r="F52" s="161"/>
      <c r="G52" s="161"/>
      <c r="H52" s="161"/>
      <c r="I52" s="161"/>
      <c r="J52" s="161"/>
      <c r="K52" s="161"/>
      <c r="L52" s="137"/>
      <c r="M52" s="140"/>
      <c r="N52" s="376"/>
      <c r="O52" s="300"/>
      <c r="P52" s="154"/>
    </row>
    <row r="53" spans="1:16" ht="20.3" customHeight="1" x14ac:dyDescent="0.3">
      <c r="A53" s="155"/>
      <c r="B53" s="167" t="s">
        <v>3613</v>
      </c>
      <c r="C53" s="167"/>
      <c r="D53" s="161"/>
      <c r="E53" s="161"/>
      <c r="F53" s="161"/>
      <c r="G53" s="161"/>
      <c r="H53" s="161"/>
      <c r="I53" s="161"/>
      <c r="J53" s="161"/>
      <c r="K53" s="161"/>
      <c r="L53" s="137"/>
      <c r="M53" s="140"/>
      <c r="N53" s="376"/>
      <c r="O53" s="300"/>
      <c r="P53" s="154"/>
    </row>
    <row r="54" spans="1:16" ht="20.3" customHeight="1" x14ac:dyDescent="0.3">
      <c r="A54" s="155"/>
      <c r="B54" s="168" t="s">
        <v>2809</v>
      </c>
      <c r="C54" s="161" t="s">
        <v>1961</v>
      </c>
      <c r="D54" s="161"/>
      <c r="E54" s="161"/>
      <c r="F54" s="161"/>
      <c r="G54" s="161"/>
      <c r="H54" s="161"/>
      <c r="I54" s="161"/>
      <c r="J54" s="161"/>
      <c r="K54" s="161"/>
      <c r="L54" s="137"/>
      <c r="M54" s="140"/>
      <c r="N54" s="376" t="str">
        <f>VLOOKUP(_Output!D1152,_Guidance!$B$2234:$C$2240,2,FALSE)</f>
        <v xml:space="preserve"> </v>
      </c>
      <c r="O54" s="300" t="s">
        <v>3614</v>
      </c>
      <c r="P54" s="154"/>
    </row>
    <row r="55" spans="1:16" ht="20.3" customHeight="1" x14ac:dyDescent="0.3">
      <c r="A55" s="155"/>
      <c r="B55" s="168" t="s">
        <v>2810</v>
      </c>
      <c r="C55" s="161" t="s">
        <v>3595</v>
      </c>
      <c r="D55" s="161"/>
      <c r="E55" s="161"/>
      <c r="F55" s="161"/>
      <c r="G55" s="161"/>
      <c r="H55" s="161"/>
      <c r="I55" s="161"/>
      <c r="J55" s="161"/>
      <c r="K55" s="161"/>
      <c r="L55" s="137"/>
      <c r="M55" s="140"/>
      <c r="N55" s="376" t="str">
        <f>VLOOKUP(_Output!D1153,_Guidance!$B$2234:$C$2240,2,FALSE)</f>
        <v xml:space="preserve"> </v>
      </c>
      <c r="O55" s="300" t="s">
        <v>2249</v>
      </c>
      <c r="P55" s="154"/>
    </row>
    <row r="56" spans="1:16" ht="20.3" customHeight="1" x14ac:dyDescent="0.3">
      <c r="A56" s="155"/>
      <c r="B56" s="168" t="s">
        <v>2811</v>
      </c>
      <c r="C56" s="161" t="s">
        <v>1963</v>
      </c>
      <c r="D56" s="161"/>
      <c r="E56" s="161"/>
      <c r="F56" s="161"/>
      <c r="G56" s="161"/>
      <c r="H56" s="161"/>
      <c r="I56" s="161"/>
      <c r="J56" s="161"/>
      <c r="K56" s="161"/>
      <c r="L56" s="137"/>
      <c r="M56" s="140"/>
      <c r="N56" s="376" t="str">
        <f>VLOOKUP(_Output!D1154,_Guidance!$B$2234:$C$2240,2,FALSE)</f>
        <v xml:space="preserve"> </v>
      </c>
      <c r="O56" s="300" t="s">
        <v>1984</v>
      </c>
      <c r="P56" s="154"/>
    </row>
    <row r="57" spans="1:16" ht="20.3" customHeight="1" x14ac:dyDescent="0.3">
      <c r="A57" s="155"/>
      <c r="B57" s="168" t="s">
        <v>2812</v>
      </c>
      <c r="C57" s="161" t="s">
        <v>1967</v>
      </c>
      <c r="D57" s="161"/>
      <c r="E57" s="167"/>
      <c r="F57" s="167"/>
      <c r="G57" s="167"/>
      <c r="H57" s="167"/>
      <c r="I57" s="167"/>
      <c r="J57" s="167"/>
      <c r="K57" s="167"/>
      <c r="L57" s="137"/>
      <c r="M57" s="140"/>
      <c r="N57" s="376" t="str">
        <f>VLOOKUP(_Output!D1155,_Guidance!$B$2234:$C$2240,2,FALSE)</f>
        <v xml:space="preserve"> </v>
      </c>
      <c r="O57" s="300" t="s">
        <v>3596</v>
      </c>
      <c r="P57" s="154"/>
    </row>
    <row r="58" spans="1:16" ht="20.3" customHeight="1" x14ac:dyDescent="0.3">
      <c r="A58" s="155"/>
      <c r="B58" s="168" t="s">
        <v>2813</v>
      </c>
      <c r="C58" s="161" t="s">
        <v>1964</v>
      </c>
      <c r="D58" s="161"/>
      <c r="E58" s="161"/>
      <c r="F58" s="161"/>
      <c r="G58" s="161"/>
      <c r="H58" s="161"/>
      <c r="I58" s="161"/>
      <c r="J58" s="161"/>
      <c r="K58" s="161"/>
      <c r="L58" s="137"/>
      <c r="M58" s="140"/>
      <c r="N58" s="376" t="str">
        <f>VLOOKUP(_Output!D1156,_Guidance!$B$2234:$C$2240,2,FALSE)</f>
        <v xml:space="preserve"> </v>
      </c>
      <c r="O58" s="300" t="s">
        <v>2247</v>
      </c>
      <c r="P58" s="154"/>
    </row>
    <row r="59" spans="1:16" ht="20.3" customHeight="1" x14ac:dyDescent="0.3">
      <c r="A59" s="155"/>
      <c r="B59" s="168" t="s">
        <v>2814</v>
      </c>
      <c r="C59" s="161" t="s">
        <v>1972</v>
      </c>
      <c r="D59" s="161"/>
      <c r="E59" s="161"/>
      <c r="F59" s="161"/>
      <c r="G59" s="161"/>
      <c r="H59" s="161"/>
      <c r="I59" s="161"/>
      <c r="J59" s="161"/>
      <c r="K59" s="161"/>
      <c r="L59" s="137"/>
      <c r="M59" s="140"/>
      <c r="N59" s="376" t="str">
        <f>VLOOKUP(_Output!D1157,_Guidance!$B$2234:$C$2240,2,FALSE)</f>
        <v xml:space="preserve"> </v>
      </c>
      <c r="O59" s="300" t="s">
        <v>3598</v>
      </c>
      <c r="P59" s="154"/>
    </row>
    <row r="60" spans="1:16" ht="20.3" customHeight="1" x14ac:dyDescent="0.3">
      <c r="A60" s="155"/>
      <c r="B60" s="168" t="s">
        <v>2815</v>
      </c>
      <c r="C60" s="161" t="s">
        <v>1973</v>
      </c>
      <c r="D60" s="161"/>
      <c r="E60" s="161"/>
      <c r="F60" s="161"/>
      <c r="G60" s="161"/>
      <c r="H60" s="161"/>
      <c r="I60" s="161"/>
      <c r="J60" s="161"/>
      <c r="K60" s="161"/>
      <c r="L60" s="137"/>
      <c r="M60" s="140"/>
      <c r="N60" s="376" t="str">
        <f>VLOOKUP(_Output!D1158,_Guidance!$B$2234:$C$2240,2,FALSE)</f>
        <v xml:space="preserve"> </v>
      </c>
      <c r="O60" s="300" t="s">
        <v>1991</v>
      </c>
      <c r="P60" s="154"/>
    </row>
    <row r="61" spans="1:16" ht="20.3" customHeight="1" x14ac:dyDescent="0.3">
      <c r="A61" s="155"/>
      <c r="B61" s="168" t="s">
        <v>2816</v>
      </c>
      <c r="C61" s="161" t="s">
        <v>1974</v>
      </c>
      <c r="D61" s="161"/>
      <c r="E61" s="161"/>
      <c r="F61" s="161"/>
      <c r="G61" s="161"/>
      <c r="H61" s="161"/>
      <c r="I61" s="161"/>
      <c r="J61" s="161"/>
      <c r="K61" s="161"/>
      <c r="L61" s="137"/>
      <c r="M61" s="140"/>
      <c r="N61" s="376" t="str">
        <f>VLOOKUP(_Output!D1159,_Guidance!$B$2234:$C$2240,2,FALSE)</f>
        <v xml:space="preserve"> </v>
      </c>
      <c r="O61" s="300" t="s">
        <v>4596</v>
      </c>
      <c r="P61" s="154"/>
    </row>
    <row r="62" spans="1:16" ht="20.3" customHeight="1" x14ac:dyDescent="0.3">
      <c r="A62" s="155"/>
      <c r="B62" s="168"/>
      <c r="C62" s="161"/>
      <c r="D62" s="161"/>
      <c r="E62" s="161"/>
      <c r="F62" s="161"/>
      <c r="G62" s="161"/>
      <c r="H62" s="161"/>
      <c r="I62" s="161"/>
      <c r="J62" s="161"/>
      <c r="K62" s="161"/>
      <c r="L62" s="137"/>
      <c r="M62" s="140"/>
      <c r="N62" s="376"/>
      <c r="O62" s="300"/>
      <c r="P62" s="154"/>
    </row>
    <row r="63" spans="1:16" ht="20.3" customHeight="1" x14ac:dyDescent="0.3">
      <c r="A63" s="155"/>
      <c r="B63" s="167" t="s">
        <v>3616</v>
      </c>
      <c r="C63" s="167"/>
      <c r="D63" s="161"/>
      <c r="E63" s="161"/>
      <c r="F63" s="161"/>
      <c r="G63" s="161"/>
      <c r="H63" s="161"/>
      <c r="I63" s="161"/>
      <c r="J63" s="161"/>
      <c r="K63" s="161"/>
      <c r="L63" s="137"/>
      <c r="M63" s="140"/>
      <c r="N63" s="376"/>
      <c r="O63" s="300"/>
      <c r="P63" s="154"/>
    </row>
    <row r="64" spans="1:16" ht="20.3" customHeight="1" x14ac:dyDescent="0.3">
      <c r="A64" s="155"/>
      <c r="B64" s="168" t="s">
        <v>2817</v>
      </c>
      <c r="C64" s="161" t="s">
        <v>360</v>
      </c>
      <c r="D64" s="161"/>
      <c r="E64" s="161"/>
      <c r="F64" s="161"/>
      <c r="G64" s="161"/>
      <c r="H64" s="161"/>
      <c r="I64" s="161"/>
      <c r="J64" s="161"/>
      <c r="K64" s="161"/>
      <c r="L64" s="137"/>
      <c r="M64" s="140"/>
      <c r="N64" s="376" t="str">
        <f>VLOOKUP(_Output!D1160,_Guidance!$B$2234:$C$2240,2,FALSE)</f>
        <v xml:space="preserve"> </v>
      </c>
      <c r="O64" s="300" t="s">
        <v>4600</v>
      </c>
      <c r="P64" s="154"/>
    </row>
    <row r="65" spans="1:16" ht="20.3" customHeight="1" x14ac:dyDescent="0.3">
      <c r="A65" s="155"/>
      <c r="B65" s="168" t="s">
        <v>2818</v>
      </c>
      <c r="C65" s="161" t="s">
        <v>1968</v>
      </c>
      <c r="D65" s="161"/>
      <c r="E65" s="161"/>
      <c r="F65" s="161"/>
      <c r="G65" s="161"/>
      <c r="H65" s="161"/>
      <c r="I65" s="161"/>
      <c r="J65" s="161"/>
      <c r="K65" s="161"/>
      <c r="L65" s="137"/>
      <c r="M65" s="140"/>
      <c r="N65" s="376" t="str">
        <f>VLOOKUP(_Output!D1161,_Guidance!$B$2234:$C$2240,2,FALSE)</f>
        <v xml:space="preserve"> </v>
      </c>
      <c r="O65" s="300" t="s">
        <v>1989</v>
      </c>
      <c r="P65" s="154"/>
    </row>
    <row r="66" spans="1:16" ht="20.3" customHeight="1" x14ac:dyDescent="0.3">
      <c r="A66" s="155"/>
      <c r="B66" s="168" t="s">
        <v>2819</v>
      </c>
      <c r="C66" s="161" t="s">
        <v>2170</v>
      </c>
      <c r="D66" s="161"/>
      <c r="E66" s="161"/>
      <c r="F66" s="161"/>
      <c r="G66" s="161"/>
      <c r="H66" s="161"/>
      <c r="I66" s="161"/>
      <c r="J66" s="161"/>
      <c r="K66" s="161"/>
      <c r="L66" s="137"/>
      <c r="M66" s="140"/>
      <c r="N66" s="376" t="str">
        <f>VLOOKUP(_Output!D1162,_Guidance!$B$2234:$C$2240,2,FALSE)</f>
        <v xml:space="preserve"> </v>
      </c>
      <c r="O66" s="300" t="s">
        <v>4597</v>
      </c>
      <c r="P66" s="154"/>
    </row>
    <row r="67" spans="1:16" ht="20.3" customHeight="1" x14ac:dyDescent="0.3">
      <c r="A67" s="155"/>
      <c r="B67" s="168" t="s">
        <v>2820</v>
      </c>
      <c r="C67" s="161" t="s">
        <v>1969</v>
      </c>
      <c r="D67" s="161"/>
      <c r="E67" s="161"/>
      <c r="F67" s="161"/>
      <c r="G67" s="161"/>
      <c r="H67" s="161"/>
      <c r="I67" s="161"/>
      <c r="J67" s="161"/>
      <c r="K67" s="161"/>
      <c r="L67" s="137"/>
      <c r="M67" s="140"/>
      <c r="N67" s="376" t="str">
        <f>VLOOKUP(_Output!D1163,_Guidance!$B$2234:$C$2240,2,FALSE)</f>
        <v xml:space="preserve"> </v>
      </c>
      <c r="O67" s="300" t="s">
        <v>4598</v>
      </c>
      <c r="P67" s="154"/>
    </row>
    <row r="68" spans="1:16" ht="20.3" customHeight="1" x14ac:dyDescent="0.3">
      <c r="A68" s="155"/>
      <c r="B68" s="168" t="s">
        <v>2821</v>
      </c>
      <c r="C68" s="161" t="s">
        <v>1970</v>
      </c>
      <c r="D68" s="161"/>
      <c r="E68" s="161"/>
      <c r="F68" s="161"/>
      <c r="G68" s="161"/>
      <c r="H68" s="161"/>
      <c r="I68" s="161"/>
      <c r="J68" s="161"/>
      <c r="K68" s="161"/>
      <c r="L68" s="137"/>
      <c r="M68" s="140"/>
      <c r="N68" s="376" t="str">
        <f>VLOOKUP(_Output!D1164,_Guidance!$B$2234:$C$2240,2,FALSE)</f>
        <v xml:space="preserve"> </v>
      </c>
      <c r="O68" s="300" t="s">
        <v>4599</v>
      </c>
      <c r="P68" s="154"/>
    </row>
    <row r="69" spans="1:16" ht="20.3" customHeight="1" x14ac:dyDescent="0.3">
      <c r="A69" s="155"/>
      <c r="B69" s="168" t="s">
        <v>2822</v>
      </c>
      <c r="C69" s="161" t="s">
        <v>1965</v>
      </c>
      <c r="D69" s="161"/>
      <c r="E69" s="161"/>
      <c r="F69" s="161"/>
      <c r="G69" s="161"/>
      <c r="H69" s="161"/>
      <c r="I69" s="161"/>
      <c r="J69" s="161"/>
      <c r="K69" s="161"/>
      <c r="L69" s="137"/>
      <c r="M69" s="140"/>
      <c r="N69" s="376" t="str">
        <f>VLOOKUP(_Output!D1165,_Guidance!$B$2234:$C$2240,2,FALSE)</f>
        <v xml:space="preserve"> </v>
      </c>
      <c r="O69" s="300" t="s">
        <v>1985</v>
      </c>
      <c r="P69" s="154"/>
    </row>
    <row r="70" spans="1:16" ht="20.3" customHeight="1" x14ac:dyDescent="0.3">
      <c r="A70" s="155"/>
      <c r="B70" s="168" t="s">
        <v>2823</v>
      </c>
      <c r="C70" s="161" t="s">
        <v>3615</v>
      </c>
      <c r="D70" s="161"/>
      <c r="E70" s="161"/>
      <c r="F70" s="161"/>
      <c r="G70" s="161"/>
      <c r="H70" s="161"/>
      <c r="I70" s="161"/>
      <c r="J70" s="161"/>
      <c r="K70" s="161"/>
      <c r="L70" s="137"/>
      <c r="M70" s="140"/>
      <c r="N70" s="376" t="str">
        <f>VLOOKUP(_Output!D1166,_Guidance!$B$2234:$C$2240,2,FALSE)</f>
        <v xml:space="preserve"> </v>
      </c>
      <c r="O70" s="300" t="s">
        <v>3618</v>
      </c>
      <c r="P70" s="154"/>
    </row>
    <row r="71" spans="1:16" ht="20.3" customHeight="1" x14ac:dyDescent="0.3">
      <c r="A71" s="155"/>
      <c r="B71" s="168" t="s">
        <v>2824</v>
      </c>
      <c r="C71" s="161" t="s">
        <v>3612</v>
      </c>
      <c r="D71" s="161"/>
      <c r="E71" s="161"/>
      <c r="F71" s="161"/>
      <c r="G71" s="161"/>
      <c r="H71" s="161"/>
      <c r="I71" s="161"/>
      <c r="J71" s="161"/>
      <c r="K71" s="161"/>
      <c r="L71" s="137"/>
      <c r="M71" s="140"/>
      <c r="N71" s="376" t="str">
        <f>VLOOKUP(_Output!D1167,_Guidance!$B$2234:$C$2240,2,FALSE)</f>
        <v xml:space="preserve"> </v>
      </c>
      <c r="O71" s="300" t="s">
        <v>3617</v>
      </c>
      <c r="P71" s="154"/>
    </row>
    <row r="72" spans="1:16" ht="20.3" customHeight="1" x14ac:dyDescent="0.3">
      <c r="A72" s="155"/>
      <c r="B72" s="168" t="s">
        <v>3621</v>
      </c>
      <c r="C72" s="161" t="s">
        <v>5100</v>
      </c>
      <c r="D72" s="161"/>
      <c r="E72" s="161"/>
      <c r="F72" s="161"/>
      <c r="G72" s="161"/>
      <c r="H72" s="161"/>
      <c r="I72" s="161"/>
      <c r="J72" s="161"/>
      <c r="K72" s="161"/>
      <c r="L72" s="137"/>
      <c r="M72" s="140"/>
      <c r="N72" s="376" t="str">
        <f>VLOOKUP(_Output!D1168,_Guidance!$B$2234:$C$2240,2,FALSE)</f>
        <v xml:space="preserve"> </v>
      </c>
      <c r="O72" s="300" t="s">
        <v>5101</v>
      </c>
      <c r="P72" s="154"/>
    </row>
    <row r="73" spans="1:16" ht="20.3" customHeight="1" x14ac:dyDescent="0.3">
      <c r="A73" s="155"/>
      <c r="B73" s="168"/>
      <c r="C73" s="161"/>
      <c r="D73" s="161"/>
      <c r="E73" s="161"/>
      <c r="F73" s="161"/>
      <c r="G73" s="161"/>
      <c r="H73" s="161"/>
      <c r="I73" s="161"/>
      <c r="J73" s="161"/>
      <c r="K73" s="161"/>
      <c r="L73" s="137"/>
      <c r="M73" s="140"/>
      <c r="N73" s="376"/>
      <c r="O73" s="300"/>
      <c r="P73" s="154"/>
    </row>
    <row r="74" spans="1:16" ht="20.3" customHeight="1" x14ac:dyDescent="0.3">
      <c r="A74" s="155"/>
      <c r="B74" s="167" t="s">
        <v>3602</v>
      </c>
      <c r="C74" s="167"/>
      <c r="D74" s="161"/>
      <c r="E74" s="161"/>
      <c r="F74" s="161"/>
      <c r="G74" s="161"/>
      <c r="H74" s="161"/>
      <c r="I74" s="161"/>
      <c r="J74" s="161"/>
      <c r="K74" s="161"/>
      <c r="L74" s="137"/>
      <c r="M74" s="140"/>
      <c r="N74" s="376"/>
      <c r="O74" s="300"/>
      <c r="P74" s="154"/>
    </row>
    <row r="75" spans="1:16" ht="20.3" customHeight="1" x14ac:dyDescent="0.3">
      <c r="A75" s="155"/>
      <c r="B75" s="168" t="s">
        <v>3622</v>
      </c>
      <c r="C75" s="161" t="s">
        <v>3599</v>
      </c>
      <c r="D75" s="161"/>
      <c r="E75" s="161"/>
      <c r="F75" s="161"/>
      <c r="G75" s="161"/>
      <c r="H75" s="161"/>
      <c r="I75" s="161"/>
      <c r="J75" s="161"/>
      <c r="K75" s="161"/>
      <c r="L75" s="137"/>
      <c r="M75" s="140"/>
      <c r="N75" s="376" t="str">
        <f>VLOOKUP(_Output!D1169,_Guidance!$B$2234:$C$2240,2,FALSE)</f>
        <v xml:space="preserve"> </v>
      </c>
      <c r="O75" s="300" t="s">
        <v>3635</v>
      </c>
      <c r="P75" s="154"/>
    </row>
    <row r="76" spans="1:16" ht="20.3" customHeight="1" x14ac:dyDescent="0.3">
      <c r="A76" s="155"/>
      <c r="B76" s="168" t="s">
        <v>3623</v>
      </c>
      <c r="C76" s="161" t="s">
        <v>3600</v>
      </c>
      <c r="D76" s="161"/>
      <c r="E76" s="161"/>
      <c r="F76" s="161"/>
      <c r="G76" s="161"/>
      <c r="H76" s="161"/>
      <c r="I76" s="161"/>
      <c r="J76" s="161"/>
      <c r="K76" s="161"/>
      <c r="L76" s="137"/>
      <c r="M76" s="140"/>
      <c r="N76" s="376" t="str">
        <f>VLOOKUP(_Output!D1170,_Guidance!$B$2234:$C$2240,2,FALSE)</f>
        <v xml:space="preserve"> </v>
      </c>
      <c r="O76" s="300" t="s">
        <v>3636</v>
      </c>
      <c r="P76" s="154"/>
    </row>
    <row r="77" spans="1:16" ht="20.3" customHeight="1" x14ac:dyDescent="0.3">
      <c r="A77" s="155"/>
      <c r="B77" s="168"/>
      <c r="C77" s="161"/>
      <c r="D77" s="161"/>
      <c r="E77" s="167"/>
      <c r="F77" s="167"/>
      <c r="G77" s="167"/>
      <c r="H77" s="167"/>
      <c r="I77" s="167"/>
      <c r="J77" s="167"/>
      <c r="K77" s="167"/>
      <c r="L77" s="137"/>
      <c r="M77" s="140"/>
      <c r="N77" s="376"/>
      <c r="O77" s="300"/>
      <c r="P77" s="154"/>
    </row>
    <row r="78" spans="1:16" ht="20.3" customHeight="1" x14ac:dyDescent="0.3">
      <c r="A78" s="155"/>
      <c r="B78" s="167" t="s">
        <v>324</v>
      </c>
      <c r="C78" s="167"/>
      <c r="D78" s="161"/>
      <c r="E78" s="161"/>
      <c r="F78" s="161"/>
      <c r="G78" s="161"/>
      <c r="H78" s="161"/>
      <c r="I78" s="161"/>
      <c r="J78" s="161"/>
      <c r="K78" s="161"/>
      <c r="L78" s="137"/>
      <c r="M78" s="140"/>
      <c r="N78" s="376"/>
      <c r="O78" s="300"/>
      <c r="P78" s="154"/>
    </row>
    <row r="79" spans="1:16" ht="20.3" customHeight="1" x14ac:dyDescent="0.3">
      <c r="A79" s="155"/>
      <c r="B79" s="168" t="s">
        <v>3624</v>
      </c>
      <c r="C79" s="161" t="s">
        <v>3604</v>
      </c>
      <c r="D79" s="161"/>
      <c r="E79" s="161"/>
      <c r="F79" s="161"/>
      <c r="G79" s="161"/>
      <c r="H79" s="161"/>
      <c r="I79" s="161"/>
      <c r="J79" s="161"/>
      <c r="K79" s="161"/>
      <c r="L79" s="137"/>
      <c r="M79" s="140"/>
      <c r="N79" s="376" t="str">
        <f>VLOOKUP(_Output!D1171,_Guidance!$B$2234:$C$2240,2,FALSE)</f>
        <v xml:space="preserve"> </v>
      </c>
      <c r="O79" s="300" t="s">
        <v>3608</v>
      </c>
      <c r="P79" s="154"/>
    </row>
    <row r="80" spans="1:16" ht="20.3" customHeight="1" x14ac:dyDescent="0.3">
      <c r="A80" s="155"/>
      <c r="B80" s="168" t="s">
        <v>3625</v>
      </c>
      <c r="C80" s="161" t="s">
        <v>3605</v>
      </c>
      <c r="D80" s="161"/>
      <c r="E80" s="161"/>
      <c r="F80" s="161"/>
      <c r="G80" s="161"/>
      <c r="H80" s="161"/>
      <c r="I80" s="161"/>
      <c r="J80" s="161"/>
      <c r="K80" s="161"/>
      <c r="L80" s="137"/>
      <c r="M80" s="140"/>
      <c r="N80" s="376" t="str">
        <f>VLOOKUP(_Output!D1174,_Guidance!$B$2234:$C$2240,2,FALSE)</f>
        <v xml:space="preserve"> </v>
      </c>
      <c r="O80" s="300" t="s">
        <v>3609</v>
      </c>
      <c r="P80" s="154"/>
    </row>
    <row r="81" spans="1:16" ht="20.3" customHeight="1" x14ac:dyDescent="0.3">
      <c r="A81" s="155"/>
      <c r="B81" s="168" t="s">
        <v>3626</v>
      </c>
      <c r="C81" s="161" t="s">
        <v>3606</v>
      </c>
      <c r="D81" s="161"/>
      <c r="E81" s="161"/>
      <c r="F81" s="161"/>
      <c r="G81" s="161"/>
      <c r="H81" s="161"/>
      <c r="I81" s="161"/>
      <c r="J81" s="161"/>
      <c r="K81" s="161"/>
      <c r="L81" s="137"/>
      <c r="M81" s="140"/>
      <c r="N81" s="376" t="str">
        <f>VLOOKUP(_Output!D1176,_Guidance!$B$2234:$C$2240,2,FALSE)</f>
        <v xml:space="preserve"> </v>
      </c>
      <c r="O81" s="300" t="s">
        <v>3610</v>
      </c>
      <c r="P81" s="154"/>
    </row>
    <row r="82" spans="1:16" ht="20.3" customHeight="1" x14ac:dyDescent="0.3">
      <c r="A82" s="155"/>
      <c r="B82" s="168" t="s">
        <v>3627</v>
      </c>
      <c r="C82" s="161" t="s">
        <v>3607</v>
      </c>
      <c r="D82" s="161"/>
      <c r="E82" s="161"/>
      <c r="F82" s="161"/>
      <c r="G82" s="161"/>
      <c r="H82" s="161"/>
      <c r="I82" s="161"/>
      <c r="J82" s="161"/>
      <c r="K82" s="161"/>
      <c r="L82" s="137"/>
      <c r="M82" s="140"/>
      <c r="N82" s="376" t="str">
        <f>VLOOKUP(_Output!D1178,_Guidance!$B$2234:$C$2240,2,FALSE)</f>
        <v xml:space="preserve"> </v>
      </c>
      <c r="O82" s="300" t="s">
        <v>3611</v>
      </c>
      <c r="P82" s="154"/>
    </row>
    <row r="83" spans="1:16" ht="20.3" customHeight="1" x14ac:dyDescent="0.3">
      <c r="A83" s="155"/>
      <c r="B83" s="168"/>
      <c r="C83" s="161"/>
      <c r="D83" s="161"/>
      <c r="E83" s="161"/>
      <c r="F83" s="161"/>
      <c r="G83" s="161"/>
      <c r="H83" s="161"/>
      <c r="I83" s="161"/>
      <c r="J83" s="161"/>
      <c r="K83" s="161"/>
      <c r="L83" s="137"/>
      <c r="M83" s="140"/>
      <c r="N83" s="376"/>
      <c r="O83" s="300"/>
      <c r="P83" s="154"/>
    </row>
    <row r="84" spans="1:16" ht="20.3" customHeight="1" x14ac:dyDescent="0.3">
      <c r="A84" s="155"/>
      <c r="B84" s="167" t="s">
        <v>3597</v>
      </c>
      <c r="C84" s="167"/>
      <c r="D84" s="161"/>
      <c r="E84" s="161"/>
      <c r="F84" s="161"/>
      <c r="G84" s="161"/>
      <c r="H84" s="161"/>
      <c r="I84" s="161"/>
      <c r="J84" s="161"/>
      <c r="K84" s="161"/>
      <c r="L84" s="137"/>
      <c r="M84" s="140"/>
      <c r="N84" s="376"/>
      <c r="O84" s="300"/>
      <c r="P84" s="154"/>
    </row>
    <row r="85" spans="1:16" ht="20.3" customHeight="1" x14ac:dyDescent="0.3">
      <c r="A85" s="155"/>
      <c r="B85" s="168" t="s">
        <v>3628</v>
      </c>
      <c r="C85" s="161" t="s">
        <v>3904</v>
      </c>
      <c r="D85" s="161"/>
      <c r="E85" s="161"/>
      <c r="F85" s="161"/>
      <c r="G85" s="161"/>
      <c r="H85" s="161"/>
      <c r="I85" s="161"/>
      <c r="J85" s="161"/>
      <c r="K85" s="161"/>
      <c r="L85" s="137"/>
      <c r="M85" s="140"/>
      <c r="N85" s="376" t="str">
        <f>VLOOKUP(_Output!D1181,_Guidance!$B$2234:$C$2240,2,FALSE)</f>
        <v xml:space="preserve"> </v>
      </c>
      <c r="O85" s="300" t="s">
        <v>3638</v>
      </c>
      <c r="P85" s="154"/>
    </row>
    <row r="86" spans="1:16" ht="20.3" customHeight="1" x14ac:dyDescent="0.3">
      <c r="A86" s="155"/>
      <c r="B86" s="168" t="s">
        <v>3629</v>
      </c>
      <c r="C86" s="161" t="s">
        <v>3905</v>
      </c>
      <c r="D86" s="161"/>
      <c r="E86" s="161"/>
      <c r="F86" s="161"/>
      <c r="G86" s="161"/>
      <c r="H86" s="161"/>
      <c r="I86" s="161"/>
      <c r="J86" s="161"/>
      <c r="K86" s="161"/>
      <c r="L86" s="137"/>
      <c r="M86" s="140"/>
      <c r="N86" s="376" t="str">
        <f>VLOOKUP(_Output!D1182,_Guidance!$B$2234:$C$2240,2,FALSE)</f>
        <v xml:space="preserve"> </v>
      </c>
      <c r="O86" s="300" t="s">
        <v>3637</v>
      </c>
      <c r="P86" s="154"/>
    </row>
    <row r="87" spans="1:16" ht="20.3" customHeight="1" x14ac:dyDescent="0.3">
      <c r="A87" s="155"/>
      <c r="B87" s="168" t="s">
        <v>3630</v>
      </c>
      <c r="C87" s="161" t="s">
        <v>2248</v>
      </c>
      <c r="D87" s="140"/>
      <c r="E87" s="140"/>
      <c r="F87" s="140"/>
      <c r="G87" s="140"/>
      <c r="H87" s="140"/>
      <c r="I87" s="140"/>
      <c r="J87" s="140"/>
      <c r="K87" s="140"/>
      <c r="L87" s="137"/>
      <c r="M87" s="140"/>
      <c r="N87" s="376" t="str">
        <f>VLOOKUP(_Output!D1183,_Guidance!$B$2234:$C$2240,2,FALSE)</f>
        <v xml:space="preserve"> </v>
      </c>
      <c r="O87" s="300" t="s">
        <v>3673</v>
      </c>
      <c r="P87" s="154"/>
    </row>
    <row r="88" spans="1:16" ht="20.3" customHeight="1" x14ac:dyDescent="0.3">
      <c r="A88" s="155"/>
      <c r="B88" s="168" t="s">
        <v>3631</v>
      </c>
      <c r="C88" s="161" t="s">
        <v>2010</v>
      </c>
      <c r="D88" s="161"/>
      <c r="E88" s="167"/>
      <c r="F88" s="167"/>
      <c r="G88" s="167"/>
      <c r="H88" s="167"/>
      <c r="I88" s="167"/>
      <c r="J88" s="167"/>
      <c r="K88" s="167"/>
      <c r="L88" s="137"/>
      <c r="M88" s="140"/>
      <c r="N88" s="376" t="str">
        <f>VLOOKUP(_Output!D1184,_Guidance!$B$2234:$C$2240,2,FALSE)</f>
        <v xml:space="preserve"> </v>
      </c>
      <c r="O88" s="300" t="s">
        <v>2036</v>
      </c>
      <c r="P88" s="154"/>
    </row>
    <row r="89" spans="1:16" ht="20.3" customHeight="1" x14ac:dyDescent="0.3">
      <c r="A89" s="155"/>
      <c r="B89" s="168" t="s">
        <v>3632</v>
      </c>
      <c r="C89" s="161" t="s">
        <v>2013</v>
      </c>
      <c r="D89" s="161"/>
      <c r="E89" s="161"/>
      <c r="F89" s="161"/>
      <c r="G89" s="161"/>
      <c r="H89" s="161"/>
      <c r="I89" s="161"/>
      <c r="J89" s="161"/>
      <c r="K89" s="161"/>
      <c r="L89" s="137"/>
      <c r="M89" s="140"/>
      <c r="N89" s="376" t="str">
        <f>VLOOKUP(_Output!D1185,_Guidance!$B$2234:$C$2240,2,FALSE)</f>
        <v xml:space="preserve"> </v>
      </c>
      <c r="O89" s="300" t="s">
        <v>3674</v>
      </c>
      <c r="P89" s="154"/>
    </row>
    <row r="90" spans="1:16" ht="20.3" customHeight="1" x14ac:dyDescent="0.3">
      <c r="A90" s="155"/>
      <c r="B90" s="168" t="s">
        <v>3704</v>
      </c>
      <c r="C90" s="169" t="s">
        <v>2009</v>
      </c>
      <c r="D90" s="143"/>
      <c r="E90" s="143"/>
      <c r="F90" s="143"/>
      <c r="G90" s="169"/>
      <c r="H90" s="169"/>
      <c r="I90" s="169"/>
      <c r="J90" s="169"/>
      <c r="K90" s="169"/>
      <c r="L90" s="139"/>
      <c r="M90" s="143"/>
      <c r="N90" s="553" t="str">
        <f>VLOOKUP(_Output!D1186,_Guidance!$B$2234:$C$2240,2,FALSE)</f>
        <v xml:space="preserve"> </v>
      </c>
      <c r="O90" s="304" t="s">
        <v>3675</v>
      </c>
      <c r="P90" s="154"/>
    </row>
    <row r="91" spans="1:16" ht="20.3" customHeight="1" x14ac:dyDescent="0.3">
      <c r="A91" s="155"/>
      <c r="B91" s="140"/>
      <c r="C91" s="170" t="s">
        <v>578</v>
      </c>
      <c r="D91" s="170"/>
      <c r="E91" s="170"/>
      <c r="F91" s="170"/>
      <c r="G91" s="170"/>
      <c r="H91" s="170"/>
      <c r="I91" s="170"/>
      <c r="J91" s="170"/>
      <c r="K91" s="170"/>
      <c r="L91" s="306">
        <f>IFERROR(ROUND(_Output!K372,0),0)</f>
        <v>0</v>
      </c>
      <c r="M91" s="140"/>
      <c r="N91" s="178"/>
      <c r="O91" s="300"/>
      <c r="P91" s="154"/>
    </row>
    <row r="92" spans="1:16" ht="20.3" customHeight="1" x14ac:dyDescent="0.3">
      <c r="A92" s="155"/>
      <c r="B92" s="140"/>
      <c r="C92" s="170"/>
      <c r="D92" s="170"/>
      <c r="E92" s="170"/>
      <c r="F92" s="170"/>
      <c r="G92" s="170"/>
      <c r="H92" s="170"/>
      <c r="I92" s="170"/>
      <c r="J92" s="170"/>
      <c r="K92" s="170"/>
      <c r="L92" s="375"/>
      <c r="M92" s="140"/>
      <c r="N92" s="178"/>
      <c r="O92" s="300"/>
      <c r="P92" s="154"/>
    </row>
    <row r="93" spans="1:16" ht="20.3" customHeight="1" x14ac:dyDescent="0.3">
      <c r="A93" s="174"/>
      <c r="B93" s="172" t="s">
        <v>223</v>
      </c>
      <c r="C93" s="172"/>
      <c r="D93" s="172"/>
      <c r="E93" s="172"/>
      <c r="F93" s="172"/>
      <c r="G93" s="172"/>
      <c r="H93" s="172"/>
      <c r="I93" s="172"/>
      <c r="J93" s="172"/>
      <c r="K93" s="172"/>
      <c r="L93" s="139"/>
      <c r="M93" s="140"/>
      <c r="N93" s="139"/>
      <c r="O93" s="139"/>
      <c r="P93" s="154"/>
    </row>
    <row r="94" spans="1:16" ht="20.3" customHeight="1" x14ac:dyDescent="0.3">
      <c r="A94" s="9"/>
      <c r="B94" s="3" t="s">
        <v>890</v>
      </c>
      <c r="C94" s="3" t="s">
        <v>4103</v>
      </c>
      <c r="D94" s="5"/>
      <c r="E94" s="5"/>
      <c r="F94" s="5"/>
      <c r="G94" s="5"/>
      <c r="H94" s="5"/>
      <c r="I94" s="5"/>
      <c r="J94" s="5"/>
      <c r="K94" s="102" t="s">
        <v>863</v>
      </c>
      <c r="L94" s="613" t="s">
        <v>1941</v>
      </c>
      <c r="M94" s="614"/>
      <c r="N94" s="945"/>
      <c r="O94" s="946"/>
      <c r="P94" s="154"/>
    </row>
    <row r="95" spans="1:16" ht="20.3" customHeight="1" x14ac:dyDescent="0.3">
      <c r="A95" s="9"/>
      <c r="B95" s="5"/>
      <c r="C95" s="5"/>
      <c r="D95" s="5"/>
      <c r="E95" s="5"/>
      <c r="F95" s="5"/>
      <c r="G95" s="5"/>
      <c r="H95" s="5"/>
      <c r="I95" s="5"/>
      <c r="J95" s="5"/>
      <c r="K95" s="5"/>
      <c r="L95" s="615" t="s">
        <v>1943</v>
      </c>
      <c r="M95" s="616"/>
      <c r="N95" s="941"/>
      <c r="O95" s="942"/>
      <c r="P95" s="14"/>
    </row>
    <row r="96" spans="1:16" ht="20.3" customHeight="1" x14ac:dyDescent="0.3">
      <c r="A96" s="9"/>
      <c r="B96" s="5"/>
      <c r="C96" s="5"/>
      <c r="D96" s="5"/>
      <c r="E96" s="5"/>
      <c r="F96" s="5"/>
      <c r="G96" s="5"/>
      <c r="H96" s="5"/>
      <c r="I96" s="5"/>
      <c r="J96" s="5"/>
      <c r="K96" s="5"/>
      <c r="L96" s="615" t="s">
        <v>220</v>
      </c>
      <c r="M96" s="616"/>
      <c r="N96" s="943"/>
      <c r="O96" s="944"/>
      <c r="P96" s="14"/>
    </row>
    <row r="97" spans="1:16" ht="20.3" customHeight="1" x14ac:dyDescent="0.3">
      <c r="A97" s="9"/>
      <c r="B97" s="5"/>
      <c r="C97" s="5"/>
      <c r="D97" s="5"/>
      <c r="E97" s="5"/>
      <c r="F97" s="5"/>
      <c r="G97" s="5"/>
      <c r="H97" s="5"/>
      <c r="I97" s="5"/>
      <c r="J97" s="5"/>
      <c r="K97" s="5"/>
      <c r="L97" s="615" t="s">
        <v>552</v>
      </c>
      <c r="M97" s="616"/>
      <c r="N97" s="941"/>
      <c r="O97" s="942"/>
      <c r="P97" s="14"/>
    </row>
    <row r="98" spans="1:16" ht="20.3" customHeight="1" x14ac:dyDescent="0.3">
      <c r="A98" s="9"/>
      <c r="B98" s="5"/>
      <c r="C98" s="5"/>
      <c r="D98" s="5"/>
      <c r="E98" s="5"/>
      <c r="F98" s="5"/>
      <c r="G98" s="5"/>
      <c r="H98" s="5"/>
      <c r="I98" s="5"/>
      <c r="J98" s="5"/>
      <c r="K98" s="5"/>
      <c r="L98" s="615" t="s">
        <v>314</v>
      </c>
      <c r="M98" s="616"/>
      <c r="N98" s="943"/>
      <c r="O98" s="944"/>
      <c r="P98" s="14"/>
    </row>
    <row r="99" spans="1:16" ht="20.3" customHeight="1" x14ac:dyDescent="0.3">
      <c r="A99" s="9"/>
      <c r="B99" s="5"/>
      <c r="C99" s="5"/>
      <c r="D99" s="5"/>
      <c r="E99" s="5"/>
      <c r="F99" s="5"/>
      <c r="G99" s="5"/>
      <c r="H99" s="5"/>
      <c r="I99" s="5"/>
      <c r="J99" s="5"/>
      <c r="K99" s="5"/>
      <c r="L99" s="615" t="s">
        <v>315</v>
      </c>
      <c r="M99" s="616"/>
      <c r="N99" s="947"/>
      <c r="O99" s="948"/>
      <c r="P99" s="14"/>
    </row>
    <row r="100" spans="1:16" ht="20.3" customHeight="1" x14ac:dyDescent="0.3">
      <c r="A100" s="9"/>
      <c r="B100" s="5"/>
      <c r="C100" s="5"/>
      <c r="D100" s="5"/>
      <c r="E100" s="5"/>
      <c r="F100" s="5"/>
      <c r="G100" s="5"/>
      <c r="H100" s="5"/>
      <c r="I100" s="5"/>
      <c r="J100" s="5"/>
      <c r="K100" s="5"/>
      <c r="L100" s="615" t="s">
        <v>316</v>
      </c>
      <c r="M100" s="616"/>
      <c r="N100" s="947"/>
      <c r="O100" s="948"/>
      <c r="P100" s="14"/>
    </row>
    <row r="101" spans="1:16" ht="20.3" customHeight="1" x14ac:dyDescent="0.3">
      <c r="A101" s="9"/>
      <c r="B101" s="5"/>
      <c r="C101" s="5"/>
      <c r="D101" s="5"/>
      <c r="E101" s="5"/>
      <c r="F101" s="5"/>
      <c r="G101" s="5"/>
      <c r="H101" s="5"/>
      <c r="I101" s="5"/>
      <c r="J101" s="5"/>
      <c r="K101" s="5"/>
      <c r="L101" s="615" t="s">
        <v>317</v>
      </c>
      <c r="M101" s="616"/>
      <c r="N101" s="947"/>
      <c r="O101" s="948"/>
      <c r="P101" s="14"/>
    </row>
    <row r="102" spans="1:16" ht="20.3" customHeight="1" x14ac:dyDescent="0.3">
      <c r="A102" s="9"/>
      <c r="B102" s="5"/>
      <c r="C102" s="5"/>
      <c r="D102" s="5"/>
      <c r="E102" s="5"/>
      <c r="F102" s="5"/>
      <c r="G102" s="5"/>
      <c r="H102" s="5"/>
      <c r="I102" s="5"/>
      <c r="J102" s="5"/>
      <c r="K102" s="5"/>
      <c r="L102" s="615" t="s">
        <v>1950</v>
      </c>
      <c r="M102" s="616"/>
      <c r="N102" s="947"/>
      <c r="O102" s="948"/>
      <c r="P102" s="14"/>
    </row>
    <row r="103" spans="1:16" ht="20.3" customHeight="1" x14ac:dyDescent="0.3">
      <c r="A103" s="9"/>
      <c r="B103" s="5"/>
      <c r="C103" s="5"/>
      <c r="D103" s="5"/>
      <c r="E103" s="5"/>
      <c r="F103" s="5"/>
      <c r="G103" s="5"/>
      <c r="H103" s="5"/>
      <c r="I103" s="5"/>
      <c r="J103" s="5"/>
      <c r="K103" s="5"/>
      <c r="L103" s="615" t="s">
        <v>1952</v>
      </c>
      <c r="M103" s="616"/>
      <c r="N103" s="947"/>
      <c r="O103" s="948"/>
      <c r="P103" s="14"/>
    </row>
    <row r="104" spans="1:16" ht="20.3" customHeight="1" x14ac:dyDescent="0.3">
      <c r="A104" s="9"/>
      <c r="B104" s="5"/>
      <c r="C104" s="5"/>
      <c r="D104" s="5"/>
      <c r="E104" s="5"/>
      <c r="F104" s="5"/>
      <c r="G104" s="5"/>
      <c r="H104" s="5"/>
      <c r="I104" s="5"/>
      <c r="J104" s="5"/>
      <c r="K104" s="5"/>
      <c r="L104" s="615" t="s">
        <v>1953</v>
      </c>
      <c r="M104" s="616"/>
      <c r="N104" s="941"/>
      <c r="O104" s="942"/>
      <c r="P104" s="14"/>
    </row>
    <row r="105" spans="1:16" ht="20.3" customHeight="1" x14ac:dyDescent="0.3">
      <c r="A105" s="9"/>
      <c r="B105" s="5"/>
      <c r="C105" s="5"/>
      <c r="D105" s="5"/>
      <c r="E105" s="5"/>
      <c r="F105" s="5"/>
      <c r="G105" s="5"/>
      <c r="H105" s="5"/>
      <c r="I105" s="5"/>
      <c r="J105" s="5"/>
      <c r="K105" s="5"/>
      <c r="L105" s="615" t="s">
        <v>1955</v>
      </c>
      <c r="M105" s="616"/>
      <c r="N105" s="941"/>
      <c r="O105" s="942"/>
      <c r="P105" s="14"/>
    </row>
    <row r="106" spans="1:16" ht="20.3" customHeight="1" x14ac:dyDescent="0.3">
      <c r="A106" s="9"/>
      <c r="B106" s="5"/>
      <c r="C106" s="5"/>
      <c r="D106" s="5"/>
      <c r="E106" s="5"/>
      <c r="F106" s="5"/>
      <c r="G106" s="5"/>
      <c r="H106" s="5"/>
      <c r="I106" s="5"/>
      <c r="J106" s="5"/>
      <c r="K106" s="5"/>
      <c r="L106" s="615" t="s">
        <v>2303</v>
      </c>
      <c r="M106" s="616"/>
      <c r="N106" s="943"/>
      <c r="O106" s="944"/>
      <c r="P106" s="14"/>
    </row>
    <row r="107" spans="1:16" ht="20.3" customHeight="1" x14ac:dyDescent="0.3">
      <c r="A107" s="9"/>
      <c r="B107" s="5"/>
      <c r="C107" s="5"/>
      <c r="D107" s="5"/>
      <c r="E107" s="5"/>
      <c r="F107" s="5"/>
      <c r="G107" s="5"/>
      <c r="H107" s="5"/>
      <c r="I107" s="5"/>
      <c r="J107" s="5"/>
      <c r="K107" s="5"/>
      <c r="L107" s="615" t="s">
        <v>1957</v>
      </c>
      <c r="M107" s="616"/>
      <c r="N107" s="941"/>
      <c r="O107" s="942"/>
      <c r="P107" s="14"/>
    </row>
    <row r="108" spans="1:16" ht="20.3" customHeight="1" x14ac:dyDescent="0.3">
      <c r="A108" s="9"/>
      <c r="B108" s="5"/>
      <c r="C108" s="5"/>
      <c r="D108" s="5"/>
      <c r="E108" s="5"/>
      <c r="F108" s="5"/>
      <c r="G108" s="5"/>
      <c r="H108" s="5"/>
      <c r="I108" s="5"/>
      <c r="J108" s="5"/>
      <c r="K108" s="5"/>
      <c r="L108" s="615" t="s">
        <v>1958</v>
      </c>
      <c r="M108" s="616"/>
      <c r="N108" s="941"/>
      <c r="O108" s="942"/>
      <c r="P108" s="14"/>
    </row>
    <row r="109" spans="1:16" ht="20.3" customHeight="1" x14ac:dyDescent="0.3">
      <c r="A109" s="9"/>
      <c r="B109" s="5"/>
      <c r="C109" s="5"/>
      <c r="D109" s="5"/>
      <c r="E109" s="5"/>
      <c r="F109" s="5"/>
      <c r="G109" s="5"/>
      <c r="H109" s="5"/>
      <c r="I109" s="5"/>
      <c r="J109" s="5"/>
      <c r="K109" s="5"/>
      <c r="L109" s="615" t="s">
        <v>2796</v>
      </c>
      <c r="M109" s="616"/>
      <c r="N109" s="943"/>
      <c r="O109" s="944"/>
      <c r="P109" s="14"/>
    </row>
    <row r="110" spans="1:16" ht="20.3" customHeight="1" x14ac:dyDescent="0.3">
      <c r="A110" s="9"/>
      <c r="B110" s="5"/>
      <c r="C110" s="5"/>
      <c r="D110" s="5"/>
      <c r="E110" s="5"/>
      <c r="F110" s="5"/>
      <c r="G110" s="5"/>
      <c r="H110" s="5"/>
      <c r="I110" s="5"/>
      <c r="J110" s="5"/>
      <c r="K110" s="5"/>
      <c r="L110" s="615" t="s">
        <v>2797</v>
      </c>
      <c r="M110" s="616"/>
      <c r="N110" s="947"/>
      <c r="O110" s="948"/>
      <c r="P110" s="14"/>
    </row>
    <row r="111" spans="1:16" ht="20.3" customHeight="1" x14ac:dyDescent="0.3">
      <c r="A111" s="9"/>
      <c r="B111" s="5"/>
      <c r="C111" s="5"/>
      <c r="D111" s="5"/>
      <c r="E111" s="5"/>
      <c r="F111" s="5"/>
      <c r="G111" s="5"/>
      <c r="H111" s="5"/>
      <c r="I111" s="5"/>
      <c r="J111" s="5"/>
      <c r="K111" s="5"/>
      <c r="L111" s="615" t="s">
        <v>2798</v>
      </c>
      <c r="M111" s="616"/>
      <c r="N111" s="947"/>
      <c r="O111" s="948"/>
      <c r="P111" s="14"/>
    </row>
    <row r="112" spans="1:16" ht="20.3" customHeight="1" x14ac:dyDescent="0.3">
      <c r="A112" s="9"/>
      <c r="B112" s="5"/>
      <c r="C112" s="5"/>
      <c r="D112" s="5"/>
      <c r="E112" s="5"/>
      <c r="F112" s="5"/>
      <c r="G112" s="5"/>
      <c r="H112" s="5"/>
      <c r="I112" s="5"/>
      <c r="J112" s="5"/>
      <c r="K112" s="5"/>
      <c r="L112" s="615" t="s">
        <v>2799</v>
      </c>
      <c r="M112" s="616"/>
      <c r="N112" s="947"/>
      <c r="O112" s="948"/>
      <c r="P112" s="14"/>
    </row>
    <row r="113" spans="1:16" ht="20.3" customHeight="1" x14ac:dyDescent="0.3">
      <c r="A113" s="9"/>
      <c r="B113" s="5"/>
      <c r="C113" s="5"/>
      <c r="D113" s="5"/>
      <c r="E113" s="5"/>
      <c r="F113" s="5"/>
      <c r="G113" s="5"/>
      <c r="H113" s="5"/>
      <c r="I113" s="5"/>
      <c r="J113" s="5"/>
      <c r="K113" s="5"/>
      <c r="L113" s="615" t="s">
        <v>1960</v>
      </c>
      <c r="M113" s="616"/>
      <c r="N113" s="941"/>
      <c r="O113" s="942"/>
      <c r="P113" s="14"/>
    </row>
    <row r="114" spans="1:16" ht="20.3" customHeight="1" x14ac:dyDescent="0.3">
      <c r="A114" s="9"/>
      <c r="B114" s="5"/>
      <c r="C114" s="5"/>
      <c r="D114" s="5"/>
      <c r="E114" s="5"/>
      <c r="F114" s="5"/>
      <c r="G114" s="5"/>
      <c r="H114" s="5"/>
      <c r="I114" s="5"/>
      <c r="J114" s="5"/>
      <c r="K114" s="5"/>
      <c r="L114" s="615" t="s">
        <v>1962</v>
      </c>
      <c r="M114" s="616"/>
      <c r="N114" s="941"/>
      <c r="O114" s="942"/>
      <c r="P114" s="14"/>
    </row>
    <row r="115" spans="1:16" ht="20.3" customHeight="1" x14ac:dyDescent="0.3">
      <c r="A115" s="9"/>
      <c r="B115" s="5"/>
      <c r="C115" s="5"/>
      <c r="D115" s="5"/>
      <c r="E115" s="5"/>
      <c r="F115" s="5"/>
      <c r="G115" s="5"/>
      <c r="H115" s="5"/>
      <c r="I115" s="5"/>
      <c r="J115" s="5"/>
      <c r="K115" s="5"/>
      <c r="L115" s="617" t="s">
        <v>3528</v>
      </c>
      <c r="M115" s="618"/>
      <c r="N115" s="939"/>
      <c r="O115" s="940"/>
      <c r="P115" s="14"/>
    </row>
    <row r="116" spans="1:16" ht="20.3" customHeight="1" x14ac:dyDescent="0.3">
      <c r="A116" s="9"/>
      <c r="B116" s="5"/>
      <c r="C116" s="5"/>
      <c r="D116" s="5"/>
      <c r="E116" s="5"/>
      <c r="F116" s="5"/>
      <c r="G116" s="5"/>
      <c r="H116" s="5"/>
      <c r="I116" s="5"/>
      <c r="J116" s="5"/>
      <c r="K116" s="5"/>
      <c r="L116" s="5"/>
      <c r="M116" s="5"/>
      <c r="N116" s="5"/>
      <c r="O116" s="5"/>
      <c r="P116" s="14"/>
    </row>
    <row r="117" spans="1:16" ht="20.3" customHeight="1" x14ac:dyDescent="0.3">
      <c r="A117" s="9"/>
      <c r="B117" s="5"/>
      <c r="C117" s="5"/>
      <c r="D117" s="5"/>
      <c r="E117" s="5"/>
      <c r="F117" s="5"/>
      <c r="G117" s="5"/>
      <c r="H117" s="5"/>
      <c r="I117" s="5"/>
      <c r="J117" s="5"/>
      <c r="K117" s="102" t="s">
        <v>902</v>
      </c>
      <c r="L117" s="613" t="s">
        <v>2800</v>
      </c>
      <c r="M117" s="614"/>
      <c r="N117" s="945"/>
      <c r="O117" s="946"/>
      <c r="P117" s="14"/>
    </row>
    <row r="118" spans="1:16" ht="20.3" customHeight="1" x14ac:dyDescent="0.3">
      <c r="A118" s="9"/>
      <c r="B118" s="5"/>
      <c r="C118" s="5"/>
      <c r="D118" s="5"/>
      <c r="E118" s="5"/>
      <c r="F118" s="5"/>
      <c r="G118" s="5"/>
      <c r="H118" s="5"/>
      <c r="I118" s="5"/>
      <c r="J118" s="5"/>
      <c r="K118" s="5"/>
      <c r="L118" s="615" t="s">
        <v>2801</v>
      </c>
      <c r="M118" s="616"/>
      <c r="N118" s="941"/>
      <c r="O118" s="942"/>
      <c r="P118" s="14"/>
    </row>
    <row r="119" spans="1:16" ht="20.3" customHeight="1" x14ac:dyDescent="0.3">
      <c r="A119" s="9"/>
      <c r="B119" s="5"/>
      <c r="C119" s="5"/>
      <c r="D119" s="5"/>
      <c r="E119" s="5"/>
      <c r="F119" s="5"/>
      <c r="G119" s="5"/>
      <c r="H119" s="5"/>
      <c r="I119" s="5"/>
      <c r="J119" s="5"/>
      <c r="K119" s="5"/>
      <c r="L119" s="615" t="s">
        <v>2802</v>
      </c>
      <c r="M119" s="616"/>
      <c r="N119" s="943"/>
      <c r="O119" s="944"/>
      <c r="P119" s="14"/>
    </row>
    <row r="120" spans="1:16" ht="20.3" customHeight="1" x14ac:dyDescent="0.3">
      <c r="A120" s="9"/>
      <c r="B120" s="5"/>
      <c r="C120" s="5"/>
      <c r="D120" s="5"/>
      <c r="E120" s="5"/>
      <c r="F120" s="5"/>
      <c r="G120" s="5"/>
      <c r="H120" s="5"/>
      <c r="I120" s="5"/>
      <c r="J120" s="5"/>
      <c r="K120" s="5"/>
      <c r="L120" s="615" t="s">
        <v>2803</v>
      </c>
      <c r="M120" s="616"/>
      <c r="N120" s="941"/>
      <c r="O120" s="942"/>
      <c r="P120" s="14"/>
    </row>
    <row r="121" spans="1:16" ht="20.3" customHeight="1" x14ac:dyDescent="0.3">
      <c r="A121" s="9"/>
      <c r="B121" s="5"/>
      <c r="C121" s="5"/>
      <c r="D121" s="5"/>
      <c r="E121" s="5"/>
      <c r="F121" s="5"/>
      <c r="G121" s="5"/>
      <c r="H121" s="5"/>
      <c r="I121" s="5"/>
      <c r="J121" s="5"/>
      <c r="K121" s="5"/>
      <c r="L121" s="615" t="s">
        <v>2804</v>
      </c>
      <c r="M121" s="616"/>
      <c r="N121" s="941"/>
      <c r="O121" s="942"/>
      <c r="P121" s="14"/>
    </row>
    <row r="122" spans="1:16" ht="20.3" customHeight="1" x14ac:dyDescent="0.3">
      <c r="A122" s="9"/>
      <c r="B122" s="5"/>
      <c r="C122" s="5"/>
      <c r="D122" s="5"/>
      <c r="E122" s="5"/>
      <c r="F122" s="5"/>
      <c r="G122" s="5"/>
      <c r="H122" s="5"/>
      <c r="I122" s="5"/>
      <c r="J122" s="5"/>
      <c r="K122" s="5"/>
      <c r="L122" s="615" t="s">
        <v>2805</v>
      </c>
      <c r="M122" s="616"/>
      <c r="N122" s="941"/>
      <c r="O122" s="942"/>
      <c r="P122" s="14"/>
    </row>
    <row r="123" spans="1:16" ht="20.3" customHeight="1" x14ac:dyDescent="0.3">
      <c r="A123" s="9"/>
      <c r="B123" s="5"/>
      <c r="C123" s="5"/>
      <c r="D123" s="5"/>
      <c r="E123" s="5"/>
      <c r="F123" s="5"/>
      <c r="G123" s="5"/>
      <c r="H123" s="5"/>
      <c r="I123" s="5"/>
      <c r="J123" s="5"/>
      <c r="K123" s="5"/>
      <c r="L123" s="615" t="s">
        <v>2806</v>
      </c>
      <c r="M123" s="616"/>
      <c r="N123" s="941"/>
      <c r="O123" s="942"/>
      <c r="P123" s="14"/>
    </row>
    <row r="124" spans="1:16" ht="20.3" customHeight="1" x14ac:dyDescent="0.3">
      <c r="A124" s="9"/>
      <c r="B124" s="5"/>
      <c r="C124" s="5"/>
      <c r="D124" s="5"/>
      <c r="E124" s="5"/>
      <c r="F124" s="5"/>
      <c r="G124" s="5"/>
      <c r="H124" s="5"/>
      <c r="I124" s="5"/>
      <c r="J124" s="5"/>
      <c r="K124" s="5"/>
      <c r="L124" s="615" t="s">
        <v>2807</v>
      </c>
      <c r="M124" s="616"/>
      <c r="N124" s="941"/>
      <c r="O124" s="942"/>
      <c r="P124" s="14"/>
    </row>
    <row r="125" spans="1:16" ht="20.3" customHeight="1" x14ac:dyDescent="0.3">
      <c r="A125" s="9"/>
      <c r="B125" s="5"/>
      <c r="C125" s="5"/>
      <c r="D125" s="5"/>
      <c r="E125" s="5"/>
      <c r="F125" s="5"/>
      <c r="G125" s="5"/>
      <c r="H125" s="5"/>
      <c r="I125" s="5"/>
      <c r="J125" s="5"/>
      <c r="K125" s="5"/>
      <c r="L125" s="615" t="s">
        <v>2808</v>
      </c>
      <c r="M125" s="616"/>
      <c r="N125" s="941"/>
      <c r="O125" s="942"/>
      <c r="P125" s="14"/>
    </row>
    <row r="126" spans="1:16" ht="20.3" customHeight="1" x14ac:dyDescent="0.3">
      <c r="A126" s="9"/>
      <c r="B126" s="5"/>
      <c r="C126" s="5"/>
      <c r="D126" s="5"/>
      <c r="E126" s="5"/>
      <c r="F126" s="5"/>
      <c r="G126" s="5"/>
      <c r="H126" s="5"/>
      <c r="I126" s="5"/>
      <c r="J126" s="5"/>
      <c r="K126" s="5"/>
      <c r="L126" s="615" t="s">
        <v>2809</v>
      </c>
      <c r="M126" s="616"/>
      <c r="N126" s="941"/>
      <c r="O126" s="942"/>
      <c r="P126" s="14"/>
    </row>
    <row r="127" spans="1:16" ht="20.3" customHeight="1" x14ac:dyDescent="0.3">
      <c r="A127" s="9"/>
      <c r="B127" s="5"/>
      <c r="C127" s="5"/>
      <c r="D127" s="5"/>
      <c r="E127" s="5"/>
      <c r="F127" s="5"/>
      <c r="G127" s="5"/>
      <c r="H127" s="5"/>
      <c r="I127" s="5"/>
      <c r="J127" s="5"/>
      <c r="K127" s="5"/>
      <c r="L127" s="615" t="s">
        <v>2810</v>
      </c>
      <c r="M127" s="616"/>
      <c r="N127" s="941"/>
      <c r="O127" s="942"/>
      <c r="P127" s="14"/>
    </row>
    <row r="128" spans="1:16" ht="20.3" customHeight="1" x14ac:dyDescent="0.3">
      <c r="A128" s="9"/>
      <c r="B128" s="5"/>
      <c r="C128" s="5"/>
      <c r="D128" s="5"/>
      <c r="E128" s="5"/>
      <c r="F128" s="5"/>
      <c r="G128" s="5"/>
      <c r="H128" s="5"/>
      <c r="I128" s="5"/>
      <c r="J128" s="5"/>
      <c r="K128" s="5"/>
      <c r="L128" s="615" t="s">
        <v>2811</v>
      </c>
      <c r="M128" s="616"/>
      <c r="N128" s="941"/>
      <c r="O128" s="942"/>
      <c r="P128" s="14"/>
    </row>
    <row r="129" spans="1:16" ht="20.3" customHeight="1" x14ac:dyDescent="0.3">
      <c r="A129" s="9"/>
      <c r="B129" s="5"/>
      <c r="C129" s="5"/>
      <c r="D129" s="5"/>
      <c r="E129" s="5"/>
      <c r="F129" s="5"/>
      <c r="G129" s="5"/>
      <c r="H129" s="5"/>
      <c r="I129" s="5"/>
      <c r="J129" s="5"/>
      <c r="K129" s="5"/>
      <c r="L129" s="615" t="s">
        <v>2812</v>
      </c>
      <c r="M129" s="616"/>
      <c r="N129" s="941"/>
      <c r="O129" s="942"/>
      <c r="P129" s="14"/>
    </row>
    <row r="130" spans="1:16" ht="20.3" customHeight="1" x14ac:dyDescent="0.3">
      <c r="A130" s="9"/>
      <c r="B130" s="5"/>
      <c r="C130" s="5"/>
      <c r="D130" s="5"/>
      <c r="E130" s="5"/>
      <c r="F130" s="5"/>
      <c r="G130" s="5"/>
      <c r="H130" s="5"/>
      <c r="I130" s="5"/>
      <c r="J130" s="5"/>
      <c r="K130" s="5"/>
      <c r="L130" s="615" t="s">
        <v>2813</v>
      </c>
      <c r="M130" s="616"/>
      <c r="N130" s="941"/>
      <c r="O130" s="942"/>
      <c r="P130" s="14"/>
    </row>
    <row r="131" spans="1:16" ht="20.3" customHeight="1" x14ac:dyDescent="0.3">
      <c r="A131" s="9"/>
      <c r="B131" s="5"/>
      <c r="C131" s="5"/>
      <c r="D131" s="5"/>
      <c r="E131" s="5"/>
      <c r="F131" s="5"/>
      <c r="G131" s="5"/>
      <c r="H131" s="5"/>
      <c r="I131" s="5"/>
      <c r="J131" s="5"/>
      <c r="K131" s="5"/>
      <c r="L131" s="615" t="s">
        <v>2814</v>
      </c>
      <c r="M131" s="616"/>
      <c r="N131" s="941"/>
      <c r="O131" s="942"/>
      <c r="P131" s="14"/>
    </row>
    <row r="132" spans="1:16" ht="20.3" customHeight="1" x14ac:dyDescent="0.3">
      <c r="A132" s="9"/>
      <c r="B132" s="5"/>
      <c r="C132" s="5"/>
      <c r="D132" s="5"/>
      <c r="E132" s="5"/>
      <c r="F132" s="5"/>
      <c r="G132" s="5"/>
      <c r="H132" s="5"/>
      <c r="I132" s="5"/>
      <c r="J132" s="5"/>
      <c r="K132" s="5"/>
      <c r="L132" s="615" t="s">
        <v>2815</v>
      </c>
      <c r="M132" s="616"/>
      <c r="N132" s="941"/>
      <c r="O132" s="942"/>
      <c r="P132" s="14"/>
    </row>
    <row r="133" spans="1:16" ht="20.3" customHeight="1" x14ac:dyDescent="0.3">
      <c r="A133" s="9"/>
      <c r="B133" s="5"/>
      <c r="C133" s="5"/>
      <c r="D133" s="5"/>
      <c r="E133" s="5"/>
      <c r="F133" s="5"/>
      <c r="G133" s="5"/>
      <c r="H133" s="5"/>
      <c r="I133" s="5"/>
      <c r="J133" s="5"/>
      <c r="K133" s="5"/>
      <c r="L133" s="615" t="s">
        <v>2816</v>
      </c>
      <c r="M133" s="616"/>
      <c r="N133" s="941"/>
      <c r="O133" s="942"/>
      <c r="P133" s="14"/>
    </row>
    <row r="134" spans="1:16" ht="20.3" customHeight="1" x14ac:dyDescent="0.3">
      <c r="A134" s="9"/>
      <c r="B134" s="5"/>
      <c r="C134" s="5"/>
      <c r="D134" s="5"/>
      <c r="E134" s="5"/>
      <c r="F134" s="5"/>
      <c r="G134" s="5"/>
      <c r="H134" s="5"/>
      <c r="I134" s="5"/>
      <c r="J134" s="5"/>
      <c r="K134" s="5"/>
      <c r="L134" s="615" t="s">
        <v>2817</v>
      </c>
      <c r="M134" s="616"/>
      <c r="N134" s="941"/>
      <c r="O134" s="942"/>
      <c r="P134" s="14"/>
    </row>
    <row r="135" spans="1:16" ht="20.3" customHeight="1" x14ac:dyDescent="0.3">
      <c r="A135" s="9"/>
      <c r="B135" s="5"/>
      <c r="C135" s="5"/>
      <c r="D135" s="5"/>
      <c r="E135" s="5"/>
      <c r="F135" s="5"/>
      <c r="G135" s="5"/>
      <c r="H135" s="5"/>
      <c r="I135" s="5"/>
      <c r="J135" s="5"/>
      <c r="K135" s="5"/>
      <c r="L135" s="615" t="s">
        <v>2818</v>
      </c>
      <c r="M135" s="616"/>
      <c r="N135" s="941"/>
      <c r="O135" s="942"/>
      <c r="P135" s="14"/>
    </row>
    <row r="136" spans="1:16" ht="20.3" customHeight="1" x14ac:dyDescent="0.3">
      <c r="A136" s="9"/>
      <c r="B136" s="5"/>
      <c r="C136" s="5"/>
      <c r="D136" s="5"/>
      <c r="E136" s="5"/>
      <c r="F136" s="5"/>
      <c r="G136" s="5"/>
      <c r="H136" s="5"/>
      <c r="I136" s="5"/>
      <c r="J136" s="5"/>
      <c r="K136" s="5"/>
      <c r="L136" s="615" t="s">
        <v>2819</v>
      </c>
      <c r="M136" s="616"/>
      <c r="N136" s="941"/>
      <c r="O136" s="942"/>
      <c r="P136" s="14"/>
    </row>
    <row r="137" spans="1:16" ht="20.3" customHeight="1" x14ac:dyDescent="0.3">
      <c r="A137" s="9"/>
      <c r="B137" s="5"/>
      <c r="C137" s="5"/>
      <c r="D137" s="5"/>
      <c r="E137" s="5"/>
      <c r="F137" s="5"/>
      <c r="G137" s="5"/>
      <c r="H137" s="5"/>
      <c r="I137" s="5"/>
      <c r="J137" s="5"/>
      <c r="K137" s="5"/>
      <c r="L137" s="615" t="s">
        <v>2820</v>
      </c>
      <c r="M137" s="616"/>
      <c r="N137" s="941"/>
      <c r="O137" s="942"/>
      <c r="P137" s="14"/>
    </row>
    <row r="138" spans="1:16" ht="20.3" customHeight="1" x14ac:dyDescent="0.3">
      <c r="A138" s="9"/>
      <c r="B138" s="5"/>
      <c r="C138" s="5"/>
      <c r="D138" s="5"/>
      <c r="E138" s="5"/>
      <c r="F138" s="5"/>
      <c r="G138" s="5"/>
      <c r="H138" s="5"/>
      <c r="I138" s="5"/>
      <c r="J138" s="5"/>
      <c r="K138" s="5"/>
      <c r="L138" s="615" t="s">
        <v>2821</v>
      </c>
      <c r="M138" s="616"/>
      <c r="N138" s="941"/>
      <c r="O138" s="942"/>
      <c r="P138" s="14"/>
    </row>
    <row r="139" spans="1:16" ht="20.3" customHeight="1" x14ac:dyDescent="0.3">
      <c r="A139" s="9"/>
      <c r="B139" s="5"/>
      <c r="C139" s="5"/>
      <c r="D139" s="5"/>
      <c r="E139" s="5"/>
      <c r="F139" s="5"/>
      <c r="G139" s="5"/>
      <c r="H139" s="5"/>
      <c r="I139" s="5"/>
      <c r="J139" s="5"/>
      <c r="K139" s="5"/>
      <c r="L139" s="615" t="s">
        <v>2822</v>
      </c>
      <c r="M139" s="616"/>
      <c r="N139" s="941"/>
      <c r="O139" s="942"/>
      <c r="P139" s="14"/>
    </row>
    <row r="140" spans="1:16" ht="20.3" customHeight="1" x14ac:dyDescent="0.3">
      <c r="A140" s="9"/>
      <c r="B140" s="5"/>
      <c r="C140" s="5"/>
      <c r="D140" s="5"/>
      <c r="E140" s="5"/>
      <c r="F140" s="5"/>
      <c r="G140" s="5"/>
      <c r="H140" s="5"/>
      <c r="I140" s="5"/>
      <c r="J140" s="5"/>
      <c r="K140" s="5"/>
      <c r="L140" s="615" t="s">
        <v>2823</v>
      </c>
      <c r="M140" s="616"/>
      <c r="N140" s="941"/>
      <c r="O140" s="942"/>
      <c r="P140" s="14"/>
    </row>
    <row r="141" spans="1:16" ht="20.3" customHeight="1" x14ac:dyDescent="0.3">
      <c r="A141" s="9"/>
      <c r="B141" s="5"/>
      <c r="C141" s="5"/>
      <c r="D141" s="5"/>
      <c r="E141" s="5"/>
      <c r="F141" s="5"/>
      <c r="G141" s="5"/>
      <c r="H141" s="5"/>
      <c r="I141" s="5"/>
      <c r="J141" s="5"/>
      <c r="K141" s="5"/>
      <c r="L141" s="615" t="s">
        <v>2824</v>
      </c>
      <c r="M141" s="616"/>
      <c r="N141" s="941"/>
      <c r="O141" s="942"/>
      <c r="P141" s="14"/>
    </row>
    <row r="142" spans="1:16" ht="20.3" customHeight="1" x14ac:dyDescent="0.3">
      <c r="A142" s="9"/>
      <c r="B142" s="5"/>
      <c r="C142" s="5"/>
      <c r="D142" s="5"/>
      <c r="E142" s="5"/>
      <c r="F142" s="5"/>
      <c r="G142" s="5"/>
      <c r="H142" s="5"/>
      <c r="I142" s="5"/>
      <c r="J142" s="5"/>
      <c r="K142" s="5"/>
      <c r="L142" s="615" t="s">
        <v>3621</v>
      </c>
      <c r="M142" s="616"/>
      <c r="N142" s="941"/>
      <c r="O142" s="942"/>
      <c r="P142" s="14"/>
    </row>
    <row r="143" spans="1:16" ht="20.3" customHeight="1" x14ac:dyDescent="0.3">
      <c r="A143" s="9"/>
      <c r="B143" s="5"/>
      <c r="C143" s="5"/>
      <c r="D143" s="5"/>
      <c r="E143" s="5"/>
      <c r="F143" s="5"/>
      <c r="G143" s="5"/>
      <c r="H143" s="5"/>
      <c r="I143" s="5"/>
      <c r="J143" s="5"/>
      <c r="K143" s="5"/>
      <c r="L143" s="615" t="s">
        <v>3622</v>
      </c>
      <c r="M143" s="616"/>
      <c r="N143" s="941"/>
      <c r="O143" s="942"/>
      <c r="P143" s="14"/>
    </row>
    <row r="144" spans="1:16" ht="20.3" customHeight="1" x14ac:dyDescent="0.3">
      <c r="A144" s="9"/>
      <c r="B144" s="5"/>
      <c r="C144" s="5"/>
      <c r="D144" s="5"/>
      <c r="E144" s="5"/>
      <c r="F144" s="5"/>
      <c r="G144" s="5"/>
      <c r="H144" s="5"/>
      <c r="I144" s="5"/>
      <c r="J144" s="5"/>
      <c r="K144" s="5"/>
      <c r="L144" s="615" t="s">
        <v>3623</v>
      </c>
      <c r="M144" s="616"/>
      <c r="N144" s="941"/>
      <c r="O144" s="942"/>
      <c r="P144" s="14"/>
    </row>
    <row r="145" spans="1:16" ht="20.3" customHeight="1" x14ac:dyDescent="0.3">
      <c r="A145" s="9"/>
      <c r="B145" s="5"/>
      <c r="C145" s="5"/>
      <c r="D145" s="5"/>
      <c r="E145" s="5"/>
      <c r="F145" s="5"/>
      <c r="G145" s="5"/>
      <c r="H145" s="5"/>
      <c r="I145" s="5"/>
      <c r="J145" s="5"/>
      <c r="K145" s="5"/>
      <c r="L145" s="615" t="s">
        <v>3624</v>
      </c>
      <c r="M145" s="616"/>
      <c r="N145" s="941"/>
      <c r="O145" s="942"/>
      <c r="P145" s="14"/>
    </row>
    <row r="146" spans="1:16" ht="20.3" customHeight="1" x14ac:dyDescent="0.3">
      <c r="A146" s="9"/>
      <c r="B146" s="5"/>
      <c r="C146" s="5"/>
      <c r="D146" s="5"/>
      <c r="E146" s="5"/>
      <c r="F146" s="5"/>
      <c r="G146" s="5"/>
      <c r="H146" s="5"/>
      <c r="I146" s="5"/>
      <c r="J146" s="5"/>
      <c r="K146" s="5"/>
      <c r="L146" s="615" t="s">
        <v>3625</v>
      </c>
      <c r="M146" s="616"/>
      <c r="N146" s="941"/>
      <c r="O146" s="942"/>
      <c r="P146" s="14"/>
    </row>
    <row r="147" spans="1:16" ht="20.3" customHeight="1" x14ac:dyDescent="0.3">
      <c r="A147" s="9"/>
      <c r="B147" s="5"/>
      <c r="C147" s="5"/>
      <c r="D147" s="5"/>
      <c r="E147" s="5"/>
      <c r="F147" s="5"/>
      <c r="G147" s="5"/>
      <c r="H147" s="5"/>
      <c r="I147" s="5"/>
      <c r="J147" s="5"/>
      <c r="K147" s="5"/>
      <c r="L147" s="615" t="s">
        <v>3626</v>
      </c>
      <c r="M147" s="616"/>
      <c r="N147" s="941"/>
      <c r="O147" s="942"/>
      <c r="P147" s="14"/>
    </row>
    <row r="148" spans="1:16" ht="20.3" customHeight="1" x14ac:dyDescent="0.3">
      <c r="A148" s="9"/>
      <c r="B148" s="5"/>
      <c r="C148" s="5"/>
      <c r="D148" s="5"/>
      <c r="E148" s="5"/>
      <c r="F148" s="5"/>
      <c r="G148" s="5"/>
      <c r="H148" s="5"/>
      <c r="I148" s="5"/>
      <c r="J148" s="5"/>
      <c r="K148" s="5"/>
      <c r="L148" s="615" t="s">
        <v>3627</v>
      </c>
      <c r="M148" s="616"/>
      <c r="N148" s="941"/>
      <c r="O148" s="942"/>
      <c r="P148" s="14"/>
    </row>
    <row r="149" spans="1:16" ht="20.3" customHeight="1" x14ac:dyDescent="0.3">
      <c r="A149" s="9"/>
      <c r="B149" s="5"/>
      <c r="C149" s="5"/>
      <c r="D149" s="5"/>
      <c r="E149" s="5"/>
      <c r="F149" s="5"/>
      <c r="G149" s="5"/>
      <c r="H149" s="5"/>
      <c r="I149" s="5"/>
      <c r="J149" s="5"/>
      <c r="K149" s="5"/>
      <c r="L149" s="615" t="s">
        <v>3628</v>
      </c>
      <c r="M149" s="616"/>
      <c r="N149" s="941"/>
      <c r="O149" s="942"/>
      <c r="P149" s="14"/>
    </row>
    <row r="150" spans="1:16" ht="20.3" customHeight="1" x14ac:dyDescent="0.3">
      <c r="A150" s="9"/>
      <c r="B150" s="5"/>
      <c r="C150" s="5"/>
      <c r="D150" s="5"/>
      <c r="E150" s="5"/>
      <c r="F150" s="5"/>
      <c r="G150" s="5"/>
      <c r="H150" s="5"/>
      <c r="I150" s="5"/>
      <c r="J150" s="5"/>
      <c r="K150" s="5"/>
      <c r="L150" s="615" t="s">
        <v>3629</v>
      </c>
      <c r="M150" s="616"/>
      <c r="N150" s="941"/>
      <c r="O150" s="942"/>
      <c r="P150" s="14"/>
    </row>
    <row r="151" spans="1:16" ht="20.3" customHeight="1" x14ac:dyDescent="0.3">
      <c r="A151" s="9"/>
      <c r="B151" s="5"/>
      <c r="C151" s="5"/>
      <c r="D151" s="5"/>
      <c r="E151" s="5"/>
      <c r="F151" s="5"/>
      <c r="G151" s="5"/>
      <c r="H151" s="5"/>
      <c r="I151" s="5"/>
      <c r="J151" s="5"/>
      <c r="K151" s="5"/>
      <c r="L151" s="615" t="s">
        <v>3630</v>
      </c>
      <c r="M151" s="616"/>
      <c r="N151" s="941"/>
      <c r="O151" s="942"/>
      <c r="P151" s="14"/>
    </row>
    <row r="152" spans="1:16" ht="20.3" customHeight="1" x14ac:dyDescent="0.3">
      <c r="A152" s="9"/>
      <c r="B152" s="5"/>
      <c r="C152" s="5"/>
      <c r="D152" s="5"/>
      <c r="E152" s="5"/>
      <c r="F152" s="5"/>
      <c r="G152" s="5"/>
      <c r="H152" s="5"/>
      <c r="I152" s="5"/>
      <c r="J152" s="5"/>
      <c r="K152" s="5"/>
      <c r="L152" s="615" t="s">
        <v>3631</v>
      </c>
      <c r="M152" s="616"/>
      <c r="N152" s="941"/>
      <c r="O152" s="942"/>
      <c r="P152" s="14"/>
    </row>
    <row r="153" spans="1:16" ht="20.3" customHeight="1" x14ac:dyDescent="0.3">
      <c r="A153" s="9"/>
      <c r="B153" s="5"/>
      <c r="C153" s="5"/>
      <c r="D153" s="5"/>
      <c r="E153" s="5"/>
      <c r="F153" s="5"/>
      <c r="G153" s="5"/>
      <c r="H153" s="5"/>
      <c r="I153" s="5"/>
      <c r="J153" s="5"/>
      <c r="K153" s="5"/>
      <c r="L153" s="615" t="s">
        <v>3632</v>
      </c>
      <c r="M153" s="616"/>
      <c r="N153" s="941"/>
      <c r="O153" s="942"/>
      <c r="P153" s="14"/>
    </row>
    <row r="154" spans="1:16" ht="20.3" customHeight="1" x14ac:dyDescent="0.3">
      <c r="A154" s="9"/>
      <c r="B154" s="5"/>
      <c r="C154" s="5"/>
      <c r="D154" s="5"/>
      <c r="E154" s="5"/>
      <c r="F154" s="5"/>
      <c r="G154" s="5"/>
      <c r="H154" s="5"/>
      <c r="I154" s="5"/>
      <c r="J154" s="5"/>
      <c r="K154" s="5"/>
      <c r="L154" s="617" t="s">
        <v>3704</v>
      </c>
      <c r="M154" s="618"/>
      <c r="N154" s="939"/>
      <c r="O154" s="940"/>
      <c r="P154" s="14"/>
    </row>
    <row r="155" spans="1:16" ht="20.3" customHeight="1" thickBot="1" x14ac:dyDescent="0.35">
      <c r="A155" s="10"/>
      <c r="B155" s="11"/>
      <c r="C155" s="11"/>
      <c r="D155" s="11"/>
      <c r="E155" s="11"/>
      <c r="F155" s="11"/>
      <c r="G155" s="11"/>
      <c r="H155" s="11"/>
      <c r="I155" s="11"/>
      <c r="J155" s="11"/>
      <c r="K155" s="11"/>
      <c r="L155" s="11"/>
      <c r="M155" s="11"/>
      <c r="N155" s="11"/>
      <c r="O155" s="11"/>
      <c r="P155" s="15"/>
    </row>
  </sheetData>
  <mergeCells count="70">
    <mergeCell ref="N97:O97"/>
    <mergeCell ref="B6:F6"/>
    <mergeCell ref="G6:K6"/>
    <mergeCell ref="N94:O94"/>
    <mergeCell ref="N95:O95"/>
    <mergeCell ref="N96:O96"/>
    <mergeCell ref="B5:F5"/>
    <mergeCell ref="G5:K5"/>
    <mergeCell ref="B1:K2"/>
    <mergeCell ref="L1:L2"/>
    <mergeCell ref="B3:F3"/>
    <mergeCell ref="G3:K3"/>
    <mergeCell ref="B4:F4"/>
    <mergeCell ref="G4:K4"/>
    <mergeCell ref="N98:O98"/>
    <mergeCell ref="N99:O99"/>
    <mergeCell ref="N100:O100"/>
    <mergeCell ref="N101:O101"/>
    <mergeCell ref="N102:O102"/>
    <mergeCell ref="N103:O103"/>
    <mergeCell ref="N104:O104"/>
    <mergeCell ref="N105:O105"/>
    <mergeCell ref="N106:O106"/>
    <mergeCell ref="N107:O107"/>
    <mergeCell ref="N108:O108"/>
    <mergeCell ref="N109:O109"/>
    <mergeCell ref="N110:O110"/>
    <mergeCell ref="N111:O111"/>
    <mergeCell ref="N112:O112"/>
    <mergeCell ref="N113:O113"/>
    <mergeCell ref="N114:O114"/>
    <mergeCell ref="N115:O115"/>
    <mergeCell ref="N117:O117"/>
    <mergeCell ref="N118:O118"/>
    <mergeCell ref="N119:O119"/>
    <mergeCell ref="N120:O120"/>
    <mergeCell ref="N121:O121"/>
    <mergeCell ref="N122:O122"/>
    <mergeCell ref="N123:O123"/>
    <mergeCell ref="N124:O124"/>
    <mergeCell ref="N125:O125"/>
    <mergeCell ref="N126:O126"/>
    <mergeCell ref="N127:O127"/>
    <mergeCell ref="N128:O128"/>
    <mergeCell ref="N129:O129"/>
    <mergeCell ref="N130:O130"/>
    <mergeCell ref="N131:O131"/>
    <mergeCell ref="N132:O132"/>
    <mergeCell ref="N133:O133"/>
    <mergeCell ref="N134:O134"/>
    <mergeCell ref="N135:O135"/>
    <mergeCell ref="N136:O136"/>
    <mergeCell ref="N137:O137"/>
    <mergeCell ref="N138:O138"/>
    <mergeCell ref="N139:O139"/>
    <mergeCell ref="N140:O140"/>
    <mergeCell ref="N141:O141"/>
    <mergeCell ref="N142:O142"/>
    <mergeCell ref="N143:O143"/>
    <mergeCell ref="N144:O144"/>
    <mergeCell ref="N145:O145"/>
    <mergeCell ref="N146:O146"/>
    <mergeCell ref="N147:O147"/>
    <mergeCell ref="N148:O148"/>
    <mergeCell ref="N154:O154"/>
    <mergeCell ref="N149:O149"/>
    <mergeCell ref="N150:O150"/>
    <mergeCell ref="N151:O151"/>
    <mergeCell ref="N152:O152"/>
    <mergeCell ref="N153:O153"/>
  </mergeCells>
  <phoneticPr fontId="24" type="noConversion"/>
  <conditionalFormatting sqref="L91:L92">
    <cfRule type="dataBar" priority="54">
      <dataBar>
        <cfvo type="num" val="0"/>
        <cfvo type="num" val="100"/>
        <color rgb="FF638EC6"/>
      </dataBar>
      <extLst>
        <ext xmlns:x14="http://schemas.microsoft.com/office/spreadsheetml/2009/9/main" uri="{B025F937-C7B1-47D3-B67F-A62EFF666E3E}">
          <x14:id>{2666E9F1-7D31-42FE-936C-395106070B1A}</x14:id>
        </ext>
      </extLst>
    </cfRule>
  </conditionalFormatting>
  <hyperlinks>
    <hyperlink ref="B5:F5" location="'Technology - END'!A1" tooltip="3. Endpoint Monitoring" display="3. Endpoint Monitoring" xr:uid="{DD31EF31-B725-458E-8DD8-4F3D2C5BBA32}"/>
    <hyperlink ref="B4:F4" location="'Technology - NET'!A1" tooltip="2. Network Monitoring" display="2. Network Monitoring" xr:uid="{1270C786-DB98-46FE-B589-04EA4F7B97FA}"/>
    <hyperlink ref="B6:F6" location="'Technology - AUT'!A1" tooltip="4. SecOps Automation" display="4. SecOps Automation" xr:uid="{05D4C742-86B6-4F4C-B497-2E612F07A0AF}"/>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35180" r:id="rId4" name="Drop Down 12">
              <controlPr defaultSize="0" autoLine="0" autoPict="0">
                <anchor moveWithCells="1">
                  <from>
                    <xdr:col>11</xdr:col>
                    <xdr:colOff>15368</xdr:colOff>
                    <xdr:row>11</xdr:row>
                    <xdr:rowOff>15368</xdr:rowOff>
                  </from>
                  <to>
                    <xdr:col>12</xdr:col>
                    <xdr:colOff>15368</xdr:colOff>
                    <xdr:row>11</xdr:row>
                    <xdr:rowOff>238205</xdr:rowOff>
                  </to>
                </anchor>
              </controlPr>
            </control>
          </mc:Choice>
        </mc:AlternateContent>
        <mc:AlternateContent xmlns:mc="http://schemas.openxmlformats.org/markup-compatibility/2006">
          <mc:Choice Requires="x14">
            <control shapeId="135535" r:id="rId5" name="Drop Down 367">
              <controlPr defaultSize="0" autoLine="0" autoPict="0">
                <anchor moveWithCells="1">
                  <from>
                    <xdr:col>11</xdr:col>
                    <xdr:colOff>15368</xdr:colOff>
                    <xdr:row>12</xdr:row>
                    <xdr:rowOff>15368</xdr:rowOff>
                  </from>
                  <to>
                    <xdr:col>12</xdr:col>
                    <xdr:colOff>15368</xdr:colOff>
                    <xdr:row>12</xdr:row>
                    <xdr:rowOff>238205</xdr:rowOff>
                  </to>
                </anchor>
              </controlPr>
            </control>
          </mc:Choice>
        </mc:AlternateContent>
        <mc:AlternateContent xmlns:mc="http://schemas.openxmlformats.org/markup-compatibility/2006">
          <mc:Choice Requires="x14">
            <control shapeId="135538" r:id="rId6" name="Drop Down 370">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135539" r:id="rId7" name="Drop Down 371">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135544" r:id="rId8" name="Drop Down 376">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135545" r:id="rId9" name="Drop Down 377">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135546" r:id="rId10" name="Drop Down 378">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135547" r:id="rId11" name="Drop Down 379">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135552" r:id="rId12" name="Drop Down 384">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135553" r:id="rId13" name="Drop Down 385">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135554" r:id="rId14" name="Drop Down 386">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135555" r:id="rId15" name="Drop Down 387">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135560" r:id="rId16" name="Drop Down 392">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135561" r:id="rId17" name="Drop Down 393">
              <controlPr defaultSize="0" autoLine="0" autoPict="0">
                <anchor moveWithCells="1">
                  <from>
                    <xdr:col>11</xdr:col>
                    <xdr:colOff>15368</xdr:colOff>
                    <xdr:row>36</xdr:row>
                    <xdr:rowOff>15368</xdr:rowOff>
                  </from>
                  <to>
                    <xdr:col>12</xdr:col>
                    <xdr:colOff>15368</xdr:colOff>
                    <xdr:row>36</xdr:row>
                    <xdr:rowOff>238205</xdr:rowOff>
                  </to>
                </anchor>
              </controlPr>
            </control>
          </mc:Choice>
        </mc:AlternateContent>
        <mc:AlternateContent xmlns:mc="http://schemas.openxmlformats.org/markup-compatibility/2006">
          <mc:Choice Requires="x14">
            <control shapeId="135592" r:id="rId18" name="Drop Down 424">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135594" r:id="rId19" name="Drop Down 426">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mc:AlternateContent xmlns:mc="http://schemas.openxmlformats.org/markup-compatibility/2006">
          <mc:Choice Requires="x14">
            <control shapeId="135596" r:id="rId20" name="Drop Down 428">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135597" r:id="rId21" name="Drop Down 429">
              <controlPr defaultSize="0" autoLine="0" autoPict="0">
                <anchor moveWithCells="1">
                  <from>
                    <xdr:col>11</xdr:col>
                    <xdr:colOff>15368</xdr:colOff>
                    <xdr:row>23</xdr:row>
                    <xdr:rowOff>15368</xdr:rowOff>
                  </from>
                  <to>
                    <xdr:col>12</xdr:col>
                    <xdr:colOff>15368</xdr:colOff>
                    <xdr:row>23</xdr:row>
                    <xdr:rowOff>238205</xdr:rowOff>
                  </to>
                </anchor>
              </controlPr>
            </control>
          </mc:Choice>
        </mc:AlternateContent>
        <mc:AlternateContent xmlns:mc="http://schemas.openxmlformats.org/markup-compatibility/2006">
          <mc:Choice Requires="x14">
            <control shapeId="135598" r:id="rId22" name="Drop Down 430">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135599" r:id="rId23" name="Drop Down 431">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135600" r:id="rId24" name="Drop Down 432">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135606" r:id="rId25" name="Drop Down 438">
              <controlPr defaultSize="0" autoLine="0" autoPict="0">
                <anchor moveWithCells="1">
                  <from>
                    <xdr:col>11</xdr:col>
                    <xdr:colOff>15368</xdr:colOff>
                    <xdr:row>37</xdr:row>
                    <xdr:rowOff>15368</xdr:rowOff>
                  </from>
                  <to>
                    <xdr:col>12</xdr:col>
                    <xdr:colOff>15368</xdr:colOff>
                    <xdr:row>37</xdr:row>
                    <xdr:rowOff>238205</xdr:rowOff>
                  </to>
                </anchor>
              </controlPr>
            </control>
          </mc:Choice>
        </mc:AlternateContent>
        <mc:AlternateContent xmlns:mc="http://schemas.openxmlformats.org/markup-compatibility/2006">
          <mc:Choice Requires="x14">
            <control shapeId="135608" r:id="rId26" name="Drop Down 440">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135610" r:id="rId27" name="Drop Down 442">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135611" r:id="rId28" name="Drop Down 443">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135612" r:id="rId29" name="Drop Down 444">
              <controlPr defaultSize="0" autoLine="0" autoPict="0">
                <anchor moveWithCells="1">
                  <from>
                    <xdr:col>11</xdr:col>
                    <xdr:colOff>15368</xdr:colOff>
                    <xdr:row>45</xdr:row>
                    <xdr:rowOff>15368</xdr:rowOff>
                  </from>
                  <to>
                    <xdr:col>12</xdr:col>
                    <xdr:colOff>15368</xdr:colOff>
                    <xdr:row>45</xdr:row>
                    <xdr:rowOff>238205</xdr:rowOff>
                  </to>
                </anchor>
              </controlPr>
            </control>
          </mc:Choice>
        </mc:AlternateContent>
        <mc:AlternateContent xmlns:mc="http://schemas.openxmlformats.org/markup-compatibility/2006">
          <mc:Choice Requires="x14">
            <control shapeId="135613" r:id="rId30" name="Drop Down 445">
              <controlPr defaultSize="0" autoLine="0" autoPict="0">
                <anchor moveWithCells="1">
                  <from>
                    <xdr:col>11</xdr:col>
                    <xdr:colOff>15368</xdr:colOff>
                    <xdr:row>46</xdr:row>
                    <xdr:rowOff>15368</xdr:rowOff>
                  </from>
                  <to>
                    <xdr:col>12</xdr:col>
                    <xdr:colOff>15368</xdr:colOff>
                    <xdr:row>46</xdr:row>
                    <xdr:rowOff>238205</xdr:rowOff>
                  </to>
                </anchor>
              </controlPr>
            </control>
          </mc:Choice>
        </mc:AlternateContent>
        <mc:AlternateContent xmlns:mc="http://schemas.openxmlformats.org/markup-compatibility/2006">
          <mc:Choice Requires="x14">
            <control shapeId="135614" r:id="rId31" name="Drop Down 446">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135615" r:id="rId32" name="Drop Down 447">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135616" r:id="rId33" name="Drop Down 448">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135617" r:id="rId34" name="Drop Down 449">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135618" r:id="rId35" name="Drop Down 450">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135619" r:id="rId36" name="Drop Down 451">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135620" r:id="rId37" name="Drop Down 452">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135621" r:id="rId38" name="Drop Down 453">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135622" r:id="rId39" name="Drop Down 454">
              <controlPr defaultSize="0" autoLine="0" autoPict="0">
                <anchor moveWithCells="1">
                  <from>
                    <xdr:col>11</xdr:col>
                    <xdr:colOff>15368</xdr:colOff>
                    <xdr:row>58</xdr:row>
                    <xdr:rowOff>15368</xdr:rowOff>
                  </from>
                  <to>
                    <xdr:col>12</xdr:col>
                    <xdr:colOff>15368</xdr:colOff>
                    <xdr:row>58</xdr:row>
                    <xdr:rowOff>238205</xdr:rowOff>
                  </to>
                </anchor>
              </controlPr>
            </control>
          </mc:Choice>
        </mc:AlternateContent>
        <mc:AlternateContent xmlns:mc="http://schemas.openxmlformats.org/markup-compatibility/2006">
          <mc:Choice Requires="x14">
            <control shapeId="135624" r:id="rId40" name="Drop Down 456">
              <controlPr defaultSize="0" autoLine="0" autoPict="0">
                <anchor moveWithCells="1">
                  <from>
                    <xdr:col>11</xdr:col>
                    <xdr:colOff>15368</xdr:colOff>
                    <xdr:row>59</xdr:row>
                    <xdr:rowOff>15368</xdr:rowOff>
                  </from>
                  <to>
                    <xdr:col>12</xdr:col>
                    <xdr:colOff>15368</xdr:colOff>
                    <xdr:row>59</xdr:row>
                    <xdr:rowOff>238205</xdr:rowOff>
                  </to>
                </anchor>
              </controlPr>
            </control>
          </mc:Choice>
        </mc:AlternateContent>
        <mc:AlternateContent xmlns:mc="http://schemas.openxmlformats.org/markup-compatibility/2006">
          <mc:Choice Requires="x14">
            <control shapeId="135625" r:id="rId41" name="Drop Down 457">
              <controlPr defaultSize="0" autoLine="0" autoPict="0">
                <anchor moveWithCells="1">
                  <from>
                    <xdr:col>11</xdr:col>
                    <xdr:colOff>15368</xdr:colOff>
                    <xdr:row>60</xdr:row>
                    <xdr:rowOff>15368</xdr:rowOff>
                  </from>
                  <to>
                    <xdr:col>12</xdr:col>
                    <xdr:colOff>15368</xdr:colOff>
                    <xdr:row>60</xdr:row>
                    <xdr:rowOff>238205</xdr:rowOff>
                  </to>
                </anchor>
              </controlPr>
            </control>
          </mc:Choice>
        </mc:AlternateContent>
        <mc:AlternateContent xmlns:mc="http://schemas.openxmlformats.org/markup-compatibility/2006">
          <mc:Choice Requires="x14">
            <control shapeId="135626" r:id="rId42" name="Drop Down 458">
              <controlPr defaultSize="0" autoLine="0" autoPict="0">
                <anchor moveWithCells="1">
                  <from>
                    <xdr:col>11</xdr:col>
                    <xdr:colOff>15368</xdr:colOff>
                    <xdr:row>63</xdr:row>
                    <xdr:rowOff>15368</xdr:rowOff>
                  </from>
                  <to>
                    <xdr:col>12</xdr:col>
                    <xdr:colOff>15368</xdr:colOff>
                    <xdr:row>63</xdr:row>
                    <xdr:rowOff>238205</xdr:rowOff>
                  </to>
                </anchor>
              </controlPr>
            </control>
          </mc:Choice>
        </mc:AlternateContent>
        <mc:AlternateContent xmlns:mc="http://schemas.openxmlformats.org/markup-compatibility/2006">
          <mc:Choice Requires="x14">
            <control shapeId="135627" r:id="rId43" name="Drop Down 459">
              <controlPr defaultSize="0" autoLine="0" autoPict="0">
                <anchor moveWithCells="1">
                  <from>
                    <xdr:col>11</xdr:col>
                    <xdr:colOff>15368</xdr:colOff>
                    <xdr:row>64</xdr:row>
                    <xdr:rowOff>15368</xdr:rowOff>
                  </from>
                  <to>
                    <xdr:col>12</xdr:col>
                    <xdr:colOff>15368</xdr:colOff>
                    <xdr:row>64</xdr:row>
                    <xdr:rowOff>238205</xdr:rowOff>
                  </to>
                </anchor>
              </controlPr>
            </control>
          </mc:Choice>
        </mc:AlternateContent>
        <mc:AlternateContent xmlns:mc="http://schemas.openxmlformats.org/markup-compatibility/2006">
          <mc:Choice Requires="x14">
            <control shapeId="135628" r:id="rId44" name="Drop Down 460">
              <controlPr defaultSize="0" autoLine="0" autoPict="0">
                <anchor moveWithCells="1">
                  <from>
                    <xdr:col>11</xdr:col>
                    <xdr:colOff>15368</xdr:colOff>
                    <xdr:row>65</xdr:row>
                    <xdr:rowOff>15368</xdr:rowOff>
                  </from>
                  <to>
                    <xdr:col>12</xdr:col>
                    <xdr:colOff>15368</xdr:colOff>
                    <xdr:row>65</xdr:row>
                    <xdr:rowOff>238205</xdr:rowOff>
                  </to>
                </anchor>
              </controlPr>
            </control>
          </mc:Choice>
        </mc:AlternateContent>
        <mc:AlternateContent xmlns:mc="http://schemas.openxmlformats.org/markup-compatibility/2006">
          <mc:Choice Requires="x14">
            <control shapeId="135629" r:id="rId45" name="Drop Down 461">
              <controlPr defaultSize="0" autoLine="0" autoPict="0">
                <anchor moveWithCells="1">
                  <from>
                    <xdr:col>11</xdr:col>
                    <xdr:colOff>15368</xdr:colOff>
                    <xdr:row>66</xdr:row>
                    <xdr:rowOff>15368</xdr:rowOff>
                  </from>
                  <to>
                    <xdr:col>12</xdr:col>
                    <xdr:colOff>15368</xdr:colOff>
                    <xdr:row>66</xdr:row>
                    <xdr:rowOff>238205</xdr:rowOff>
                  </to>
                </anchor>
              </controlPr>
            </control>
          </mc:Choice>
        </mc:AlternateContent>
        <mc:AlternateContent xmlns:mc="http://schemas.openxmlformats.org/markup-compatibility/2006">
          <mc:Choice Requires="x14">
            <control shapeId="135630" r:id="rId46" name="Drop Down 462">
              <controlPr defaultSize="0" autoLine="0" autoPict="0">
                <anchor moveWithCells="1">
                  <from>
                    <xdr:col>11</xdr:col>
                    <xdr:colOff>15368</xdr:colOff>
                    <xdr:row>67</xdr:row>
                    <xdr:rowOff>15368</xdr:rowOff>
                  </from>
                  <to>
                    <xdr:col>12</xdr:col>
                    <xdr:colOff>15368</xdr:colOff>
                    <xdr:row>67</xdr:row>
                    <xdr:rowOff>238205</xdr:rowOff>
                  </to>
                </anchor>
              </controlPr>
            </control>
          </mc:Choice>
        </mc:AlternateContent>
        <mc:AlternateContent xmlns:mc="http://schemas.openxmlformats.org/markup-compatibility/2006">
          <mc:Choice Requires="x14">
            <control shapeId="135631" r:id="rId47" name="Drop Down 463">
              <controlPr defaultSize="0" autoLine="0" autoPict="0">
                <anchor moveWithCells="1">
                  <from>
                    <xdr:col>11</xdr:col>
                    <xdr:colOff>15368</xdr:colOff>
                    <xdr:row>68</xdr:row>
                    <xdr:rowOff>15368</xdr:rowOff>
                  </from>
                  <to>
                    <xdr:col>12</xdr:col>
                    <xdr:colOff>15368</xdr:colOff>
                    <xdr:row>68</xdr:row>
                    <xdr:rowOff>238205</xdr:rowOff>
                  </to>
                </anchor>
              </controlPr>
            </control>
          </mc:Choice>
        </mc:AlternateContent>
        <mc:AlternateContent xmlns:mc="http://schemas.openxmlformats.org/markup-compatibility/2006">
          <mc:Choice Requires="x14">
            <control shapeId="135632" r:id="rId48" name="Drop Down 464">
              <controlPr defaultSize="0" autoLine="0" autoPict="0">
                <anchor moveWithCells="1">
                  <from>
                    <xdr:col>11</xdr:col>
                    <xdr:colOff>15368</xdr:colOff>
                    <xdr:row>69</xdr:row>
                    <xdr:rowOff>15368</xdr:rowOff>
                  </from>
                  <to>
                    <xdr:col>12</xdr:col>
                    <xdr:colOff>15368</xdr:colOff>
                    <xdr:row>69</xdr:row>
                    <xdr:rowOff>238205</xdr:rowOff>
                  </to>
                </anchor>
              </controlPr>
            </control>
          </mc:Choice>
        </mc:AlternateContent>
        <mc:AlternateContent xmlns:mc="http://schemas.openxmlformats.org/markup-compatibility/2006">
          <mc:Choice Requires="x14">
            <control shapeId="135633" r:id="rId49" name="Drop Down 465">
              <controlPr defaultSize="0" autoLine="0" autoPict="0">
                <anchor moveWithCells="1">
                  <from>
                    <xdr:col>11</xdr:col>
                    <xdr:colOff>15368</xdr:colOff>
                    <xdr:row>70</xdr:row>
                    <xdr:rowOff>15368</xdr:rowOff>
                  </from>
                  <to>
                    <xdr:col>12</xdr:col>
                    <xdr:colOff>15368</xdr:colOff>
                    <xdr:row>70</xdr:row>
                    <xdr:rowOff>238205</xdr:rowOff>
                  </to>
                </anchor>
              </controlPr>
            </control>
          </mc:Choice>
        </mc:AlternateContent>
        <mc:AlternateContent xmlns:mc="http://schemas.openxmlformats.org/markup-compatibility/2006">
          <mc:Choice Requires="x14">
            <control shapeId="135634" r:id="rId50" name="Drop Down 466">
              <controlPr defaultSize="0" autoLine="0" autoPict="0">
                <anchor moveWithCells="1">
                  <from>
                    <xdr:col>11</xdr:col>
                    <xdr:colOff>15368</xdr:colOff>
                    <xdr:row>74</xdr:row>
                    <xdr:rowOff>15368</xdr:rowOff>
                  </from>
                  <to>
                    <xdr:col>12</xdr:col>
                    <xdr:colOff>15368</xdr:colOff>
                    <xdr:row>74</xdr:row>
                    <xdr:rowOff>238205</xdr:rowOff>
                  </to>
                </anchor>
              </controlPr>
            </control>
          </mc:Choice>
        </mc:AlternateContent>
        <mc:AlternateContent xmlns:mc="http://schemas.openxmlformats.org/markup-compatibility/2006">
          <mc:Choice Requires="x14">
            <control shapeId="135635" r:id="rId51" name="Drop Down 467">
              <controlPr defaultSize="0" autoLine="0" autoPict="0">
                <anchor moveWithCells="1">
                  <from>
                    <xdr:col>11</xdr:col>
                    <xdr:colOff>15368</xdr:colOff>
                    <xdr:row>75</xdr:row>
                    <xdr:rowOff>15368</xdr:rowOff>
                  </from>
                  <to>
                    <xdr:col>12</xdr:col>
                    <xdr:colOff>15368</xdr:colOff>
                    <xdr:row>75</xdr:row>
                    <xdr:rowOff>238205</xdr:rowOff>
                  </to>
                </anchor>
              </controlPr>
            </control>
          </mc:Choice>
        </mc:AlternateContent>
        <mc:AlternateContent xmlns:mc="http://schemas.openxmlformats.org/markup-compatibility/2006">
          <mc:Choice Requires="x14">
            <control shapeId="135636" r:id="rId52" name="Drop Down 468">
              <controlPr defaultSize="0" autoLine="0" autoPict="0">
                <anchor moveWithCells="1">
                  <from>
                    <xdr:col>11</xdr:col>
                    <xdr:colOff>15368</xdr:colOff>
                    <xdr:row>78</xdr:row>
                    <xdr:rowOff>15368</xdr:rowOff>
                  </from>
                  <to>
                    <xdr:col>12</xdr:col>
                    <xdr:colOff>15368</xdr:colOff>
                    <xdr:row>78</xdr:row>
                    <xdr:rowOff>238205</xdr:rowOff>
                  </to>
                </anchor>
              </controlPr>
            </control>
          </mc:Choice>
        </mc:AlternateContent>
        <mc:AlternateContent xmlns:mc="http://schemas.openxmlformats.org/markup-compatibility/2006">
          <mc:Choice Requires="x14">
            <control shapeId="135637" r:id="rId53" name="Drop Down 469">
              <controlPr defaultSize="0" autoLine="0" autoPict="0">
                <anchor moveWithCells="1">
                  <from>
                    <xdr:col>11</xdr:col>
                    <xdr:colOff>15368</xdr:colOff>
                    <xdr:row>79</xdr:row>
                    <xdr:rowOff>15368</xdr:rowOff>
                  </from>
                  <to>
                    <xdr:col>12</xdr:col>
                    <xdr:colOff>15368</xdr:colOff>
                    <xdr:row>79</xdr:row>
                    <xdr:rowOff>238205</xdr:rowOff>
                  </to>
                </anchor>
              </controlPr>
            </control>
          </mc:Choice>
        </mc:AlternateContent>
        <mc:AlternateContent xmlns:mc="http://schemas.openxmlformats.org/markup-compatibility/2006">
          <mc:Choice Requires="x14">
            <control shapeId="135638" r:id="rId54" name="Drop Down 470">
              <controlPr defaultSize="0" autoLine="0" autoPict="0">
                <anchor moveWithCells="1">
                  <from>
                    <xdr:col>11</xdr:col>
                    <xdr:colOff>15368</xdr:colOff>
                    <xdr:row>80</xdr:row>
                    <xdr:rowOff>15368</xdr:rowOff>
                  </from>
                  <to>
                    <xdr:col>12</xdr:col>
                    <xdr:colOff>15368</xdr:colOff>
                    <xdr:row>80</xdr:row>
                    <xdr:rowOff>238205</xdr:rowOff>
                  </to>
                </anchor>
              </controlPr>
            </control>
          </mc:Choice>
        </mc:AlternateContent>
        <mc:AlternateContent xmlns:mc="http://schemas.openxmlformats.org/markup-compatibility/2006">
          <mc:Choice Requires="x14">
            <control shapeId="135639" r:id="rId55" name="Drop Down 471">
              <controlPr defaultSize="0" autoLine="0" autoPict="0">
                <anchor moveWithCells="1">
                  <from>
                    <xdr:col>11</xdr:col>
                    <xdr:colOff>15368</xdr:colOff>
                    <xdr:row>81</xdr:row>
                    <xdr:rowOff>15368</xdr:rowOff>
                  </from>
                  <to>
                    <xdr:col>12</xdr:col>
                    <xdr:colOff>15368</xdr:colOff>
                    <xdr:row>81</xdr:row>
                    <xdr:rowOff>238205</xdr:rowOff>
                  </to>
                </anchor>
              </controlPr>
            </control>
          </mc:Choice>
        </mc:AlternateContent>
        <mc:AlternateContent xmlns:mc="http://schemas.openxmlformats.org/markup-compatibility/2006">
          <mc:Choice Requires="x14">
            <control shapeId="135640" r:id="rId56" name="Drop Down 472">
              <controlPr defaultSize="0" autoLine="0" autoPict="0">
                <anchor moveWithCells="1">
                  <from>
                    <xdr:col>11</xdr:col>
                    <xdr:colOff>15368</xdr:colOff>
                    <xdr:row>84</xdr:row>
                    <xdr:rowOff>15368</xdr:rowOff>
                  </from>
                  <to>
                    <xdr:col>12</xdr:col>
                    <xdr:colOff>15368</xdr:colOff>
                    <xdr:row>84</xdr:row>
                    <xdr:rowOff>238205</xdr:rowOff>
                  </to>
                </anchor>
              </controlPr>
            </control>
          </mc:Choice>
        </mc:AlternateContent>
        <mc:AlternateContent xmlns:mc="http://schemas.openxmlformats.org/markup-compatibility/2006">
          <mc:Choice Requires="x14">
            <control shapeId="135641" r:id="rId57" name="Drop Down 473">
              <controlPr defaultSize="0" autoLine="0" autoPict="0">
                <anchor moveWithCells="1">
                  <from>
                    <xdr:col>11</xdr:col>
                    <xdr:colOff>15368</xdr:colOff>
                    <xdr:row>85</xdr:row>
                    <xdr:rowOff>15368</xdr:rowOff>
                  </from>
                  <to>
                    <xdr:col>12</xdr:col>
                    <xdr:colOff>15368</xdr:colOff>
                    <xdr:row>85</xdr:row>
                    <xdr:rowOff>238205</xdr:rowOff>
                  </to>
                </anchor>
              </controlPr>
            </control>
          </mc:Choice>
        </mc:AlternateContent>
        <mc:AlternateContent xmlns:mc="http://schemas.openxmlformats.org/markup-compatibility/2006">
          <mc:Choice Requires="x14">
            <control shapeId="135642" r:id="rId58" name="Drop Down 474">
              <controlPr defaultSize="0" autoLine="0" autoPict="0">
                <anchor moveWithCells="1">
                  <from>
                    <xdr:col>11</xdr:col>
                    <xdr:colOff>15368</xdr:colOff>
                    <xdr:row>86</xdr:row>
                    <xdr:rowOff>15368</xdr:rowOff>
                  </from>
                  <to>
                    <xdr:col>12</xdr:col>
                    <xdr:colOff>15368</xdr:colOff>
                    <xdr:row>86</xdr:row>
                    <xdr:rowOff>238205</xdr:rowOff>
                  </to>
                </anchor>
              </controlPr>
            </control>
          </mc:Choice>
        </mc:AlternateContent>
        <mc:AlternateContent xmlns:mc="http://schemas.openxmlformats.org/markup-compatibility/2006">
          <mc:Choice Requires="x14">
            <control shapeId="135643" r:id="rId59" name="Drop Down 475">
              <controlPr defaultSize="0" autoLine="0" autoPict="0">
                <anchor moveWithCells="1">
                  <from>
                    <xdr:col>11</xdr:col>
                    <xdr:colOff>15368</xdr:colOff>
                    <xdr:row>87</xdr:row>
                    <xdr:rowOff>15368</xdr:rowOff>
                  </from>
                  <to>
                    <xdr:col>12</xdr:col>
                    <xdr:colOff>15368</xdr:colOff>
                    <xdr:row>87</xdr:row>
                    <xdr:rowOff>238205</xdr:rowOff>
                  </to>
                </anchor>
              </controlPr>
            </control>
          </mc:Choice>
        </mc:AlternateContent>
        <mc:AlternateContent xmlns:mc="http://schemas.openxmlformats.org/markup-compatibility/2006">
          <mc:Choice Requires="x14">
            <control shapeId="135644" r:id="rId60" name="Drop Down 476">
              <controlPr defaultSize="0" autoLine="0" autoPict="0">
                <anchor moveWithCells="1">
                  <from>
                    <xdr:col>11</xdr:col>
                    <xdr:colOff>15368</xdr:colOff>
                    <xdr:row>88</xdr:row>
                    <xdr:rowOff>15368</xdr:rowOff>
                  </from>
                  <to>
                    <xdr:col>12</xdr:col>
                    <xdr:colOff>15368</xdr:colOff>
                    <xdr:row>88</xdr:row>
                    <xdr:rowOff>238205</xdr:rowOff>
                  </to>
                </anchor>
              </controlPr>
            </control>
          </mc:Choice>
        </mc:AlternateContent>
        <mc:AlternateContent xmlns:mc="http://schemas.openxmlformats.org/markup-compatibility/2006">
          <mc:Choice Requires="x14">
            <control shapeId="135645" r:id="rId61" name="Drop Down 477">
              <controlPr defaultSize="0" autoLine="0" autoPict="0">
                <anchor moveWithCells="1">
                  <from>
                    <xdr:col>11</xdr:col>
                    <xdr:colOff>15368</xdr:colOff>
                    <xdr:row>89</xdr:row>
                    <xdr:rowOff>15368</xdr:rowOff>
                  </from>
                  <to>
                    <xdr:col>12</xdr:col>
                    <xdr:colOff>15368</xdr:colOff>
                    <xdr:row>89</xdr:row>
                    <xdr:rowOff>238205</xdr:rowOff>
                  </to>
                </anchor>
              </controlPr>
            </control>
          </mc:Choice>
        </mc:AlternateContent>
        <mc:AlternateContent xmlns:mc="http://schemas.openxmlformats.org/markup-compatibility/2006">
          <mc:Choice Requires="x14">
            <control shapeId="135646" r:id="rId62" name="Drop Down 478">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135647" r:id="rId63" name="Drop Down 479">
              <controlPr defaultSize="0" autoLine="0" autoPict="0">
                <anchor moveWithCells="1">
                  <from>
                    <xdr:col>11</xdr:col>
                    <xdr:colOff>15368</xdr:colOff>
                    <xdr:row>71</xdr:row>
                    <xdr:rowOff>15368</xdr:rowOff>
                  </from>
                  <to>
                    <xdr:col>12</xdr:col>
                    <xdr:colOff>15368</xdr:colOff>
                    <xdr:row>71</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 id="{43DAEA55-2A07-42DC-AFC8-1EC0CC687BEE}">
            <xm:f>_Output!$D$320=1</xm:f>
            <x14:dxf>
              <font>
                <strike/>
                <color rgb="FFC00000"/>
              </font>
            </x14:dxf>
          </x14:cfRule>
          <xm:sqref>A8:P155</xm:sqref>
        </x14:conditionalFormatting>
        <x14:conditionalFormatting xmlns:xm="http://schemas.microsoft.com/office/excel/2006/main">
          <x14:cfRule type="dataBar" id="{2666E9F1-7D31-42FE-936C-395106070B1A}">
            <x14:dataBar minLength="0" maxLength="100" border="1" gradient="0">
              <x14:cfvo type="num">
                <xm:f>0</xm:f>
              </x14:cfvo>
              <x14:cfvo type="num">
                <xm:f>100</xm:f>
              </x14:cfvo>
              <x14:borderColor theme="3"/>
              <x14:negativeFillColor rgb="FFFF0000"/>
              <x14:axisColor rgb="FF000000"/>
            </x14:dataBar>
          </x14:cfRule>
          <xm:sqref>L91:L92</xm:sqref>
        </x14:conditionalFormatting>
      </x14:conditionalFormattings>
    </ext>
  </extLs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Blad13">
    <tabColor rgb="FF0070C0"/>
  </sheetPr>
  <dimension ref="A1:Z149"/>
  <sheetViews>
    <sheetView showRowColHeaders="0" zoomScaleNormal="100" workbookViewId="0">
      <pane ySplit="7" topLeftCell="A8" activePane="bottomLeft" state="frozen"/>
      <selection activeCell="G25" sqref="G25"/>
      <selection pane="bottomLeft"/>
    </sheetView>
  </sheetViews>
  <sheetFormatPr defaultColWidth="0" defaultRowHeight="0" customHeight="1" zeroHeight="1" x14ac:dyDescent="0.3"/>
  <cols>
    <col min="1" max="1" width="5.77734375" customWidth="1"/>
    <col min="2" max="11" width="9.21875" customWidth="1"/>
    <col min="12" max="12" width="20" customWidth="1"/>
    <col min="13" max="13" width="2.21875" customWidth="1"/>
    <col min="14" max="14" width="57.21875" customWidth="1"/>
    <col min="15" max="15" width="113" customWidth="1"/>
    <col min="16" max="16" width="2.21875" customWidth="1"/>
    <col min="17" max="24" width="0" hidden="1" customWidth="1"/>
    <col min="27" max="16384" width="9.21875" hidden="1"/>
  </cols>
  <sheetData>
    <row r="1" spans="1:16" ht="20.3" customHeight="1" x14ac:dyDescent="0.3">
      <c r="A1" s="317"/>
      <c r="B1" s="949" t="s">
        <v>154</v>
      </c>
      <c r="C1" s="950"/>
      <c r="D1" s="950"/>
      <c r="E1" s="950"/>
      <c r="F1" s="950"/>
      <c r="G1" s="950"/>
      <c r="H1" s="950"/>
      <c r="I1" s="950"/>
      <c r="J1" s="950"/>
      <c r="K1" s="950"/>
      <c r="L1" s="824"/>
      <c r="M1" s="319"/>
      <c r="N1" s="319"/>
      <c r="O1" s="319"/>
      <c r="P1" s="310"/>
    </row>
    <row r="2" spans="1:16" ht="20.3" customHeight="1" x14ac:dyDescent="0.3">
      <c r="A2" s="311"/>
      <c r="B2" s="820"/>
      <c r="C2" s="821"/>
      <c r="D2" s="821"/>
      <c r="E2" s="821"/>
      <c r="F2" s="821"/>
      <c r="G2" s="821"/>
      <c r="H2" s="821"/>
      <c r="I2" s="821"/>
      <c r="J2" s="821"/>
      <c r="K2" s="821"/>
      <c r="L2" s="823"/>
      <c r="M2" s="320"/>
      <c r="N2" s="320"/>
      <c r="O2" s="320"/>
      <c r="P2" s="313"/>
    </row>
    <row r="3" spans="1:16" ht="20.3" customHeight="1" x14ac:dyDescent="0.3">
      <c r="A3" s="311"/>
      <c r="B3" s="816" t="s">
        <v>4583</v>
      </c>
      <c r="C3" s="817"/>
      <c r="D3" s="817"/>
      <c r="E3" s="817"/>
      <c r="F3" s="817"/>
      <c r="G3" s="951"/>
      <c r="H3" s="952"/>
      <c r="I3" s="952"/>
      <c r="J3" s="952"/>
      <c r="K3" s="952"/>
      <c r="L3" s="312"/>
      <c r="M3" s="312"/>
      <c r="N3" s="312"/>
      <c r="O3" s="312"/>
      <c r="P3" s="313"/>
    </row>
    <row r="4" spans="1:16" ht="20.3" customHeight="1" x14ac:dyDescent="0.3">
      <c r="A4" s="311"/>
      <c r="B4" s="825" t="s">
        <v>4579</v>
      </c>
      <c r="C4" s="826"/>
      <c r="D4" s="826"/>
      <c r="E4" s="826"/>
      <c r="F4" s="827"/>
      <c r="G4" s="816"/>
      <c r="H4" s="817"/>
      <c r="I4" s="817"/>
      <c r="J4" s="817"/>
      <c r="K4" s="817"/>
      <c r="L4" s="312"/>
      <c r="M4" s="312"/>
      <c r="N4" s="312"/>
      <c r="O4" s="312"/>
      <c r="P4" s="313"/>
    </row>
    <row r="5" spans="1:16" ht="20.3" customHeight="1" x14ac:dyDescent="0.3">
      <c r="A5" s="311"/>
      <c r="B5" s="816" t="s">
        <v>4580</v>
      </c>
      <c r="C5" s="817"/>
      <c r="D5" s="817"/>
      <c r="E5" s="817"/>
      <c r="F5" s="817"/>
      <c r="G5" s="816"/>
      <c r="H5" s="817"/>
      <c r="I5" s="817"/>
      <c r="J5" s="817"/>
      <c r="K5" s="817"/>
      <c r="L5" s="312"/>
      <c r="M5" s="312"/>
      <c r="N5" s="312"/>
      <c r="O5" s="312"/>
      <c r="P5" s="313"/>
    </row>
    <row r="6" spans="1:16" ht="20.3" customHeight="1" x14ac:dyDescent="0.3">
      <c r="A6" s="311"/>
      <c r="B6" s="816" t="s">
        <v>4581</v>
      </c>
      <c r="C6" s="817"/>
      <c r="D6" s="817"/>
      <c r="E6" s="817"/>
      <c r="F6" s="817"/>
      <c r="G6" s="816"/>
      <c r="H6" s="817"/>
      <c r="I6" s="817"/>
      <c r="J6" s="817"/>
      <c r="K6" s="817"/>
      <c r="L6" s="312"/>
      <c r="M6" s="312"/>
      <c r="N6" s="312"/>
      <c r="O6" s="312"/>
      <c r="P6" s="313"/>
    </row>
    <row r="7" spans="1:16" ht="20.3" customHeight="1" thickBot="1" x14ac:dyDescent="0.35">
      <c r="A7" s="314"/>
      <c r="B7" s="315"/>
      <c r="C7" s="315"/>
      <c r="D7" s="315"/>
      <c r="E7" s="315"/>
      <c r="F7" s="315"/>
      <c r="G7" s="315"/>
      <c r="H7" s="315"/>
      <c r="I7" s="315"/>
      <c r="J7" s="315"/>
      <c r="K7" s="315"/>
      <c r="L7" s="315"/>
      <c r="M7" s="315"/>
      <c r="N7" s="315"/>
      <c r="O7" s="315"/>
      <c r="P7" s="316"/>
    </row>
    <row r="8" spans="1:16" ht="20.3" customHeight="1" x14ac:dyDescent="0.3">
      <c r="A8" s="151"/>
      <c r="B8" s="152"/>
      <c r="C8" s="152"/>
      <c r="D8" s="152"/>
      <c r="E8" s="152"/>
      <c r="F8" s="152"/>
      <c r="G8" s="152"/>
      <c r="H8" s="152"/>
      <c r="I8" s="152"/>
      <c r="J8" s="152"/>
      <c r="K8" s="152"/>
      <c r="L8" s="152"/>
      <c r="M8" s="152"/>
      <c r="N8" s="152"/>
      <c r="O8" s="152"/>
      <c r="P8" s="153"/>
    </row>
    <row r="9" spans="1:16" ht="20.3" customHeight="1" x14ac:dyDescent="0.3">
      <c r="A9" s="174">
        <v>2</v>
      </c>
      <c r="B9" s="172" t="s">
        <v>4585</v>
      </c>
      <c r="C9" s="172"/>
      <c r="D9" s="172"/>
      <c r="E9" s="172"/>
      <c r="F9" s="172"/>
      <c r="G9" s="172"/>
      <c r="H9" s="172"/>
      <c r="I9" s="172"/>
      <c r="J9" s="172"/>
      <c r="K9" s="172"/>
      <c r="L9" s="175" t="s">
        <v>144</v>
      </c>
      <c r="M9" s="172"/>
      <c r="N9" s="176" t="s">
        <v>1172</v>
      </c>
      <c r="O9" s="175" t="s">
        <v>145</v>
      </c>
      <c r="P9" s="154"/>
    </row>
    <row r="10" spans="1:16" ht="20.3" customHeight="1" x14ac:dyDescent="0.3">
      <c r="A10" s="547"/>
      <c r="B10" s="149" t="s">
        <v>863</v>
      </c>
      <c r="C10" s="146"/>
      <c r="D10" s="146"/>
      <c r="E10" s="146"/>
      <c r="F10" s="146"/>
      <c r="G10" s="146"/>
      <c r="H10" s="146"/>
      <c r="I10" s="146"/>
      <c r="J10" s="146"/>
      <c r="K10" s="146"/>
      <c r="L10" s="147"/>
      <c r="M10" s="146"/>
      <c r="N10" s="177"/>
      <c r="O10" s="147"/>
      <c r="P10" s="154"/>
    </row>
    <row r="11" spans="1:16" ht="20.3" customHeight="1" x14ac:dyDescent="0.3">
      <c r="A11" s="155"/>
      <c r="B11" s="140" t="s">
        <v>5</v>
      </c>
      <c r="C11" s="378" t="s">
        <v>73</v>
      </c>
      <c r="D11" s="140"/>
      <c r="E11" s="140"/>
      <c r="F11" s="140"/>
      <c r="G11" s="140"/>
      <c r="H11" s="140"/>
      <c r="I11" s="140"/>
      <c r="J11" s="140"/>
      <c r="K11" s="140"/>
      <c r="L11" s="137"/>
      <c r="M11" s="140"/>
      <c r="N11" s="376"/>
      <c r="O11" s="137"/>
      <c r="P11" s="154"/>
    </row>
    <row r="12" spans="1:16" ht="20.3" customHeight="1" x14ac:dyDescent="0.3">
      <c r="A12" s="155"/>
      <c r="B12" s="168" t="s">
        <v>501</v>
      </c>
      <c r="C12" s="161" t="s">
        <v>1942</v>
      </c>
      <c r="D12" s="161"/>
      <c r="E12" s="161"/>
      <c r="F12" s="161"/>
      <c r="G12" s="161"/>
      <c r="H12" s="161"/>
      <c r="I12" s="161"/>
      <c r="J12" s="161"/>
      <c r="K12" s="161"/>
      <c r="L12" s="137"/>
      <c r="M12" s="140"/>
      <c r="N12" s="376" t="str">
        <f>VLOOKUP(_Output!D378,_Guidance!B1239:C1244,2,FALSE)</f>
        <v xml:space="preserve"> </v>
      </c>
      <c r="O12" s="300" t="s">
        <v>1976</v>
      </c>
      <c r="P12" s="154"/>
    </row>
    <row r="13" spans="1:16" ht="20.3" customHeight="1" x14ac:dyDescent="0.3">
      <c r="A13" s="155"/>
      <c r="B13" s="168" t="s">
        <v>502</v>
      </c>
      <c r="C13" s="161" t="s">
        <v>1975</v>
      </c>
      <c r="D13" s="167"/>
      <c r="E13" s="167"/>
      <c r="F13" s="167"/>
      <c r="G13" s="167"/>
      <c r="H13" s="167"/>
      <c r="I13" s="167"/>
      <c r="J13" s="167"/>
      <c r="K13" s="167"/>
      <c r="L13" s="137"/>
      <c r="M13" s="140"/>
      <c r="N13" s="376" t="str">
        <f>VLOOKUP(_Output!D379,_Guidance!B1245:C1250,2,FALSE)</f>
        <v xml:space="preserve"> </v>
      </c>
      <c r="O13" s="300" t="s">
        <v>1977</v>
      </c>
      <c r="P13" s="154"/>
    </row>
    <row r="14" spans="1:16" ht="20.3" customHeight="1" x14ac:dyDescent="0.3">
      <c r="A14" s="155"/>
      <c r="B14" s="173" t="s">
        <v>6</v>
      </c>
      <c r="C14" s="167" t="s">
        <v>1944</v>
      </c>
      <c r="D14" s="161"/>
      <c r="E14" s="161"/>
      <c r="F14" s="161"/>
      <c r="G14" s="161"/>
      <c r="H14" s="161"/>
      <c r="I14" s="161"/>
      <c r="J14" s="161"/>
      <c r="K14" s="161"/>
      <c r="L14" s="137"/>
      <c r="M14" s="140"/>
      <c r="N14" s="376"/>
      <c r="O14" s="300"/>
      <c r="P14" s="154"/>
    </row>
    <row r="15" spans="1:16" ht="20.3" customHeight="1" x14ac:dyDescent="0.3">
      <c r="A15" s="155"/>
      <c r="B15" s="168" t="s">
        <v>235</v>
      </c>
      <c r="C15" s="161" t="s">
        <v>2454</v>
      </c>
      <c r="D15" s="161"/>
      <c r="E15" s="161"/>
      <c r="F15" s="161"/>
      <c r="G15" s="161"/>
      <c r="H15" s="161"/>
      <c r="I15" s="161"/>
      <c r="J15" s="161"/>
      <c r="K15" s="161"/>
      <c r="L15" s="137"/>
      <c r="M15" s="140"/>
      <c r="N15" s="376" t="str">
        <f>VLOOKUP(_Output!D381,_Guidance!B1251:C1256,2,FALSE)</f>
        <v xml:space="preserve"> </v>
      </c>
      <c r="O15" s="300" t="s">
        <v>4591</v>
      </c>
      <c r="P15" s="154"/>
    </row>
    <row r="16" spans="1:16" ht="20.3" customHeight="1" x14ac:dyDescent="0.3">
      <c r="A16" s="155"/>
      <c r="B16" s="168" t="s">
        <v>236</v>
      </c>
      <c r="C16" s="161" t="s">
        <v>2455</v>
      </c>
      <c r="D16" s="161"/>
      <c r="E16" s="161"/>
      <c r="F16" s="161"/>
      <c r="G16" s="161"/>
      <c r="H16" s="161"/>
      <c r="I16" s="161"/>
      <c r="J16" s="161"/>
      <c r="K16" s="161"/>
      <c r="L16" s="137"/>
      <c r="M16" s="140"/>
      <c r="N16" s="376" t="str">
        <f>VLOOKUP(_Output!D382,_Guidance!B1257:C1262,2,FALSE)</f>
        <v xml:space="preserve"> </v>
      </c>
      <c r="O16" s="300" t="s">
        <v>4592</v>
      </c>
      <c r="P16" s="154"/>
    </row>
    <row r="17" spans="1:16" ht="20.3" customHeight="1" x14ac:dyDescent="0.3">
      <c r="A17" s="155"/>
      <c r="B17" s="173" t="s">
        <v>7</v>
      </c>
      <c r="C17" s="167" t="s">
        <v>1945</v>
      </c>
      <c r="D17" s="161"/>
      <c r="E17" s="161"/>
      <c r="F17" s="161"/>
      <c r="G17" s="161"/>
      <c r="H17" s="161"/>
      <c r="I17" s="161"/>
      <c r="J17" s="161"/>
      <c r="K17" s="161"/>
      <c r="L17" s="137"/>
      <c r="M17" s="140"/>
      <c r="N17" s="376"/>
      <c r="O17" s="300"/>
      <c r="P17" s="154"/>
    </row>
    <row r="18" spans="1:16" ht="20.3" customHeight="1" x14ac:dyDescent="0.3">
      <c r="A18" s="155"/>
      <c r="B18" s="168" t="s">
        <v>251</v>
      </c>
      <c r="C18" s="161" t="s">
        <v>1946</v>
      </c>
      <c r="D18" s="161"/>
      <c r="E18" s="161"/>
      <c r="F18" s="161"/>
      <c r="G18" s="161"/>
      <c r="H18" s="161"/>
      <c r="I18" s="161"/>
      <c r="J18" s="161"/>
      <c r="K18" s="161"/>
      <c r="L18" s="137"/>
      <c r="M18" s="140"/>
      <c r="N18" s="376" t="str">
        <f>VLOOKUP(_Output!D384,_Guidance!B1263:C1268,2,FALSE)</f>
        <v xml:space="preserve"> </v>
      </c>
      <c r="O18" s="300" t="s">
        <v>2376</v>
      </c>
      <c r="P18" s="154"/>
    </row>
    <row r="19" spans="1:16" ht="20.3" customHeight="1" x14ac:dyDescent="0.3">
      <c r="A19" s="155"/>
      <c r="B19" s="168" t="s">
        <v>507</v>
      </c>
      <c r="C19" s="161" t="s">
        <v>1947</v>
      </c>
      <c r="D19" s="161"/>
      <c r="E19" s="161"/>
      <c r="F19" s="161"/>
      <c r="G19" s="161"/>
      <c r="H19" s="161"/>
      <c r="I19" s="161"/>
      <c r="J19" s="161"/>
      <c r="K19" s="161"/>
      <c r="L19" s="137"/>
      <c r="M19" s="140"/>
      <c r="N19" s="376" t="str">
        <f>VLOOKUP(_Output!D385,_Guidance!B1269:C1274,2,FALSE)</f>
        <v xml:space="preserve"> </v>
      </c>
      <c r="O19" s="300" t="s">
        <v>1978</v>
      </c>
      <c r="P19" s="154"/>
    </row>
    <row r="20" spans="1:16" ht="20.3" customHeight="1" x14ac:dyDescent="0.3">
      <c r="A20" s="155"/>
      <c r="B20" s="168" t="s">
        <v>508</v>
      </c>
      <c r="C20" s="161" t="s">
        <v>1948</v>
      </c>
      <c r="D20" s="161"/>
      <c r="E20" s="161"/>
      <c r="F20" s="161"/>
      <c r="G20" s="161"/>
      <c r="H20" s="161"/>
      <c r="I20" s="161"/>
      <c r="J20" s="161"/>
      <c r="K20" s="161"/>
      <c r="L20" s="137"/>
      <c r="M20" s="140"/>
      <c r="N20" s="376" t="str">
        <f>VLOOKUP(_Output!D386,_Guidance!B1275:C1280,2,FALSE)</f>
        <v xml:space="preserve"> </v>
      </c>
      <c r="O20" s="300" t="s">
        <v>1979</v>
      </c>
      <c r="P20" s="154"/>
    </row>
    <row r="21" spans="1:16" ht="20.3" customHeight="1" x14ac:dyDescent="0.3">
      <c r="A21" s="155"/>
      <c r="B21" s="168" t="s">
        <v>509</v>
      </c>
      <c r="C21" s="161" t="s">
        <v>1949</v>
      </c>
      <c r="D21" s="161"/>
      <c r="E21" s="161"/>
      <c r="F21" s="161"/>
      <c r="G21" s="161"/>
      <c r="H21" s="161"/>
      <c r="I21" s="161"/>
      <c r="J21" s="161"/>
      <c r="K21" s="161"/>
      <c r="L21" s="137"/>
      <c r="M21" s="140"/>
      <c r="N21" s="376" t="str">
        <f>VLOOKUP(_Output!D387,_Guidance!B1281:C1286,2,FALSE)</f>
        <v xml:space="preserve"> </v>
      </c>
      <c r="O21" s="300" t="s">
        <v>1980</v>
      </c>
      <c r="P21" s="154"/>
    </row>
    <row r="22" spans="1:16" ht="20.3" customHeight="1" x14ac:dyDescent="0.3">
      <c r="A22" s="155"/>
      <c r="B22" s="173" t="s">
        <v>17</v>
      </c>
      <c r="C22" s="167" t="s">
        <v>3551</v>
      </c>
      <c r="D22" s="161"/>
      <c r="E22" s="161"/>
      <c r="F22" s="161"/>
      <c r="G22" s="161"/>
      <c r="H22" s="161"/>
      <c r="I22" s="161"/>
      <c r="J22" s="161"/>
      <c r="K22" s="161"/>
      <c r="L22" s="137"/>
      <c r="M22" s="140"/>
      <c r="N22" s="376"/>
      <c r="O22" s="300"/>
      <c r="P22" s="154"/>
    </row>
    <row r="23" spans="1:16" ht="20.3" customHeight="1" x14ac:dyDescent="0.3">
      <c r="A23" s="155"/>
      <c r="B23" s="168" t="s">
        <v>506</v>
      </c>
      <c r="C23" s="161" t="s">
        <v>2514</v>
      </c>
      <c r="D23" s="161"/>
      <c r="E23" s="161"/>
      <c r="F23" s="161"/>
      <c r="G23" s="161"/>
      <c r="H23" s="161"/>
      <c r="I23" s="161"/>
      <c r="J23" s="161"/>
      <c r="K23" s="161"/>
      <c r="L23" s="137"/>
      <c r="M23" s="140"/>
      <c r="N23" s="376" t="str">
        <f>VLOOKUP(_Output!D1050,_Guidance!B1287:C1292,2,FALSE)</f>
        <v xml:space="preserve"> </v>
      </c>
      <c r="O23" s="300" t="s">
        <v>2828</v>
      </c>
      <c r="P23" s="154"/>
    </row>
    <row r="24" spans="1:16" ht="20.3" customHeight="1" x14ac:dyDescent="0.3">
      <c r="A24" s="155"/>
      <c r="B24" s="168" t="s">
        <v>510</v>
      </c>
      <c r="C24" s="161" t="s">
        <v>2498</v>
      </c>
      <c r="D24" s="161"/>
      <c r="E24" s="161"/>
      <c r="F24" s="161"/>
      <c r="G24" s="161"/>
      <c r="H24" s="161"/>
      <c r="I24" s="161"/>
      <c r="J24" s="161"/>
      <c r="K24" s="161"/>
      <c r="L24" s="137"/>
      <c r="M24" s="140"/>
      <c r="N24" s="376" t="str">
        <f>VLOOKUP(_Output!D1051,_Guidance!B1293:C1298,2,FALSE)</f>
        <v xml:space="preserve"> </v>
      </c>
      <c r="O24" s="300" t="s">
        <v>2829</v>
      </c>
      <c r="P24" s="154"/>
    </row>
    <row r="25" spans="1:16" ht="20.3" customHeight="1" x14ac:dyDescent="0.3">
      <c r="A25" s="155"/>
      <c r="B25" s="168" t="s">
        <v>511</v>
      </c>
      <c r="C25" s="161" t="s">
        <v>3552</v>
      </c>
      <c r="D25" s="161"/>
      <c r="E25" s="161"/>
      <c r="F25" s="161"/>
      <c r="G25" s="161"/>
      <c r="H25" s="161"/>
      <c r="I25" s="161"/>
      <c r="J25" s="161"/>
      <c r="K25" s="161"/>
      <c r="L25" s="137"/>
      <c r="M25" s="140"/>
      <c r="N25" s="376" t="str">
        <f>VLOOKUP(_Output!D1052,_Guidance!B1299:C1304,2,FALSE)</f>
        <v xml:space="preserve"> </v>
      </c>
      <c r="O25" s="300" t="s">
        <v>3553</v>
      </c>
      <c r="P25" s="154"/>
    </row>
    <row r="26" spans="1:16" ht="20.3" customHeight="1" x14ac:dyDescent="0.3">
      <c r="A26" s="155"/>
      <c r="B26" s="168" t="s">
        <v>512</v>
      </c>
      <c r="C26" s="161" t="s">
        <v>4571</v>
      </c>
      <c r="D26" s="161"/>
      <c r="E26" s="161"/>
      <c r="F26" s="161"/>
      <c r="G26" s="161"/>
      <c r="H26" s="161"/>
      <c r="I26" s="161"/>
      <c r="J26" s="161"/>
      <c r="K26" s="161"/>
      <c r="L26" s="137"/>
      <c r="M26" s="140"/>
      <c r="N26" s="376" t="str">
        <f>VLOOKUP(_Output!D1053,_Guidance!B1305:C1310,2,FALSE)</f>
        <v xml:space="preserve"> </v>
      </c>
      <c r="O26" s="300" t="s">
        <v>2831</v>
      </c>
      <c r="P26" s="154"/>
    </row>
    <row r="27" spans="1:16" ht="20.3" customHeight="1" x14ac:dyDescent="0.3">
      <c r="A27" s="155"/>
      <c r="B27" s="168" t="s">
        <v>930</v>
      </c>
      <c r="C27" s="161" t="s">
        <v>2500</v>
      </c>
      <c r="D27" s="161"/>
      <c r="E27" s="161"/>
      <c r="F27" s="161"/>
      <c r="G27" s="161"/>
      <c r="H27" s="161"/>
      <c r="I27" s="161"/>
      <c r="J27" s="161"/>
      <c r="K27" s="161"/>
      <c r="L27" s="137"/>
      <c r="M27" s="140"/>
      <c r="N27" s="376" t="str">
        <f>VLOOKUP(_Output!D1054,_Guidance!B1311:C1316,2,FALSE)</f>
        <v xml:space="preserve"> </v>
      </c>
      <c r="O27" s="300" t="s">
        <v>2832</v>
      </c>
      <c r="P27" s="154"/>
    </row>
    <row r="28" spans="1:16" ht="20.3" customHeight="1" x14ac:dyDescent="0.3">
      <c r="A28" s="155"/>
      <c r="B28" s="173" t="s">
        <v>18</v>
      </c>
      <c r="C28" s="167" t="s">
        <v>4669</v>
      </c>
      <c r="D28" s="161"/>
      <c r="E28" s="161"/>
      <c r="F28" s="161"/>
      <c r="G28" s="161"/>
      <c r="H28" s="161"/>
      <c r="I28" s="161"/>
      <c r="J28" s="161"/>
      <c r="K28" s="161"/>
      <c r="L28" s="137"/>
      <c r="M28" s="140"/>
      <c r="N28" s="376"/>
      <c r="O28" s="300"/>
      <c r="P28" s="154"/>
    </row>
    <row r="29" spans="1:16" ht="20.3" customHeight="1" x14ac:dyDescent="0.3">
      <c r="A29" s="155"/>
      <c r="B29" s="168" t="s">
        <v>340</v>
      </c>
      <c r="C29" s="161" t="s">
        <v>2296</v>
      </c>
      <c r="D29" s="161"/>
      <c r="E29" s="161"/>
      <c r="F29" s="161"/>
      <c r="G29" s="161"/>
      <c r="H29" s="161"/>
      <c r="I29" s="161"/>
      <c r="J29" s="161"/>
      <c r="K29" s="161"/>
      <c r="L29" s="137"/>
      <c r="M29" s="140"/>
      <c r="N29" s="376" t="str">
        <f>VLOOKUP(_Output!D389,_Guidance!B1317:C1322,2,FALSE)</f>
        <v xml:space="preserve"> </v>
      </c>
      <c r="O29" s="300" t="s">
        <v>1981</v>
      </c>
      <c r="P29" s="154"/>
    </row>
    <row r="30" spans="1:16" ht="20.3" customHeight="1" x14ac:dyDescent="0.3">
      <c r="A30" s="155"/>
      <c r="B30" s="168" t="s">
        <v>341</v>
      </c>
      <c r="C30" s="161" t="s">
        <v>1951</v>
      </c>
      <c r="D30" s="161"/>
      <c r="E30" s="161"/>
      <c r="F30" s="161"/>
      <c r="G30" s="161"/>
      <c r="H30" s="161"/>
      <c r="I30" s="161"/>
      <c r="J30" s="161"/>
      <c r="K30" s="161"/>
      <c r="L30" s="137"/>
      <c r="M30" s="140"/>
      <c r="N30" s="376" t="str">
        <f>VLOOKUP(_Output!D390,_Guidance!B1323:C1328,2,FALSE)</f>
        <v xml:space="preserve"> </v>
      </c>
      <c r="O30" s="300" t="s">
        <v>1994</v>
      </c>
      <c r="P30" s="154"/>
    </row>
    <row r="31" spans="1:16" ht="20.3" customHeight="1" x14ac:dyDescent="0.3">
      <c r="A31" s="155"/>
      <c r="B31" s="168" t="s">
        <v>2922</v>
      </c>
      <c r="C31" s="161" t="s">
        <v>1954</v>
      </c>
      <c r="D31" s="170"/>
      <c r="E31" s="170"/>
      <c r="F31" s="170"/>
      <c r="G31" s="170"/>
      <c r="H31" s="170"/>
      <c r="I31" s="170"/>
      <c r="J31" s="170"/>
      <c r="K31" s="170"/>
      <c r="L31" s="300"/>
      <c r="M31" s="374"/>
      <c r="N31" s="376" t="str">
        <f>VLOOKUP(_Output!D391,_Guidance!B1329:C1334,2,FALSE)</f>
        <v xml:space="preserve"> </v>
      </c>
      <c r="O31" s="300" t="s">
        <v>2245</v>
      </c>
      <c r="P31" s="154"/>
    </row>
    <row r="32" spans="1:16" ht="20.3" customHeight="1" x14ac:dyDescent="0.3">
      <c r="A32" s="155"/>
      <c r="B32" s="168" t="s">
        <v>2923</v>
      </c>
      <c r="C32" s="161" t="s">
        <v>1956</v>
      </c>
      <c r="D32" s="161"/>
      <c r="E32" s="161"/>
      <c r="F32" s="161"/>
      <c r="G32" s="161"/>
      <c r="H32" s="161"/>
      <c r="I32" s="161"/>
      <c r="J32" s="161"/>
      <c r="K32" s="161"/>
      <c r="L32" s="137"/>
      <c r="M32" s="140"/>
      <c r="N32" s="376" t="str">
        <f>VLOOKUP(_Output!D392,_Guidance!B1335:C1340,2,FALSE)</f>
        <v xml:space="preserve"> </v>
      </c>
      <c r="O32" s="300" t="s">
        <v>1982</v>
      </c>
      <c r="P32" s="154"/>
    </row>
    <row r="33" spans="1:16" ht="20.3" customHeight="1" x14ac:dyDescent="0.3">
      <c r="A33" s="155"/>
      <c r="B33" s="168" t="s">
        <v>2924</v>
      </c>
      <c r="C33" s="161" t="s">
        <v>2369</v>
      </c>
      <c r="D33" s="161"/>
      <c r="E33" s="161"/>
      <c r="F33" s="161"/>
      <c r="G33" s="161"/>
      <c r="H33" s="161"/>
      <c r="I33" s="161"/>
      <c r="J33" s="161"/>
      <c r="K33" s="161"/>
      <c r="L33" s="137"/>
      <c r="M33" s="140"/>
      <c r="N33" s="376" t="str">
        <f>VLOOKUP(_Output!D393,_Guidance!B1341:C1347,2,FALSE)</f>
        <v xml:space="preserve"> </v>
      </c>
      <c r="O33" s="300" t="s">
        <v>3540</v>
      </c>
      <c r="P33" s="154"/>
    </row>
    <row r="34" spans="1:16" ht="20.3" customHeight="1" x14ac:dyDescent="0.3">
      <c r="A34" s="155"/>
      <c r="B34" s="168" t="s">
        <v>2925</v>
      </c>
      <c r="C34" s="161" t="s">
        <v>2309</v>
      </c>
      <c r="D34" s="161"/>
      <c r="E34" s="161"/>
      <c r="F34" s="161"/>
      <c r="G34" s="161"/>
      <c r="H34" s="161"/>
      <c r="I34" s="161"/>
      <c r="J34" s="161"/>
      <c r="K34" s="161"/>
      <c r="L34" s="137"/>
      <c r="M34" s="140"/>
      <c r="N34" s="376" t="str">
        <f>VLOOKUP(_Output!D394,_Guidance!B1347:C1352,2,FALSE)</f>
        <v xml:space="preserve"> </v>
      </c>
      <c r="O34" s="300" t="s">
        <v>2304</v>
      </c>
      <c r="P34" s="154"/>
    </row>
    <row r="35" spans="1:16" ht="20.3" customHeight="1" x14ac:dyDescent="0.3">
      <c r="A35" s="155"/>
      <c r="B35" s="161" t="s">
        <v>194</v>
      </c>
      <c r="C35" s="167" t="s">
        <v>3531</v>
      </c>
      <c r="D35" s="161"/>
      <c r="E35" s="161"/>
      <c r="F35" s="161"/>
      <c r="G35" s="161"/>
      <c r="H35" s="161"/>
      <c r="I35" s="161"/>
      <c r="J35" s="161"/>
      <c r="K35" s="161"/>
      <c r="L35" s="137"/>
      <c r="M35" s="140"/>
      <c r="N35" s="376"/>
      <c r="O35" s="300"/>
      <c r="P35" s="154"/>
    </row>
    <row r="36" spans="1:16" ht="20.3" customHeight="1" x14ac:dyDescent="0.3">
      <c r="A36" s="155"/>
      <c r="B36" s="168" t="s">
        <v>1992</v>
      </c>
      <c r="C36" s="161" t="s">
        <v>2246</v>
      </c>
      <c r="D36" s="161"/>
      <c r="E36" s="161"/>
      <c r="F36" s="161"/>
      <c r="G36" s="161"/>
      <c r="H36" s="161"/>
      <c r="I36" s="161"/>
      <c r="J36" s="161"/>
      <c r="K36" s="161"/>
      <c r="L36" s="137"/>
      <c r="M36" s="140"/>
      <c r="N36" s="376" t="str">
        <f>VLOOKUP(_Output!D396,_Guidance!B1353:C1358,2,FALSE)</f>
        <v xml:space="preserve"> </v>
      </c>
      <c r="O36" s="300" t="s">
        <v>4594</v>
      </c>
      <c r="P36" s="154"/>
    </row>
    <row r="37" spans="1:16" ht="20.3" customHeight="1" x14ac:dyDescent="0.3">
      <c r="A37" s="155"/>
      <c r="B37" s="168" t="s">
        <v>1993</v>
      </c>
      <c r="C37" s="161" t="s">
        <v>1959</v>
      </c>
      <c r="D37" s="161"/>
      <c r="E37" s="161"/>
      <c r="F37" s="161"/>
      <c r="G37" s="161"/>
      <c r="H37" s="161"/>
      <c r="I37" s="161"/>
      <c r="J37" s="161"/>
      <c r="K37" s="161"/>
      <c r="L37" s="137"/>
      <c r="M37" s="140"/>
      <c r="N37" s="376" t="str">
        <f>VLOOKUP(_Output!D398,_Guidance!B1359:C1364,2,FALSE)</f>
        <v xml:space="preserve"> </v>
      </c>
      <c r="O37" s="300" t="s">
        <v>1983</v>
      </c>
      <c r="P37" s="154"/>
    </row>
    <row r="38" spans="1:16" ht="20.3" customHeight="1" x14ac:dyDescent="0.3">
      <c r="A38" s="155"/>
      <c r="B38" s="168" t="s">
        <v>3532</v>
      </c>
      <c r="C38" s="161" t="s">
        <v>3530</v>
      </c>
      <c r="D38" s="161"/>
      <c r="E38" s="161"/>
      <c r="F38" s="161"/>
      <c r="G38" s="161"/>
      <c r="H38" s="161"/>
      <c r="I38" s="161"/>
      <c r="J38" s="161"/>
      <c r="K38" s="161"/>
      <c r="L38" s="137"/>
      <c r="M38" s="140"/>
      <c r="N38" s="376" t="str">
        <f>VLOOKUP(_Output!D1140,_Guidance!B1365:C1370,2,FALSE)</f>
        <v xml:space="preserve"> </v>
      </c>
      <c r="O38" s="300" t="s">
        <v>3543</v>
      </c>
      <c r="P38" s="154"/>
    </row>
    <row r="39" spans="1:16" ht="20.3" customHeight="1" x14ac:dyDescent="0.3">
      <c r="A39" s="155"/>
      <c r="B39" s="161"/>
      <c r="C39" s="167"/>
      <c r="D39" s="161"/>
      <c r="E39" s="161"/>
      <c r="F39" s="161"/>
      <c r="G39" s="161"/>
      <c r="H39" s="161"/>
      <c r="I39" s="161"/>
      <c r="J39" s="161"/>
      <c r="K39" s="161"/>
      <c r="L39" s="137"/>
      <c r="M39" s="140"/>
      <c r="N39" s="178"/>
      <c r="O39" s="300"/>
      <c r="P39" s="154"/>
    </row>
    <row r="40" spans="1:16" ht="20.3" customHeight="1" x14ac:dyDescent="0.3">
      <c r="A40" s="155"/>
      <c r="B40" s="150" t="s">
        <v>902</v>
      </c>
      <c r="C40" s="143"/>
      <c r="D40" s="143"/>
      <c r="E40" s="143"/>
      <c r="F40" s="143"/>
      <c r="G40" s="143"/>
      <c r="H40" s="143"/>
      <c r="I40" s="143"/>
      <c r="J40" s="143"/>
      <c r="K40" s="143"/>
      <c r="L40" s="139"/>
      <c r="M40" s="143"/>
      <c r="N40" s="377"/>
      <c r="O40" s="304"/>
      <c r="P40" s="154"/>
    </row>
    <row r="41" spans="1:16" ht="20.3" customHeight="1" x14ac:dyDescent="0.3">
      <c r="A41" s="155"/>
      <c r="B41" s="161" t="s">
        <v>246</v>
      </c>
      <c r="C41" s="167" t="s">
        <v>3535</v>
      </c>
      <c r="D41" s="161"/>
      <c r="E41" s="161"/>
      <c r="F41" s="161"/>
      <c r="G41" s="161"/>
      <c r="H41" s="161"/>
      <c r="I41" s="161"/>
      <c r="J41" s="161"/>
      <c r="K41" s="161"/>
      <c r="L41" s="137"/>
      <c r="M41" s="140"/>
      <c r="N41" s="510"/>
      <c r="O41" s="300"/>
      <c r="P41" s="154"/>
    </row>
    <row r="42" spans="1:16" ht="20.3" customHeight="1" x14ac:dyDescent="0.3">
      <c r="A42" s="155"/>
      <c r="B42" s="167" t="s">
        <v>3603</v>
      </c>
      <c r="C42" s="167"/>
      <c r="D42" s="161"/>
      <c r="E42" s="161"/>
      <c r="F42" s="161"/>
      <c r="G42" s="161"/>
      <c r="H42" s="161"/>
      <c r="I42" s="161"/>
      <c r="J42" s="161"/>
      <c r="K42" s="161"/>
      <c r="L42" s="137"/>
      <c r="M42" s="140"/>
      <c r="N42" s="510"/>
      <c r="O42" s="300"/>
      <c r="P42" s="154"/>
    </row>
    <row r="43" spans="1:16" ht="20.3" customHeight="1" x14ac:dyDescent="0.3">
      <c r="A43" s="155"/>
      <c r="B43" s="168" t="s">
        <v>2276</v>
      </c>
      <c r="C43" s="161" t="s">
        <v>3651</v>
      </c>
      <c r="D43" s="161"/>
      <c r="E43" s="161"/>
      <c r="F43" s="161"/>
      <c r="G43" s="161"/>
      <c r="H43" s="161"/>
      <c r="I43" s="161"/>
      <c r="J43" s="161"/>
      <c r="K43" s="161"/>
      <c r="L43" s="137"/>
      <c r="M43" s="140"/>
      <c r="N43" s="376" t="str">
        <f>VLOOKUP(_Output!D1187,_Guidance!$B$2234:$C$2240,2,FALSE)</f>
        <v xml:space="preserve"> </v>
      </c>
      <c r="O43" s="300" t="s">
        <v>3676</v>
      </c>
      <c r="P43" s="154"/>
    </row>
    <row r="44" spans="1:16" ht="20.3" customHeight="1" x14ac:dyDescent="0.3">
      <c r="A44" s="155"/>
      <c r="B44" s="168" t="s">
        <v>2277</v>
      </c>
      <c r="C44" s="161" t="s">
        <v>3667</v>
      </c>
      <c r="D44" s="161"/>
      <c r="E44" s="161"/>
      <c r="F44" s="161"/>
      <c r="G44" s="161"/>
      <c r="H44" s="161"/>
      <c r="I44" s="161"/>
      <c r="J44" s="161"/>
      <c r="K44" s="161"/>
      <c r="L44" s="137"/>
      <c r="M44" s="140"/>
      <c r="N44" s="376" t="str">
        <f>VLOOKUP(_Output!D1188,_Guidance!$B$2234:$C$2240,2,FALSE)</f>
        <v xml:space="preserve"> </v>
      </c>
      <c r="O44" s="300" t="s">
        <v>4671</v>
      </c>
      <c r="P44" s="154"/>
    </row>
    <row r="45" spans="1:16" ht="20.3" customHeight="1" x14ac:dyDescent="0.3">
      <c r="A45" s="155"/>
      <c r="B45" s="168" t="s">
        <v>2278</v>
      </c>
      <c r="C45" s="161" t="s">
        <v>3652</v>
      </c>
      <c r="D45" s="161"/>
      <c r="E45" s="161"/>
      <c r="F45" s="161"/>
      <c r="G45" s="161"/>
      <c r="H45" s="161"/>
      <c r="I45" s="161"/>
      <c r="J45" s="161"/>
      <c r="K45" s="161"/>
      <c r="L45" s="137"/>
      <c r="M45" s="140"/>
      <c r="N45" s="376" t="str">
        <f>VLOOKUP(_Output!D1189,_Guidance!$B$2234:$C$2240,2,FALSE)</f>
        <v xml:space="preserve"> </v>
      </c>
      <c r="O45" s="300" t="s">
        <v>3666</v>
      </c>
      <c r="P45" s="154"/>
    </row>
    <row r="46" spans="1:16" ht="20.3" customHeight="1" x14ac:dyDescent="0.3">
      <c r="A46" s="155"/>
      <c r="B46" s="168" t="s">
        <v>2279</v>
      </c>
      <c r="C46" s="161" t="s">
        <v>3653</v>
      </c>
      <c r="D46" s="161"/>
      <c r="E46" s="161"/>
      <c r="F46" s="161"/>
      <c r="G46" s="161"/>
      <c r="H46" s="161"/>
      <c r="I46" s="161"/>
      <c r="J46" s="161"/>
      <c r="K46" s="161"/>
      <c r="L46" s="137"/>
      <c r="M46" s="140"/>
      <c r="N46" s="376" t="str">
        <f>VLOOKUP(_Output!D1190,_Guidance!$B$2234:$C$2240,2,FALSE)</f>
        <v xml:space="preserve"> </v>
      </c>
      <c r="O46" s="300" t="s">
        <v>3665</v>
      </c>
      <c r="P46" s="154"/>
    </row>
    <row r="47" spans="1:16" ht="20.3" customHeight="1" x14ac:dyDescent="0.3">
      <c r="A47" s="155"/>
      <c r="B47" s="168" t="s">
        <v>2280</v>
      </c>
      <c r="C47" s="161" t="s">
        <v>3668</v>
      </c>
      <c r="D47" s="161"/>
      <c r="E47" s="161"/>
      <c r="F47" s="161"/>
      <c r="G47" s="161"/>
      <c r="H47" s="161"/>
      <c r="I47" s="161"/>
      <c r="J47" s="161"/>
      <c r="K47" s="161"/>
      <c r="L47" s="137"/>
      <c r="M47" s="140"/>
      <c r="N47" s="376" t="str">
        <f>VLOOKUP(_Output!D1191,_Guidance!$B$2234:$C$2240,2,FALSE)</f>
        <v xml:space="preserve"> </v>
      </c>
      <c r="O47" s="300" t="s">
        <v>3902</v>
      </c>
      <c r="P47" s="154"/>
    </row>
    <row r="48" spans="1:16" ht="20.3" customHeight="1" x14ac:dyDescent="0.3">
      <c r="A48" s="155"/>
      <c r="B48" s="168" t="s">
        <v>2281</v>
      </c>
      <c r="C48" s="161" t="s">
        <v>4112</v>
      </c>
      <c r="D48" s="161"/>
      <c r="E48" s="167"/>
      <c r="F48" s="167"/>
      <c r="G48" s="167"/>
      <c r="H48" s="167"/>
      <c r="I48" s="167"/>
      <c r="J48" s="167"/>
      <c r="K48" s="167"/>
      <c r="L48" s="137"/>
      <c r="M48" s="140"/>
      <c r="N48" s="376" t="str">
        <f>VLOOKUP(_Output!D1192,_Guidance!$B$2234:$C$2240,2,FALSE)</f>
        <v xml:space="preserve"> </v>
      </c>
      <c r="O48" s="300" t="s">
        <v>4113</v>
      </c>
      <c r="P48" s="154"/>
    </row>
    <row r="49" spans="1:16" ht="20.3" customHeight="1" x14ac:dyDescent="0.3">
      <c r="A49" s="155"/>
      <c r="B49" s="168" t="s">
        <v>2282</v>
      </c>
      <c r="C49" s="161" t="s">
        <v>3786</v>
      </c>
      <c r="D49" s="161"/>
      <c r="E49" s="167"/>
      <c r="F49" s="167"/>
      <c r="G49" s="167"/>
      <c r="H49" s="167"/>
      <c r="I49" s="167"/>
      <c r="J49" s="167"/>
      <c r="K49" s="167"/>
      <c r="L49" s="137"/>
      <c r="M49" s="140"/>
      <c r="N49" s="376" t="str">
        <f>VLOOKUP(_Output!D1193,_Guidance!$B$2234:$C$2240,2,FALSE)</f>
        <v xml:space="preserve"> </v>
      </c>
      <c r="O49" s="300" t="s">
        <v>3798</v>
      </c>
      <c r="P49" s="154"/>
    </row>
    <row r="50" spans="1:16" ht="20.3" customHeight="1" x14ac:dyDescent="0.3">
      <c r="A50" s="155"/>
      <c r="B50" s="168" t="s">
        <v>2283</v>
      </c>
      <c r="C50" s="161" t="s">
        <v>3663</v>
      </c>
      <c r="D50" s="161"/>
      <c r="E50" s="167"/>
      <c r="F50" s="167"/>
      <c r="G50" s="167"/>
      <c r="H50" s="167"/>
      <c r="I50" s="167"/>
      <c r="J50" s="167"/>
      <c r="K50" s="167"/>
      <c r="L50" s="137"/>
      <c r="M50" s="140"/>
      <c r="N50" s="376" t="str">
        <f>VLOOKUP(_Output!D1194,_Guidance!$B$2234:$C$2240,2,FALSE)</f>
        <v xml:space="preserve"> </v>
      </c>
      <c r="O50" s="300" t="s">
        <v>3677</v>
      </c>
      <c r="P50" s="154"/>
    </row>
    <row r="51" spans="1:16" ht="20.3" customHeight="1" x14ac:dyDescent="0.3">
      <c r="A51" s="155"/>
      <c r="B51" s="168" t="s">
        <v>2926</v>
      </c>
      <c r="C51" s="161" t="s">
        <v>1963</v>
      </c>
      <c r="D51" s="161"/>
      <c r="E51" s="167"/>
      <c r="F51" s="167"/>
      <c r="G51" s="167"/>
      <c r="H51" s="167"/>
      <c r="I51" s="167"/>
      <c r="J51" s="167"/>
      <c r="K51" s="167"/>
      <c r="L51" s="137"/>
      <c r="M51" s="140"/>
      <c r="N51" s="376" t="str">
        <f>VLOOKUP(_Output!D1195,_Guidance!$B$2234:$C$2240,2,FALSE)</f>
        <v xml:space="preserve"> </v>
      </c>
      <c r="O51" s="300" t="s">
        <v>3670</v>
      </c>
      <c r="P51" s="154"/>
    </row>
    <row r="52" spans="1:16" ht="20.3" customHeight="1" x14ac:dyDescent="0.3">
      <c r="A52" s="155"/>
      <c r="B52" s="168"/>
      <c r="C52" s="161"/>
      <c r="D52" s="161"/>
      <c r="E52" s="167"/>
      <c r="F52" s="167"/>
      <c r="G52" s="167"/>
      <c r="H52" s="167"/>
      <c r="I52" s="167"/>
      <c r="J52" s="167"/>
      <c r="K52" s="167"/>
      <c r="L52" s="137"/>
      <c r="M52" s="140"/>
      <c r="N52" s="376"/>
      <c r="O52" s="300"/>
      <c r="P52" s="154"/>
    </row>
    <row r="53" spans="1:16" ht="20.3" customHeight="1" x14ac:dyDescent="0.3">
      <c r="A53" s="155"/>
      <c r="B53" s="167" t="s">
        <v>3613</v>
      </c>
      <c r="C53" s="161"/>
      <c r="D53" s="161"/>
      <c r="E53" s="167"/>
      <c r="F53" s="167"/>
      <c r="G53" s="167"/>
      <c r="H53" s="167"/>
      <c r="I53" s="167"/>
      <c r="J53" s="167"/>
      <c r="K53" s="167"/>
      <c r="L53" s="137"/>
      <c r="M53" s="140"/>
      <c r="N53" s="376"/>
      <c r="O53" s="300"/>
      <c r="P53" s="154"/>
    </row>
    <row r="54" spans="1:16" ht="20.3" customHeight="1" x14ac:dyDescent="0.3">
      <c r="A54" s="155"/>
      <c r="B54" s="168" t="s">
        <v>2927</v>
      </c>
      <c r="C54" s="161" t="s">
        <v>3650</v>
      </c>
      <c r="D54" s="161"/>
      <c r="E54" s="161"/>
      <c r="F54" s="161"/>
      <c r="G54" s="161"/>
      <c r="H54" s="161"/>
      <c r="I54" s="161"/>
      <c r="J54" s="161"/>
      <c r="K54" s="161"/>
      <c r="L54" s="137"/>
      <c r="M54" s="140"/>
      <c r="N54" s="376" t="str">
        <f>VLOOKUP(_Output!D1196,_Guidance!$B$2234:$C$2240,2,FALSE)</f>
        <v xml:space="preserve"> </v>
      </c>
      <c r="O54" s="300" t="s">
        <v>3654</v>
      </c>
      <c r="P54" s="154"/>
    </row>
    <row r="55" spans="1:16" ht="20.3" customHeight="1" x14ac:dyDescent="0.3">
      <c r="A55" s="155"/>
      <c r="B55" s="168" t="s">
        <v>2928</v>
      </c>
      <c r="C55" s="161" t="s">
        <v>3655</v>
      </c>
      <c r="D55" s="161"/>
      <c r="E55" s="161"/>
      <c r="F55" s="161"/>
      <c r="G55" s="161"/>
      <c r="H55" s="161"/>
      <c r="I55" s="161"/>
      <c r="J55" s="161"/>
      <c r="K55" s="161"/>
      <c r="L55" s="137"/>
      <c r="M55" s="140"/>
      <c r="N55" s="376" t="str">
        <f>VLOOKUP(_Output!D1197,_Guidance!$B$2234:$C$2240,2,FALSE)</f>
        <v xml:space="preserve"> </v>
      </c>
      <c r="O55" s="300" t="s">
        <v>3656</v>
      </c>
      <c r="P55" s="154"/>
    </row>
    <row r="56" spans="1:16" ht="20.3" customHeight="1" x14ac:dyDescent="0.3">
      <c r="A56" s="155"/>
      <c r="B56" s="168"/>
      <c r="C56" s="161"/>
      <c r="D56" s="161"/>
      <c r="E56" s="167"/>
      <c r="F56" s="167"/>
      <c r="G56" s="167"/>
      <c r="H56" s="167"/>
      <c r="I56" s="167"/>
      <c r="J56" s="167"/>
      <c r="K56" s="167"/>
      <c r="L56" s="137"/>
      <c r="M56" s="140"/>
      <c r="N56" s="376"/>
      <c r="O56" s="300"/>
      <c r="P56" s="154"/>
    </row>
    <row r="57" spans="1:16" ht="20.3" customHeight="1" x14ac:dyDescent="0.3">
      <c r="A57" s="155"/>
      <c r="B57" s="167" t="s">
        <v>3696</v>
      </c>
      <c r="C57" s="167"/>
      <c r="D57" s="161"/>
      <c r="E57" s="161"/>
      <c r="F57" s="161"/>
      <c r="G57" s="161"/>
      <c r="H57" s="161"/>
      <c r="I57" s="161"/>
      <c r="J57" s="161"/>
      <c r="K57" s="161"/>
      <c r="L57" s="137"/>
      <c r="M57" s="140"/>
      <c r="N57" s="376"/>
      <c r="O57" s="300"/>
      <c r="P57" s="154"/>
    </row>
    <row r="58" spans="1:16" ht="20.3" customHeight="1" x14ac:dyDescent="0.3">
      <c r="A58" s="155"/>
      <c r="B58" s="168" t="s">
        <v>2929</v>
      </c>
      <c r="C58" s="161" t="s">
        <v>3646</v>
      </c>
      <c r="D58" s="161"/>
      <c r="E58" s="161"/>
      <c r="F58" s="161"/>
      <c r="G58" s="161"/>
      <c r="H58" s="161"/>
      <c r="I58" s="161"/>
      <c r="J58" s="161"/>
      <c r="K58" s="161"/>
      <c r="L58" s="137"/>
      <c r="M58" s="140"/>
      <c r="N58" s="376" t="str">
        <f>VLOOKUP(_Output!D1198,_Guidance!$B$2234:$C$2240,2,FALSE)</f>
        <v xml:space="preserve"> </v>
      </c>
      <c r="O58" s="300" t="s">
        <v>3658</v>
      </c>
      <c r="P58" s="154"/>
    </row>
    <row r="59" spans="1:16" ht="20.3" customHeight="1" x14ac:dyDescent="0.3">
      <c r="A59" s="155"/>
      <c r="B59" s="168" t="s">
        <v>2930</v>
      </c>
      <c r="C59" s="161" t="s">
        <v>3647</v>
      </c>
      <c r="D59" s="161"/>
      <c r="E59" s="161"/>
      <c r="F59" s="161"/>
      <c r="G59" s="161"/>
      <c r="H59" s="161"/>
      <c r="I59" s="161"/>
      <c r="J59" s="161"/>
      <c r="K59" s="161"/>
      <c r="L59" s="137"/>
      <c r="M59" s="140"/>
      <c r="N59" s="376" t="str">
        <f>VLOOKUP(_Output!D1200,_Guidance!$B$2234:$C$2240,2,FALSE)</f>
        <v xml:space="preserve"> </v>
      </c>
      <c r="O59" s="300" t="s">
        <v>3659</v>
      </c>
      <c r="P59" s="154"/>
    </row>
    <row r="60" spans="1:16" ht="20.3" customHeight="1" x14ac:dyDescent="0.3">
      <c r="A60" s="155"/>
      <c r="B60" s="168" t="s">
        <v>2931</v>
      </c>
      <c r="C60" s="161" t="s">
        <v>3648</v>
      </c>
      <c r="D60" s="161"/>
      <c r="E60" s="161"/>
      <c r="F60" s="161"/>
      <c r="G60" s="161"/>
      <c r="H60" s="161"/>
      <c r="I60" s="161"/>
      <c r="J60" s="161"/>
      <c r="K60" s="161"/>
      <c r="L60" s="137"/>
      <c r="M60" s="140"/>
      <c r="N60" s="376" t="str">
        <f>VLOOKUP(_Output!D1202,_Guidance!$B$2234:$C$2240,2,FALSE)</f>
        <v xml:space="preserve"> </v>
      </c>
      <c r="O60" s="300" t="s">
        <v>3660</v>
      </c>
      <c r="P60" s="154"/>
    </row>
    <row r="61" spans="1:16" ht="20.3" customHeight="1" x14ac:dyDescent="0.3">
      <c r="A61" s="155"/>
      <c r="B61" s="168" t="s">
        <v>2932</v>
      </c>
      <c r="C61" s="161" t="s">
        <v>3649</v>
      </c>
      <c r="D61" s="161"/>
      <c r="E61" s="161"/>
      <c r="F61" s="161"/>
      <c r="G61" s="161"/>
      <c r="H61" s="161"/>
      <c r="I61" s="161"/>
      <c r="J61" s="161"/>
      <c r="K61" s="161"/>
      <c r="L61" s="137"/>
      <c r="M61" s="140"/>
      <c r="N61" s="376" t="str">
        <f>VLOOKUP(_Output!D1204,_Guidance!$B$2234:$C$2240,2,FALSE)</f>
        <v xml:space="preserve"> </v>
      </c>
      <c r="O61" s="300" t="s">
        <v>3661</v>
      </c>
      <c r="P61" s="154"/>
    </row>
    <row r="62" spans="1:16" ht="20.3" customHeight="1" x14ac:dyDescent="0.3">
      <c r="A62" s="155"/>
      <c r="B62" s="168" t="s">
        <v>2933</v>
      </c>
      <c r="C62" s="161" t="s">
        <v>3657</v>
      </c>
      <c r="D62" s="161"/>
      <c r="E62" s="161"/>
      <c r="F62" s="161"/>
      <c r="G62" s="161"/>
      <c r="H62" s="161"/>
      <c r="I62" s="161"/>
      <c r="J62" s="161"/>
      <c r="K62" s="161"/>
      <c r="L62" s="137"/>
      <c r="M62" s="140"/>
      <c r="N62" s="376" t="str">
        <f>VLOOKUP(_Output!D1206,_Guidance!$B$2234:$C$2240,2,FALSE)</f>
        <v xml:space="preserve"> </v>
      </c>
      <c r="O62" s="300" t="s">
        <v>3662</v>
      </c>
      <c r="P62" s="154"/>
    </row>
    <row r="63" spans="1:16" ht="20.3" customHeight="1" x14ac:dyDescent="0.3">
      <c r="A63" s="155"/>
      <c r="B63" s="168" t="s">
        <v>3678</v>
      </c>
      <c r="C63" s="161" t="s">
        <v>3760</v>
      </c>
      <c r="D63" s="161"/>
      <c r="E63" s="161"/>
      <c r="F63" s="161"/>
      <c r="G63" s="161"/>
      <c r="H63" s="161"/>
      <c r="I63" s="161"/>
      <c r="J63" s="161"/>
      <c r="K63" s="161"/>
      <c r="L63" s="137"/>
      <c r="M63" s="140"/>
      <c r="N63" s="376" t="str">
        <f>VLOOKUP(_Output!D1208,_Guidance!$B$2234:$C$2240,2,FALSE)</f>
        <v xml:space="preserve"> </v>
      </c>
      <c r="O63" s="300" t="s">
        <v>3903</v>
      </c>
      <c r="P63" s="154"/>
    </row>
    <row r="64" spans="1:16" ht="20.3" customHeight="1" x14ac:dyDescent="0.3">
      <c r="A64" s="155"/>
      <c r="B64" s="168"/>
      <c r="C64" s="161"/>
      <c r="D64" s="161"/>
      <c r="E64" s="161"/>
      <c r="F64" s="161"/>
      <c r="G64" s="161"/>
      <c r="H64" s="161"/>
      <c r="I64" s="161"/>
      <c r="J64" s="161"/>
      <c r="K64" s="161"/>
      <c r="L64" s="137"/>
      <c r="M64" s="140"/>
      <c r="N64" s="376"/>
      <c r="O64" s="300"/>
      <c r="P64" s="154"/>
    </row>
    <row r="65" spans="1:16" ht="20.3" customHeight="1" x14ac:dyDescent="0.3">
      <c r="A65" s="155"/>
      <c r="B65" s="167" t="s">
        <v>3616</v>
      </c>
      <c r="C65" s="167"/>
      <c r="D65" s="161"/>
      <c r="E65" s="161"/>
      <c r="F65" s="161"/>
      <c r="G65" s="161"/>
      <c r="H65" s="161"/>
      <c r="I65" s="161"/>
      <c r="J65" s="161"/>
      <c r="K65" s="161"/>
      <c r="L65" s="137"/>
      <c r="M65" s="140"/>
      <c r="N65" s="376"/>
      <c r="O65" s="300"/>
      <c r="P65" s="154"/>
    </row>
    <row r="66" spans="1:16" ht="20.3" customHeight="1" x14ac:dyDescent="0.3">
      <c r="A66" s="155"/>
      <c r="B66" s="168" t="s">
        <v>3679</v>
      </c>
      <c r="C66" s="161" t="s">
        <v>1968</v>
      </c>
      <c r="D66" s="161"/>
      <c r="E66" s="161"/>
      <c r="F66" s="161"/>
      <c r="G66" s="161"/>
      <c r="H66" s="161"/>
      <c r="I66" s="161"/>
      <c r="J66" s="161"/>
      <c r="K66" s="161"/>
      <c r="L66" s="137"/>
      <c r="M66" s="140"/>
      <c r="N66" s="376" t="str">
        <f>VLOOKUP(_Output!D1210,_Guidance!$B$2234:$C$2240,2,FALSE)</f>
        <v xml:space="preserve"> </v>
      </c>
      <c r="O66" s="300" t="s">
        <v>1989</v>
      </c>
      <c r="P66" s="154"/>
    </row>
    <row r="67" spans="1:16" ht="20.3" customHeight="1" x14ac:dyDescent="0.3">
      <c r="A67" s="155"/>
      <c r="B67" s="168" t="s">
        <v>3680</v>
      </c>
      <c r="C67" s="161" t="s">
        <v>2170</v>
      </c>
      <c r="D67" s="161"/>
      <c r="E67" s="161"/>
      <c r="F67" s="161"/>
      <c r="G67" s="161"/>
      <c r="H67" s="161"/>
      <c r="I67" s="161"/>
      <c r="J67" s="161"/>
      <c r="K67" s="161"/>
      <c r="L67" s="137"/>
      <c r="M67" s="140"/>
      <c r="N67" s="376" t="str">
        <f>VLOOKUP(_Output!D1211,_Guidance!$B$2234:$C$2240,2,FALSE)</f>
        <v xml:space="preserve"> </v>
      </c>
      <c r="O67" s="300" t="s">
        <v>4597</v>
      </c>
      <c r="P67" s="154"/>
    </row>
    <row r="68" spans="1:16" ht="20.3" customHeight="1" x14ac:dyDescent="0.3">
      <c r="A68" s="155"/>
      <c r="B68" s="168" t="s">
        <v>3681</v>
      </c>
      <c r="C68" s="161" t="s">
        <v>1965</v>
      </c>
      <c r="D68" s="161"/>
      <c r="E68" s="161"/>
      <c r="F68" s="161"/>
      <c r="G68" s="161"/>
      <c r="H68" s="161"/>
      <c r="I68" s="161"/>
      <c r="J68" s="161"/>
      <c r="K68" s="161"/>
      <c r="L68" s="137"/>
      <c r="M68" s="140"/>
      <c r="N68" s="376" t="str">
        <f>VLOOKUP(_Output!D1212,_Guidance!$B$2234:$C$2240,2,FALSE)</f>
        <v xml:space="preserve"> </v>
      </c>
      <c r="O68" s="300" t="s">
        <v>4601</v>
      </c>
      <c r="P68" s="154"/>
    </row>
    <row r="69" spans="1:16" ht="20.3" customHeight="1" x14ac:dyDescent="0.3">
      <c r="A69" s="155"/>
      <c r="B69" s="168" t="s">
        <v>3682</v>
      </c>
      <c r="C69" s="161" t="s">
        <v>3615</v>
      </c>
      <c r="D69" s="161"/>
      <c r="E69" s="161"/>
      <c r="F69" s="161"/>
      <c r="G69" s="161"/>
      <c r="H69" s="161"/>
      <c r="I69" s="161"/>
      <c r="J69" s="161"/>
      <c r="K69" s="161"/>
      <c r="L69" s="137"/>
      <c r="M69" s="140"/>
      <c r="N69" s="376" t="str">
        <f>VLOOKUP(_Output!D1213,_Guidance!$B$2234:$C$2240,2,FALSE)</f>
        <v xml:space="preserve"> </v>
      </c>
      <c r="O69" s="300" t="s">
        <v>3618</v>
      </c>
      <c r="P69" s="154"/>
    </row>
    <row r="70" spans="1:16" ht="20.3" customHeight="1" x14ac:dyDescent="0.3">
      <c r="A70" s="155"/>
      <c r="B70" s="168" t="s">
        <v>3683</v>
      </c>
      <c r="C70" s="161" t="s">
        <v>3612</v>
      </c>
      <c r="D70" s="161"/>
      <c r="E70" s="161"/>
      <c r="F70" s="161"/>
      <c r="G70" s="161"/>
      <c r="H70" s="161"/>
      <c r="I70" s="161"/>
      <c r="J70" s="161"/>
      <c r="K70" s="161"/>
      <c r="L70" s="137"/>
      <c r="M70" s="140"/>
      <c r="N70" s="376" t="str">
        <f>VLOOKUP(_Output!D1214,_Guidance!$B$2234:$C$2240,2,FALSE)</f>
        <v xml:space="preserve"> </v>
      </c>
      <c r="O70" s="300" t="s">
        <v>3617</v>
      </c>
      <c r="P70" s="154"/>
    </row>
    <row r="71" spans="1:16" ht="20.3" customHeight="1" x14ac:dyDescent="0.3">
      <c r="A71" s="155"/>
      <c r="B71" s="168" t="s">
        <v>3684</v>
      </c>
      <c r="C71" s="161" t="s">
        <v>5102</v>
      </c>
      <c r="D71" s="161"/>
      <c r="E71" s="161"/>
      <c r="F71" s="161"/>
      <c r="G71" s="161"/>
      <c r="H71" s="161"/>
      <c r="I71" s="161"/>
      <c r="J71" s="161"/>
      <c r="K71" s="161"/>
      <c r="L71" s="137"/>
      <c r="M71" s="140"/>
      <c r="N71" s="376" t="str">
        <f>VLOOKUP(_Output!D1215,_Guidance!$B$2234:$C$2240,2,FALSE)</f>
        <v xml:space="preserve"> </v>
      </c>
      <c r="O71" s="300" t="s">
        <v>5103</v>
      </c>
      <c r="P71" s="154"/>
    </row>
    <row r="72" spans="1:16" ht="20.3" customHeight="1" x14ac:dyDescent="0.3">
      <c r="A72" s="155"/>
      <c r="B72" s="168" t="s">
        <v>3685</v>
      </c>
      <c r="C72" s="161" t="s">
        <v>3787</v>
      </c>
      <c r="D72" s="161"/>
      <c r="E72" s="167"/>
      <c r="F72" s="167"/>
      <c r="G72" s="167"/>
      <c r="H72" s="167"/>
      <c r="I72" s="167"/>
      <c r="J72" s="167"/>
      <c r="K72" s="167"/>
      <c r="L72" s="137"/>
      <c r="M72" s="140"/>
      <c r="N72" s="376" t="str">
        <f>VLOOKUP(_Output!D1216,_Guidance!$B$2234:$C$2240,2,FALSE)</f>
        <v xml:space="preserve"> </v>
      </c>
      <c r="O72" s="300" t="s">
        <v>3664</v>
      </c>
      <c r="P72" s="154"/>
    </row>
    <row r="73" spans="1:16" ht="20.3" customHeight="1" x14ac:dyDescent="0.3">
      <c r="A73" s="155"/>
      <c r="B73" s="168"/>
      <c r="C73" s="161"/>
      <c r="D73" s="161"/>
      <c r="E73" s="161"/>
      <c r="F73" s="161"/>
      <c r="G73" s="161"/>
      <c r="H73" s="161"/>
      <c r="I73" s="161"/>
      <c r="J73" s="161"/>
      <c r="K73" s="161"/>
      <c r="L73" s="137"/>
      <c r="M73" s="140"/>
      <c r="N73" s="376"/>
      <c r="O73" s="300"/>
      <c r="P73" s="154"/>
    </row>
    <row r="74" spans="1:16" ht="20.3" customHeight="1" x14ac:dyDescent="0.3">
      <c r="A74" s="155"/>
      <c r="B74" s="167" t="s">
        <v>3602</v>
      </c>
      <c r="C74" s="167"/>
      <c r="D74" s="161"/>
      <c r="E74" s="161"/>
      <c r="F74" s="161"/>
      <c r="G74" s="161"/>
      <c r="H74" s="161"/>
      <c r="I74" s="161"/>
      <c r="J74" s="161"/>
      <c r="K74" s="161"/>
      <c r="L74" s="137"/>
      <c r="M74" s="140"/>
      <c r="N74" s="376"/>
      <c r="O74" s="300"/>
      <c r="P74" s="154"/>
    </row>
    <row r="75" spans="1:16" ht="20.3" customHeight="1" x14ac:dyDescent="0.3">
      <c r="A75" s="155"/>
      <c r="B75" s="168" t="s">
        <v>3686</v>
      </c>
      <c r="C75" s="161" t="s">
        <v>3599</v>
      </c>
      <c r="D75" s="161"/>
      <c r="E75" s="161"/>
      <c r="F75" s="161"/>
      <c r="G75" s="161"/>
      <c r="H75" s="161"/>
      <c r="I75" s="161"/>
      <c r="J75" s="161"/>
      <c r="K75" s="161"/>
      <c r="L75" s="137"/>
      <c r="M75" s="140"/>
      <c r="N75" s="376" t="str">
        <f>VLOOKUP(_Output!D1217,_Guidance!$B$2234:$C$2240,2,FALSE)</f>
        <v xml:space="preserve"> </v>
      </c>
      <c r="O75" s="300" t="s">
        <v>3635</v>
      </c>
      <c r="P75" s="154"/>
    </row>
    <row r="76" spans="1:16" ht="20.3" customHeight="1" x14ac:dyDescent="0.3">
      <c r="A76" s="155"/>
      <c r="B76" s="168" t="s">
        <v>3687</v>
      </c>
      <c r="C76" s="161" t="s">
        <v>3600</v>
      </c>
      <c r="D76" s="161"/>
      <c r="E76" s="161"/>
      <c r="F76" s="161"/>
      <c r="G76" s="161"/>
      <c r="H76" s="161"/>
      <c r="I76" s="161"/>
      <c r="J76" s="161"/>
      <c r="K76" s="161"/>
      <c r="L76" s="137"/>
      <c r="M76" s="140"/>
      <c r="N76" s="376" t="str">
        <f>VLOOKUP(_Output!D1218,_Guidance!$B$2234:$C$2240,2,FALSE)</f>
        <v xml:space="preserve"> </v>
      </c>
      <c r="O76" s="300" t="s">
        <v>3636</v>
      </c>
      <c r="P76" s="154"/>
    </row>
    <row r="77" spans="1:16" ht="20.3" customHeight="1" x14ac:dyDescent="0.3">
      <c r="A77" s="155"/>
      <c r="B77" s="168"/>
      <c r="C77" s="161"/>
      <c r="D77" s="161"/>
      <c r="E77" s="161"/>
      <c r="F77" s="161"/>
      <c r="G77" s="161"/>
      <c r="H77" s="161"/>
      <c r="I77" s="161"/>
      <c r="J77" s="161"/>
      <c r="K77" s="161"/>
      <c r="L77" s="137"/>
      <c r="M77" s="140"/>
      <c r="N77" s="376"/>
      <c r="O77" s="300"/>
      <c r="P77" s="154"/>
    </row>
    <row r="78" spans="1:16" ht="20.3" customHeight="1" x14ac:dyDescent="0.3">
      <c r="A78" s="155"/>
      <c r="B78" s="167" t="s">
        <v>324</v>
      </c>
      <c r="C78" s="167"/>
      <c r="D78" s="161"/>
      <c r="E78" s="161"/>
      <c r="F78" s="161"/>
      <c r="G78" s="161"/>
      <c r="H78" s="161"/>
      <c r="I78" s="161"/>
      <c r="J78" s="161"/>
      <c r="K78" s="161"/>
      <c r="L78" s="137"/>
      <c r="M78" s="140"/>
      <c r="N78" s="376"/>
      <c r="O78" s="300"/>
      <c r="P78" s="154"/>
    </row>
    <row r="79" spans="1:16" ht="20.3" customHeight="1" x14ac:dyDescent="0.3">
      <c r="A79" s="155"/>
      <c r="B79" s="168" t="s">
        <v>3688</v>
      </c>
      <c r="C79" s="161" t="s">
        <v>3671</v>
      </c>
      <c r="D79" s="161"/>
      <c r="E79" s="161"/>
      <c r="F79" s="161"/>
      <c r="G79" s="161"/>
      <c r="H79" s="161"/>
      <c r="I79" s="161"/>
      <c r="J79" s="161"/>
      <c r="K79" s="161"/>
      <c r="L79" s="137"/>
      <c r="M79" s="140"/>
      <c r="N79" s="376" t="str">
        <f>VLOOKUP(_Output!D1219,_Guidance!$B$2234:$C$2240,2,FALSE)</f>
        <v xml:space="preserve"> </v>
      </c>
      <c r="O79" s="300" t="s">
        <v>3672</v>
      </c>
      <c r="P79" s="154"/>
    </row>
    <row r="80" spans="1:16" ht="20.3" customHeight="1" x14ac:dyDescent="0.3">
      <c r="A80" s="155"/>
      <c r="B80" s="168" t="s">
        <v>3689</v>
      </c>
      <c r="C80" s="161" t="s">
        <v>3669</v>
      </c>
      <c r="D80" s="161"/>
      <c r="E80" s="161"/>
      <c r="F80" s="161"/>
      <c r="G80" s="161"/>
      <c r="H80" s="161"/>
      <c r="I80" s="161"/>
      <c r="J80" s="161"/>
      <c r="K80" s="161"/>
      <c r="L80" s="137"/>
      <c r="M80" s="140"/>
      <c r="N80" s="376" t="str">
        <f>VLOOKUP(_Output!D1220,_Guidance!$B$2234:$C$2240,2,FALSE)</f>
        <v xml:space="preserve"> </v>
      </c>
      <c r="O80" s="300" t="s">
        <v>3818</v>
      </c>
      <c r="P80" s="154"/>
    </row>
    <row r="81" spans="1:16" ht="20.3" customHeight="1" x14ac:dyDescent="0.3">
      <c r="A81" s="155"/>
      <c r="B81" s="168"/>
      <c r="C81" s="167"/>
      <c r="D81" s="161"/>
      <c r="E81" s="161"/>
      <c r="F81" s="161"/>
      <c r="G81" s="161"/>
      <c r="H81" s="161"/>
      <c r="I81" s="161"/>
      <c r="J81" s="161"/>
      <c r="K81" s="161"/>
      <c r="L81" s="137"/>
      <c r="M81" s="140"/>
      <c r="N81" s="376"/>
      <c r="O81" s="300"/>
      <c r="P81" s="154"/>
    </row>
    <row r="82" spans="1:16" ht="20.3" customHeight="1" x14ac:dyDescent="0.3">
      <c r="A82" s="155"/>
      <c r="B82" s="167" t="s">
        <v>3597</v>
      </c>
      <c r="C82" s="167"/>
      <c r="D82" s="161"/>
      <c r="E82" s="161"/>
      <c r="F82" s="161"/>
      <c r="G82" s="161"/>
      <c r="H82" s="161"/>
      <c r="I82" s="161"/>
      <c r="J82" s="161"/>
      <c r="K82" s="161"/>
      <c r="L82" s="137"/>
      <c r="M82" s="140"/>
      <c r="N82" s="376"/>
      <c r="O82" s="300"/>
      <c r="P82" s="154"/>
    </row>
    <row r="83" spans="1:16" ht="20.3" customHeight="1" x14ac:dyDescent="0.3">
      <c r="A83" s="155"/>
      <c r="B83" s="168" t="s">
        <v>3690</v>
      </c>
      <c r="C83" s="161" t="s">
        <v>3904</v>
      </c>
      <c r="D83" s="161"/>
      <c r="E83" s="161"/>
      <c r="F83" s="161"/>
      <c r="G83" s="161"/>
      <c r="H83" s="161"/>
      <c r="I83" s="161"/>
      <c r="J83" s="161"/>
      <c r="K83" s="161"/>
      <c r="L83" s="137"/>
      <c r="M83" s="140"/>
      <c r="N83" s="376" t="str">
        <f>VLOOKUP(_Output!D1221,_Guidance!$B$2234:$C$2240,2,FALSE)</f>
        <v xml:space="preserve"> </v>
      </c>
      <c r="O83" s="300" t="s">
        <v>3638</v>
      </c>
      <c r="P83" s="154"/>
    </row>
    <row r="84" spans="1:16" ht="20.3" customHeight="1" x14ac:dyDescent="0.3">
      <c r="A84" s="155"/>
      <c r="B84" s="168" t="s">
        <v>3691</v>
      </c>
      <c r="C84" s="161" t="s">
        <v>3905</v>
      </c>
      <c r="D84" s="161"/>
      <c r="E84" s="161"/>
      <c r="F84" s="161"/>
      <c r="G84" s="161"/>
      <c r="H84" s="161"/>
      <c r="I84" s="161"/>
      <c r="J84" s="161"/>
      <c r="K84" s="161"/>
      <c r="L84" s="137"/>
      <c r="M84" s="140"/>
      <c r="N84" s="376" t="str">
        <f>VLOOKUP(_Output!D1222,_Guidance!$B$2234:$C$2240,2,FALSE)</f>
        <v xml:space="preserve"> </v>
      </c>
      <c r="O84" s="300" t="s">
        <v>3637</v>
      </c>
      <c r="P84" s="154"/>
    </row>
    <row r="85" spans="1:16" ht="20.3" customHeight="1" x14ac:dyDescent="0.3">
      <c r="A85" s="155"/>
      <c r="B85" s="168" t="s">
        <v>3692</v>
      </c>
      <c r="C85" s="161" t="s">
        <v>2248</v>
      </c>
      <c r="D85" s="140"/>
      <c r="E85" s="140"/>
      <c r="F85" s="140"/>
      <c r="G85" s="140"/>
      <c r="H85" s="140"/>
      <c r="I85" s="140"/>
      <c r="J85" s="140"/>
      <c r="K85" s="140"/>
      <c r="L85" s="137"/>
      <c r="M85" s="140"/>
      <c r="N85" s="376" t="str">
        <f>VLOOKUP(_Output!D1223,_Guidance!$B$2234:$C$2240,2,FALSE)</f>
        <v xml:space="preserve"> </v>
      </c>
      <c r="O85" s="300" t="s">
        <v>3673</v>
      </c>
      <c r="P85" s="154"/>
    </row>
    <row r="86" spans="1:16" ht="20.3" customHeight="1" x14ac:dyDescent="0.3">
      <c r="A86" s="155"/>
      <c r="B86" s="168" t="s">
        <v>3693</v>
      </c>
      <c r="C86" s="161" t="s">
        <v>2010</v>
      </c>
      <c r="D86" s="161"/>
      <c r="E86" s="167"/>
      <c r="F86" s="167"/>
      <c r="G86" s="167"/>
      <c r="H86" s="167"/>
      <c r="I86" s="167"/>
      <c r="J86" s="167"/>
      <c r="K86" s="167"/>
      <c r="L86" s="137"/>
      <c r="M86" s="140"/>
      <c r="N86" s="376" t="str">
        <f>VLOOKUP(_Output!D1224,_Guidance!$B$2234:$C$2240,2,FALSE)</f>
        <v xml:space="preserve"> </v>
      </c>
      <c r="O86" s="300" t="s">
        <v>2036</v>
      </c>
      <c r="P86" s="154"/>
    </row>
    <row r="87" spans="1:16" ht="20.3" customHeight="1" x14ac:dyDescent="0.3">
      <c r="A87" s="155"/>
      <c r="B87" s="168" t="s">
        <v>3694</v>
      </c>
      <c r="C87" s="161" t="s">
        <v>2013</v>
      </c>
      <c r="D87" s="161"/>
      <c r="E87" s="161"/>
      <c r="F87" s="161"/>
      <c r="G87" s="161"/>
      <c r="H87" s="161"/>
      <c r="I87" s="161"/>
      <c r="J87" s="161"/>
      <c r="K87" s="161"/>
      <c r="L87" s="137"/>
      <c r="M87" s="140"/>
      <c r="N87" s="376" t="str">
        <f>VLOOKUP(_Output!D1225,_Guidance!$B$2234:$C$2240,2,FALSE)</f>
        <v xml:space="preserve"> </v>
      </c>
      <c r="O87" s="300" t="s">
        <v>3674</v>
      </c>
      <c r="P87" s="154"/>
    </row>
    <row r="88" spans="1:16" ht="20.3" customHeight="1" x14ac:dyDescent="0.3">
      <c r="A88" s="155"/>
      <c r="B88" s="168" t="s">
        <v>3695</v>
      </c>
      <c r="C88" s="169" t="s">
        <v>2009</v>
      </c>
      <c r="D88" s="143"/>
      <c r="E88" s="143"/>
      <c r="F88" s="143"/>
      <c r="G88" s="169"/>
      <c r="H88" s="169"/>
      <c r="I88" s="169"/>
      <c r="J88" s="169"/>
      <c r="K88" s="169"/>
      <c r="L88" s="139"/>
      <c r="M88" s="143"/>
      <c r="N88" s="304" t="str">
        <f>VLOOKUP(_Output!D1226,_Guidance!$B$2234:$C$2240,2,FALSE)</f>
        <v xml:space="preserve"> </v>
      </c>
      <c r="O88" s="304" t="s">
        <v>3820</v>
      </c>
      <c r="P88" s="154"/>
    </row>
    <row r="89" spans="1:16" ht="20.3" customHeight="1" x14ac:dyDescent="0.3">
      <c r="A89" s="155"/>
      <c r="B89" s="140"/>
      <c r="C89" s="170" t="s">
        <v>578</v>
      </c>
      <c r="D89" s="170"/>
      <c r="E89" s="170"/>
      <c r="F89" s="170"/>
      <c r="G89" s="170"/>
      <c r="H89" s="170"/>
      <c r="I89" s="170"/>
      <c r="J89" s="170"/>
      <c r="K89" s="170"/>
      <c r="L89" s="306">
        <f>IFERROR(ROUND(_Output!K419,0),0)</f>
        <v>0</v>
      </c>
      <c r="M89" s="140"/>
      <c r="N89" s="178"/>
      <c r="O89" s="300"/>
      <c r="P89" s="154"/>
    </row>
    <row r="90" spans="1:16" ht="20.3" customHeight="1" x14ac:dyDescent="0.3">
      <c r="A90" s="155"/>
      <c r="B90" s="140"/>
      <c r="C90" s="170"/>
      <c r="D90" s="170"/>
      <c r="E90" s="170"/>
      <c r="F90" s="170"/>
      <c r="G90" s="170"/>
      <c r="H90" s="170"/>
      <c r="I90" s="170"/>
      <c r="J90" s="170"/>
      <c r="K90" s="170"/>
      <c r="L90" s="375"/>
      <c r="M90" s="140"/>
      <c r="N90" s="178"/>
      <c r="O90" s="300"/>
      <c r="P90" s="154"/>
    </row>
    <row r="91" spans="1:16" ht="20.3" customHeight="1" x14ac:dyDescent="0.3">
      <c r="A91" s="174"/>
      <c r="B91" s="172" t="s">
        <v>223</v>
      </c>
      <c r="C91" s="172"/>
      <c r="D91" s="172"/>
      <c r="E91" s="172"/>
      <c r="F91" s="172"/>
      <c r="G91" s="172"/>
      <c r="H91" s="172"/>
      <c r="I91" s="172"/>
      <c r="J91" s="172"/>
      <c r="K91" s="172"/>
      <c r="L91" s="139"/>
      <c r="M91" s="140"/>
      <c r="N91" s="139"/>
      <c r="O91" s="139"/>
      <c r="P91" s="154"/>
    </row>
    <row r="92" spans="1:16" ht="20.3" customHeight="1" x14ac:dyDescent="0.3">
      <c r="A92" s="9"/>
      <c r="B92" s="3" t="s">
        <v>275</v>
      </c>
      <c r="C92" s="3" t="s">
        <v>4103</v>
      </c>
      <c r="D92" s="5"/>
      <c r="E92" s="5"/>
      <c r="F92" s="5"/>
      <c r="G92" s="5"/>
      <c r="H92" s="5"/>
      <c r="I92" s="5"/>
      <c r="J92" s="5"/>
      <c r="K92" s="102" t="s">
        <v>863</v>
      </c>
      <c r="L92" s="613" t="s">
        <v>501</v>
      </c>
      <c r="M92" s="614"/>
      <c r="N92" s="945"/>
      <c r="O92" s="946"/>
      <c r="P92" s="14"/>
    </row>
    <row r="93" spans="1:16" ht="20.3" customHeight="1" x14ac:dyDescent="0.3">
      <c r="A93" s="9"/>
      <c r="B93" s="5"/>
      <c r="C93" s="5"/>
      <c r="D93" s="5"/>
      <c r="E93" s="5"/>
      <c r="F93" s="5"/>
      <c r="G93" s="5"/>
      <c r="H93" s="5"/>
      <c r="I93" s="5"/>
      <c r="J93" s="5"/>
      <c r="K93" s="5"/>
      <c r="L93" s="615" t="s">
        <v>502</v>
      </c>
      <c r="M93" s="616"/>
      <c r="N93" s="941"/>
      <c r="O93" s="942"/>
      <c r="P93" s="14"/>
    </row>
    <row r="94" spans="1:16" ht="20.3" customHeight="1" x14ac:dyDescent="0.3">
      <c r="A94" s="9"/>
      <c r="B94" s="5"/>
      <c r="C94" s="5"/>
      <c r="D94" s="5"/>
      <c r="E94" s="5"/>
      <c r="F94" s="5"/>
      <c r="G94" s="5"/>
      <c r="H94" s="5"/>
      <c r="I94" s="5"/>
      <c r="J94" s="5"/>
      <c r="K94" s="5"/>
      <c r="L94" s="615" t="s">
        <v>235</v>
      </c>
      <c r="M94" s="616"/>
      <c r="N94" s="943"/>
      <c r="O94" s="944"/>
      <c r="P94" s="14"/>
    </row>
    <row r="95" spans="1:16" ht="20.3" customHeight="1" x14ac:dyDescent="0.3">
      <c r="A95" s="9"/>
      <c r="B95" s="5"/>
      <c r="C95" s="5"/>
      <c r="D95" s="5"/>
      <c r="E95" s="5"/>
      <c r="F95" s="5"/>
      <c r="G95" s="5"/>
      <c r="H95" s="5"/>
      <c r="I95" s="5"/>
      <c r="J95" s="5"/>
      <c r="K95" s="5"/>
      <c r="L95" s="615" t="s">
        <v>236</v>
      </c>
      <c r="M95" s="616"/>
      <c r="N95" s="941"/>
      <c r="O95" s="942"/>
      <c r="P95" s="14"/>
    </row>
    <row r="96" spans="1:16" ht="20.3" customHeight="1" x14ac:dyDescent="0.3">
      <c r="A96" s="9"/>
      <c r="B96" s="5"/>
      <c r="C96" s="5"/>
      <c r="D96" s="5"/>
      <c r="E96" s="5"/>
      <c r="F96" s="5"/>
      <c r="G96" s="5"/>
      <c r="H96" s="5"/>
      <c r="I96" s="5"/>
      <c r="J96" s="5"/>
      <c r="K96" s="5"/>
      <c r="L96" s="615" t="s">
        <v>251</v>
      </c>
      <c r="M96" s="616"/>
      <c r="N96" s="943"/>
      <c r="O96" s="944"/>
      <c r="P96" s="14"/>
    </row>
    <row r="97" spans="1:16" ht="20.3" customHeight="1" x14ac:dyDescent="0.3">
      <c r="A97" s="9"/>
      <c r="B97" s="5"/>
      <c r="C97" s="5"/>
      <c r="D97" s="5"/>
      <c r="E97" s="5"/>
      <c r="F97" s="5"/>
      <c r="G97" s="5"/>
      <c r="H97" s="5"/>
      <c r="I97" s="5"/>
      <c r="J97" s="5"/>
      <c r="K97" s="5"/>
      <c r="L97" s="615" t="s">
        <v>507</v>
      </c>
      <c r="M97" s="616"/>
      <c r="N97" s="947"/>
      <c r="O97" s="948"/>
      <c r="P97" s="14"/>
    </row>
    <row r="98" spans="1:16" ht="20.3" customHeight="1" x14ac:dyDescent="0.3">
      <c r="A98" s="9"/>
      <c r="B98" s="5"/>
      <c r="C98" s="5"/>
      <c r="D98" s="5"/>
      <c r="E98" s="5"/>
      <c r="F98" s="5"/>
      <c r="G98" s="5"/>
      <c r="H98" s="5"/>
      <c r="I98" s="5"/>
      <c r="J98" s="5"/>
      <c r="K98" s="5"/>
      <c r="L98" s="615" t="s">
        <v>508</v>
      </c>
      <c r="M98" s="616"/>
      <c r="N98" s="947"/>
      <c r="O98" s="948"/>
      <c r="P98" s="14"/>
    </row>
    <row r="99" spans="1:16" ht="20.3" customHeight="1" x14ac:dyDescent="0.3">
      <c r="A99" s="9"/>
      <c r="B99" s="5"/>
      <c r="C99" s="5"/>
      <c r="D99" s="5"/>
      <c r="E99" s="5"/>
      <c r="F99" s="5"/>
      <c r="G99" s="5"/>
      <c r="H99" s="5"/>
      <c r="I99" s="5"/>
      <c r="J99" s="5"/>
      <c r="K99" s="5"/>
      <c r="L99" s="615" t="s">
        <v>509</v>
      </c>
      <c r="M99" s="616"/>
      <c r="N99" s="947"/>
      <c r="O99" s="948"/>
      <c r="P99" s="14"/>
    </row>
    <row r="100" spans="1:16" ht="20.3" customHeight="1" x14ac:dyDescent="0.3">
      <c r="A100" s="9"/>
      <c r="B100" s="5"/>
      <c r="C100" s="5"/>
      <c r="D100" s="5"/>
      <c r="E100" s="5"/>
      <c r="F100" s="5"/>
      <c r="G100" s="5"/>
      <c r="H100" s="5"/>
      <c r="I100" s="5"/>
      <c r="J100" s="5"/>
      <c r="K100" s="5"/>
      <c r="L100" s="615" t="s">
        <v>506</v>
      </c>
      <c r="M100" s="616"/>
      <c r="N100" s="947"/>
      <c r="O100" s="948"/>
      <c r="P100" s="14"/>
    </row>
    <row r="101" spans="1:16" ht="20.3" customHeight="1" x14ac:dyDescent="0.3">
      <c r="A101" s="9"/>
      <c r="B101" s="5"/>
      <c r="C101" s="5"/>
      <c r="D101" s="5"/>
      <c r="E101" s="5"/>
      <c r="F101" s="5"/>
      <c r="G101" s="5"/>
      <c r="H101" s="5"/>
      <c r="I101" s="5"/>
      <c r="J101" s="5"/>
      <c r="K101" s="5"/>
      <c r="L101" s="615" t="s">
        <v>510</v>
      </c>
      <c r="M101" s="616"/>
      <c r="N101" s="947"/>
      <c r="O101" s="948"/>
      <c r="P101" s="14"/>
    </row>
    <row r="102" spans="1:16" ht="20.3" customHeight="1" x14ac:dyDescent="0.3">
      <c r="A102" s="9"/>
      <c r="B102" s="5"/>
      <c r="C102" s="5"/>
      <c r="D102" s="5"/>
      <c r="E102" s="5"/>
      <c r="F102" s="5"/>
      <c r="G102" s="5"/>
      <c r="H102" s="5"/>
      <c r="I102" s="5"/>
      <c r="J102" s="5"/>
      <c r="K102" s="5"/>
      <c r="L102" s="615" t="s">
        <v>511</v>
      </c>
      <c r="M102" s="616"/>
      <c r="N102" s="941"/>
      <c r="O102" s="942"/>
      <c r="P102" s="14"/>
    </row>
    <row r="103" spans="1:16" ht="20.3" customHeight="1" x14ac:dyDescent="0.3">
      <c r="A103" s="9"/>
      <c r="B103" s="5"/>
      <c r="C103" s="5"/>
      <c r="D103" s="5"/>
      <c r="E103" s="5"/>
      <c r="F103" s="5"/>
      <c r="G103" s="5"/>
      <c r="H103" s="5"/>
      <c r="I103" s="5"/>
      <c r="J103" s="5"/>
      <c r="K103" s="5"/>
      <c r="L103" s="615" t="s">
        <v>512</v>
      </c>
      <c r="M103" s="616"/>
      <c r="N103" s="941"/>
      <c r="O103" s="942"/>
      <c r="P103" s="14"/>
    </row>
    <row r="104" spans="1:16" ht="20.3" customHeight="1" x14ac:dyDescent="0.3">
      <c r="A104" s="9"/>
      <c r="B104" s="5"/>
      <c r="C104" s="5"/>
      <c r="D104" s="5"/>
      <c r="E104" s="5"/>
      <c r="F104" s="5"/>
      <c r="G104" s="5"/>
      <c r="H104" s="5"/>
      <c r="I104" s="5"/>
      <c r="J104" s="5"/>
      <c r="K104" s="5"/>
      <c r="L104" s="615" t="s">
        <v>930</v>
      </c>
      <c r="M104" s="616"/>
      <c r="N104" s="943"/>
      <c r="O104" s="944"/>
      <c r="P104" s="14"/>
    </row>
    <row r="105" spans="1:16" ht="20.3" customHeight="1" x14ac:dyDescent="0.3">
      <c r="A105" s="9"/>
      <c r="B105" s="5"/>
      <c r="C105" s="5"/>
      <c r="D105" s="5"/>
      <c r="E105" s="5"/>
      <c r="F105" s="5"/>
      <c r="G105" s="5"/>
      <c r="H105" s="5"/>
      <c r="I105" s="5"/>
      <c r="J105" s="5"/>
      <c r="K105" s="5"/>
      <c r="L105" s="615" t="s">
        <v>340</v>
      </c>
      <c r="M105" s="616"/>
      <c r="N105" s="941"/>
      <c r="O105" s="942"/>
      <c r="P105" s="14"/>
    </row>
    <row r="106" spans="1:16" ht="20.3" customHeight="1" x14ac:dyDescent="0.3">
      <c r="A106" s="9"/>
      <c r="B106" s="5"/>
      <c r="C106" s="5"/>
      <c r="D106" s="5"/>
      <c r="E106" s="5"/>
      <c r="F106" s="5"/>
      <c r="G106" s="5"/>
      <c r="H106" s="5"/>
      <c r="I106" s="5"/>
      <c r="J106" s="5"/>
      <c r="K106" s="5"/>
      <c r="L106" s="615" t="s">
        <v>341</v>
      </c>
      <c r="M106" s="616"/>
      <c r="N106" s="941"/>
      <c r="O106" s="942"/>
      <c r="P106" s="14"/>
    </row>
    <row r="107" spans="1:16" ht="20.3" customHeight="1" x14ac:dyDescent="0.3">
      <c r="A107" s="9"/>
      <c r="B107" s="5"/>
      <c r="C107" s="5"/>
      <c r="D107" s="5"/>
      <c r="E107" s="5"/>
      <c r="F107" s="5"/>
      <c r="G107" s="5"/>
      <c r="H107" s="5"/>
      <c r="I107" s="5"/>
      <c r="J107" s="5"/>
      <c r="K107" s="5"/>
      <c r="L107" s="615" t="s">
        <v>2922</v>
      </c>
      <c r="M107" s="616"/>
      <c r="N107" s="943"/>
      <c r="O107" s="944"/>
      <c r="P107" s="14"/>
    </row>
    <row r="108" spans="1:16" ht="20.3" customHeight="1" x14ac:dyDescent="0.3">
      <c r="A108" s="9"/>
      <c r="B108" s="5"/>
      <c r="C108" s="5"/>
      <c r="D108" s="5"/>
      <c r="E108" s="5"/>
      <c r="F108" s="5"/>
      <c r="G108" s="5"/>
      <c r="H108" s="5"/>
      <c r="I108" s="5"/>
      <c r="J108" s="5"/>
      <c r="K108" s="5"/>
      <c r="L108" s="615" t="s">
        <v>2923</v>
      </c>
      <c r="M108" s="616"/>
      <c r="N108" s="947"/>
      <c r="O108" s="948"/>
      <c r="P108" s="14"/>
    </row>
    <row r="109" spans="1:16" ht="20.3" customHeight="1" x14ac:dyDescent="0.3">
      <c r="A109" s="9"/>
      <c r="B109" s="5"/>
      <c r="C109" s="5"/>
      <c r="D109" s="5"/>
      <c r="E109" s="5"/>
      <c r="F109" s="5"/>
      <c r="G109" s="5"/>
      <c r="H109" s="5"/>
      <c r="I109" s="5"/>
      <c r="J109" s="5"/>
      <c r="K109" s="5"/>
      <c r="L109" s="615" t="s">
        <v>2924</v>
      </c>
      <c r="M109" s="616"/>
      <c r="N109" s="947"/>
      <c r="O109" s="948"/>
      <c r="P109" s="14"/>
    </row>
    <row r="110" spans="1:16" ht="20.3" customHeight="1" x14ac:dyDescent="0.3">
      <c r="A110" s="9"/>
      <c r="B110" s="5"/>
      <c r="C110" s="5"/>
      <c r="D110" s="5"/>
      <c r="E110" s="5"/>
      <c r="F110" s="5"/>
      <c r="G110" s="5"/>
      <c r="H110" s="5"/>
      <c r="I110" s="5"/>
      <c r="J110" s="5"/>
      <c r="K110" s="5"/>
      <c r="L110" s="615" t="s">
        <v>2925</v>
      </c>
      <c r="M110" s="616"/>
      <c r="N110" s="947"/>
      <c r="O110" s="948"/>
      <c r="P110" s="14"/>
    </row>
    <row r="111" spans="1:16" ht="20.3" customHeight="1" x14ac:dyDescent="0.3">
      <c r="A111" s="9"/>
      <c r="B111" s="5"/>
      <c r="C111" s="5"/>
      <c r="D111" s="5"/>
      <c r="E111" s="5"/>
      <c r="F111" s="5"/>
      <c r="G111" s="5"/>
      <c r="H111" s="5"/>
      <c r="I111" s="5"/>
      <c r="J111" s="5"/>
      <c r="K111" s="5"/>
      <c r="L111" s="615" t="s">
        <v>1992</v>
      </c>
      <c r="M111" s="616"/>
      <c r="N111" s="941"/>
      <c r="O111" s="942"/>
      <c r="P111" s="14"/>
    </row>
    <row r="112" spans="1:16" ht="20.3" customHeight="1" x14ac:dyDescent="0.3">
      <c r="A112" s="9"/>
      <c r="B112" s="5"/>
      <c r="C112" s="5"/>
      <c r="D112" s="5"/>
      <c r="E112" s="5"/>
      <c r="F112" s="5"/>
      <c r="G112" s="5"/>
      <c r="H112" s="5"/>
      <c r="I112" s="5"/>
      <c r="J112" s="5"/>
      <c r="K112" s="5"/>
      <c r="L112" s="615" t="s">
        <v>1993</v>
      </c>
      <c r="M112" s="616"/>
      <c r="N112" s="941"/>
      <c r="O112" s="942"/>
      <c r="P112" s="14"/>
    </row>
    <row r="113" spans="1:16" ht="20.3" customHeight="1" x14ac:dyDescent="0.3">
      <c r="A113" s="9"/>
      <c r="B113" s="5"/>
      <c r="C113" s="5"/>
      <c r="D113" s="5"/>
      <c r="E113" s="5"/>
      <c r="F113" s="5"/>
      <c r="G113" s="5"/>
      <c r="H113" s="5"/>
      <c r="I113" s="5"/>
      <c r="J113" s="5"/>
      <c r="K113" s="5"/>
      <c r="L113" s="617" t="s">
        <v>3532</v>
      </c>
      <c r="M113" s="618"/>
      <c r="N113" s="939"/>
      <c r="O113" s="940"/>
      <c r="P113" s="14"/>
    </row>
    <row r="114" spans="1:16" ht="20.3" customHeight="1" x14ac:dyDescent="0.3">
      <c r="A114" s="9"/>
      <c r="B114" s="5"/>
      <c r="C114" s="5"/>
      <c r="D114" s="5"/>
      <c r="E114" s="5"/>
      <c r="F114" s="5"/>
      <c r="G114" s="5"/>
      <c r="H114" s="5"/>
      <c r="I114" s="5"/>
      <c r="J114" s="5"/>
      <c r="K114" s="5"/>
      <c r="L114" s="5"/>
      <c r="M114" s="5"/>
      <c r="N114" s="5"/>
      <c r="O114" s="5"/>
      <c r="P114" s="14"/>
    </row>
    <row r="115" spans="1:16" ht="20.3" customHeight="1" x14ac:dyDescent="0.3">
      <c r="A115" s="9"/>
      <c r="B115" s="5"/>
      <c r="C115" s="5"/>
      <c r="D115" s="5"/>
      <c r="E115" s="5"/>
      <c r="F115" s="5"/>
      <c r="G115" s="5"/>
      <c r="H115" s="5"/>
      <c r="I115" s="5"/>
      <c r="J115" s="5"/>
      <c r="K115" s="102" t="s">
        <v>902</v>
      </c>
      <c r="L115" s="613" t="s">
        <v>2276</v>
      </c>
      <c r="M115" s="614"/>
      <c r="N115" s="945"/>
      <c r="O115" s="946"/>
      <c r="P115" s="14"/>
    </row>
    <row r="116" spans="1:16" ht="20.3" customHeight="1" x14ac:dyDescent="0.3">
      <c r="A116" s="9"/>
      <c r="B116" s="5"/>
      <c r="C116" s="5"/>
      <c r="D116" s="5"/>
      <c r="E116" s="5"/>
      <c r="F116" s="5"/>
      <c r="G116" s="5"/>
      <c r="H116" s="5"/>
      <c r="I116" s="5"/>
      <c r="J116" s="5"/>
      <c r="K116" s="5"/>
      <c r="L116" s="615" t="s">
        <v>2277</v>
      </c>
      <c r="M116" s="616"/>
      <c r="N116" s="941"/>
      <c r="O116" s="942"/>
      <c r="P116" s="14"/>
    </row>
    <row r="117" spans="1:16" ht="20.3" customHeight="1" x14ac:dyDescent="0.3">
      <c r="A117" s="9"/>
      <c r="B117" s="5"/>
      <c r="C117" s="5"/>
      <c r="D117" s="5"/>
      <c r="E117" s="5"/>
      <c r="F117" s="5"/>
      <c r="G117" s="5"/>
      <c r="H117" s="5"/>
      <c r="I117" s="5"/>
      <c r="J117" s="5"/>
      <c r="K117" s="5"/>
      <c r="L117" s="615" t="s">
        <v>2278</v>
      </c>
      <c r="M117" s="616"/>
      <c r="N117" s="943"/>
      <c r="O117" s="944"/>
      <c r="P117" s="14"/>
    </row>
    <row r="118" spans="1:16" ht="20.3" customHeight="1" x14ac:dyDescent="0.3">
      <c r="A118" s="9"/>
      <c r="B118" s="5"/>
      <c r="C118" s="5"/>
      <c r="D118" s="5"/>
      <c r="E118" s="5"/>
      <c r="F118" s="5"/>
      <c r="G118" s="5"/>
      <c r="H118" s="5"/>
      <c r="I118" s="5"/>
      <c r="J118" s="5"/>
      <c r="K118" s="5"/>
      <c r="L118" s="615" t="s">
        <v>2279</v>
      </c>
      <c r="M118" s="616"/>
      <c r="N118" s="941"/>
      <c r="O118" s="942"/>
      <c r="P118" s="14"/>
    </row>
    <row r="119" spans="1:16" ht="20.3" customHeight="1" x14ac:dyDescent="0.3">
      <c r="A119" s="9"/>
      <c r="B119" s="5"/>
      <c r="C119" s="5"/>
      <c r="D119" s="5"/>
      <c r="E119" s="5"/>
      <c r="F119" s="5"/>
      <c r="G119" s="5"/>
      <c r="H119" s="5"/>
      <c r="I119" s="5"/>
      <c r="J119" s="5"/>
      <c r="K119" s="5"/>
      <c r="L119" s="615" t="s">
        <v>2280</v>
      </c>
      <c r="M119" s="616"/>
      <c r="N119" s="941"/>
      <c r="O119" s="942"/>
      <c r="P119" s="14"/>
    </row>
    <row r="120" spans="1:16" ht="20.3" customHeight="1" x14ac:dyDescent="0.3">
      <c r="A120" s="9"/>
      <c r="B120" s="5"/>
      <c r="C120" s="5"/>
      <c r="D120" s="5"/>
      <c r="E120" s="5"/>
      <c r="F120" s="5"/>
      <c r="G120" s="5"/>
      <c r="H120" s="5"/>
      <c r="I120" s="5"/>
      <c r="J120" s="5"/>
      <c r="K120" s="5"/>
      <c r="L120" s="615" t="s">
        <v>2281</v>
      </c>
      <c r="M120" s="616"/>
      <c r="N120" s="941"/>
      <c r="O120" s="942"/>
      <c r="P120" s="14"/>
    </row>
    <row r="121" spans="1:16" ht="20.3" customHeight="1" x14ac:dyDescent="0.3">
      <c r="A121" s="9"/>
      <c r="B121" s="5"/>
      <c r="C121" s="5"/>
      <c r="D121" s="5"/>
      <c r="E121" s="5"/>
      <c r="F121" s="5"/>
      <c r="G121" s="5"/>
      <c r="H121" s="5"/>
      <c r="I121" s="5"/>
      <c r="J121" s="5"/>
      <c r="K121" s="5"/>
      <c r="L121" s="615" t="s">
        <v>2282</v>
      </c>
      <c r="M121" s="616"/>
      <c r="N121" s="941"/>
      <c r="O121" s="942"/>
      <c r="P121" s="14"/>
    </row>
    <row r="122" spans="1:16" ht="20.3" customHeight="1" x14ac:dyDescent="0.3">
      <c r="A122" s="9"/>
      <c r="B122" s="5"/>
      <c r="C122" s="5"/>
      <c r="D122" s="5"/>
      <c r="E122" s="5"/>
      <c r="F122" s="5"/>
      <c r="G122" s="5"/>
      <c r="H122" s="5"/>
      <c r="I122" s="5"/>
      <c r="J122" s="5"/>
      <c r="K122" s="5"/>
      <c r="L122" s="615" t="s">
        <v>2283</v>
      </c>
      <c r="M122" s="616"/>
      <c r="N122" s="941"/>
      <c r="O122" s="942"/>
      <c r="P122" s="14"/>
    </row>
    <row r="123" spans="1:16" ht="20.3" customHeight="1" x14ac:dyDescent="0.3">
      <c r="A123" s="9"/>
      <c r="B123" s="5"/>
      <c r="C123" s="5"/>
      <c r="D123" s="5"/>
      <c r="E123" s="5"/>
      <c r="F123" s="5"/>
      <c r="G123" s="5"/>
      <c r="H123" s="5"/>
      <c r="I123" s="5"/>
      <c r="J123" s="5"/>
      <c r="K123" s="5"/>
      <c r="L123" s="615" t="s">
        <v>2926</v>
      </c>
      <c r="M123" s="616"/>
      <c r="N123" s="941"/>
      <c r="O123" s="942"/>
      <c r="P123" s="14"/>
    </row>
    <row r="124" spans="1:16" ht="20.3" customHeight="1" x14ac:dyDescent="0.3">
      <c r="A124" s="9"/>
      <c r="B124" s="5"/>
      <c r="C124" s="5"/>
      <c r="D124" s="5"/>
      <c r="E124" s="5"/>
      <c r="F124" s="5"/>
      <c r="G124" s="5"/>
      <c r="H124" s="5"/>
      <c r="I124" s="5"/>
      <c r="J124" s="5"/>
      <c r="K124" s="5"/>
      <c r="L124" s="615" t="s">
        <v>2927</v>
      </c>
      <c r="M124" s="616"/>
      <c r="N124" s="941"/>
      <c r="O124" s="942"/>
      <c r="P124" s="14"/>
    </row>
    <row r="125" spans="1:16" ht="20.3" customHeight="1" x14ac:dyDescent="0.3">
      <c r="A125" s="9"/>
      <c r="B125" s="5"/>
      <c r="C125" s="5"/>
      <c r="D125" s="5"/>
      <c r="E125" s="5"/>
      <c r="F125" s="5"/>
      <c r="G125" s="5"/>
      <c r="H125" s="5"/>
      <c r="I125" s="5"/>
      <c r="J125" s="5"/>
      <c r="K125" s="5"/>
      <c r="L125" s="615" t="s">
        <v>2928</v>
      </c>
      <c r="M125" s="616"/>
      <c r="N125" s="941"/>
      <c r="O125" s="942"/>
      <c r="P125" s="14"/>
    </row>
    <row r="126" spans="1:16" ht="20.3" customHeight="1" x14ac:dyDescent="0.3">
      <c r="A126" s="9"/>
      <c r="B126" s="5"/>
      <c r="C126" s="5"/>
      <c r="D126" s="5"/>
      <c r="E126" s="5"/>
      <c r="F126" s="5"/>
      <c r="G126" s="5"/>
      <c r="H126" s="5"/>
      <c r="I126" s="5"/>
      <c r="J126" s="5"/>
      <c r="K126" s="5"/>
      <c r="L126" s="615" t="s">
        <v>2929</v>
      </c>
      <c r="M126" s="616"/>
      <c r="N126" s="941"/>
      <c r="O126" s="942"/>
      <c r="P126" s="14"/>
    </row>
    <row r="127" spans="1:16" ht="20.3" customHeight="1" x14ac:dyDescent="0.3">
      <c r="A127" s="9"/>
      <c r="B127" s="5"/>
      <c r="C127" s="5"/>
      <c r="D127" s="5"/>
      <c r="E127" s="5"/>
      <c r="F127" s="5"/>
      <c r="G127" s="5"/>
      <c r="H127" s="5"/>
      <c r="I127" s="5"/>
      <c r="J127" s="5"/>
      <c r="K127" s="5"/>
      <c r="L127" s="615" t="s">
        <v>2930</v>
      </c>
      <c r="M127" s="616"/>
      <c r="N127" s="941"/>
      <c r="O127" s="942"/>
      <c r="P127" s="14"/>
    </row>
    <row r="128" spans="1:16" ht="20.3" customHeight="1" x14ac:dyDescent="0.3">
      <c r="A128" s="9"/>
      <c r="B128" s="5"/>
      <c r="C128" s="5"/>
      <c r="D128" s="5"/>
      <c r="E128" s="5"/>
      <c r="F128" s="5"/>
      <c r="G128" s="5"/>
      <c r="H128" s="5"/>
      <c r="I128" s="5"/>
      <c r="J128" s="5"/>
      <c r="K128" s="5"/>
      <c r="L128" s="615" t="s">
        <v>2931</v>
      </c>
      <c r="M128" s="616"/>
      <c r="N128" s="941"/>
      <c r="O128" s="942"/>
      <c r="P128" s="14"/>
    </row>
    <row r="129" spans="1:16" ht="20.3" customHeight="1" x14ac:dyDescent="0.3">
      <c r="A129" s="9"/>
      <c r="B129" s="5"/>
      <c r="C129" s="5"/>
      <c r="D129" s="5"/>
      <c r="E129" s="5"/>
      <c r="F129" s="5"/>
      <c r="G129" s="5"/>
      <c r="H129" s="5"/>
      <c r="I129" s="5"/>
      <c r="J129" s="5"/>
      <c r="K129" s="5"/>
      <c r="L129" s="615" t="s">
        <v>2932</v>
      </c>
      <c r="M129" s="616"/>
      <c r="N129" s="941"/>
      <c r="O129" s="942"/>
      <c r="P129" s="14"/>
    </row>
    <row r="130" spans="1:16" ht="20.3" customHeight="1" x14ac:dyDescent="0.3">
      <c r="A130" s="9"/>
      <c r="B130" s="5"/>
      <c r="C130" s="5"/>
      <c r="D130" s="5"/>
      <c r="E130" s="5"/>
      <c r="F130" s="5"/>
      <c r="G130" s="5"/>
      <c r="H130" s="5"/>
      <c r="I130" s="5"/>
      <c r="J130" s="5"/>
      <c r="K130" s="5"/>
      <c r="L130" s="615" t="s">
        <v>2933</v>
      </c>
      <c r="M130" s="616"/>
      <c r="N130" s="941"/>
      <c r="O130" s="942"/>
      <c r="P130" s="14"/>
    </row>
    <row r="131" spans="1:16" ht="20.3" customHeight="1" x14ac:dyDescent="0.3">
      <c r="A131" s="9"/>
      <c r="B131" s="5"/>
      <c r="C131" s="5"/>
      <c r="D131" s="5"/>
      <c r="E131" s="5"/>
      <c r="F131" s="5"/>
      <c r="G131" s="5"/>
      <c r="H131" s="5"/>
      <c r="I131" s="5"/>
      <c r="J131" s="5"/>
      <c r="K131" s="5"/>
      <c r="L131" s="615" t="s">
        <v>3678</v>
      </c>
      <c r="M131" s="616"/>
      <c r="N131" s="941"/>
      <c r="O131" s="942"/>
      <c r="P131" s="14"/>
    </row>
    <row r="132" spans="1:16" ht="20.3" customHeight="1" x14ac:dyDescent="0.3">
      <c r="A132" s="9"/>
      <c r="B132" s="5"/>
      <c r="C132" s="5"/>
      <c r="D132" s="5"/>
      <c r="E132" s="5"/>
      <c r="F132" s="5"/>
      <c r="G132" s="5"/>
      <c r="H132" s="5"/>
      <c r="I132" s="5"/>
      <c r="J132" s="5"/>
      <c r="K132" s="5"/>
      <c r="L132" s="615" t="s">
        <v>3679</v>
      </c>
      <c r="M132" s="616"/>
      <c r="N132" s="941"/>
      <c r="O132" s="942"/>
      <c r="P132" s="14"/>
    </row>
    <row r="133" spans="1:16" ht="20.3" customHeight="1" x14ac:dyDescent="0.3">
      <c r="A133" s="9"/>
      <c r="B133" s="5"/>
      <c r="C133" s="5"/>
      <c r="D133" s="5"/>
      <c r="E133" s="5"/>
      <c r="F133" s="5"/>
      <c r="G133" s="5"/>
      <c r="H133" s="5"/>
      <c r="I133" s="5"/>
      <c r="J133" s="5"/>
      <c r="K133" s="5"/>
      <c r="L133" s="615" t="s">
        <v>3680</v>
      </c>
      <c r="M133" s="616"/>
      <c r="N133" s="941"/>
      <c r="O133" s="942"/>
      <c r="P133" s="14"/>
    </row>
    <row r="134" spans="1:16" ht="20.3" customHeight="1" x14ac:dyDescent="0.3">
      <c r="A134" s="9"/>
      <c r="B134" s="5"/>
      <c r="C134" s="5"/>
      <c r="D134" s="5"/>
      <c r="E134" s="5"/>
      <c r="F134" s="5"/>
      <c r="G134" s="5"/>
      <c r="H134" s="5"/>
      <c r="I134" s="5"/>
      <c r="J134" s="5"/>
      <c r="K134" s="5"/>
      <c r="L134" s="615" t="s">
        <v>3681</v>
      </c>
      <c r="M134" s="616"/>
      <c r="N134" s="941"/>
      <c r="O134" s="942"/>
      <c r="P134" s="14"/>
    </row>
    <row r="135" spans="1:16" ht="20.3" customHeight="1" x14ac:dyDescent="0.3">
      <c r="A135" s="9"/>
      <c r="B135" s="5"/>
      <c r="C135" s="5"/>
      <c r="D135" s="5"/>
      <c r="E135" s="5"/>
      <c r="F135" s="5"/>
      <c r="G135" s="5"/>
      <c r="H135" s="5"/>
      <c r="I135" s="5"/>
      <c r="J135" s="5"/>
      <c r="K135" s="5"/>
      <c r="L135" s="615" t="s">
        <v>3682</v>
      </c>
      <c r="M135" s="616"/>
      <c r="N135" s="941"/>
      <c r="O135" s="942"/>
      <c r="P135" s="14"/>
    </row>
    <row r="136" spans="1:16" ht="20.3" customHeight="1" x14ac:dyDescent="0.3">
      <c r="A136" s="9"/>
      <c r="B136" s="5"/>
      <c r="C136" s="5"/>
      <c r="D136" s="5"/>
      <c r="E136" s="5"/>
      <c r="F136" s="5"/>
      <c r="G136" s="5"/>
      <c r="H136" s="5"/>
      <c r="I136" s="5"/>
      <c r="J136" s="5"/>
      <c r="K136" s="5"/>
      <c r="L136" s="615" t="s">
        <v>3683</v>
      </c>
      <c r="M136" s="616"/>
      <c r="N136" s="941"/>
      <c r="O136" s="942"/>
      <c r="P136" s="14"/>
    </row>
    <row r="137" spans="1:16" ht="20.3" customHeight="1" x14ac:dyDescent="0.3">
      <c r="A137" s="9"/>
      <c r="B137" s="5"/>
      <c r="C137" s="5"/>
      <c r="D137" s="5"/>
      <c r="E137" s="5"/>
      <c r="F137" s="5"/>
      <c r="G137" s="5"/>
      <c r="H137" s="5"/>
      <c r="I137" s="5"/>
      <c r="J137" s="5"/>
      <c r="K137" s="5"/>
      <c r="L137" s="615" t="s">
        <v>3684</v>
      </c>
      <c r="M137" s="616"/>
      <c r="N137" s="941"/>
      <c r="O137" s="942"/>
      <c r="P137" s="14"/>
    </row>
    <row r="138" spans="1:16" ht="20.3" customHeight="1" x14ac:dyDescent="0.3">
      <c r="A138" s="9"/>
      <c r="B138" s="5"/>
      <c r="C138" s="5"/>
      <c r="D138" s="5"/>
      <c r="E138" s="5"/>
      <c r="F138" s="5"/>
      <c r="G138" s="5"/>
      <c r="H138" s="5"/>
      <c r="I138" s="5"/>
      <c r="J138" s="5"/>
      <c r="K138" s="5"/>
      <c r="L138" s="615" t="s">
        <v>3685</v>
      </c>
      <c r="M138" s="616"/>
      <c r="N138" s="941"/>
      <c r="O138" s="942"/>
      <c r="P138" s="14"/>
    </row>
    <row r="139" spans="1:16" ht="20.3" customHeight="1" x14ac:dyDescent="0.3">
      <c r="A139" s="9"/>
      <c r="B139" s="5"/>
      <c r="C139" s="5"/>
      <c r="D139" s="5"/>
      <c r="E139" s="5"/>
      <c r="F139" s="5"/>
      <c r="G139" s="5"/>
      <c r="H139" s="5"/>
      <c r="I139" s="5"/>
      <c r="J139" s="5"/>
      <c r="K139" s="5"/>
      <c r="L139" s="615" t="s">
        <v>3686</v>
      </c>
      <c r="M139" s="616"/>
      <c r="N139" s="941"/>
      <c r="O139" s="942"/>
      <c r="P139" s="14"/>
    </row>
    <row r="140" spans="1:16" ht="20.3" customHeight="1" x14ac:dyDescent="0.3">
      <c r="A140" s="9"/>
      <c r="B140" s="5"/>
      <c r="C140" s="5"/>
      <c r="D140" s="5"/>
      <c r="E140" s="5"/>
      <c r="F140" s="5"/>
      <c r="G140" s="5"/>
      <c r="H140" s="5"/>
      <c r="I140" s="5"/>
      <c r="J140" s="5"/>
      <c r="K140" s="5"/>
      <c r="L140" s="615" t="s">
        <v>3687</v>
      </c>
      <c r="M140" s="616"/>
      <c r="N140" s="941"/>
      <c r="O140" s="942"/>
      <c r="P140" s="14"/>
    </row>
    <row r="141" spans="1:16" ht="20.3" customHeight="1" x14ac:dyDescent="0.3">
      <c r="A141" s="9"/>
      <c r="B141" s="5"/>
      <c r="C141" s="5"/>
      <c r="D141" s="5"/>
      <c r="E141" s="5"/>
      <c r="F141" s="5"/>
      <c r="G141" s="5"/>
      <c r="H141" s="5"/>
      <c r="I141" s="5"/>
      <c r="J141" s="5"/>
      <c r="K141" s="5"/>
      <c r="L141" s="615" t="s">
        <v>3688</v>
      </c>
      <c r="M141" s="616"/>
      <c r="N141" s="941"/>
      <c r="O141" s="942"/>
      <c r="P141" s="14"/>
    </row>
    <row r="142" spans="1:16" ht="20.3" customHeight="1" x14ac:dyDescent="0.3">
      <c r="A142" s="9"/>
      <c r="B142" s="5"/>
      <c r="C142" s="5"/>
      <c r="D142" s="5"/>
      <c r="E142" s="5"/>
      <c r="F142" s="5"/>
      <c r="G142" s="5"/>
      <c r="H142" s="5"/>
      <c r="I142" s="5"/>
      <c r="J142" s="5"/>
      <c r="K142" s="5"/>
      <c r="L142" s="615" t="s">
        <v>3689</v>
      </c>
      <c r="M142" s="616"/>
      <c r="N142" s="941"/>
      <c r="O142" s="942"/>
      <c r="P142" s="14"/>
    </row>
    <row r="143" spans="1:16" ht="20.3" customHeight="1" x14ac:dyDescent="0.3">
      <c r="A143" s="9"/>
      <c r="B143" s="5"/>
      <c r="C143" s="5"/>
      <c r="D143" s="5"/>
      <c r="E143" s="5"/>
      <c r="F143" s="5"/>
      <c r="G143" s="5"/>
      <c r="H143" s="5"/>
      <c r="I143" s="5"/>
      <c r="J143" s="5"/>
      <c r="K143" s="5"/>
      <c r="L143" s="615" t="s">
        <v>3690</v>
      </c>
      <c r="M143" s="616"/>
      <c r="N143" s="941"/>
      <c r="O143" s="942"/>
      <c r="P143" s="14"/>
    </row>
    <row r="144" spans="1:16" ht="20.3" customHeight="1" x14ac:dyDescent="0.3">
      <c r="A144" s="9"/>
      <c r="B144" s="5"/>
      <c r="C144" s="5"/>
      <c r="D144" s="5"/>
      <c r="E144" s="5"/>
      <c r="F144" s="5"/>
      <c r="G144" s="5"/>
      <c r="H144" s="5"/>
      <c r="I144" s="5"/>
      <c r="J144" s="5"/>
      <c r="K144" s="5"/>
      <c r="L144" s="615" t="s">
        <v>3691</v>
      </c>
      <c r="M144" s="616"/>
      <c r="N144" s="941"/>
      <c r="O144" s="942"/>
      <c r="P144" s="14"/>
    </row>
    <row r="145" spans="1:16" ht="20.3" customHeight="1" x14ac:dyDescent="0.3">
      <c r="A145" s="9"/>
      <c r="B145" s="5"/>
      <c r="C145" s="5"/>
      <c r="D145" s="5"/>
      <c r="E145" s="5"/>
      <c r="F145" s="5"/>
      <c r="G145" s="5"/>
      <c r="H145" s="5"/>
      <c r="I145" s="5"/>
      <c r="J145" s="5"/>
      <c r="K145" s="5"/>
      <c r="L145" s="615" t="s">
        <v>3692</v>
      </c>
      <c r="M145" s="616"/>
      <c r="N145" s="941"/>
      <c r="O145" s="942"/>
      <c r="P145" s="14"/>
    </row>
    <row r="146" spans="1:16" ht="20.3" customHeight="1" x14ac:dyDescent="0.3">
      <c r="A146" s="9"/>
      <c r="B146" s="5"/>
      <c r="C146" s="5"/>
      <c r="D146" s="5"/>
      <c r="E146" s="5"/>
      <c r="F146" s="5"/>
      <c r="G146" s="5"/>
      <c r="H146" s="5"/>
      <c r="I146" s="5"/>
      <c r="J146" s="5"/>
      <c r="K146" s="5"/>
      <c r="L146" s="615" t="s">
        <v>3693</v>
      </c>
      <c r="M146" s="616"/>
      <c r="N146" s="941"/>
      <c r="O146" s="942"/>
      <c r="P146" s="14"/>
    </row>
    <row r="147" spans="1:16" ht="20.3" customHeight="1" x14ac:dyDescent="0.3">
      <c r="A147" s="9"/>
      <c r="B147" s="5"/>
      <c r="C147" s="5"/>
      <c r="D147" s="5"/>
      <c r="E147" s="5"/>
      <c r="F147" s="5"/>
      <c r="G147" s="5"/>
      <c r="H147" s="5"/>
      <c r="I147" s="5"/>
      <c r="J147" s="5"/>
      <c r="K147" s="5"/>
      <c r="L147" s="615" t="s">
        <v>3694</v>
      </c>
      <c r="M147" s="616"/>
      <c r="N147" s="941"/>
      <c r="O147" s="942"/>
      <c r="P147" s="14"/>
    </row>
    <row r="148" spans="1:16" ht="20.3" customHeight="1" x14ac:dyDescent="0.3">
      <c r="A148" s="9"/>
      <c r="B148" s="5"/>
      <c r="C148" s="5"/>
      <c r="D148" s="5"/>
      <c r="E148" s="5"/>
      <c r="F148" s="5"/>
      <c r="G148" s="5"/>
      <c r="H148" s="5"/>
      <c r="I148" s="5"/>
      <c r="J148" s="5"/>
      <c r="K148" s="5"/>
      <c r="L148" s="617" t="s">
        <v>3695</v>
      </c>
      <c r="M148" s="618"/>
      <c r="N148" s="953"/>
      <c r="O148" s="954"/>
      <c r="P148" s="14"/>
    </row>
    <row r="149" spans="1:16" ht="20.3" customHeight="1" thickBot="1" x14ac:dyDescent="0.35">
      <c r="A149" s="10"/>
      <c r="B149" s="11"/>
      <c r="C149" s="11"/>
      <c r="D149" s="11"/>
      <c r="E149" s="11"/>
      <c r="F149" s="11"/>
      <c r="G149" s="11"/>
      <c r="H149" s="11"/>
      <c r="I149" s="11"/>
      <c r="J149" s="11"/>
      <c r="K149" s="11"/>
      <c r="L149" s="11"/>
      <c r="M149" s="11"/>
      <c r="N149" s="11"/>
      <c r="O149" s="11"/>
      <c r="P149" s="15"/>
    </row>
  </sheetData>
  <mergeCells count="66">
    <mergeCell ref="N95:O95"/>
    <mergeCell ref="B6:F6"/>
    <mergeCell ref="G6:K6"/>
    <mergeCell ref="N92:O92"/>
    <mergeCell ref="N93:O93"/>
    <mergeCell ref="N94:O94"/>
    <mergeCell ref="B5:F5"/>
    <mergeCell ref="G5:K5"/>
    <mergeCell ref="B1:K2"/>
    <mergeCell ref="L1:L2"/>
    <mergeCell ref="B3:F3"/>
    <mergeCell ref="G3:K3"/>
    <mergeCell ref="B4:F4"/>
    <mergeCell ref="G4:K4"/>
    <mergeCell ref="N96:O96"/>
    <mergeCell ref="N97:O97"/>
    <mergeCell ref="N98:O98"/>
    <mergeCell ref="N99:O99"/>
    <mergeCell ref="N100:O100"/>
    <mergeCell ref="N101:O101"/>
    <mergeCell ref="N102:O102"/>
    <mergeCell ref="N103:O103"/>
    <mergeCell ref="N104:O104"/>
    <mergeCell ref="N105:O105"/>
    <mergeCell ref="N106:O106"/>
    <mergeCell ref="N107:O107"/>
    <mergeCell ref="N108:O108"/>
    <mergeCell ref="N109:O109"/>
    <mergeCell ref="N110:O110"/>
    <mergeCell ref="N111:O111"/>
    <mergeCell ref="N112:O112"/>
    <mergeCell ref="N113:O113"/>
    <mergeCell ref="N115:O115"/>
    <mergeCell ref="N116:O116"/>
    <mergeCell ref="N117:O117"/>
    <mergeCell ref="N118:O118"/>
    <mergeCell ref="N119:O119"/>
    <mergeCell ref="N120:O120"/>
    <mergeCell ref="N121:O121"/>
    <mergeCell ref="N122:O122"/>
    <mergeCell ref="N123:O123"/>
    <mergeCell ref="N124:O124"/>
    <mergeCell ref="N125:O125"/>
    <mergeCell ref="N126:O126"/>
    <mergeCell ref="N127:O127"/>
    <mergeCell ref="N128:O128"/>
    <mergeCell ref="N129:O129"/>
    <mergeCell ref="N130:O130"/>
    <mergeCell ref="N131:O131"/>
    <mergeCell ref="N132:O132"/>
    <mergeCell ref="N133:O133"/>
    <mergeCell ref="N134:O134"/>
    <mergeCell ref="N135:O135"/>
    <mergeCell ref="N136:O136"/>
    <mergeCell ref="N137:O137"/>
    <mergeCell ref="N138:O138"/>
    <mergeCell ref="N139:O139"/>
    <mergeCell ref="N140:O140"/>
    <mergeCell ref="N141:O141"/>
    <mergeCell ref="N147:O147"/>
    <mergeCell ref="N148:O148"/>
    <mergeCell ref="N142:O142"/>
    <mergeCell ref="N143:O143"/>
    <mergeCell ref="N144:O144"/>
    <mergeCell ref="N145:O145"/>
    <mergeCell ref="N146:O146"/>
  </mergeCells>
  <phoneticPr fontId="24" type="noConversion"/>
  <conditionalFormatting sqref="L89:L90">
    <cfRule type="dataBar" priority="85">
      <dataBar>
        <cfvo type="num" val="0"/>
        <cfvo type="num" val="100"/>
        <color rgb="FF638EC6"/>
      </dataBar>
      <extLst>
        <ext xmlns:x14="http://schemas.microsoft.com/office/spreadsheetml/2009/9/main" uri="{B025F937-C7B1-47D3-B67F-A62EFF666E3E}">
          <x14:id>{062D2707-FF12-4536-83A9-882B5DB068BB}</x14:id>
        </ext>
      </extLst>
    </cfRule>
  </conditionalFormatting>
  <hyperlinks>
    <hyperlink ref="B3:F3" location="'Technology - LOG'!A1" tooltip="1. Log Monitoring" display="1. Log Monitoring" xr:uid="{B4608E00-5EE0-4522-9E5B-4E5C9FE1545D}"/>
    <hyperlink ref="B6:F6" location="'Technology - AUT'!A1" tooltip="4. SecOps Automation" display="4. SecOps Automation" xr:uid="{04D0395F-0173-44F1-AB57-BC52C3390529}"/>
    <hyperlink ref="B5:F5" location="'Technology - END'!A1" tooltip="3. Endpoint Monitoring" display="3. Endpoint Monitoring" xr:uid="{06585447-441D-47A5-8DE4-ED6A584CC117}"/>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39265" r:id="rId4" name="Drop Down 1">
              <controlPr defaultSize="0" autoLine="0" autoPict="0">
                <anchor moveWithCells="1">
                  <from>
                    <xdr:col>11</xdr:col>
                    <xdr:colOff>15368</xdr:colOff>
                    <xdr:row>11</xdr:row>
                    <xdr:rowOff>15368</xdr:rowOff>
                  </from>
                  <to>
                    <xdr:col>12</xdr:col>
                    <xdr:colOff>15368</xdr:colOff>
                    <xdr:row>11</xdr:row>
                    <xdr:rowOff>238205</xdr:rowOff>
                  </to>
                </anchor>
              </controlPr>
            </control>
          </mc:Choice>
        </mc:AlternateContent>
        <mc:AlternateContent xmlns:mc="http://schemas.openxmlformats.org/markup-compatibility/2006">
          <mc:Choice Requires="x14">
            <control shapeId="139267" r:id="rId5" name="Drop Down 3">
              <controlPr defaultSize="0" autoLine="0" autoPict="0">
                <anchor moveWithCells="1">
                  <from>
                    <xdr:col>11</xdr:col>
                    <xdr:colOff>15368</xdr:colOff>
                    <xdr:row>12</xdr:row>
                    <xdr:rowOff>15368</xdr:rowOff>
                  </from>
                  <to>
                    <xdr:col>12</xdr:col>
                    <xdr:colOff>15368</xdr:colOff>
                    <xdr:row>12</xdr:row>
                    <xdr:rowOff>238205</xdr:rowOff>
                  </to>
                </anchor>
              </controlPr>
            </control>
          </mc:Choice>
        </mc:AlternateContent>
        <mc:AlternateContent xmlns:mc="http://schemas.openxmlformats.org/markup-compatibility/2006">
          <mc:Choice Requires="x14">
            <control shapeId="139269" r:id="rId6" name="Drop Down 5">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139270" r:id="rId7" name="Drop Down 6">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139273" r:id="rId8" name="Drop Down 9">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139274" r:id="rId9" name="Drop Down 10">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139275" r:id="rId10" name="Drop Down 11">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139276" r:id="rId11" name="Drop Down 12">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139281" r:id="rId12" name="Drop Down 17">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139282" r:id="rId13" name="Drop Down 18">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139283" r:id="rId14" name="Drop Down 19">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139284" r:id="rId15" name="Drop Down 20">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139289" r:id="rId16" name="Drop Down 25">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139290" r:id="rId17" name="Drop Down 26">
              <controlPr defaultSize="0" autoLine="0" autoPict="0">
                <anchor moveWithCells="1">
                  <from>
                    <xdr:col>11</xdr:col>
                    <xdr:colOff>15368</xdr:colOff>
                    <xdr:row>36</xdr:row>
                    <xdr:rowOff>15368</xdr:rowOff>
                  </from>
                  <to>
                    <xdr:col>12</xdr:col>
                    <xdr:colOff>15368</xdr:colOff>
                    <xdr:row>36</xdr:row>
                    <xdr:rowOff>238205</xdr:rowOff>
                  </to>
                </anchor>
              </controlPr>
            </control>
          </mc:Choice>
        </mc:AlternateContent>
        <mc:AlternateContent xmlns:mc="http://schemas.openxmlformats.org/markup-compatibility/2006">
          <mc:Choice Requires="x14">
            <control shapeId="139332" r:id="rId18" name="Drop Down 68">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139334" r:id="rId19" name="Drop Down 70">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mc:AlternateContent xmlns:mc="http://schemas.openxmlformats.org/markup-compatibility/2006">
          <mc:Choice Requires="x14">
            <control shapeId="139338" r:id="rId20" name="Drop Down 74">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139339" r:id="rId21" name="Drop Down 75">
              <controlPr defaultSize="0" autoLine="0" autoPict="0">
                <anchor moveWithCells="1">
                  <from>
                    <xdr:col>11</xdr:col>
                    <xdr:colOff>15368</xdr:colOff>
                    <xdr:row>23</xdr:row>
                    <xdr:rowOff>15368</xdr:rowOff>
                  </from>
                  <to>
                    <xdr:col>12</xdr:col>
                    <xdr:colOff>15368</xdr:colOff>
                    <xdr:row>23</xdr:row>
                    <xdr:rowOff>238205</xdr:rowOff>
                  </to>
                </anchor>
              </controlPr>
            </control>
          </mc:Choice>
        </mc:AlternateContent>
        <mc:AlternateContent xmlns:mc="http://schemas.openxmlformats.org/markup-compatibility/2006">
          <mc:Choice Requires="x14">
            <control shapeId="139340" r:id="rId22" name="Drop Down 76">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139341" r:id="rId23" name="Drop Down 77">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139342" r:id="rId24" name="Drop Down 78">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139348" r:id="rId25" name="Drop Down 84">
              <controlPr defaultSize="0" autoLine="0" autoPict="0">
                <anchor moveWithCells="1">
                  <from>
                    <xdr:col>11</xdr:col>
                    <xdr:colOff>15368</xdr:colOff>
                    <xdr:row>37</xdr:row>
                    <xdr:rowOff>15368</xdr:rowOff>
                  </from>
                  <to>
                    <xdr:col>12</xdr:col>
                    <xdr:colOff>15368</xdr:colOff>
                    <xdr:row>37</xdr:row>
                    <xdr:rowOff>238205</xdr:rowOff>
                  </to>
                </anchor>
              </controlPr>
            </control>
          </mc:Choice>
        </mc:AlternateContent>
        <mc:AlternateContent xmlns:mc="http://schemas.openxmlformats.org/markup-compatibility/2006">
          <mc:Choice Requires="x14">
            <control shapeId="139350" r:id="rId26" name="Drop Down 86">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139351" r:id="rId27" name="Drop Down 87">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139352" r:id="rId28" name="Drop Down 88">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139353" r:id="rId29" name="Drop Down 89">
              <controlPr defaultSize="0" autoLine="0" autoPict="0">
                <anchor moveWithCells="1">
                  <from>
                    <xdr:col>11</xdr:col>
                    <xdr:colOff>15368</xdr:colOff>
                    <xdr:row>45</xdr:row>
                    <xdr:rowOff>15368</xdr:rowOff>
                  </from>
                  <to>
                    <xdr:col>12</xdr:col>
                    <xdr:colOff>15368</xdr:colOff>
                    <xdr:row>45</xdr:row>
                    <xdr:rowOff>238205</xdr:rowOff>
                  </to>
                </anchor>
              </controlPr>
            </control>
          </mc:Choice>
        </mc:AlternateContent>
        <mc:AlternateContent xmlns:mc="http://schemas.openxmlformats.org/markup-compatibility/2006">
          <mc:Choice Requires="x14">
            <control shapeId="139354" r:id="rId30" name="Drop Down 90">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139355" r:id="rId31" name="Drop Down 91">
              <controlPr defaultSize="0" autoLine="0" autoPict="0">
                <anchor moveWithCells="1">
                  <from>
                    <xdr:col>11</xdr:col>
                    <xdr:colOff>15368</xdr:colOff>
                    <xdr:row>46</xdr:row>
                    <xdr:rowOff>15368</xdr:rowOff>
                  </from>
                  <to>
                    <xdr:col>12</xdr:col>
                    <xdr:colOff>15368</xdr:colOff>
                    <xdr:row>46</xdr:row>
                    <xdr:rowOff>238205</xdr:rowOff>
                  </to>
                </anchor>
              </controlPr>
            </control>
          </mc:Choice>
        </mc:AlternateContent>
        <mc:AlternateContent xmlns:mc="http://schemas.openxmlformats.org/markup-compatibility/2006">
          <mc:Choice Requires="x14">
            <control shapeId="139356" r:id="rId32" name="Drop Down 92">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139357" r:id="rId33" name="Drop Down 93">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139358" r:id="rId34" name="Drop Down 94">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139359" r:id="rId35" name="Drop Down 95">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139360" r:id="rId36" name="Drop Down 96">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139361" r:id="rId37" name="Drop Down 97">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139362" r:id="rId38" name="Drop Down 98">
              <controlPr defaultSize="0" autoLine="0" autoPict="0">
                <anchor moveWithCells="1">
                  <from>
                    <xdr:col>11</xdr:col>
                    <xdr:colOff>15368</xdr:colOff>
                    <xdr:row>58</xdr:row>
                    <xdr:rowOff>15368</xdr:rowOff>
                  </from>
                  <to>
                    <xdr:col>12</xdr:col>
                    <xdr:colOff>15368</xdr:colOff>
                    <xdr:row>58</xdr:row>
                    <xdr:rowOff>238205</xdr:rowOff>
                  </to>
                </anchor>
              </controlPr>
            </control>
          </mc:Choice>
        </mc:AlternateContent>
        <mc:AlternateContent xmlns:mc="http://schemas.openxmlformats.org/markup-compatibility/2006">
          <mc:Choice Requires="x14">
            <control shapeId="139363" r:id="rId39" name="Drop Down 99">
              <controlPr defaultSize="0" autoLine="0" autoPict="0">
                <anchor moveWithCells="1">
                  <from>
                    <xdr:col>11</xdr:col>
                    <xdr:colOff>15368</xdr:colOff>
                    <xdr:row>59</xdr:row>
                    <xdr:rowOff>15368</xdr:rowOff>
                  </from>
                  <to>
                    <xdr:col>12</xdr:col>
                    <xdr:colOff>15368</xdr:colOff>
                    <xdr:row>59</xdr:row>
                    <xdr:rowOff>238205</xdr:rowOff>
                  </to>
                </anchor>
              </controlPr>
            </control>
          </mc:Choice>
        </mc:AlternateContent>
        <mc:AlternateContent xmlns:mc="http://schemas.openxmlformats.org/markup-compatibility/2006">
          <mc:Choice Requires="x14">
            <control shapeId="139364" r:id="rId40" name="Drop Down 100">
              <controlPr defaultSize="0" autoLine="0" autoPict="0">
                <anchor moveWithCells="1">
                  <from>
                    <xdr:col>11</xdr:col>
                    <xdr:colOff>15368</xdr:colOff>
                    <xdr:row>60</xdr:row>
                    <xdr:rowOff>15368</xdr:rowOff>
                  </from>
                  <to>
                    <xdr:col>12</xdr:col>
                    <xdr:colOff>15368</xdr:colOff>
                    <xdr:row>60</xdr:row>
                    <xdr:rowOff>238205</xdr:rowOff>
                  </to>
                </anchor>
              </controlPr>
            </control>
          </mc:Choice>
        </mc:AlternateContent>
        <mc:AlternateContent xmlns:mc="http://schemas.openxmlformats.org/markup-compatibility/2006">
          <mc:Choice Requires="x14">
            <control shapeId="139365" r:id="rId41" name="Drop Down 101">
              <controlPr defaultSize="0" autoLine="0" autoPict="0">
                <anchor moveWithCells="1">
                  <from>
                    <xdr:col>11</xdr:col>
                    <xdr:colOff>15368</xdr:colOff>
                    <xdr:row>61</xdr:row>
                    <xdr:rowOff>15368</xdr:rowOff>
                  </from>
                  <to>
                    <xdr:col>12</xdr:col>
                    <xdr:colOff>15368</xdr:colOff>
                    <xdr:row>61</xdr:row>
                    <xdr:rowOff>238205</xdr:rowOff>
                  </to>
                </anchor>
              </controlPr>
            </control>
          </mc:Choice>
        </mc:AlternateContent>
        <mc:AlternateContent xmlns:mc="http://schemas.openxmlformats.org/markup-compatibility/2006">
          <mc:Choice Requires="x14">
            <control shapeId="139366" r:id="rId42" name="Drop Down 102">
              <controlPr defaultSize="0" autoLine="0" autoPict="0">
                <anchor moveWithCells="1">
                  <from>
                    <xdr:col>11</xdr:col>
                    <xdr:colOff>15368</xdr:colOff>
                    <xdr:row>62</xdr:row>
                    <xdr:rowOff>15368</xdr:rowOff>
                  </from>
                  <to>
                    <xdr:col>12</xdr:col>
                    <xdr:colOff>15368</xdr:colOff>
                    <xdr:row>62</xdr:row>
                    <xdr:rowOff>238205</xdr:rowOff>
                  </to>
                </anchor>
              </controlPr>
            </control>
          </mc:Choice>
        </mc:AlternateContent>
        <mc:AlternateContent xmlns:mc="http://schemas.openxmlformats.org/markup-compatibility/2006">
          <mc:Choice Requires="x14">
            <control shapeId="139367" r:id="rId43" name="Drop Down 103">
              <controlPr defaultSize="0" autoLine="0" autoPict="0">
                <anchor moveWithCells="1">
                  <from>
                    <xdr:col>11</xdr:col>
                    <xdr:colOff>15368</xdr:colOff>
                    <xdr:row>65</xdr:row>
                    <xdr:rowOff>15368</xdr:rowOff>
                  </from>
                  <to>
                    <xdr:col>12</xdr:col>
                    <xdr:colOff>15368</xdr:colOff>
                    <xdr:row>65</xdr:row>
                    <xdr:rowOff>238205</xdr:rowOff>
                  </to>
                </anchor>
              </controlPr>
            </control>
          </mc:Choice>
        </mc:AlternateContent>
        <mc:AlternateContent xmlns:mc="http://schemas.openxmlformats.org/markup-compatibility/2006">
          <mc:Choice Requires="x14">
            <control shapeId="139368" r:id="rId44" name="Drop Down 104">
              <controlPr defaultSize="0" autoLine="0" autoPict="0">
                <anchor moveWithCells="1">
                  <from>
                    <xdr:col>11</xdr:col>
                    <xdr:colOff>15368</xdr:colOff>
                    <xdr:row>66</xdr:row>
                    <xdr:rowOff>15368</xdr:rowOff>
                  </from>
                  <to>
                    <xdr:col>12</xdr:col>
                    <xdr:colOff>15368</xdr:colOff>
                    <xdr:row>66</xdr:row>
                    <xdr:rowOff>238205</xdr:rowOff>
                  </to>
                </anchor>
              </controlPr>
            </control>
          </mc:Choice>
        </mc:AlternateContent>
        <mc:AlternateContent xmlns:mc="http://schemas.openxmlformats.org/markup-compatibility/2006">
          <mc:Choice Requires="x14">
            <control shapeId="139369" r:id="rId45" name="Drop Down 105">
              <controlPr defaultSize="0" autoLine="0" autoPict="0">
                <anchor moveWithCells="1">
                  <from>
                    <xdr:col>11</xdr:col>
                    <xdr:colOff>15368</xdr:colOff>
                    <xdr:row>67</xdr:row>
                    <xdr:rowOff>15368</xdr:rowOff>
                  </from>
                  <to>
                    <xdr:col>12</xdr:col>
                    <xdr:colOff>15368</xdr:colOff>
                    <xdr:row>67</xdr:row>
                    <xdr:rowOff>238205</xdr:rowOff>
                  </to>
                </anchor>
              </controlPr>
            </control>
          </mc:Choice>
        </mc:AlternateContent>
        <mc:AlternateContent xmlns:mc="http://schemas.openxmlformats.org/markup-compatibility/2006">
          <mc:Choice Requires="x14">
            <control shapeId="139370" r:id="rId46" name="Drop Down 106">
              <controlPr defaultSize="0" autoLine="0" autoPict="0">
                <anchor moveWithCells="1">
                  <from>
                    <xdr:col>11</xdr:col>
                    <xdr:colOff>15368</xdr:colOff>
                    <xdr:row>68</xdr:row>
                    <xdr:rowOff>15368</xdr:rowOff>
                  </from>
                  <to>
                    <xdr:col>12</xdr:col>
                    <xdr:colOff>15368</xdr:colOff>
                    <xdr:row>68</xdr:row>
                    <xdr:rowOff>238205</xdr:rowOff>
                  </to>
                </anchor>
              </controlPr>
            </control>
          </mc:Choice>
        </mc:AlternateContent>
        <mc:AlternateContent xmlns:mc="http://schemas.openxmlformats.org/markup-compatibility/2006">
          <mc:Choice Requires="x14">
            <control shapeId="139371" r:id="rId47" name="Drop Down 107">
              <controlPr defaultSize="0" autoLine="0" autoPict="0">
                <anchor moveWithCells="1">
                  <from>
                    <xdr:col>11</xdr:col>
                    <xdr:colOff>15368</xdr:colOff>
                    <xdr:row>69</xdr:row>
                    <xdr:rowOff>15368</xdr:rowOff>
                  </from>
                  <to>
                    <xdr:col>12</xdr:col>
                    <xdr:colOff>15368</xdr:colOff>
                    <xdr:row>69</xdr:row>
                    <xdr:rowOff>238205</xdr:rowOff>
                  </to>
                </anchor>
              </controlPr>
            </control>
          </mc:Choice>
        </mc:AlternateContent>
        <mc:AlternateContent xmlns:mc="http://schemas.openxmlformats.org/markup-compatibility/2006">
          <mc:Choice Requires="x14">
            <control shapeId="139373" r:id="rId48" name="Drop Down 109">
              <controlPr defaultSize="0" autoLine="0" autoPict="0">
                <anchor moveWithCells="1">
                  <from>
                    <xdr:col>11</xdr:col>
                    <xdr:colOff>15368</xdr:colOff>
                    <xdr:row>70</xdr:row>
                    <xdr:rowOff>15368</xdr:rowOff>
                  </from>
                  <to>
                    <xdr:col>12</xdr:col>
                    <xdr:colOff>15368</xdr:colOff>
                    <xdr:row>70</xdr:row>
                    <xdr:rowOff>238205</xdr:rowOff>
                  </to>
                </anchor>
              </controlPr>
            </control>
          </mc:Choice>
        </mc:AlternateContent>
        <mc:AlternateContent xmlns:mc="http://schemas.openxmlformats.org/markup-compatibility/2006">
          <mc:Choice Requires="x14">
            <control shapeId="139374" r:id="rId49" name="Drop Down 110">
              <controlPr defaultSize="0" autoLine="0" autoPict="0">
                <anchor moveWithCells="1">
                  <from>
                    <xdr:col>11</xdr:col>
                    <xdr:colOff>15368</xdr:colOff>
                    <xdr:row>71</xdr:row>
                    <xdr:rowOff>15368</xdr:rowOff>
                  </from>
                  <to>
                    <xdr:col>12</xdr:col>
                    <xdr:colOff>15368</xdr:colOff>
                    <xdr:row>71</xdr:row>
                    <xdr:rowOff>238205</xdr:rowOff>
                  </to>
                </anchor>
              </controlPr>
            </control>
          </mc:Choice>
        </mc:AlternateContent>
        <mc:AlternateContent xmlns:mc="http://schemas.openxmlformats.org/markup-compatibility/2006">
          <mc:Choice Requires="x14">
            <control shapeId="139375" r:id="rId50" name="Drop Down 111">
              <controlPr defaultSize="0" autoLine="0" autoPict="0">
                <anchor moveWithCells="1">
                  <from>
                    <xdr:col>11</xdr:col>
                    <xdr:colOff>15368</xdr:colOff>
                    <xdr:row>74</xdr:row>
                    <xdr:rowOff>15368</xdr:rowOff>
                  </from>
                  <to>
                    <xdr:col>12</xdr:col>
                    <xdr:colOff>15368</xdr:colOff>
                    <xdr:row>74</xdr:row>
                    <xdr:rowOff>238205</xdr:rowOff>
                  </to>
                </anchor>
              </controlPr>
            </control>
          </mc:Choice>
        </mc:AlternateContent>
        <mc:AlternateContent xmlns:mc="http://schemas.openxmlformats.org/markup-compatibility/2006">
          <mc:Choice Requires="x14">
            <control shapeId="139376" r:id="rId51" name="Drop Down 112">
              <controlPr defaultSize="0" autoLine="0" autoPict="0">
                <anchor moveWithCells="1">
                  <from>
                    <xdr:col>11</xdr:col>
                    <xdr:colOff>15368</xdr:colOff>
                    <xdr:row>75</xdr:row>
                    <xdr:rowOff>15368</xdr:rowOff>
                  </from>
                  <to>
                    <xdr:col>12</xdr:col>
                    <xdr:colOff>15368</xdr:colOff>
                    <xdr:row>75</xdr:row>
                    <xdr:rowOff>238205</xdr:rowOff>
                  </to>
                </anchor>
              </controlPr>
            </control>
          </mc:Choice>
        </mc:AlternateContent>
        <mc:AlternateContent xmlns:mc="http://schemas.openxmlformats.org/markup-compatibility/2006">
          <mc:Choice Requires="x14">
            <control shapeId="139377" r:id="rId52" name="Drop Down 113">
              <controlPr defaultSize="0" autoLine="0" autoPict="0">
                <anchor moveWithCells="1">
                  <from>
                    <xdr:col>11</xdr:col>
                    <xdr:colOff>15368</xdr:colOff>
                    <xdr:row>78</xdr:row>
                    <xdr:rowOff>15368</xdr:rowOff>
                  </from>
                  <to>
                    <xdr:col>12</xdr:col>
                    <xdr:colOff>15368</xdr:colOff>
                    <xdr:row>78</xdr:row>
                    <xdr:rowOff>238205</xdr:rowOff>
                  </to>
                </anchor>
              </controlPr>
            </control>
          </mc:Choice>
        </mc:AlternateContent>
        <mc:AlternateContent xmlns:mc="http://schemas.openxmlformats.org/markup-compatibility/2006">
          <mc:Choice Requires="x14">
            <control shapeId="139378" r:id="rId53" name="Drop Down 114">
              <controlPr defaultSize="0" autoLine="0" autoPict="0">
                <anchor moveWithCells="1">
                  <from>
                    <xdr:col>11</xdr:col>
                    <xdr:colOff>15368</xdr:colOff>
                    <xdr:row>79</xdr:row>
                    <xdr:rowOff>15368</xdr:rowOff>
                  </from>
                  <to>
                    <xdr:col>12</xdr:col>
                    <xdr:colOff>15368</xdr:colOff>
                    <xdr:row>79</xdr:row>
                    <xdr:rowOff>238205</xdr:rowOff>
                  </to>
                </anchor>
              </controlPr>
            </control>
          </mc:Choice>
        </mc:AlternateContent>
        <mc:AlternateContent xmlns:mc="http://schemas.openxmlformats.org/markup-compatibility/2006">
          <mc:Choice Requires="x14">
            <control shapeId="139379" r:id="rId54" name="Drop Down 115">
              <controlPr defaultSize="0" autoLine="0" autoPict="0">
                <anchor moveWithCells="1">
                  <from>
                    <xdr:col>11</xdr:col>
                    <xdr:colOff>15368</xdr:colOff>
                    <xdr:row>82</xdr:row>
                    <xdr:rowOff>15368</xdr:rowOff>
                  </from>
                  <to>
                    <xdr:col>12</xdr:col>
                    <xdr:colOff>15368</xdr:colOff>
                    <xdr:row>82</xdr:row>
                    <xdr:rowOff>238205</xdr:rowOff>
                  </to>
                </anchor>
              </controlPr>
            </control>
          </mc:Choice>
        </mc:AlternateContent>
        <mc:AlternateContent xmlns:mc="http://schemas.openxmlformats.org/markup-compatibility/2006">
          <mc:Choice Requires="x14">
            <control shapeId="139380" r:id="rId55" name="Drop Down 116">
              <controlPr defaultSize="0" autoLine="0" autoPict="0">
                <anchor moveWithCells="1">
                  <from>
                    <xdr:col>11</xdr:col>
                    <xdr:colOff>15368</xdr:colOff>
                    <xdr:row>83</xdr:row>
                    <xdr:rowOff>15368</xdr:rowOff>
                  </from>
                  <to>
                    <xdr:col>12</xdr:col>
                    <xdr:colOff>15368</xdr:colOff>
                    <xdr:row>83</xdr:row>
                    <xdr:rowOff>238205</xdr:rowOff>
                  </to>
                </anchor>
              </controlPr>
            </control>
          </mc:Choice>
        </mc:AlternateContent>
        <mc:AlternateContent xmlns:mc="http://schemas.openxmlformats.org/markup-compatibility/2006">
          <mc:Choice Requires="x14">
            <control shapeId="139381" r:id="rId56" name="Drop Down 117">
              <controlPr defaultSize="0" autoLine="0" autoPict="0">
                <anchor moveWithCells="1">
                  <from>
                    <xdr:col>11</xdr:col>
                    <xdr:colOff>15368</xdr:colOff>
                    <xdr:row>84</xdr:row>
                    <xdr:rowOff>15368</xdr:rowOff>
                  </from>
                  <to>
                    <xdr:col>12</xdr:col>
                    <xdr:colOff>15368</xdr:colOff>
                    <xdr:row>84</xdr:row>
                    <xdr:rowOff>238205</xdr:rowOff>
                  </to>
                </anchor>
              </controlPr>
            </control>
          </mc:Choice>
        </mc:AlternateContent>
        <mc:AlternateContent xmlns:mc="http://schemas.openxmlformats.org/markup-compatibility/2006">
          <mc:Choice Requires="x14">
            <control shapeId="139382" r:id="rId57" name="Drop Down 118">
              <controlPr defaultSize="0" autoLine="0" autoPict="0">
                <anchor moveWithCells="1">
                  <from>
                    <xdr:col>11</xdr:col>
                    <xdr:colOff>15368</xdr:colOff>
                    <xdr:row>85</xdr:row>
                    <xdr:rowOff>15368</xdr:rowOff>
                  </from>
                  <to>
                    <xdr:col>12</xdr:col>
                    <xdr:colOff>15368</xdr:colOff>
                    <xdr:row>85</xdr:row>
                    <xdr:rowOff>238205</xdr:rowOff>
                  </to>
                </anchor>
              </controlPr>
            </control>
          </mc:Choice>
        </mc:AlternateContent>
        <mc:AlternateContent xmlns:mc="http://schemas.openxmlformats.org/markup-compatibility/2006">
          <mc:Choice Requires="x14">
            <control shapeId="139383" r:id="rId58" name="Drop Down 119">
              <controlPr defaultSize="0" autoLine="0" autoPict="0">
                <anchor moveWithCells="1">
                  <from>
                    <xdr:col>11</xdr:col>
                    <xdr:colOff>15368</xdr:colOff>
                    <xdr:row>86</xdr:row>
                    <xdr:rowOff>15368</xdr:rowOff>
                  </from>
                  <to>
                    <xdr:col>12</xdr:col>
                    <xdr:colOff>15368</xdr:colOff>
                    <xdr:row>86</xdr:row>
                    <xdr:rowOff>238205</xdr:rowOff>
                  </to>
                </anchor>
              </controlPr>
            </control>
          </mc:Choice>
        </mc:AlternateContent>
        <mc:AlternateContent xmlns:mc="http://schemas.openxmlformats.org/markup-compatibility/2006">
          <mc:Choice Requires="x14">
            <control shapeId="139384" r:id="rId59" name="Drop Down 120">
              <controlPr defaultSize="0" autoLine="0" autoPict="0">
                <anchor moveWithCells="1">
                  <from>
                    <xdr:col>11</xdr:col>
                    <xdr:colOff>15368</xdr:colOff>
                    <xdr:row>87</xdr:row>
                    <xdr:rowOff>15368</xdr:rowOff>
                  </from>
                  <to>
                    <xdr:col>12</xdr:col>
                    <xdr:colOff>15368</xdr:colOff>
                    <xdr:row>87</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 id="{E298CB49-4770-452D-B353-D5DE0571339E}">
            <xm:f>_Output!$D$376=1</xm:f>
            <x14:dxf>
              <font>
                <strike/>
                <color rgb="FFC00000"/>
              </font>
            </x14:dxf>
          </x14:cfRule>
          <xm:sqref>A8:P149</xm:sqref>
        </x14:conditionalFormatting>
        <x14:conditionalFormatting xmlns:xm="http://schemas.microsoft.com/office/excel/2006/main">
          <x14:cfRule type="dataBar" id="{062D2707-FF12-4536-83A9-882B5DB068BB}">
            <x14:dataBar minLength="0" maxLength="100" border="1" gradient="0">
              <x14:cfvo type="num">
                <xm:f>0</xm:f>
              </x14:cfvo>
              <x14:cfvo type="num">
                <xm:f>100</xm:f>
              </x14:cfvo>
              <x14:borderColor theme="3"/>
              <x14:negativeFillColor rgb="FFFF0000"/>
              <x14:axisColor rgb="FF000000"/>
            </x14:dataBar>
          </x14:cfRule>
          <xm:sqref>L89:L90</xm:sqref>
        </x14:conditionalFormatting>
      </x14:conditionalFormattings>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Blad31">
    <tabColor rgb="FF0070C0"/>
  </sheetPr>
  <dimension ref="A1:Z182"/>
  <sheetViews>
    <sheetView showRowColHeaders="0" zoomScaleNormal="100" workbookViewId="0">
      <pane ySplit="7" topLeftCell="A8" activePane="bottomLeft" state="frozen"/>
      <selection activeCell="G25" sqref="G25"/>
      <selection pane="bottomLeft"/>
    </sheetView>
  </sheetViews>
  <sheetFormatPr defaultColWidth="0" defaultRowHeight="0" customHeight="1" zeroHeight="1" x14ac:dyDescent="0.3"/>
  <cols>
    <col min="1" max="1" width="5.77734375" customWidth="1"/>
    <col min="2" max="11" width="9.21875" customWidth="1"/>
    <col min="12" max="12" width="20" customWidth="1"/>
    <col min="13" max="13" width="2.21875" customWidth="1"/>
    <col min="14" max="14" width="57.21875" customWidth="1"/>
    <col min="15" max="15" width="113" customWidth="1"/>
    <col min="16" max="16" width="2.21875" customWidth="1"/>
    <col min="17" max="24" width="0" hidden="1" customWidth="1"/>
    <col min="27" max="16384" width="9.21875" hidden="1"/>
  </cols>
  <sheetData>
    <row r="1" spans="1:16" ht="20.3" customHeight="1" x14ac:dyDescent="0.3">
      <c r="A1" s="317"/>
      <c r="B1" s="949" t="s">
        <v>154</v>
      </c>
      <c r="C1" s="950"/>
      <c r="D1" s="950"/>
      <c r="E1" s="950"/>
      <c r="F1" s="950"/>
      <c r="G1" s="950"/>
      <c r="H1" s="950"/>
      <c r="I1" s="950"/>
      <c r="J1" s="950"/>
      <c r="K1" s="950"/>
      <c r="L1" s="824"/>
      <c r="M1" s="319"/>
      <c r="N1" s="319"/>
      <c r="O1" s="319"/>
      <c r="P1" s="310"/>
    </row>
    <row r="2" spans="1:16" ht="20.3" customHeight="1" x14ac:dyDescent="0.3">
      <c r="A2" s="311"/>
      <c r="B2" s="820"/>
      <c r="C2" s="821"/>
      <c r="D2" s="821"/>
      <c r="E2" s="821"/>
      <c r="F2" s="821"/>
      <c r="G2" s="821"/>
      <c r="H2" s="821"/>
      <c r="I2" s="821"/>
      <c r="J2" s="821"/>
      <c r="K2" s="821"/>
      <c r="L2" s="823"/>
      <c r="M2" s="320"/>
      <c r="N2" s="320"/>
      <c r="O2" s="320"/>
      <c r="P2" s="313"/>
    </row>
    <row r="3" spans="1:16" ht="20.3" customHeight="1" x14ac:dyDescent="0.3">
      <c r="A3" s="311"/>
      <c r="B3" s="816" t="s">
        <v>4583</v>
      </c>
      <c r="C3" s="817"/>
      <c r="D3" s="817"/>
      <c r="E3" s="817"/>
      <c r="F3" s="817"/>
      <c r="G3" s="951"/>
      <c r="H3" s="952"/>
      <c r="I3" s="952"/>
      <c r="J3" s="952"/>
      <c r="K3" s="952"/>
      <c r="L3" s="312"/>
      <c r="M3" s="312"/>
      <c r="N3" s="312"/>
      <c r="O3" s="312"/>
      <c r="P3" s="313"/>
    </row>
    <row r="4" spans="1:16" ht="20.3" customHeight="1" x14ac:dyDescent="0.3">
      <c r="A4" s="311"/>
      <c r="B4" s="334" t="s">
        <v>4579</v>
      </c>
      <c r="C4" s="321"/>
      <c r="D4" s="321"/>
      <c r="E4" s="321"/>
      <c r="F4" s="321"/>
      <c r="G4" s="816"/>
      <c r="H4" s="817"/>
      <c r="I4" s="817"/>
      <c r="J4" s="817"/>
      <c r="K4" s="817"/>
      <c r="L4" s="312"/>
      <c r="M4" s="312"/>
      <c r="N4" s="312"/>
      <c r="O4" s="312"/>
      <c r="P4" s="313"/>
    </row>
    <row r="5" spans="1:16" ht="20.3" customHeight="1" x14ac:dyDescent="0.3">
      <c r="A5" s="311"/>
      <c r="B5" s="825" t="s">
        <v>4580</v>
      </c>
      <c r="C5" s="826"/>
      <c r="D5" s="826"/>
      <c r="E5" s="826"/>
      <c r="F5" s="827"/>
      <c r="G5" s="816"/>
      <c r="H5" s="817"/>
      <c r="I5" s="817"/>
      <c r="J5" s="817"/>
      <c r="K5" s="817"/>
      <c r="L5" s="312"/>
      <c r="M5" s="312"/>
      <c r="N5" s="312"/>
      <c r="O5" s="312"/>
      <c r="P5" s="313"/>
    </row>
    <row r="6" spans="1:16" ht="20.3" customHeight="1" x14ac:dyDescent="0.3">
      <c r="A6" s="311"/>
      <c r="B6" s="334" t="s">
        <v>4581</v>
      </c>
      <c r="C6" s="321"/>
      <c r="D6" s="321"/>
      <c r="E6" s="321"/>
      <c r="F6" s="321"/>
      <c r="G6" s="816"/>
      <c r="H6" s="817"/>
      <c r="I6" s="817"/>
      <c r="J6" s="817"/>
      <c r="K6" s="817"/>
      <c r="L6" s="312"/>
      <c r="M6" s="312"/>
      <c r="N6" s="312"/>
      <c r="O6" s="312"/>
      <c r="P6" s="313"/>
    </row>
    <row r="7" spans="1:16" ht="20.3" customHeight="1" thickBot="1" x14ac:dyDescent="0.35">
      <c r="A7" s="314"/>
      <c r="B7" s="315"/>
      <c r="C7" s="315"/>
      <c r="D7" s="315"/>
      <c r="E7" s="315"/>
      <c r="F7" s="315"/>
      <c r="G7" s="315"/>
      <c r="H7" s="315"/>
      <c r="I7" s="315"/>
      <c r="J7" s="315"/>
      <c r="K7" s="315"/>
      <c r="L7" s="315"/>
      <c r="M7" s="315"/>
      <c r="N7" s="315"/>
      <c r="O7" s="315"/>
      <c r="P7" s="316"/>
    </row>
    <row r="8" spans="1:16" ht="20.3" customHeight="1" x14ac:dyDescent="0.3">
      <c r="A8" s="151"/>
      <c r="B8" s="152"/>
      <c r="C8" s="152"/>
      <c r="D8" s="152"/>
      <c r="E8" s="152"/>
      <c r="F8" s="152"/>
      <c r="G8" s="152"/>
      <c r="H8" s="152"/>
      <c r="I8" s="152"/>
      <c r="J8" s="152"/>
      <c r="K8" s="152"/>
      <c r="L8" s="152"/>
      <c r="M8" s="152"/>
      <c r="N8" s="152"/>
      <c r="O8" s="152"/>
      <c r="P8" s="153"/>
    </row>
    <row r="9" spans="1:16" ht="20.3" customHeight="1" x14ac:dyDescent="0.3">
      <c r="A9" s="174">
        <v>3</v>
      </c>
      <c r="B9" s="172" t="s">
        <v>4586</v>
      </c>
      <c r="C9" s="172"/>
      <c r="D9" s="172"/>
      <c r="E9" s="172"/>
      <c r="F9" s="172"/>
      <c r="G9" s="172"/>
      <c r="H9" s="172"/>
      <c r="I9" s="172"/>
      <c r="J9" s="172"/>
      <c r="K9" s="172"/>
      <c r="L9" s="175" t="s">
        <v>144</v>
      </c>
      <c r="M9" s="172"/>
      <c r="N9" s="176" t="s">
        <v>1172</v>
      </c>
      <c r="O9" s="175" t="s">
        <v>145</v>
      </c>
      <c r="P9" s="154"/>
    </row>
    <row r="10" spans="1:16" ht="20.3" customHeight="1" x14ac:dyDescent="0.3">
      <c r="A10" s="547"/>
      <c r="B10" s="149" t="s">
        <v>863</v>
      </c>
      <c r="C10" s="146"/>
      <c r="D10" s="146"/>
      <c r="E10" s="146"/>
      <c r="F10" s="146"/>
      <c r="G10" s="146"/>
      <c r="H10" s="146"/>
      <c r="I10" s="146"/>
      <c r="J10" s="146"/>
      <c r="K10" s="146"/>
      <c r="L10" s="147"/>
      <c r="M10" s="146"/>
      <c r="N10" s="177"/>
      <c r="O10" s="147"/>
      <c r="P10" s="154"/>
    </row>
    <row r="11" spans="1:16" ht="20.3" customHeight="1" x14ac:dyDescent="0.3">
      <c r="A11" s="155"/>
      <c r="B11" s="140" t="s">
        <v>8</v>
      </c>
      <c r="C11" s="378" t="s">
        <v>73</v>
      </c>
      <c r="D11" s="140"/>
      <c r="E11" s="140"/>
      <c r="F11" s="140"/>
      <c r="G11" s="140"/>
      <c r="H11" s="140"/>
      <c r="I11" s="140"/>
      <c r="J11" s="140"/>
      <c r="K11" s="140"/>
      <c r="L11" s="137"/>
      <c r="M11" s="140"/>
      <c r="N11" s="376"/>
      <c r="O11" s="137"/>
      <c r="P11" s="154"/>
    </row>
    <row r="12" spans="1:16" ht="20.3" customHeight="1" x14ac:dyDescent="0.3">
      <c r="A12" s="155"/>
      <c r="B12" s="168" t="s">
        <v>1995</v>
      </c>
      <c r="C12" s="161" t="s">
        <v>1942</v>
      </c>
      <c r="D12" s="161"/>
      <c r="E12" s="161"/>
      <c r="F12" s="161"/>
      <c r="G12" s="161"/>
      <c r="H12" s="161"/>
      <c r="I12" s="161"/>
      <c r="J12" s="161"/>
      <c r="K12" s="161"/>
      <c r="L12" s="137"/>
      <c r="M12" s="140"/>
      <c r="N12" s="376" t="str">
        <f>VLOOKUP(_Output!D425,_Guidance!B1373:C1378,2,FALSE)</f>
        <v xml:space="preserve"> </v>
      </c>
      <c r="O12" s="300" t="s">
        <v>1976</v>
      </c>
      <c r="P12" s="154"/>
    </row>
    <row r="13" spans="1:16" ht="20.3" customHeight="1" x14ac:dyDescent="0.3">
      <c r="A13" s="155"/>
      <c r="B13" s="168" t="s">
        <v>1996</v>
      </c>
      <c r="C13" s="161" t="s">
        <v>1975</v>
      </c>
      <c r="D13" s="167"/>
      <c r="E13" s="167"/>
      <c r="F13" s="167"/>
      <c r="G13" s="167"/>
      <c r="H13" s="167"/>
      <c r="I13" s="167"/>
      <c r="J13" s="167"/>
      <c r="K13" s="167"/>
      <c r="L13" s="137"/>
      <c r="M13" s="140"/>
      <c r="N13" s="376" t="str">
        <f>VLOOKUP(_Output!D426,_Guidance!B1379:C1384,2,FALSE)</f>
        <v xml:space="preserve"> </v>
      </c>
      <c r="O13" s="300" t="s">
        <v>1977</v>
      </c>
      <c r="P13" s="154"/>
    </row>
    <row r="14" spans="1:16" ht="20.3" customHeight="1" x14ac:dyDescent="0.3">
      <c r="A14" s="155"/>
      <c r="B14" s="173" t="s">
        <v>20</v>
      </c>
      <c r="C14" s="167" t="s">
        <v>1944</v>
      </c>
      <c r="D14" s="161"/>
      <c r="E14" s="161"/>
      <c r="F14" s="161"/>
      <c r="G14" s="161"/>
      <c r="H14" s="161"/>
      <c r="I14" s="161"/>
      <c r="J14" s="161"/>
      <c r="K14" s="161"/>
      <c r="L14" s="137"/>
      <c r="M14" s="140"/>
      <c r="N14" s="376"/>
      <c r="O14" s="300"/>
      <c r="P14" s="154"/>
    </row>
    <row r="15" spans="1:16" ht="20.3" customHeight="1" x14ac:dyDescent="0.3">
      <c r="A15" s="155"/>
      <c r="B15" s="168" t="s">
        <v>21</v>
      </c>
      <c r="C15" s="161" t="s">
        <v>2454</v>
      </c>
      <c r="D15" s="161"/>
      <c r="E15" s="161"/>
      <c r="F15" s="161"/>
      <c r="G15" s="161"/>
      <c r="H15" s="161"/>
      <c r="I15" s="161"/>
      <c r="J15" s="161"/>
      <c r="K15" s="161"/>
      <c r="L15" s="137"/>
      <c r="M15" s="140"/>
      <c r="N15" s="376" t="str">
        <f>VLOOKUP(_Output!D428,_Guidance!B1385:C1390,2,FALSE)</f>
        <v xml:space="preserve"> </v>
      </c>
      <c r="O15" s="300" t="s">
        <v>4591</v>
      </c>
      <c r="P15" s="154"/>
    </row>
    <row r="16" spans="1:16" ht="20.3" customHeight="1" x14ac:dyDescent="0.3">
      <c r="A16" s="155"/>
      <c r="B16" s="168" t="s">
        <v>32</v>
      </c>
      <c r="C16" s="161" t="s">
        <v>2455</v>
      </c>
      <c r="D16" s="161"/>
      <c r="E16" s="161"/>
      <c r="F16" s="161"/>
      <c r="G16" s="161"/>
      <c r="H16" s="161"/>
      <c r="I16" s="161"/>
      <c r="J16" s="161"/>
      <c r="K16" s="161"/>
      <c r="L16" s="137"/>
      <c r="M16" s="140"/>
      <c r="N16" s="376" t="str">
        <f>VLOOKUP(_Output!D429,_Guidance!B1391:C1396,2,FALSE)</f>
        <v xml:space="preserve"> </v>
      </c>
      <c r="O16" s="300" t="s">
        <v>4592</v>
      </c>
      <c r="P16" s="154"/>
    </row>
    <row r="17" spans="1:16" ht="20.3" customHeight="1" x14ac:dyDescent="0.3">
      <c r="A17" s="155"/>
      <c r="B17" s="173" t="s">
        <v>65</v>
      </c>
      <c r="C17" s="167" t="s">
        <v>1945</v>
      </c>
      <c r="D17" s="161"/>
      <c r="E17" s="161"/>
      <c r="F17" s="161"/>
      <c r="G17" s="161"/>
      <c r="H17" s="161"/>
      <c r="I17" s="161"/>
      <c r="J17" s="161"/>
      <c r="K17" s="161"/>
      <c r="L17" s="137"/>
      <c r="M17" s="140"/>
      <c r="N17" s="376"/>
      <c r="O17" s="300"/>
      <c r="P17" s="154"/>
    </row>
    <row r="18" spans="1:16" ht="20.3" customHeight="1" x14ac:dyDescent="0.3">
      <c r="A18" s="155"/>
      <c r="B18" s="168" t="s">
        <v>1997</v>
      </c>
      <c r="C18" s="161" t="s">
        <v>1946</v>
      </c>
      <c r="D18" s="161"/>
      <c r="E18" s="161"/>
      <c r="F18" s="161"/>
      <c r="G18" s="161"/>
      <c r="H18" s="161"/>
      <c r="I18" s="161"/>
      <c r="J18" s="161"/>
      <c r="K18" s="161"/>
      <c r="L18" s="137"/>
      <c r="M18" s="140"/>
      <c r="N18" s="376" t="str">
        <f>VLOOKUP(_Output!D431,_Guidance!B1397:C1402,2,FALSE)</f>
        <v xml:space="preserve"> </v>
      </c>
      <c r="O18" s="300" t="s">
        <v>2376</v>
      </c>
      <c r="P18" s="154"/>
    </row>
    <row r="19" spans="1:16" ht="20.3" customHeight="1" x14ac:dyDescent="0.3">
      <c r="A19" s="155"/>
      <c r="B19" s="168" t="s">
        <v>1998</v>
      </c>
      <c r="C19" s="161" t="s">
        <v>1947</v>
      </c>
      <c r="D19" s="161"/>
      <c r="E19" s="161"/>
      <c r="F19" s="161"/>
      <c r="G19" s="161"/>
      <c r="H19" s="161"/>
      <c r="I19" s="161"/>
      <c r="J19" s="161"/>
      <c r="K19" s="161"/>
      <c r="L19" s="137"/>
      <c r="M19" s="140"/>
      <c r="N19" s="376" t="str">
        <f>VLOOKUP(_Output!D432,_Guidance!B1403:C1408,2,FALSE)</f>
        <v xml:space="preserve"> </v>
      </c>
      <c r="O19" s="300" t="s">
        <v>1978</v>
      </c>
      <c r="P19" s="154"/>
    </row>
    <row r="20" spans="1:16" ht="20.3" customHeight="1" x14ac:dyDescent="0.3">
      <c r="A20" s="155"/>
      <c r="B20" s="168" t="s">
        <v>1999</v>
      </c>
      <c r="C20" s="161" t="s">
        <v>1948</v>
      </c>
      <c r="D20" s="161"/>
      <c r="E20" s="161"/>
      <c r="F20" s="161"/>
      <c r="G20" s="161"/>
      <c r="H20" s="161"/>
      <c r="I20" s="161"/>
      <c r="J20" s="161"/>
      <c r="K20" s="161"/>
      <c r="L20" s="137"/>
      <c r="M20" s="140"/>
      <c r="N20" s="376" t="str">
        <f>VLOOKUP(_Output!D433,_Guidance!B1409:C1414,2,FALSE)</f>
        <v xml:space="preserve"> </v>
      </c>
      <c r="O20" s="300" t="s">
        <v>1979</v>
      </c>
      <c r="P20" s="154"/>
    </row>
    <row r="21" spans="1:16" ht="20.3" customHeight="1" x14ac:dyDescent="0.3">
      <c r="A21" s="155"/>
      <c r="B21" s="168" t="s">
        <v>2000</v>
      </c>
      <c r="C21" s="161" t="s">
        <v>1949</v>
      </c>
      <c r="D21" s="161"/>
      <c r="E21" s="161"/>
      <c r="F21" s="161"/>
      <c r="G21" s="161"/>
      <c r="H21" s="161"/>
      <c r="I21" s="161"/>
      <c r="J21" s="161"/>
      <c r="K21" s="161"/>
      <c r="L21" s="137"/>
      <c r="M21" s="140"/>
      <c r="N21" s="376" t="str">
        <f>VLOOKUP(_Output!D434,_Guidance!B1415:C1420,2,FALSE)</f>
        <v xml:space="preserve"> </v>
      </c>
      <c r="O21" s="300" t="s">
        <v>1980</v>
      </c>
      <c r="P21" s="154"/>
    </row>
    <row r="22" spans="1:16" ht="20.3" customHeight="1" x14ac:dyDescent="0.3">
      <c r="A22" s="155"/>
      <c r="B22" s="173" t="s">
        <v>67</v>
      </c>
      <c r="C22" s="167" t="s">
        <v>3551</v>
      </c>
      <c r="D22" s="161"/>
      <c r="E22" s="161"/>
      <c r="F22" s="161"/>
      <c r="G22" s="161"/>
      <c r="H22" s="161"/>
      <c r="I22" s="161"/>
      <c r="J22" s="161"/>
      <c r="K22" s="161"/>
      <c r="L22" s="137"/>
      <c r="M22" s="140"/>
      <c r="N22" s="376"/>
      <c r="O22" s="300"/>
      <c r="P22" s="154"/>
    </row>
    <row r="23" spans="1:16" ht="20.3" customHeight="1" x14ac:dyDescent="0.3">
      <c r="A23" s="155"/>
      <c r="B23" s="168" t="s">
        <v>2001</v>
      </c>
      <c r="C23" s="161" t="s">
        <v>2514</v>
      </c>
      <c r="D23" s="161"/>
      <c r="E23" s="161"/>
      <c r="F23" s="161"/>
      <c r="G23" s="161"/>
      <c r="H23" s="161"/>
      <c r="I23" s="161"/>
      <c r="J23" s="161"/>
      <c r="K23" s="161"/>
      <c r="L23" s="137"/>
      <c r="M23" s="140"/>
      <c r="N23" s="376" t="str">
        <f>VLOOKUP(_Output!D1055,_Guidance!B1421:C1426,2,FALSE)</f>
        <v xml:space="preserve"> </v>
      </c>
      <c r="O23" s="300" t="s">
        <v>2828</v>
      </c>
      <c r="P23" s="154"/>
    </row>
    <row r="24" spans="1:16" ht="20.3" customHeight="1" x14ac:dyDescent="0.3">
      <c r="A24" s="155"/>
      <c r="B24" s="168" t="s">
        <v>2002</v>
      </c>
      <c r="C24" s="161" t="s">
        <v>2498</v>
      </c>
      <c r="D24" s="161"/>
      <c r="E24" s="161"/>
      <c r="F24" s="161"/>
      <c r="G24" s="161"/>
      <c r="H24" s="161"/>
      <c r="I24" s="161"/>
      <c r="J24" s="161"/>
      <c r="K24" s="161"/>
      <c r="L24" s="137"/>
      <c r="M24" s="140"/>
      <c r="N24" s="376" t="str">
        <f>VLOOKUP(_Output!D1056,_Guidance!B1427:C1432,2,FALSE)</f>
        <v xml:space="preserve"> </v>
      </c>
      <c r="O24" s="300" t="s">
        <v>2829</v>
      </c>
      <c r="P24" s="154"/>
    </row>
    <row r="25" spans="1:16" ht="20.3" customHeight="1" x14ac:dyDescent="0.3">
      <c r="A25" s="155"/>
      <c r="B25" s="168" t="s">
        <v>2003</v>
      </c>
      <c r="C25" s="161" t="s">
        <v>3552</v>
      </c>
      <c r="D25" s="161"/>
      <c r="E25" s="161"/>
      <c r="F25" s="161"/>
      <c r="G25" s="161"/>
      <c r="H25" s="161"/>
      <c r="I25" s="161"/>
      <c r="J25" s="161"/>
      <c r="K25" s="161"/>
      <c r="L25" s="137"/>
      <c r="M25" s="140"/>
      <c r="N25" s="376" t="str">
        <f>VLOOKUP(_Output!D1057,_Guidance!B1433:C1438,2,FALSE)</f>
        <v xml:space="preserve"> </v>
      </c>
      <c r="O25" s="300" t="s">
        <v>3553</v>
      </c>
      <c r="P25" s="154"/>
    </row>
    <row r="26" spans="1:16" ht="20.3" customHeight="1" x14ac:dyDescent="0.3">
      <c r="A26" s="155"/>
      <c r="B26" s="168" t="s">
        <v>2004</v>
      </c>
      <c r="C26" s="161" t="s">
        <v>4571</v>
      </c>
      <c r="D26" s="161"/>
      <c r="E26" s="161"/>
      <c r="F26" s="161"/>
      <c r="G26" s="161"/>
      <c r="H26" s="161"/>
      <c r="I26" s="161"/>
      <c r="J26" s="161"/>
      <c r="K26" s="161"/>
      <c r="L26" s="137"/>
      <c r="M26" s="140"/>
      <c r="N26" s="376" t="str">
        <f>VLOOKUP(_Output!D1058,_Guidance!B1439:C1444,2,FALSE)</f>
        <v xml:space="preserve"> </v>
      </c>
      <c r="O26" s="300" t="s">
        <v>2831</v>
      </c>
      <c r="P26" s="154"/>
    </row>
    <row r="27" spans="1:16" ht="20.3" customHeight="1" x14ac:dyDescent="0.3">
      <c r="A27" s="155"/>
      <c r="B27" s="168" t="s">
        <v>2307</v>
      </c>
      <c r="C27" s="161" t="s">
        <v>2500</v>
      </c>
      <c r="D27" s="161"/>
      <c r="E27" s="161"/>
      <c r="F27" s="161"/>
      <c r="G27" s="161"/>
      <c r="H27" s="161"/>
      <c r="I27" s="161"/>
      <c r="J27" s="161"/>
      <c r="K27" s="161"/>
      <c r="L27" s="137"/>
      <c r="M27" s="140"/>
      <c r="N27" s="376" t="str">
        <f>VLOOKUP(_Output!D1059,_Guidance!B1445:C1450,2,FALSE)</f>
        <v xml:space="preserve"> </v>
      </c>
      <c r="O27" s="300" t="s">
        <v>2832</v>
      </c>
      <c r="P27" s="154"/>
    </row>
    <row r="28" spans="1:16" ht="20.3" customHeight="1" x14ac:dyDescent="0.3">
      <c r="A28" s="155"/>
      <c r="B28" s="173" t="s">
        <v>176</v>
      </c>
      <c r="C28" s="167" t="s">
        <v>4669</v>
      </c>
      <c r="D28" s="161"/>
      <c r="E28" s="161"/>
      <c r="F28" s="161"/>
      <c r="G28" s="161"/>
      <c r="H28" s="161"/>
      <c r="I28" s="161"/>
      <c r="J28" s="161"/>
      <c r="K28" s="161"/>
      <c r="L28" s="137"/>
      <c r="M28" s="140"/>
      <c r="N28" s="376"/>
      <c r="O28" s="300"/>
      <c r="P28" s="154"/>
    </row>
    <row r="29" spans="1:16" ht="20.3" customHeight="1" x14ac:dyDescent="0.3">
      <c r="A29" s="155"/>
      <c r="B29" s="168" t="s">
        <v>2005</v>
      </c>
      <c r="C29" s="161" t="s">
        <v>2296</v>
      </c>
      <c r="D29" s="161"/>
      <c r="E29" s="161"/>
      <c r="F29" s="161"/>
      <c r="G29" s="161"/>
      <c r="H29" s="161"/>
      <c r="I29" s="161"/>
      <c r="J29" s="161"/>
      <c r="K29" s="161"/>
      <c r="L29" s="137"/>
      <c r="M29" s="140"/>
      <c r="N29" s="376" t="str">
        <f>VLOOKUP(_Output!D436,_Guidance!B1451:C1456,2,FALSE)</f>
        <v xml:space="preserve"> </v>
      </c>
      <c r="O29" s="300" t="s">
        <v>3752</v>
      </c>
      <c r="P29" s="154"/>
    </row>
    <row r="30" spans="1:16" ht="20.3" customHeight="1" x14ac:dyDescent="0.3">
      <c r="A30" s="155"/>
      <c r="B30" s="168" t="s">
        <v>2006</v>
      </c>
      <c r="C30" s="161" t="s">
        <v>1951</v>
      </c>
      <c r="D30" s="161"/>
      <c r="E30" s="161"/>
      <c r="F30" s="161"/>
      <c r="G30" s="161"/>
      <c r="H30" s="161"/>
      <c r="I30" s="161"/>
      <c r="J30" s="161"/>
      <c r="K30" s="161"/>
      <c r="L30" s="137"/>
      <c r="M30" s="140"/>
      <c r="N30" s="376" t="str">
        <f>VLOOKUP(_Output!D437,_Guidance!B1457:C1462,2,FALSE)</f>
        <v xml:space="preserve"> </v>
      </c>
      <c r="O30" s="300" t="s">
        <v>4593</v>
      </c>
      <c r="P30" s="154"/>
    </row>
    <row r="31" spans="1:16" ht="20.3" customHeight="1" x14ac:dyDescent="0.3">
      <c r="A31" s="155"/>
      <c r="B31" s="168" t="s">
        <v>2904</v>
      </c>
      <c r="C31" s="161" t="s">
        <v>1954</v>
      </c>
      <c r="D31" s="170"/>
      <c r="E31" s="170"/>
      <c r="F31" s="170"/>
      <c r="G31" s="170"/>
      <c r="H31" s="170"/>
      <c r="I31" s="170"/>
      <c r="J31" s="170"/>
      <c r="K31" s="170"/>
      <c r="L31" s="300"/>
      <c r="M31" s="374"/>
      <c r="N31" s="376" t="str">
        <f>VLOOKUP(_Output!D438,_Guidance!B1463:C1468,2,FALSE)</f>
        <v xml:space="preserve"> </v>
      </c>
      <c r="O31" s="300" t="s">
        <v>2245</v>
      </c>
      <c r="P31" s="154"/>
    </row>
    <row r="32" spans="1:16" ht="20.3" customHeight="1" x14ac:dyDescent="0.3">
      <c r="A32" s="155"/>
      <c r="B32" s="168" t="s">
        <v>2905</v>
      </c>
      <c r="C32" s="161" t="s">
        <v>1956</v>
      </c>
      <c r="D32" s="161"/>
      <c r="E32" s="161"/>
      <c r="F32" s="161"/>
      <c r="G32" s="161"/>
      <c r="H32" s="161"/>
      <c r="I32" s="161"/>
      <c r="J32" s="161"/>
      <c r="K32" s="161"/>
      <c r="L32" s="137"/>
      <c r="M32" s="140"/>
      <c r="N32" s="376" t="str">
        <f>VLOOKUP(_Output!D439,_Guidance!B1469:C1474,2,FALSE)</f>
        <v xml:space="preserve"> </v>
      </c>
      <c r="O32" s="300" t="s">
        <v>1982</v>
      </c>
      <c r="P32" s="154"/>
    </row>
    <row r="33" spans="1:16" ht="20.3" customHeight="1" x14ac:dyDescent="0.3">
      <c r="A33" s="155"/>
      <c r="B33" s="168" t="s">
        <v>2906</v>
      </c>
      <c r="C33" s="161" t="s">
        <v>2369</v>
      </c>
      <c r="D33" s="161"/>
      <c r="E33" s="161"/>
      <c r="F33" s="161"/>
      <c r="G33" s="161"/>
      <c r="H33" s="161"/>
      <c r="I33" s="161"/>
      <c r="J33" s="161"/>
      <c r="K33" s="161"/>
      <c r="L33" s="137"/>
      <c r="M33" s="140"/>
      <c r="N33" s="376" t="str">
        <f>VLOOKUP(_Output!D440,_Guidance!B1475:C1480,2,FALSE)</f>
        <v xml:space="preserve"> </v>
      </c>
      <c r="O33" s="300" t="s">
        <v>3540</v>
      </c>
      <c r="P33" s="154"/>
    </row>
    <row r="34" spans="1:16" ht="20.3" customHeight="1" x14ac:dyDescent="0.3">
      <c r="A34" s="155"/>
      <c r="B34" s="168" t="s">
        <v>2907</v>
      </c>
      <c r="C34" s="161" t="s">
        <v>2309</v>
      </c>
      <c r="D34" s="161"/>
      <c r="E34" s="161"/>
      <c r="F34" s="161"/>
      <c r="G34" s="161"/>
      <c r="H34" s="161"/>
      <c r="I34" s="161"/>
      <c r="J34" s="161"/>
      <c r="K34" s="161"/>
      <c r="L34" s="137"/>
      <c r="M34" s="140"/>
      <c r="N34" s="376" t="str">
        <f>VLOOKUP(_Output!D441,_Guidance!B1481:C1486,2,FALSE)</f>
        <v xml:space="preserve"> </v>
      </c>
      <c r="O34" s="300" t="s">
        <v>2304</v>
      </c>
      <c r="P34" s="154"/>
    </row>
    <row r="35" spans="1:16" ht="20.3" customHeight="1" x14ac:dyDescent="0.3">
      <c r="A35" s="155"/>
      <c r="B35" s="161" t="s">
        <v>280</v>
      </c>
      <c r="C35" s="167" t="s">
        <v>3529</v>
      </c>
      <c r="D35" s="161"/>
      <c r="E35" s="161"/>
      <c r="F35" s="161"/>
      <c r="G35" s="161"/>
      <c r="H35" s="161"/>
      <c r="I35" s="161"/>
      <c r="J35" s="161"/>
      <c r="K35" s="161"/>
      <c r="L35" s="137"/>
      <c r="M35" s="140"/>
      <c r="N35" s="376"/>
      <c r="O35" s="300"/>
      <c r="P35" s="154"/>
    </row>
    <row r="36" spans="1:16" ht="20.3" customHeight="1" x14ac:dyDescent="0.3">
      <c r="A36" s="155"/>
      <c r="B36" s="168" t="s">
        <v>2007</v>
      </c>
      <c r="C36" s="161" t="s">
        <v>2246</v>
      </c>
      <c r="D36" s="161"/>
      <c r="E36" s="161"/>
      <c r="F36" s="161"/>
      <c r="G36" s="161"/>
      <c r="H36" s="161"/>
      <c r="I36" s="161"/>
      <c r="J36" s="161"/>
      <c r="K36" s="161"/>
      <c r="L36" s="137"/>
      <c r="M36" s="140"/>
      <c r="N36" s="376" t="str">
        <f>VLOOKUP(_Output!D443,_Guidance!B1487:C1492,2,FALSE)</f>
        <v xml:space="preserve"> </v>
      </c>
      <c r="O36" s="300" t="s">
        <v>3601</v>
      </c>
      <c r="P36" s="154"/>
    </row>
    <row r="37" spans="1:16" ht="20.3" customHeight="1" x14ac:dyDescent="0.3">
      <c r="A37" s="155"/>
      <c r="B37" s="168" t="s">
        <v>2008</v>
      </c>
      <c r="C37" s="161" t="s">
        <v>1959</v>
      </c>
      <c r="D37" s="161"/>
      <c r="E37" s="161"/>
      <c r="F37" s="161"/>
      <c r="G37" s="161"/>
      <c r="H37" s="161"/>
      <c r="I37" s="161"/>
      <c r="J37" s="161"/>
      <c r="K37" s="161"/>
      <c r="L37" s="137"/>
      <c r="M37" s="140"/>
      <c r="N37" s="376" t="str">
        <f>VLOOKUP(_Output!D445,_Guidance!B1493:C1498,2,FALSE)</f>
        <v xml:space="preserve"> </v>
      </c>
      <c r="O37" s="300" t="s">
        <v>1983</v>
      </c>
      <c r="P37" s="154"/>
    </row>
    <row r="38" spans="1:16" ht="20.3" customHeight="1" x14ac:dyDescent="0.3">
      <c r="A38" s="155"/>
      <c r="B38" s="168" t="s">
        <v>3533</v>
      </c>
      <c r="C38" s="161" t="s">
        <v>3530</v>
      </c>
      <c r="D38" s="161"/>
      <c r="E38" s="161"/>
      <c r="F38" s="161"/>
      <c r="G38" s="161"/>
      <c r="H38" s="161"/>
      <c r="I38" s="161"/>
      <c r="J38" s="161"/>
      <c r="K38" s="161"/>
      <c r="L38" s="137"/>
      <c r="M38" s="140"/>
      <c r="N38" s="376" t="str">
        <f>VLOOKUP(_Output!D1141,_Guidance!B1499:C1504,2,FALSE)</f>
        <v xml:space="preserve"> </v>
      </c>
      <c r="O38" s="300" t="s">
        <v>3543</v>
      </c>
      <c r="P38" s="154"/>
    </row>
    <row r="39" spans="1:16" ht="20.3" customHeight="1" x14ac:dyDescent="0.3">
      <c r="A39" s="155"/>
      <c r="B39" s="161"/>
      <c r="C39" s="167"/>
      <c r="D39" s="161"/>
      <c r="E39" s="161"/>
      <c r="F39" s="161"/>
      <c r="G39" s="161"/>
      <c r="H39" s="161"/>
      <c r="I39" s="161"/>
      <c r="J39" s="161"/>
      <c r="K39" s="161"/>
      <c r="L39" s="137"/>
      <c r="M39" s="140"/>
      <c r="N39" s="178"/>
      <c r="O39" s="300"/>
      <c r="P39" s="154"/>
    </row>
    <row r="40" spans="1:16" ht="20.3" customHeight="1" x14ac:dyDescent="0.3">
      <c r="A40" s="547"/>
      <c r="B40" s="150" t="s">
        <v>902</v>
      </c>
      <c r="C40" s="143"/>
      <c r="D40" s="143"/>
      <c r="E40" s="143"/>
      <c r="F40" s="143"/>
      <c r="G40" s="143"/>
      <c r="H40" s="143"/>
      <c r="I40" s="143"/>
      <c r="J40" s="143"/>
      <c r="K40" s="143"/>
      <c r="L40" s="139"/>
      <c r="M40" s="143"/>
      <c r="N40" s="555"/>
      <c r="O40" s="139"/>
      <c r="P40" s="154"/>
    </row>
    <row r="41" spans="1:16" ht="20.3" customHeight="1" x14ac:dyDescent="0.3">
      <c r="A41" s="547"/>
      <c r="B41" s="161" t="s">
        <v>513</v>
      </c>
      <c r="C41" s="167" t="s">
        <v>3535</v>
      </c>
      <c r="D41" s="161"/>
      <c r="E41" s="140"/>
      <c r="F41" s="140"/>
      <c r="G41" s="140"/>
      <c r="H41" s="140"/>
      <c r="I41" s="140"/>
      <c r="J41" s="140"/>
      <c r="K41" s="140"/>
      <c r="L41" s="137"/>
      <c r="M41" s="140"/>
      <c r="N41" s="178"/>
      <c r="O41" s="137"/>
      <c r="P41" s="154"/>
    </row>
    <row r="42" spans="1:16" ht="20.3" customHeight="1" x14ac:dyDescent="0.3">
      <c r="A42" s="155"/>
      <c r="B42" s="167" t="s">
        <v>3603</v>
      </c>
      <c r="C42" s="161"/>
      <c r="D42" s="161"/>
      <c r="E42" s="161"/>
      <c r="F42" s="161"/>
      <c r="G42" s="161"/>
      <c r="H42" s="161"/>
      <c r="I42" s="161"/>
      <c r="J42" s="161"/>
      <c r="K42" s="161"/>
      <c r="L42" s="137"/>
      <c r="M42" s="140"/>
      <c r="N42" s="376" t="str">
        <f>VLOOKUP(_Output!D448,_Guidance!$B$2234:$C$2240,2,FALSE)</f>
        <v xml:space="preserve"> </v>
      </c>
      <c r="O42" s="300"/>
      <c r="P42" s="154"/>
    </row>
    <row r="43" spans="1:16" ht="20.3" customHeight="1" x14ac:dyDescent="0.3">
      <c r="A43" s="155"/>
      <c r="B43" s="168" t="s">
        <v>522</v>
      </c>
      <c r="C43" s="161" t="s">
        <v>3755</v>
      </c>
      <c r="D43" s="161"/>
      <c r="E43" s="161"/>
      <c r="F43" s="161"/>
      <c r="G43" s="161"/>
      <c r="H43" s="161"/>
      <c r="I43" s="161"/>
      <c r="J43" s="161"/>
      <c r="K43" s="161"/>
      <c r="L43" s="137"/>
      <c r="M43" s="140"/>
      <c r="N43" s="376" t="str">
        <f>VLOOKUP(_Output!D1227,_Guidance!$B$2234:$C$2240,2,FALSE)</f>
        <v xml:space="preserve"> </v>
      </c>
      <c r="O43" s="300" t="s">
        <v>4269</v>
      </c>
      <c r="P43" s="154"/>
    </row>
    <row r="44" spans="1:16" ht="20.3" customHeight="1" x14ac:dyDescent="0.3">
      <c r="A44" s="155"/>
      <c r="B44" s="168" t="s">
        <v>523</v>
      </c>
      <c r="C44" s="161" t="s">
        <v>3756</v>
      </c>
      <c r="D44" s="161"/>
      <c r="E44" s="161"/>
      <c r="F44" s="161"/>
      <c r="G44" s="161"/>
      <c r="H44" s="161"/>
      <c r="I44" s="161"/>
      <c r="J44" s="161"/>
      <c r="K44" s="161"/>
      <c r="L44" s="137"/>
      <c r="M44" s="140"/>
      <c r="N44" s="376" t="str">
        <f>VLOOKUP(_Output!D1228,_Guidance!$B$2234:$C$2240,2,FALSE)</f>
        <v xml:space="preserve"> </v>
      </c>
      <c r="O44" s="300" t="s">
        <v>3792</v>
      </c>
      <c r="P44" s="154"/>
    </row>
    <row r="45" spans="1:16" ht="20.3" customHeight="1" x14ac:dyDescent="0.3">
      <c r="A45" s="155"/>
      <c r="B45" s="168" t="s">
        <v>524</v>
      </c>
      <c r="C45" s="161" t="s">
        <v>3761</v>
      </c>
      <c r="D45" s="161"/>
      <c r="E45" s="161"/>
      <c r="F45" s="161"/>
      <c r="G45" s="161"/>
      <c r="H45" s="161"/>
      <c r="I45" s="161"/>
      <c r="J45" s="161"/>
      <c r="K45" s="161"/>
      <c r="L45" s="137"/>
      <c r="M45" s="140"/>
      <c r="N45" s="376" t="str">
        <f>VLOOKUP(_Output!D1229,_Guidance!$B$2234:$C$2240,2,FALSE)</f>
        <v xml:space="preserve"> </v>
      </c>
      <c r="O45" s="300" t="s">
        <v>3793</v>
      </c>
      <c r="P45" s="154"/>
    </row>
    <row r="46" spans="1:16" ht="20.3" customHeight="1" x14ac:dyDescent="0.3">
      <c r="A46" s="155"/>
      <c r="B46" s="168" t="s">
        <v>525</v>
      </c>
      <c r="C46" s="161" t="s">
        <v>3777</v>
      </c>
      <c r="D46" s="161"/>
      <c r="E46" s="161"/>
      <c r="F46" s="161"/>
      <c r="G46" s="161"/>
      <c r="H46" s="161"/>
      <c r="I46" s="161"/>
      <c r="J46" s="161"/>
      <c r="K46" s="161"/>
      <c r="L46" s="137"/>
      <c r="M46" s="140"/>
      <c r="N46" s="376" t="str">
        <f>VLOOKUP(_Output!D1230,_Guidance!$B$2234:$C$2240,2,FALSE)</f>
        <v xml:space="preserve"> </v>
      </c>
      <c r="O46" s="300" t="s">
        <v>3794</v>
      </c>
      <c r="P46" s="154"/>
    </row>
    <row r="47" spans="1:16" ht="20.3" customHeight="1" x14ac:dyDescent="0.3">
      <c r="A47" s="155"/>
      <c r="B47" s="168" t="s">
        <v>526</v>
      </c>
      <c r="C47" s="161" t="s">
        <v>3770</v>
      </c>
      <c r="D47" s="161"/>
      <c r="E47" s="161"/>
      <c r="F47" s="161"/>
      <c r="G47" s="161"/>
      <c r="H47" s="161"/>
      <c r="I47" s="161"/>
      <c r="J47" s="161"/>
      <c r="K47" s="161"/>
      <c r="L47" s="137"/>
      <c r="M47" s="140"/>
      <c r="N47" s="376" t="str">
        <f>VLOOKUP(_Output!D1231,_Guidance!$B$2234:$C$2240,2,FALSE)</f>
        <v xml:space="preserve"> </v>
      </c>
      <c r="O47" s="300" t="s">
        <v>3795</v>
      </c>
      <c r="P47" s="154"/>
    </row>
    <row r="48" spans="1:16" ht="20.3" customHeight="1" x14ac:dyDescent="0.3">
      <c r="A48" s="155"/>
      <c r="B48" s="168" t="s">
        <v>1532</v>
      </c>
      <c r="C48" s="161" t="s">
        <v>3776</v>
      </c>
      <c r="D48" s="161"/>
      <c r="E48" s="161"/>
      <c r="F48" s="161"/>
      <c r="G48" s="161"/>
      <c r="H48" s="161"/>
      <c r="I48" s="161"/>
      <c r="J48" s="161"/>
      <c r="K48" s="161"/>
      <c r="L48" s="137"/>
      <c r="M48" s="140"/>
      <c r="N48" s="376" t="str">
        <f>VLOOKUP(_Output!D1233,_Guidance!$B$2234:$C$2240,2,FALSE)</f>
        <v xml:space="preserve"> </v>
      </c>
      <c r="O48" s="300" t="s">
        <v>3797</v>
      </c>
      <c r="P48" s="154"/>
    </row>
    <row r="49" spans="1:16" ht="20.3" customHeight="1" x14ac:dyDescent="0.3">
      <c r="A49" s="155"/>
      <c r="B49" s="168" t="s">
        <v>1533</v>
      </c>
      <c r="C49" s="161" t="s">
        <v>3786</v>
      </c>
      <c r="D49" s="161"/>
      <c r="E49" s="161"/>
      <c r="F49" s="161"/>
      <c r="G49" s="161"/>
      <c r="H49" s="161"/>
      <c r="I49" s="161"/>
      <c r="J49" s="161"/>
      <c r="K49" s="161"/>
      <c r="L49" s="137"/>
      <c r="M49" s="140"/>
      <c r="N49" s="376" t="str">
        <f>VLOOKUP(_Output!D1234,_Guidance!$B$2234:$C$2240,2,FALSE)</f>
        <v xml:space="preserve"> </v>
      </c>
      <c r="O49" s="300" t="s">
        <v>3798</v>
      </c>
      <c r="P49" s="154"/>
    </row>
    <row r="50" spans="1:16" ht="20.3" customHeight="1" x14ac:dyDescent="0.3">
      <c r="A50" s="155"/>
      <c r="B50" s="168" t="s">
        <v>3821</v>
      </c>
      <c r="C50" s="161" t="s">
        <v>2068</v>
      </c>
      <c r="D50" s="161"/>
      <c r="E50" s="161"/>
      <c r="F50" s="161"/>
      <c r="G50" s="161"/>
      <c r="H50" s="161"/>
      <c r="I50" s="161"/>
      <c r="J50" s="161"/>
      <c r="K50" s="161"/>
      <c r="L50" s="137"/>
      <c r="M50" s="140"/>
      <c r="N50" s="376" t="str">
        <f>VLOOKUP(_Output!D1235,_Guidance!$B$2234:$C$2240,2,FALSE)</f>
        <v xml:space="preserve"> </v>
      </c>
      <c r="O50" s="300" t="s">
        <v>3806</v>
      </c>
      <c r="P50" s="154"/>
    </row>
    <row r="51" spans="1:16" ht="20.3" customHeight="1" x14ac:dyDescent="0.3">
      <c r="A51" s="155"/>
      <c r="B51" s="168" t="s">
        <v>3822</v>
      </c>
      <c r="C51" s="161" t="s">
        <v>1963</v>
      </c>
      <c r="D51" s="161"/>
      <c r="E51" s="161"/>
      <c r="F51" s="161"/>
      <c r="G51" s="161"/>
      <c r="H51" s="161"/>
      <c r="I51" s="161"/>
      <c r="J51" s="161"/>
      <c r="K51" s="161"/>
      <c r="L51" s="137"/>
      <c r="M51" s="140"/>
      <c r="N51" s="376" t="str">
        <f>VLOOKUP(_Output!D1236,_Guidance!$B$2234:$C$2240,2,FALSE)</f>
        <v xml:space="preserve"> </v>
      </c>
      <c r="O51" s="300" t="s">
        <v>3901</v>
      </c>
      <c r="P51" s="154"/>
    </row>
    <row r="52" spans="1:16" ht="20.3" customHeight="1" x14ac:dyDescent="0.3">
      <c r="A52" s="155"/>
      <c r="B52" s="168"/>
      <c r="C52" s="161"/>
      <c r="D52" s="161"/>
      <c r="E52" s="161"/>
      <c r="F52" s="161"/>
      <c r="G52" s="161"/>
      <c r="H52" s="161"/>
      <c r="I52" s="161"/>
      <c r="J52" s="161"/>
      <c r="K52" s="161"/>
      <c r="L52" s="137"/>
      <c r="M52" s="140"/>
      <c r="N52" s="376" t="str">
        <f>VLOOKUP(_Output!D452,_Guidance!$B$2234:$C$2240,2,FALSE)</f>
        <v xml:space="preserve"> </v>
      </c>
      <c r="O52" s="300"/>
      <c r="P52" s="154"/>
    </row>
    <row r="53" spans="1:16" ht="20.3" customHeight="1" x14ac:dyDescent="0.3">
      <c r="A53" s="155"/>
      <c r="B53" s="480" t="s">
        <v>3772</v>
      </c>
      <c r="C53" s="161"/>
      <c r="D53" s="161"/>
      <c r="E53" s="161"/>
      <c r="F53" s="161"/>
      <c r="G53" s="161"/>
      <c r="H53" s="161"/>
      <c r="I53" s="161"/>
      <c r="J53" s="161"/>
      <c r="K53" s="161"/>
      <c r="L53" s="137"/>
      <c r="M53" s="140"/>
      <c r="N53" s="376"/>
      <c r="O53" s="300"/>
      <c r="P53" s="154"/>
    </row>
    <row r="54" spans="1:16" ht="20.3" customHeight="1" x14ac:dyDescent="0.3">
      <c r="A54" s="155"/>
      <c r="B54" s="168" t="s">
        <v>2908</v>
      </c>
      <c r="C54" s="161" t="s">
        <v>3771</v>
      </c>
      <c r="D54" s="161"/>
      <c r="E54" s="161"/>
      <c r="F54" s="161"/>
      <c r="G54" s="161"/>
      <c r="H54" s="161"/>
      <c r="I54" s="161"/>
      <c r="J54" s="161"/>
      <c r="K54" s="161"/>
      <c r="L54" s="137"/>
      <c r="M54" s="140"/>
      <c r="N54" s="376" t="str">
        <f>VLOOKUP(_Output!D1237,_Guidance!$B$2234:$C$2240,2,FALSE)</f>
        <v xml:space="preserve"> </v>
      </c>
      <c r="O54" s="300" t="s">
        <v>3799</v>
      </c>
      <c r="P54" s="154"/>
    </row>
    <row r="55" spans="1:16" ht="20.3" customHeight="1" x14ac:dyDescent="0.3">
      <c r="A55" s="155"/>
      <c r="B55" s="168" t="s">
        <v>2909</v>
      </c>
      <c r="C55" s="161" t="s">
        <v>3774</v>
      </c>
      <c r="D55" s="161"/>
      <c r="E55" s="161"/>
      <c r="F55" s="161"/>
      <c r="G55" s="161"/>
      <c r="H55" s="161"/>
      <c r="I55" s="161"/>
      <c r="J55" s="161"/>
      <c r="K55" s="161"/>
      <c r="L55" s="137"/>
      <c r="M55" s="140"/>
      <c r="N55" s="376" t="str">
        <f>VLOOKUP(_Output!D1238,_Guidance!$B$2234:$C$2240,2,FALSE)</f>
        <v xml:space="preserve"> </v>
      </c>
      <c r="O55" s="300" t="s">
        <v>3800</v>
      </c>
      <c r="P55" s="154"/>
    </row>
    <row r="56" spans="1:16" ht="20.3" customHeight="1" x14ac:dyDescent="0.3">
      <c r="A56" s="155"/>
      <c r="B56" s="168" t="s">
        <v>2910</v>
      </c>
      <c r="C56" s="161" t="s">
        <v>4349</v>
      </c>
      <c r="D56" s="161"/>
      <c r="E56" s="161"/>
      <c r="F56" s="161"/>
      <c r="G56" s="161"/>
      <c r="H56" s="161"/>
      <c r="I56" s="161"/>
      <c r="J56" s="161"/>
      <c r="K56" s="161"/>
      <c r="L56" s="137"/>
      <c r="M56" s="140"/>
      <c r="N56" s="376" t="str">
        <f>VLOOKUP(_Output!D1240,_Guidance!$B$2234:$C$2240,2,FALSE)</f>
        <v xml:space="preserve"> </v>
      </c>
      <c r="O56" s="300" t="s">
        <v>3801</v>
      </c>
      <c r="P56" s="154"/>
    </row>
    <row r="57" spans="1:16" ht="20.3" customHeight="1" x14ac:dyDescent="0.3">
      <c r="A57" s="155"/>
      <c r="B57" s="168" t="s">
        <v>2911</v>
      </c>
      <c r="C57" s="161" t="s">
        <v>3778</v>
      </c>
      <c r="D57" s="161"/>
      <c r="E57" s="161"/>
      <c r="F57" s="161"/>
      <c r="G57" s="161"/>
      <c r="H57" s="161"/>
      <c r="I57" s="161"/>
      <c r="J57" s="161"/>
      <c r="K57" s="161"/>
      <c r="L57" s="137"/>
      <c r="M57" s="140"/>
      <c r="N57" s="376" t="str">
        <f>VLOOKUP(_Output!D1241,_Guidance!$B$2234:$C$2240,2,FALSE)</f>
        <v xml:space="preserve"> </v>
      </c>
      <c r="O57" s="300" t="s">
        <v>3802</v>
      </c>
      <c r="P57" s="154"/>
    </row>
    <row r="58" spans="1:16" ht="20.3" customHeight="1" x14ac:dyDescent="0.3">
      <c r="A58" s="155"/>
      <c r="B58" s="168" t="s">
        <v>2912</v>
      </c>
      <c r="C58" s="161" t="s">
        <v>3775</v>
      </c>
      <c r="D58" s="161"/>
      <c r="E58" s="161"/>
      <c r="F58" s="161"/>
      <c r="G58" s="161"/>
      <c r="H58" s="161"/>
      <c r="I58" s="161"/>
      <c r="J58" s="161"/>
      <c r="K58" s="161"/>
      <c r="L58" s="137"/>
      <c r="M58" s="140"/>
      <c r="N58" s="376" t="str">
        <f>VLOOKUP(_Output!D1242,_Guidance!$B$2234:$C$2240,2,FALSE)</f>
        <v xml:space="preserve"> </v>
      </c>
      <c r="O58" s="300" t="s">
        <v>3796</v>
      </c>
      <c r="P58" s="154"/>
    </row>
    <row r="59" spans="1:16" ht="20.3" customHeight="1" x14ac:dyDescent="0.3">
      <c r="A59" s="155"/>
      <c r="B59" s="168"/>
      <c r="C59" s="161"/>
      <c r="D59" s="161"/>
      <c r="E59" s="161"/>
      <c r="F59" s="161"/>
      <c r="G59" s="161"/>
      <c r="H59" s="161"/>
      <c r="I59" s="161"/>
      <c r="J59" s="161"/>
      <c r="K59" s="161"/>
      <c r="L59" s="137"/>
      <c r="M59" s="140"/>
      <c r="N59" s="376"/>
      <c r="O59" s="300"/>
      <c r="P59" s="154"/>
    </row>
    <row r="60" spans="1:16" ht="20.3" customHeight="1" x14ac:dyDescent="0.3">
      <c r="A60" s="155"/>
      <c r="B60" s="480" t="s">
        <v>4023</v>
      </c>
      <c r="C60" s="161"/>
      <c r="D60" s="161"/>
      <c r="E60" s="161"/>
      <c r="F60" s="161"/>
      <c r="G60" s="161"/>
      <c r="H60" s="161"/>
      <c r="I60" s="161"/>
      <c r="J60" s="161"/>
      <c r="K60" s="161"/>
      <c r="L60" s="137"/>
      <c r="M60" s="140"/>
      <c r="N60" s="376" t="str">
        <f>VLOOKUP(_Output!D453,_Guidance!$B$2234:$C$2240,2,FALSE)</f>
        <v xml:space="preserve"> </v>
      </c>
      <c r="O60" s="300"/>
      <c r="P60" s="154"/>
    </row>
    <row r="61" spans="1:16" ht="20.3" customHeight="1" x14ac:dyDescent="0.3">
      <c r="A61" s="155"/>
      <c r="B61" s="168" t="s">
        <v>2913</v>
      </c>
      <c r="C61" s="161" t="s">
        <v>3773</v>
      </c>
      <c r="D61" s="161"/>
      <c r="E61" s="161"/>
      <c r="F61" s="161"/>
      <c r="G61" s="161"/>
      <c r="H61" s="161"/>
      <c r="I61" s="161"/>
      <c r="J61" s="161"/>
      <c r="K61" s="161"/>
      <c r="L61" s="137"/>
      <c r="M61" s="140"/>
      <c r="N61" s="376" t="str">
        <f>VLOOKUP(_Output!D1243,_Guidance!$B$2234:$C$2240,2,FALSE)</f>
        <v xml:space="preserve"> </v>
      </c>
      <c r="O61" s="300" t="s">
        <v>3803</v>
      </c>
      <c r="P61" s="154"/>
    </row>
    <row r="62" spans="1:16" ht="20.3" customHeight="1" x14ac:dyDescent="0.3">
      <c r="A62" s="155"/>
      <c r="B62" s="168" t="s">
        <v>2914</v>
      </c>
      <c r="C62" s="161" t="s">
        <v>4022</v>
      </c>
      <c r="D62" s="161"/>
      <c r="E62" s="161"/>
      <c r="F62" s="161"/>
      <c r="G62" s="161"/>
      <c r="H62" s="161"/>
      <c r="I62" s="161"/>
      <c r="J62" s="161"/>
      <c r="K62" s="161"/>
      <c r="L62" s="137"/>
      <c r="M62" s="140"/>
      <c r="N62" s="376" t="str">
        <f>VLOOKUP(_Output!D1245,_Guidance!$B$2234:$C$2240,2,FALSE)</f>
        <v xml:space="preserve"> </v>
      </c>
      <c r="O62" s="300" t="s">
        <v>4034</v>
      </c>
      <c r="P62" s="154"/>
    </row>
    <row r="63" spans="1:16" ht="20.3" customHeight="1" x14ac:dyDescent="0.3">
      <c r="A63" s="155"/>
      <c r="B63" s="168" t="s">
        <v>2915</v>
      </c>
      <c r="C63" s="161" t="s">
        <v>4025</v>
      </c>
      <c r="D63" s="161"/>
      <c r="E63" s="161"/>
      <c r="F63" s="161"/>
      <c r="G63" s="161"/>
      <c r="H63" s="161"/>
      <c r="I63" s="161"/>
      <c r="J63" s="161"/>
      <c r="K63" s="161"/>
      <c r="L63" s="137"/>
      <c r="M63" s="140"/>
      <c r="N63" s="376" t="str">
        <f>VLOOKUP(_Output!D1247,_Guidance!$B$2234:$C$2240,2,FALSE)</f>
        <v xml:space="preserve"> </v>
      </c>
      <c r="O63" s="300" t="s">
        <v>4030</v>
      </c>
      <c r="P63" s="154"/>
    </row>
    <row r="64" spans="1:16" ht="20.3" customHeight="1" x14ac:dyDescent="0.3">
      <c r="A64" s="155"/>
      <c r="B64" s="168" t="s">
        <v>2916</v>
      </c>
      <c r="C64" s="161" t="s">
        <v>4026</v>
      </c>
      <c r="D64" s="161"/>
      <c r="E64" s="161"/>
      <c r="F64" s="161"/>
      <c r="G64" s="161"/>
      <c r="H64" s="161"/>
      <c r="I64" s="161"/>
      <c r="J64" s="161"/>
      <c r="K64" s="161"/>
      <c r="L64" s="137"/>
      <c r="M64" s="140"/>
      <c r="N64" s="376" t="str">
        <f>VLOOKUP(_Output!D1249,_Guidance!$B$2234:$C$2240,2,FALSE)</f>
        <v xml:space="preserve"> </v>
      </c>
      <c r="O64" s="300" t="s">
        <v>4031</v>
      </c>
      <c r="P64" s="154"/>
    </row>
    <row r="65" spans="1:16" ht="20.3" customHeight="1" x14ac:dyDescent="0.3">
      <c r="A65" s="155"/>
      <c r="B65" s="168" t="s">
        <v>2917</v>
      </c>
      <c r="C65" s="161" t="s">
        <v>4021</v>
      </c>
      <c r="D65" s="161"/>
      <c r="E65" s="161"/>
      <c r="F65" s="161"/>
      <c r="G65" s="161"/>
      <c r="H65" s="161"/>
      <c r="I65" s="161"/>
      <c r="J65" s="161"/>
      <c r="K65" s="161"/>
      <c r="L65" s="137"/>
      <c r="M65" s="140"/>
      <c r="N65" s="376" t="str">
        <f>VLOOKUP(_Output!D1251,_Guidance!$B$2234:$C$2240,2,FALSE)</f>
        <v xml:space="preserve"> </v>
      </c>
      <c r="O65" s="300" t="s">
        <v>3804</v>
      </c>
      <c r="P65" s="154"/>
    </row>
    <row r="66" spans="1:16" ht="20.3" customHeight="1" x14ac:dyDescent="0.3">
      <c r="A66" s="155"/>
      <c r="B66" s="168" t="s">
        <v>2918</v>
      </c>
      <c r="C66" s="161" t="s">
        <v>4027</v>
      </c>
      <c r="D66" s="161"/>
      <c r="E66" s="161"/>
      <c r="F66" s="161"/>
      <c r="G66" s="161"/>
      <c r="H66" s="161"/>
      <c r="I66" s="161"/>
      <c r="J66" s="161"/>
      <c r="K66" s="161"/>
      <c r="L66" s="137"/>
      <c r="M66" s="140"/>
      <c r="N66" s="376" t="str">
        <f>VLOOKUP(_Output!D1253,_Guidance!$B$2234:$C$2240,2,FALSE)</f>
        <v xml:space="preserve"> </v>
      </c>
      <c r="O66" s="300" t="s">
        <v>4032</v>
      </c>
      <c r="P66" s="154"/>
    </row>
    <row r="67" spans="1:16" ht="20.3" customHeight="1" x14ac:dyDescent="0.3">
      <c r="A67" s="155"/>
      <c r="B67" s="168" t="s">
        <v>2919</v>
      </c>
      <c r="C67" s="161" t="s">
        <v>4028</v>
      </c>
      <c r="D67" s="161"/>
      <c r="E67" s="161"/>
      <c r="F67" s="161"/>
      <c r="G67" s="161"/>
      <c r="H67" s="161"/>
      <c r="I67" s="161"/>
      <c r="J67" s="161"/>
      <c r="K67" s="161"/>
      <c r="L67" s="137"/>
      <c r="M67" s="140"/>
      <c r="N67" s="376" t="str">
        <f>VLOOKUP(_Output!D1255,_Guidance!$B$2234:$C$2240,2,FALSE)</f>
        <v xml:space="preserve"> </v>
      </c>
      <c r="O67" s="300" t="s">
        <v>4033</v>
      </c>
      <c r="P67" s="154"/>
    </row>
    <row r="68" spans="1:16" ht="20.3" customHeight="1" x14ac:dyDescent="0.3">
      <c r="A68" s="155"/>
      <c r="B68" s="168" t="s">
        <v>2920</v>
      </c>
      <c r="C68" s="161" t="s">
        <v>3757</v>
      </c>
      <c r="D68" s="161"/>
      <c r="E68" s="161"/>
      <c r="F68" s="161"/>
      <c r="G68" s="161"/>
      <c r="H68" s="161"/>
      <c r="I68" s="161"/>
      <c r="J68" s="161"/>
      <c r="K68" s="161"/>
      <c r="L68" s="137"/>
      <c r="M68" s="140"/>
      <c r="N68" s="376" t="str">
        <f>VLOOKUP(_Output!D1257,_Guidance!$B$2234:$C$2240,2,FALSE)</f>
        <v xml:space="preserve"> </v>
      </c>
      <c r="O68" s="300" t="s">
        <v>4020</v>
      </c>
      <c r="P68" s="154"/>
    </row>
    <row r="69" spans="1:16" ht="20.3" customHeight="1" x14ac:dyDescent="0.3">
      <c r="A69" s="155"/>
      <c r="B69" s="168" t="s">
        <v>2921</v>
      </c>
      <c r="C69" s="161" t="s">
        <v>3759</v>
      </c>
      <c r="D69" s="161"/>
      <c r="E69" s="161"/>
      <c r="F69" s="161"/>
      <c r="G69" s="161"/>
      <c r="H69" s="161"/>
      <c r="I69" s="161"/>
      <c r="J69" s="161"/>
      <c r="K69" s="161"/>
      <c r="L69" s="137"/>
      <c r="M69" s="140"/>
      <c r="N69" s="376" t="str">
        <f>VLOOKUP(_Output!D1259,_Guidance!$B$2234:$C$2240,2,FALSE)</f>
        <v xml:space="preserve"> </v>
      </c>
      <c r="O69" s="300" t="s">
        <v>3805</v>
      </c>
      <c r="P69" s="154"/>
    </row>
    <row r="70" spans="1:16" ht="20.3" customHeight="1" x14ac:dyDescent="0.3">
      <c r="A70" s="155"/>
      <c r="B70" s="168" t="s">
        <v>3823</v>
      </c>
      <c r="C70" s="161" t="s">
        <v>3789</v>
      </c>
      <c r="D70" s="161"/>
      <c r="E70" s="161"/>
      <c r="F70" s="161"/>
      <c r="G70" s="161"/>
      <c r="H70" s="161"/>
      <c r="I70" s="161"/>
      <c r="J70" s="161"/>
      <c r="K70" s="161"/>
      <c r="L70" s="137"/>
      <c r="M70" s="140"/>
      <c r="N70" s="376" t="str">
        <f>VLOOKUP(_Output!D1261,_Guidance!$B$2234:$C$2240,2,FALSE)</f>
        <v xml:space="preserve"> </v>
      </c>
      <c r="O70" s="300" t="s">
        <v>3807</v>
      </c>
      <c r="P70" s="154"/>
    </row>
    <row r="71" spans="1:16" ht="20.3" customHeight="1" x14ac:dyDescent="0.3">
      <c r="A71" s="155"/>
      <c r="B71" s="168" t="s">
        <v>3824</v>
      </c>
      <c r="C71" s="161" t="s">
        <v>3790</v>
      </c>
      <c r="D71" s="161"/>
      <c r="E71" s="161"/>
      <c r="F71" s="161"/>
      <c r="G71" s="161"/>
      <c r="H71" s="161"/>
      <c r="I71" s="161"/>
      <c r="J71" s="161"/>
      <c r="K71" s="161"/>
      <c r="L71" s="137"/>
      <c r="M71" s="140"/>
      <c r="N71" s="376" t="str">
        <f>VLOOKUP(_Output!D1263,_Guidance!$B$2234:$C$2240,2,FALSE)</f>
        <v xml:space="preserve"> </v>
      </c>
      <c r="O71" s="300" t="s">
        <v>4128</v>
      </c>
      <c r="P71" s="154"/>
    </row>
    <row r="72" spans="1:16" ht="20.3" customHeight="1" x14ac:dyDescent="0.3">
      <c r="A72" s="155"/>
      <c r="B72" s="168"/>
      <c r="C72" s="161"/>
      <c r="D72" s="140"/>
      <c r="E72" s="140"/>
      <c r="F72" s="140"/>
      <c r="G72" s="140"/>
      <c r="H72" s="140"/>
      <c r="I72" s="140"/>
      <c r="J72" s="140"/>
      <c r="K72" s="140"/>
      <c r="L72" s="137"/>
      <c r="M72" s="140"/>
      <c r="N72" s="376"/>
      <c r="O72" s="300"/>
      <c r="P72" s="154"/>
    </row>
    <row r="73" spans="1:16" ht="20.3" customHeight="1" x14ac:dyDescent="0.3">
      <c r="A73" s="155"/>
      <c r="B73" s="480" t="s">
        <v>3791</v>
      </c>
      <c r="C73" s="161"/>
      <c r="D73" s="140"/>
      <c r="E73" s="140"/>
      <c r="F73" s="140"/>
      <c r="G73" s="140"/>
      <c r="H73" s="140"/>
      <c r="I73" s="140"/>
      <c r="J73" s="140"/>
      <c r="K73" s="140"/>
      <c r="L73" s="137"/>
      <c r="M73" s="140"/>
      <c r="N73" s="376"/>
      <c r="O73" s="300"/>
      <c r="P73" s="154"/>
    </row>
    <row r="74" spans="1:16" ht="20.3" customHeight="1" x14ac:dyDescent="0.3">
      <c r="A74" s="155"/>
      <c r="B74" s="168" t="s">
        <v>3825</v>
      </c>
      <c r="C74" s="161" t="s">
        <v>3765</v>
      </c>
      <c r="D74" s="140"/>
      <c r="E74" s="140"/>
      <c r="F74" s="140"/>
      <c r="G74" s="140"/>
      <c r="H74" s="140"/>
      <c r="I74" s="140"/>
      <c r="J74" s="140"/>
      <c r="K74" s="140"/>
      <c r="L74" s="137"/>
      <c r="M74" s="140"/>
      <c r="N74" s="376" t="str">
        <f>VLOOKUP(_Output!D1265,_Guidance!$B$2234:$C$2240,2,FALSE)</f>
        <v xml:space="preserve"> </v>
      </c>
      <c r="O74" s="300" t="s">
        <v>3808</v>
      </c>
      <c r="P74" s="154"/>
    </row>
    <row r="75" spans="1:16" ht="20.3" customHeight="1" x14ac:dyDescent="0.3">
      <c r="A75" s="155"/>
      <c r="B75" s="168" t="s">
        <v>3826</v>
      </c>
      <c r="C75" s="161" t="s">
        <v>3758</v>
      </c>
      <c r="D75" s="140"/>
      <c r="E75" s="140"/>
      <c r="F75" s="140"/>
      <c r="G75" s="140"/>
      <c r="H75" s="140"/>
      <c r="I75" s="140"/>
      <c r="J75" s="140"/>
      <c r="K75" s="140"/>
      <c r="L75" s="137"/>
      <c r="M75" s="140"/>
      <c r="N75" s="376" t="str">
        <f>VLOOKUP(_Output!D1266,_Guidance!$B$2234:$C$2240,2,FALSE)</f>
        <v xml:space="preserve"> </v>
      </c>
      <c r="O75" s="300" t="s">
        <v>3809</v>
      </c>
      <c r="P75" s="154"/>
    </row>
    <row r="76" spans="1:16" ht="20.3" customHeight="1" x14ac:dyDescent="0.3">
      <c r="A76" s="155"/>
      <c r="B76" s="168" t="s">
        <v>3827</v>
      </c>
      <c r="C76" s="161" t="s">
        <v>3766</v>
      </c>
      <c r="D76" s="140"/>
      <c r="E76" s="140"/>
      <c r="F76" s="140"/>
      <c r="G76" s="140"/>
      <c r="H76" s="140"/>
      <c r="I76" s="140"/>
      <c r="J76" s="140"/>
      <c r="K76" s="140"/>
      <c r="L76" s="137"/>
      <c r="M76" s="140"/>
      <c r="N76" s="376" t="str">
        <f>VLOOKUP(_Output!D1267,_Guidance!$B$2234:$C$2240,2,FALSE)</f>
        <v xml:space="preserve"> </v>
      </c>
      <c r="O76" s="300" t="s">
        <v>3810</v>
      </c>
      <c r="P76" s="154"/>
    </row>
    <row r="77" spans="1:16" ht="20.3" customHeight="1" x14ac:dyDescent="0.3">
      <c r="A77" s="155"/>
      <c r="B77" s="168" t="s">
        <v>3828</v>
      </c>
      <c r="C77" s="161" t="s">
        <v>3767</v>
      </c>
      <c r="D77" s="140"/>
      <c r="E77" s="140"/>
      <c r="F77" s="140"/>
      <c r="G77" s="140"/>
      <c r="H77" s="140"/>
      <c r="I77" s="140"/>
      <c r="J77" s="140"/>
      <c r="K77" s="140"/>
      <c r="L77" s="137"/>
      <c r="M77" s="140"/>
      <c r="N77" s="376" t="str">
        <f>VLOOKUP(_Output!D1268,_Guidance!$B$2234:$C$2240,2,FALSE)</f>
        <v xml:space="preserve"> </v>
      </c>
      <c r="O77" s="300" t="s">
        <v>3811</v>
      </c>
      <c r="P77" s="154"/>
    </row>
    <row r="78" spans="1:16" ht="20.3" customHeight="1" x14ac:dyDescent="0.3">
      <c r="A78" s="155"/>
      <c r="B78" s="168" t="s">
        <v>3829</v>
      </c>
      <c r="C78" s="161" t="s">
        <v>3768</v>
      </c>
      <c r="D78" s="140"/>
      <c r="E78" s="140"/>
      <c r="F78" s="140"/>
      <c r="G78" s="140"/>
      <c r="H78" s="140"/>
      <c r="I78" s="140"/>
      <c r="J78" s="140"/>
      <c r="K78" s="140"/>
      <c r="L78" s="137"/>
      <c r="M78" s="140"/>
      <c r="N78" s="376" t="str">
        <f>VLOOKUP(_Output!D1269,_Guidance!$B$2234:$C$2240,2,FALSE)</f>
        <v xml:space="preserve"> </v>
      </c>
      <c r="O78" s="300" t="s">
        <v>3812</v>
      </c>
      <c r="P78" s="154"/>
    </row>
    <row r="79" spans="1:16" ht="20.3" customHeight="1" x14ac:dyDescent="0.3">
      <c r="A79" s="155"/>
      <c r="B79" s="168" t="s">
        <v>3830</v>
      </c>
      <c r="C79" s="161" t="s">
        <v>3769</v>
      </c>
      <c r="D79" s="140"/>
      <c r="E79" s="140"/>
      <c r="F79" s="140"/>
      <c r="G79" s="140"/>
      <c r="H79" s="140"/>
      <c r="I79" s="140"/>
      <c r="J79" s="140"/>
      <c r="K79" s="140"/>
      <c r="L79" s="137"/>
      <c r="M79" s="140"/>
      <c r="N79" s="376" t="str">
        <f>VLOOKUP(_Output!D1270,_Guidance!$B$2234:$C$2240,2,FALSE)</f>
        <v xml:space="preserve"> </v>
      </c>
      <c r="O79" s="300" t="s">
        <v>3813</v>
      </c>
      <c r="P79" s="154"/>
    </row>
    <row r="80" spans="1:16" ht="20.3" customHeight="1" x14ac:dyDescent="0.3">
      <c r="A80" s="155"/>
      <c r="B80" s="168"/>
      <c r="C80" s="161"/>
      <c r="D80" s="161"/>
      <c r="E80" s="167"/>
      <c r="F80" s="167"/>
      <c r="G80" s="167"/>
      <c r="H80" s="167"/>
      <c r="I80" s="167"/>
      <c r="J80" s="167"/>
      <c r="K80" s="167"/>
      <c r="L80" s="137"/>
      <c r="M80" s="140"/>
      <c r="N80" s="376"/>
      <c r="O80" s="300"/>
      <c r="P80" s="154"/>
    </row>
    <row r="81" spans="1:16" ht="20.3" customHeight="1" x14ac:dyDescent="0.3">
      <c r="A81" s="155"/>
      <c r="B81" s="480" t="s">
        <v>3753</v>
      </c>
      <c r="C81" s="161"/>
      <c r="D81" s="161"/>
      <c r="E81" s="161"/>
      <c r="F81" s="161"/>
      <c r="G81" s="161"/>
      <c r="H81" s="161"/>
      <c r="I81" s="161"/>
      <c r="J81" s="161"/>
      <c r="K81" s="161"/>
      <c r="L81" s="137"/>
      <c r="M81" s="140"/>
      <c r="N81" s="376"/>
      <c r="O81" s="300"/>
      <c r="P81" s="154"/>
    </row>
    <row r="82" spans="1:16" ht="20.3" customHeight="1" x14ac:dyDescent="0.3">
      <c r="A82" s="155"/>
      <c r="B82" s="168" t="s">
        <v>3831</v>
      </c>
      <c r="C82" s="161" t="s">
        <v>1965</v>
      </c>
      <c r="D82" s="161"/>
      <c r="E82" s="161"/>
      <c r="F82" s="161"/>
      <c r="G82" s="161"/>
      <c r="H82" s="161"/>
      <c r="I82" s="161"/>
      <c r="J82" s="161"/>
      <c r="K82" s="161"/>
      <c r="L82" s="137"/>
      <c r="M82" s="140"/>
      <c r="N82" s="376" t="str">
        <f>VLOOKUP(_Output!D1271,_Guidance!$B$2234:$C$2240,2,FALSE)</f>
        <v xml:space="preserve"> </v>
      </c>
      <c r="O82" s="300" t="s">
        <v>4601</v>
      </c>
      <c r="P82" s="154"/>
    </row>
    <row r="83" spans="1:16" ht="20.3" customHeight="1" x14ac:dyDescent="0.3">
      <c r="A83" s="155"/>
      <c r="B83" s="168" t="s">
        <v>3832</v>
      </c>
      <c r="C83" s="161" t="s">
        <v>3788</v>
      </c>
      <c r="D83" s="161"/>
      <c r="E83" s="161"/>
      <c r="F83" s="161"/>
      <c r="G83" s="161"/>
      <c r="H83" s="161"/>
      <c r="I83" s="161"/>
      <c r="J83" s="161"/>
      <c r="K83" s="161"/>
      <c r="L83" s="137"/>
      <c r="M83" s="140"/>
      <c r="N83" s="376" t="str">
        <f>VLOOKUP(_Output!D1272,_Guidance!$B$2234:$C$2240,2,FALSE)</f>
        <v xml:space="preserve"> </v>
      </c>
      <c r="O83" s="300" t="s">
        <v>4602</v>
      </c>
      <c r="P83" s="154"/>
    </row>
    <row r="84" spans="1:16" ht="20.3" customHeight="1" x14ac:dyDescent="0.3">
      <c r="A84" s="155"/>
      <c r="B84" s="168" t="s">
        <v>3833</v>
      </c>
      <c r="C84" s="161" t="s">
        <v>3780</v>
      </c>
      <c r="D84" s="161"/>
      <c r="E84" s="161"/>
      <c r="F84" s="161"/>
      <c r="G84" s="161"/>
      <c r="H84" s="161"/>
      <c r="I84" s="161"/>
      <c r="J84" s="161"/>
      <c r="K84" s="161"/>
      <c r="L84" s="137"/>
      <c r="M84" s="140"/>
      <c r="N84" s="376" t="str">
        <f>VLOOKUP(_Output!D1273,_Guidance!$B$2234:$C$2240,2,FALSE)</f>
        <v xml:space="preserve"> </v>
      </c>
      <c r="O84" s="300" t="s">
        <v>3783</v>
      </c>
      <c r="P84" s="154"/>
    </row>
    <row r="85" spans="1:16" ht="20.3" customHeight="1" x14ac:dyDescent="0.3">
      <c r="A85" s="155"/>
      <c r="B85" s="168" t="s">
        <v>3834</v>
      </c>
      <c r="C85" s="161" t="s">
        <v>3781</v>
      </c>
      <c r="D85" s="161"/>
      <c r="E85" s="161"/>
      <c r="F85" s="161"/>
      <c r="G85" s="161"/>
      <c r="H85" s="161"/>
      <c r="I85" s="161"/>
      <c r="J85" s="161"/>
      <c r="K85" s="161"/>
      <c r="L85" s="137"/>
      <c r="M85" s="140"/>
      <c r="N85" s="376" t="str">
        <f>VLOOKUP(_Output!D1274,_Guidance!$B$2234:$C$2240,2,FALSE)</f>
        <v xml:space="preserve"> </v>
      </c>
      <c r="O85" s="300" t="s">
        <v>3784</v>
      </c>
      <c r="P85" s="154"/>
    </row>
    <row r="86" spans="1:16" ht="20.3" customHeight="1" x14ac:dyDescent="0.3">
      <c r="A86" s="155"/>
      <c r="B86" s="168" t="s">
        <v>3835</v>
      </c>
      <c r="C86" s="161" t="s">
        <v>3782</v>
      </c>
      <c r="D86" s="161"/>
      <c r="E86" s="161"/>
      <c r="F86" s="161"/>
      <c r="G86" s="161"/>
      <c r="H86" s="161"/>
      <c r="I86" s="161"/>
      <c r="J86" s="161"/>
      <c r="K86" s="161"/>
      <c r="L86" s="137"/>
      <c r="M86" s="140"/>
      <c r="N86" s="376" t="str">
        <f>VLOOKUP(_Output!D1275,_Guidance!$B$2234:$C$2240,2,FALSE)</f>
        <v xml:space="preserve"> </v>
      </c>
      <c r="O86" s="300" t="s">
        <v>3785</v>
      </c>
      <c r="P86" s="154"/>
    </row>
    <row r="87" spans="1:16" ht="20.3" customHeight="1" x14ac:dyDescent="0.3">
      <c r="A87" s="155"/>
      <c r="B87" s="168" t="s">
        <v>3836</v>
      </c>
      <c r="C87" s="161" t="s">
        <v>3612</v>
      </c>
      <c r="D87" s="161"/>
      <c r="E87" s="161"/>
      <c r="F87" s="161"/>
      <c r="G87" s="161"/>
      <c r="H87" s="161"/>
      <c r="I87" s="161"/>
      <c r="J87" s="161"/>
      <c r="K87" s="161"/>
      <c r="L87" s="137"/>
      <c r="M87" s="140"/>
      <c r="N87" s="376" t="str">
        <f>VLOOKUP(_Output!D1276,_Guidance!$B$2234:$C$2240,2,FALSE)</f>
        <v xml:space="preserve"> </v>
      </c>
      <c r="O87" s="300" t="s">
        <v>3617</v>
      </c>
      <c r="P87" s="154"/>
    </row>
    <row r="88" spans="1:16" ht="20.3" customHeight="1" x14ac:dyDescent="0.3">
      <c r="A88" s="155"/>
      <c r="B88" s="168" t="s">
        <v>3837</v>
      </c>
      <c r="C88" s="161" t="s">
        <v>5102</v>
      </c>
      <c r="D88" s="161"/>
      <c r="E88" s="161"/>
      <c r="F88" s="161"/>
      <c r="G88" s="161"/>
      <c r="H88" s="161"/>
      <c r="I88" s="161"/>
      <c r="J88" s="161"/>
      <c r="K88" s="161"/>
      <c r="L88" s="137"/>
      <c r="M88" s="140"/>
      <c r="N88" s="376" t="str">
        <f>VLOOKUP(_Output!D1277,_Guidance!$B$2234:$C$2240,2,FALSE)</f>
        <v xml:space="preserve"> </v>
      </c>
      <c r="O88" s="300" t="s">
        <v>5103</v>
      </c>
      <c r="P88" s="154"/>
    </row>
    <row r="89" spans="1:16" ht="20.3" customHeight="1" x14ac:dyDescent="0.3">
      <c r="A89" s="155"/>
      <c r="B89" s="168" t="s">
        <v>3838</v>
      </c>
      <c r="C89" s="161" t="s">
        <v>3787</v>
      </c>
      <c r="D89" s="161"/>
      <c r="E89" s="161"/>
      <c r="F89" s="161"/>
      <c r="G89" s="161"/>
      <c r="H89" s="161"/>
      <c r="I89" s="161"/>
      <c r="J89" s="161"/>
      <c r="K89" s="161"/>
      <c r="L89" s="137"/>
      <c r="M89" s="140"/>
      <c r="N89" s="376" t="str">
        <f>VLOOKUP(_Output!D1278,_Guidance!$B$2234:$C$2240,2,FALSE)</f>
        <v xml:space="preserve"> </v>
      </c>
      <c r="O89" s="300" t="s">
        <v>3664</v>
      </c>
      <c r="P89" s="154"/>
    </row>
    <row r="90" spans="1:16" ht="20.3" customHeight="1" x14ac:dyDescent="0.3">
      <c r="A90" s="155"/>
      <c r="B90" s="168"/>
      <c r="C90" s="161"/>
      <c r="D90" s="161"/>
      <c r="E90" s="161"/>
      <c r="F90" s="161"/>
      <c r="G90" s="161"/>
      <c r="H90" s="161"/>
      <c r="I90" s="161"/>
      <c r="J90" s="161"/>
      <c r="K90" s="161"/>
      <c r="L90" s="137"/>
      <c r="M90" s="140"/>
      <c r="N90" s="376"/>
      <c r="O90" s="300"/>
      <c r="P90" s="154"/>
    </row>
    <row r="91" spans="1:16" ht="20.3" customHeight="1" x14ac:dyDescent="0.3">
      <c r="A91" s="155"/>
      <c r="B91" s="480" t="s">
        <v>3602</v>
      </c>
      <c r="C91" s="161"/>
      <c r="D91" s="161"/>
      <c r="E91" s="161"/>
      <c r="F91" s="161"/>
      <c r="G91" s="161"/>
      <c r="H91" s="161"/>
      <c r="I91" s="161"/>
      <c r="J91" s="161"/>
      <c r="K91" s="161"/>
      <c r="L91" s="137"/>
      <c r="M91" s="140"/>
      <c r="N91" s="376"/>
      <c r="O91" s="300"/>
      <c r="P91" s="154"/>
    </row>
    <row r="92" spans="1:16" ht="20.3" customHeight="1" x14ac:dyDescent="0.3">
      <c r="A92" s="155"/>
      <c r="B92" s="168" t="s">
        <v>3839</v>
      </c>
      <c r="C92" s="161" t="s">
        <v>3762</v>
      </c>
      <c r="D92" s="161"/>
      <c r="E92" s="161"/>
      <c r="F92" s="161"/>
      <c r="G92" s="161"/>
      <c r="H92" s="161"/>
      <c r="I92" s="161"/>
      <c r="J92" s="161"/>
      <c r="K92" s="161"/>
      <c r="L92" s="137"/>
      <c r="M92" s="140"/>
      <c r="N92" s="376" t="str">
        <f>VLOOKUP(_Output!D1279,_Guidance!$B$2234:$C$2240,2,FALSE)</f>
        <v xml:space="preserve"> </v>
      </c>
      <c r="O92" s="300" t="s">
        <v>3814</v>
      </c>
      <c r="P92" s="154"/>
    </row>
    <row r="93" spans="1:16" ht="20.3" customHeight="1" x14ac:dyDescent="0.3">
      <c r="A93" s="155"/>
      <c r="B93" s="168" t="s">
        <v>3840</v>
      </c>
      <c r="C93" s="161" t="s">
        <v>3763</v>
      </c>
      <c r="D93" s="161"/>
      <c r="E93" s="161"/>
      <c r="F93" s="161"/>
      <c r="G93" s="161"/>
      <c r="H93" s="161"/>
      <c r="I93" s="161"/>
      <c r="J93" s="161"/>
      <c r="K93" s="161"/>
      <c r="L93" s="137"/>
      <c r="M93" s="140"/>
      <c r="N93" s="376" t="str">
        <f>VLOOKUP(_Output!D1280,_Guidance!$B$2234:$C$2240,2,FALSE)</f>
        <v xml:space="preserve"> </v>
      </c>
      <c r="O93" s="300" t="s">
        <v>3815</v>
      </c>
      <c r="P93" s="154"/>
    </row>
    <row r="94" spans="1:16" ht="20.3" customHeight="1" x14ac:dyDescent="0.3">
      <c r="A94" s="155"/>
      <c r="B94" s="168" t="s">
        <v>3841</v>
      </c>
      <c r="C94" s="161" t="s">
        <v>3779</v>
      </c>
      <c r="D94" s="161"/>
      <c r="E94" s="161"/>
      <c r="F94" s="161"/>
      <c r="G94" s="161"/>
      <c r="H94" s="161"/>
      <c r="I94" s="161"/>
      <c r="J94" s="161"/>
      <c r="K94" s="161"/>
      <c r="L94" s="137"/>
      <c r="M94" s="140"/>
      <c r="N94" s="376" t="str">
        <f>VLOOKUP(_Output!D1281,_Guidance!$B$2234:$C$2240,2,FALSE)</f>
        <v xml:space="preserve"> </v>
      </c>
      <c r="O94" s="300" t="s">
        <v>3816</v>
      </c>
      <c r="P94" s="154"/>
    </row>
    <row r="95" spans="1:16" ht="20.3" customHeight="1" x14ac:dyDescent="0.3">
      <c r="A95" s="155"/>
      <c r="B95" s="168"/>
      <c r="C95" s="161"/>
      <c r="D95" s="161"/>
      <c r="E95" s="161"/>
      <c r="F95" s="161"/>
      <c r="G95" s="161"/>
      <c r="H95" s="161"/>
      <c r="I95" s="161"/>
      <c r="J95" s="161"/>
      <c r="K95" s="161"/>
      <c r="L95" s="137"/>
      <c r="M95" s="140"/>
      <c r="N95" s="376"/>
      <c r="O95" s="300"/>
      <c r="P95" s="154"/>
    </row>
    <row r="96" spans="1:16" ht="20.3" customHeight="1" x14ac:dyDescent="0.3">
      <c r="A96" s="155"/>
      <c r="B96" s="480" t="s">
        <v>324</v>
      </c>
      <c r="C96" s="161"/>
      <c r="D96" s="161"/>
      <c r="E96" s="161"/>
      <c r="F96" s="161"/>
      <c r="G96" s="161"/>
      <c r="H96" s="161"/>
      <c r="I96" s="161"/>
      <c r="J96" s="161"/>
      <c r="K96" s="161"/>
      <c r="L96" s="137"/>
      <c r="M96" s="140"/>
      <c r="N96" s="376"/>
      <c r="O96" s="300"/>
      <c r="P96" s="154"/>
    </row>
    <row r="97" spans="1:16" ht="20.3" customHeight="1" x14ac:dyDescent="0.3">
      <c r="A97" s="155"/>
      <c r="B97" s="168" t="s">
        <v>3842</v>
      </c>
      <c r="C97" s="161" t="s">
        <v>3764</v>
      </c>
      <c r="D97" s="161"/>
      <c r="E97" s="161"/>
      <c r="F97" s="161"/>
      <c r="G97" s="161"/>
      <c r="H97" s="161"/>
      <c r="I97" s="161"/>
      <c r="J97" s="161"/>
      <c r="K97" s="161"/>
      <c r="L97" s="137"/>
      <c r="M97" s="140"/>
      <c r="N97" s="376" t="str">
        <f>VLOOKUP(_Output!D1282,_Guidance!$B$2234:$C$2240,2,FALSE)</f>
        <v xml:space="preserve"> </v>
      </c>
      <c r="O97" s="300" t="s">
        <v>3817</v>
      </c>
      <c r="P97" s="154"/>
    </row>
    <row r="98" spans="1:16" ht="20.3" customHeight="1" x14ac:dyDescent="0.3">
      <c r="A98" s="155"/>
      <c r="B98" s="168"/>
      <c r="C98" s="161"/>
      <c r="D98" s="161"/>
      <c r="E98" s="161"/>
      <c r="F98" s="161"/>
      <c r="G98" s="161"/>
      <c r="H98" s="161"/>
      <c r="I98" s="161"/>
      <c r="J98" s="161"/>
      <c r="K98" s="161"/>
      <c r="L98" s="137"/>
      <c r="M98" s="140"/>
      <c r="N98" s="376"/>
      <c r="O98" s="300"/>
      <c r="P98" s="154"/>
    </row>
    <row r="99" spans="1:16" ht="20.3" customHeight="1" x14ac:dyDescent="0.3">
      <c r="A99" s="155"/>
      <c r="B99" s="480" t="s">
        <v>3754</v>
      </c>
      <c r="C99" s="161"/>
      <c r="D99" s="161"/>
      <c r="E99" s="161"/>
      <c r="F99" s="161"/>
      <c r="G99" s="161"/>
      <c r="H99" s="161"/>
      <c r="I99" s="161"/>
      <c r="J99" s="161"/>
      <c r="K99" s="161"/>
      <c r="L99" s="137"/>
      <c r="M99" s="140"/>
      <c r="N99" s="376"/>
      <c r="O99" s="300"/>
      <c r="P99" s="154"/>
    </row>
    <row r="100" spans="1:16" ht="20.3" customHeight="1" x14ac:dyDescent="0.3">
      <c r="A100" s="155"/>
      <c r="B100" s="168" t="s">
        <v>3843</v>
      </c>
      <c r="C100" s="161" t="s">
        <v>3904</v>
      </c>
      <c r="D100" s="161"/>
      <c r="E100" s="161"/>
      <c r="F100" s="161"/>
      <c r="G100" s="161"/>
      <c r="H100" s="161"/>
      <c r="I100" s="161"/>
      <c r="J100" s="161"/>
      <c r="K100" s="161"/>
      <c r="L100" s="137"/>
      <c r="M100" s="140"/>
      <c r="N100" s="376" t="str">
        <f>VLOOKUP(_Output!D1283,_Guidance!$B$2234:$C$2240,2,FALSE)</f>
        <v xml:space="preserve"> </v>
      </c>
      <c r="O100" s="300" t="s">
        <v>3638</v>
      </c>
      <c r="P100" s="154"/>
    </row>
    <row r="101" spans="1:16" ht="20.3" customHeight="1" x14ac:dyDescent="0.3">
      <c r="A101" s="155"/>
      <c r="B101" s="168" t="s">
        <v>3844</v>
      </c>
      <c r="C101" s="161" t="s">
        <v>3905</v>
      </c>
      <c r="D101" s="161"/>
      <c r="E101" s="161"/>
      <c r="F101" s="161"/>
      <c r="G101" s="161"/>
      <c r="H101" s="161"/>
      <c r="I101" s="161"/>
      <c r="J101" s="161"/>
      <c r="K101" s="161"/>
      <c r="L101" s="137"/>
      <c r="M101" s="140"/>
      <c r="N101" s="376" t="str">
        <f>VLOOKUP(_Output!D1284,_Guidance!$B$2234:$C$2240,2,FALSE)</f>
        <v xml:space="preserve"> </v>
      </c>
      <c r="O101" s="300" t="s">
        <v>3637</v>
      </c>
      <c r="P101" s="154"/>
    </row>
    <row r="102" spans="1:16" ht="20.3" customHeight="1" x14ac:dyDescent="0.3">
      <c r="A102" s="155"/>
      <c r="B102" s="168" t="s">
        <v>3845</v>
      </c>
      <c r="C102" s="161" t="s">
        <v>2248</v>
      </c>
      <c r="D102" s="140"/>
      <c r="E102" s="140"/>
      <c r="F102" s="161"/>
      <c r="G102" s="161"/>
      <c r="H102" s="161"/>
      <c r="I102" s="161"/>
      <c r="J102" s="161"/>
      <c r="K102" s="161"/>
      <c r="L102" s="137"/>
      <c r="M102" s="140"/>
      <c r="N102" s="376" t="str">
        <f>VLOOKUP(_Output!D1285,_Guidance!$B$2234:$C$2240,2,FALSE)</f>
        <v xml:space="preserve"> </v>
      </c>
      <c r="O102" s="300" t="s">
        <v>3673</v>
      </c>
      <c r="P102" s="154"/>
    </row>
    <row r="103" spans="1:16" ht="20.3" customHeight="1" x14ac:dyDescent="0.3">
      <c r="A103" s="155"/>
      <c r="B103" s="168" t="s">
        <v>4035</v>
      </c>
      <c r="C103" s="161" t="s">
        <v>2010</v>
      </c>
      <c r="D103" s="161"/>
      <c r="E103" s="167"/>
      <c r="F103" s="161"/>
      <c r="G103" s="161"/>
      <c r="H103" s="161"/>
      <c r="I103" s="161"/>
      <c r="J103" s="161"/>
      <c r="K103" s="161"/>
      <c r="L103" s="137"/>
      <c r="M103" s="140"/>
      <c r="N103" s="376" t="str">
        <f>VLOOKUP(_Output!D1286,_Guidance!$B$2234:$C$2240,2,FALSE)</f>
        <v xml:space="preserve"> </v>
      </c>
      <c r="O103" s="300" t="s">
        <v>2036</v>
      </c>
      <c r="P103" s="154"/>
    </row>
    <row r="104" spans="1:16" ht="20.3" customHeight="1" x14ac:dyDescent="0.3">
      <c r="A104" s="155"/>
      <c r="B104" s="168" t="s">
        <v>4036</v>
      </c>
      <c r="C104" s="161" t="s">
        <v>2013</v>
      </c>
      <c r="D104" s="161"/>
      <c r="E104" s="161"/>
      <c r="F104" s="161"/>
      <c r="G104" s="161"/>
      <c r="H104" s="161"/>
      <c r="I104" s="161"/>
      <c r="J104" s="161"/>
      <c r="K104" s="161"/>
      <c r="L104" s="137"/>
      <c r="M104" s="140"/>
      <c r="N104" s="376" t="str">
        <f>VLOOKUP(_Output!D1287,_Guidance!$B$2234:$C$2240,2,FALSE)</f>
        <v xml:space="preserve"> </v>
      </c>
      <c r="O104" s="300" t="s">
        <v>3674</v>
      </c>
      <c r="P104" s="154"/>
    </row>
    <row r="105" spans="1:16" ht="20.3" customHeight="1" x14ac:dyDescent="0.3">
      <c r="A105" s="155"/>
      <c r="B105" s="168" t="s">
        <v>4037</v>
      </c>
      <c r="C105" s="169" t="s">
        <v>2009</v>
      </c>
      <c r="D105" s="143"/>
      <c r="E105" s="143"/>
      <c r="F105" s="169"/>
      <c r="G105" s="169"/>
      <c r="H105" s="169"/>
      <c r="I105" s="169"/>
      <c r="J105" s="169"/>
      <c r="K105" s="169"/>
      <c r="L105" s="139"/>
      <c r="M105" s="143"/>
      <c r="N105" s="553" t="str">
        <f>VLOOKUP(_Output!D1288,_Guidance!$B$2234:$C$2240,2,FALSE)</f>
        <v xml:space="preserve"> </v>
      </c>
      <c r="O105" s="304" t="s">
        <v>3819</v>
      </c>
      <c r="P105" s="154"/>
    </row>
    <row r="106" spans="1:16" ht="20.3" customHeight="1" x14ac:dyDescent="0.3">
      <c r="A106" s="155"/>
      <c r="B106" s="140"/>
      <c r="C106" s="170" t="s">
        <v>578</v>
      </c>
      <c r="D106" s="170"/>
      <c r="E106" s="170"/>
      <c r="F106" s="170"/>
      <c r="G106" s="170"/>
      <c r="H106" s="170"/>
      <c r="I106" s="170"/>
      <c r="J106" s="170"/>
      <c r="K106" s="170"/>
      <c r="L106" s="306">
        <f>IFERROR(ROUND(_Output!K473,0),0)</f>
        <v>0</v>
      </c>
      <c r="M106" s="140"/>
      <c r="N106" s="178"/>
      <c r="O106" s="300"/>
      <c r="P106" s="154"/>
    </row>
    <row r="107" spans="1:16" ht="20.3" customHeight="1" x14ac:dyDescent="0.3">
      <c r="A107" s="155"/>
      <c r="B107" s="140"/>
      <c r="C107" s="170"/>
      <c r="D107" s="170"/>
      <c r="E107" s="170"/>
      <c r="F107" s="170"/>
      <c r="G107" s="170"/>
      <c r="H107" s="170"/>
      <c r="I107" s="170"/>
      <c r="J107" s="170"/>
      <c r="K107" s="170"/>
      <c r="L107" s="375"/>
      <c r="M107" s="140"/>
      <c r="N107" s="178"/>
      <c r="O107" s="300"/>
      <c r="P107" s="154"/>
    </row>
    <row r="108" spans="1:16" ht="20.3" customHeight="1" x14ac:dyDescent="0.3">
      <c r="A108" s="174"/>
      <c r="B108" s="172" t="s">
        <v>223</v>
      </c>
      <c r="C108" s="172"/>
      <c r="D108" s="172"/>
      <c r="E108" s="172"/>
      <c r="F108" s="172"/>
      <c r="G108" s="172"/>
      <c r="H108" s="172"/>
      <c r="I108" s="172"/>
      <c r="J108" s="172"/>
      <c r="K108" s="172"/>
      <c r="L108" s="139"/>
      <c r="M108" s="140"/>
      <c r="N108" s="139"/>
      <c r="O108" s="139"/>
      <c r="P108" s="154"/>
    </row>
    <row r="109" spans="1:16" ht="20.3" customHeight="1" x14ac:dyDescent="0.3">
      <c r="A109" s="9"/>
      <c r="B109" s="3" t="s">
        <v>527</v>
      </c>
      <c r="C109" s="3" t="s">
        <v>4103</v>
      </c>
      <c r="D109" s="3"/>
      <c r="E109" s="5"/>
      <c r="F109" s="5"/>
      <c r="G109" s="5"/>
      <c r="H109" s="5"/>
      <c r="I109" s="5"/>
      <c r="J109" s="5"/>
      <c r="K109" s="102" t="s">
        <v>863</v>
      </c>
      <c r="L109" s="613" t="s">
        <v>1995</v>
      </c>
      <c r="M109" s="614"/>
      <c r="N109" s="945"/>
      <c r="O109" s="946"/>
      <c r="P109" s="14"/>
    </row>
    <row r="110" spans="1:16" ht="20.3" customHeight="1" x14ac:dyDescent="0.3">
      <c r="A110" s="9"/>
      <c r="B110" s="5"/>
      <c r="C110" s="5"/>
      <c r="D110" s="5"/>
      <c r="E110" s="5"/>
      <c r="F110" s="5"/>
      <c r="G110" s="5"/>
      <c r="H110" s="5"/>
      <c r="I110" s="5"/>
      <c r="J110" s="5"/>
      <c r="K110" s="5"/>
      <c r="L110" s="615" t="s">
        <v>1996</v>
      </c>
      <c r="M110" s="616"/>
      <c r="N110" s="941"/>
      <c r="O110" s="942"/>
      <c r="P110" s="14"/>
    </row>
    <row r="111" spans="1:16" ht="20.3" customHeight="1" x14ac:dyDescent="0.3">
      <c r="A111" s="9"/>
      <c r="B111" s="599" t="s">
        <v>4029</v>
      </c>
      <c r="C111" s="5"/>
      <c r="D111" s="5"/>
      <c r="E111" s="5"/>
      <c r="F111" s="5"/>
      <c r="G111" s="5"/>
      <c r="H111" s="5"/>
      <c r="I111" s="5"/>
      <c r="J111" s="5"/>
      <c r="K111" s="5"/>
      <c r="L111" s="615" t="s">
        <v>21</v>
      </c>
      <c r="M111" s="616"/>
      <c r="N111" s="943"/>
      <c r="O111" s="944"/>
      <c r="P111" s="14"/>
    </row>
    <row r="112" spans="1:16" ht="20.3" customHeight="1" x14ac:dyDescent="0.3">
      <c r="A112" s="9"/>
      <c r="B112" s="624" t="s">
        <v>4024</v>
      </c>
      <c r="C112" s="5"/>
      <c r="D112" s="5"/>
      <c r="E112" s="5"/>
      <c r="F112" s="5"/>
      <c r="G112" s="5"/>
      <c r="H112" s="5"/>
      <c r="I112" s="5"/>
      <c r="J112" s="5"/>
      <c r="K112" s="5"/>
      <c r="L112" s="615" t="s">
        <v>32</v>
      </c>
      <c r="M112" s="616"/>
      <c r="N112" s="941"/>
      <c r="O112" s="942"/>
      <c r="P112" s="14"/>
    </row>
    <row r="113" spans="1:16" ht="20.3" customHeight="1" x14ac:dyDescent="0.3">
      <c r="A113" s="9"/>
      <c r="B113" s="5"/>
      <c r="C113" s="5"/>
      <c r="D113" s="5"/>
      <c r="E113" s="5"/>
      <c r="F113" s="5"/>
      <c r="G113" s="5"/>
      <c r="H113" s="5"/>
      <c r="I113" s="5"/>
      <c r="J113" s="5"/>
      <c r="K113" s="5"/>
      <c r="L113" s="615" t="s">
        <v>1997</v>
      </c>
      <c r="M113" s="616"/>
      <c r="N113" s="943"/>
      <c r="O113" s="944"/>
      <c r="P113" s="14"/>
    </row>
    <row r="114" spans="1:16" ht="20.3" customHeight="1" x14ac:dyDescent="0.3">
      <c r="A114" s="9"/>
      <c r="B114" s="5"/>
      <c r="C114" s="5"/>
      <c r="D114" s="5"/>
      <c r="E114" s="5"/>
      <c r="F114" s="5"/>
      <c r="G114" s="5"/>
      <c r="H114" s="5"/>
      <c r="I114" s="5"/>
      <c r="J114" s="5"/>
      <c r="K114" s="5"/>
      <c r="L114" s="615" t="s">
        <v>1998</v>
      </c>
      <c r="M114" s="616"/>
      <c r="N114" s="947"/>
      <c r="O114" s="948"/>
      <c r="P114" s="14"/>
    </row>
    <row r="115" spans="1:16" ht="20.3" customHeight="1" x14ac:dyDescent="0.3">
      <c r="A115" s="9"/>
      <c r="B115" s="5"/>
      <c r="C115" s="5"/>
      <c r="D115" s="5"/>
      <c r="E115" s="5"/>
      <c r="F115" s="5"/>
      <c r="G115" s="5"/>
      <c r="H115" s="5"/>
      <c r="I115" s="5"/>
      <c r="J115" s="5"/>
      <c r="K115" s="5"/>
      <c r="L115" s="615" t="s">
        <v>1999</v>
      </c>
      <c r="M115" s="616"/>
      <c r="N115" s="947"/>
      <c r="O115" s="948"/>
      <c r="P115" s="14"/>
    </row>
    <row r="116" spans="1:16" ht="20.3" customHeight="1" x14ac:dyDescent="0.3">
      <c r="A116" s="9"/>
      <c r="B116" s="5"/>
      <c r="C116" s="5"/>
      <c r="D116" s="5"/>
      <c r="E116" s="5"/>
      <c r="F116" s="5"/>
      <c r="G116" s="5"/>
      <c r="H116" s="5"/>
      <c r="I116" s="5"/>
      <c r="J116" s="5"/>
      <c r="K116" s="5"/>
      <c r="L116" s="615" t="s">
        <v>2000</v>
      </c>
      <c r="M116" s="616"/>
      <c r="N116" s="947"/>
      <c r="O116" s="948"/>
      <c r="P116" s="14"/>
    </row>
    <row r="117" spans="1:16" ht="20.3" customHeight="1" x14ac:dyDescent="0.3">
      <c r="A117" s="9"/>
      <c r="B117" s="5"/>
      <c r="C117" s="5"/>
      <c r="D117" s="5"/>
      <c r="E117" s="5"/>
      <c r="F117" s="5"/>
      <c r="G117" s="5"/>
      <c r="H117" s="5"/>
      <c r="I117" s="5"/>
      <c r="J117" s="5"/>
      <c r="K117" s="5"/>
      <c r="L117" s="615" t="s">
        <v>2001</v>
      </c>
      <c r="M117" s="616"/>
      <c r="N117" s="947"/>
      <c r="O117" s="948"/>
      <c r="P117" s="14"/>
    </row>
    <row r="118" spans="1:16" ht="20.3" customHeight="1" x14ac:dyDescent="0.3">
      <c r="A118" s="9"/>
      <c r="B118" s="5"/>
      <c r="C118" s="5"/>
      <c r="D118" s="5"/>
      <c r="E118" s="5"/>
      <c r="F118" s="5"/>
      <c r="G118" s="5"/>
      <c r="H118" s="5"/>
      <c r="I118" s="5"/>
      <c r="J118" s="5"/>
      <c r="K118" s="5"/>
      <c r="L118" s="615" t="s">
        <v>2002</v>
      </c>
      <c r="M118" s="616"/>
      <c r="N118" s="947"/>
      <c r="O118" s="948"/>
      <c r="P118" s="14"/>
    </row>
    <row r="119" spans="1:16" ht="20.3" customHeight="1" x14ac:dyDescent="0.3">
      <c r="A119" s="9"/>
      <c r="B119" s="5"/>
      <c r="C119" s="5"/>
      <c r="D119" s="5"/>
      <c r="E119" s="5"/>
      <c r="F119" s="5"/>
      <c r="G119" s="5"/>
      <c r="H119" s="5"/>
      <c r="I119" s="5"/>
      <c r="J119" s="5"/>
      <c r="K119" s="5"/>
      <c r="L119" s="615" t="s">
        <v>2003</v>
      </c>
      <c r="M119" s="616"/>
      <c r="N119" s="941"/>
      <c r="O119" s="942"/>
      <c r="P119" s="14"/>
    </row>
    <row r="120" spans="1:16" ht="20.3" customHeight="1" x14ac:dyDescent="0.3">
      <c r="A120" s="9"/>
      <c r="B120" s="5"/>
      <c r="C120" s="5"/>
      <c r="D120" s="5"/>
      <c r="E120" s="5"/>
      <c r="F120" s="5"/>
      <c r="G120" s="5"/>
      <c r="H120" s="5"/>
      <c r="I120" s="5"/>
      <c r="J120" s="5"/>
      <c r="K120" s="5"/>
      <c r="L120" s="615" t="s">
        <v>2004</v>
      </c>
      <c r="M120" s="616"/>
      <c r="N120" s="941"/>
      <c r="O120" s="942"/>
      <c r="P120" s="14"/>
    </row>
    <row r="121" spans="1:16" ht="20.3" customHeight="1" x14ac:dyDescent="0.3">
      <c r="A121" s="9"/>
      <c r="B121" s="5"/>
      <c r="C121" s="5"/>
      <c r="D121" s="5"/>
      <c r="E121" s="5"/>
      <c r="F121" s="5"/>
      <c r="G121" s="5"/>
      <c r="H121" s="5"/>
      <c r="I121" s="5"/>
      <c r="J121" s="5"/>
      <c r="K121" s="5"/>
      <c r="L121" s="615" t="s">
        <v>2307</v>
      </c>
      <c r="M121" s="616"/>
      <c r="N121" s="943"/>
      <c r="O121" s="944"/>
      <c r="P121" s="14"/>
    </row>
    <row r="122" spans="1:16" ht="20.3" customHeight="1" x14ac:dyDescent="0.3">
      <c r="A122" s="9"/>
      <c r="B122" s="5"/>
      <c r="C122" s="5"/>
      <c r="D122" s="5"/>
      <c r="E122" s="5"/>
      <c r="F122" s="5"/>
      <c r="G122" s="5"/>
      <c r="H122" s="5"/>
      <c r="I122" s="5"/>
      <c r="J122" s="5"/>
      <c r="K122" s="5"/>
      <c r="L122" s="615" t="s">
        <v>2005</v>
      </c>
      <c r="M122" s="616"/>
      <c r="N122" s="941"/>
      <c r="O122" s="942"/>
      <c r="P122" s="14"/>
    </row>
    <row r="123" spans="1:16" ht="20.3" customHeight="1" x14ac:dyDescent="0.3">
      <c r="A123" s="9"/>
      <c r="B123" s="5"/>
      <c r="C123" s="5"/>
      <c r="D123" s="5"/>
      <c r="E123" s="5"/>
      <c r="F123" s="5"/>
      <c r="G123" s="5"/>
      <c r="H123" s="5"/>
      <c r="I123" s="5"/>
      <c r="J123" s="5"/>
      <c r="K123" s="5"/>
      <c r="L123" s="615" t="s">
        <v>2006</v>
      </c>
      <c r="M123" s="616"/>
      <c r="N123" s="941"/>
      <c r="O123" s="942"/>
      <c r="P123" s="14"/>
    </row>
    <row r="124" spans="1:16" ht="20.3" customHeight="1" x14ac:dyDescent="0.3">
      <c r="A124" s="9"/>
      <c r="B124" s="5"/>
      <c r="C124" s="5"/>
      <c r="D124" s="5"/>
      <c r="E124" s="5"/>
      <c r="F124" s="5"/>
      <c r="G124" s="5"/>
      <c r="H124" s="5"/>
      <c r="I124" s="5"/>
      <c r="J124" s="5"/>
      <c r="K124" s="5"/>
      <c r="L124" s="615" t="s">
        <v>2904</v>
      </c>
      <c r="M124" s="616"/>
      <c r="N124" s="943"/>
      <c r="O124" s="944"/>
      <c r="P124" s="14"/>
    </row>
    <row r="125" spans="1:16" ht="20.3" customHeight="1" x14ac:dyDescent="0.3">
      <c r="A125" s="9"/>
      <c r="B125" s="5"/>
      <c r="C125" s="5"/>
      <c r="D125" s="5"/>
      <c r="E125" s="5"/>
      <c r="F125" s="5"/>
      <c r="G125" s="5"/>
      <c r="H125" s="5"/>
      <c r="I125" s="5"/>
      <c r="J125" s="5"/>
      <c r="K125" s="5"/>
      <c r="L125" s="615" t="s">
        <v>2905</v>
      </c>
      <c r="M125" s="616"/>
      <c r="N125" s="947"/>
      <c r="O125" s="948"/>
      <c r="P125" s="14"/>
    </row>
    <row r="126" spans="1:16" ht="20.3" customHeight="1" x14ac:dyDescent="0.3">
      <c r="A126" s="9"/>
      <c r="B126" s="5"/>
      <c r="C126" s="5"/>
      <c r="D126" s="5"/>
      <c r="E126" s="5"/>
      <c r="F126" s="5"/>
      <c r="G126" s="5"/>
      <c r="H126" s="5"/>
      <c r="I126" s="5"/>
      <c r="J126" s="5"/>
      <c r="K126" s="5"/>
      <c r="L126" s="615" t="s">
        <v>2906</v>
      </c>
      <c r="M126" s="616"/>
      <c r="N126" s="947"/>
      <c r="O126" s="948"/>
      <c r="P126" s="14"/>
    </row>
    <row r="127" spans="1:16" ht="20.3" customHeight="1" x14ac:dyDescent="0.3">
      <c r="A127" s="9"/>
      <c r="B127" s="5"/>
      <c r="C127" s="5"/>
      <c r="D127" s="5"/>
      <c r="E127" s="5"/>
      <c r="F127" s="5"/>
      <c r="G127" s="5"/>
      <c r="H127" s="5"/>
      <c r="I127" s="5"/>
      <c r="J127" s="5"/>
      <c r="K127" s="5"/>
      <c r="L127" s="615" t="s">
        <v>2907</v>
      </c>
      <c r="M127" s="616"/>
      <c r="N127" s="947"/>
      <c r="O127" s="948"/>
      <c r="P127" s="14"/>
    </row>
    <row r="128" spans="1:16" ht="20.3" customHeight="1" x14ac:dyDescent="0.3">
      <c r="A128" s="9"/>
      <c r="B128" s="5"/>
      <c r="C128" s="5"/>
      <c r="D128" s="5"/>
      <c r="E128" s="5"/>
      <c r="F128" s="5"/>
      <c r="G128" s="5"/>
      <c r="H128" s="5"/>
      <c r="I128" s="5"/>
      <c r="J128" s="5"/>
      <c r="K128" s="5"/>
      <c r="L128" s="615" t="s">
        <v>2007</v>
      </c>
      <c r="M128" s="616"/>
      <c r="N128" s="941"/>
      <c r="O128" s="942"/>
      <c r="P128" s="14"/>
    </row>
    <row r="129" spans="1:16" ht="20.3" customHeight="1" x14ac:dyDescent="0.3">
      <c r="A129" s="9"/>
      <c r="B129" s="454"/>
      <c r="C129" s="5"/>
      <c r="D129" s="5"/>
      <c r="E129" s="5"/>
      <c r="F129" s="5"/>
      <c r="G129" s="5"/>
      <c r="H129" s="5"/>
      <c r="I129" s="5"/>
      <c r="J129" s="5"/>
      <c r="K129" s="5"/>
      <c r="L129" s="615" t="s">
        <v>2008</v>
      </c>
      <c r="M129" s="616"/>
      <c r="N129" s="941"/>
      <c r="O129" s="942"/>
      <c r="P129" s="14"/>
    </row>
    <row r="130" spans="1:16" ht="20.3" customHeight="1" x14ac:dyDescent="0.3">
      <c r="A130" s="9"/>
      <c r="B130" s="562"/>
      <c r="C130" s="5"/>
      <c r="D130" s="5"/>
      <c r="E130" s="5"/>
      <c r="F130" s="5"/>
      <c r="G130" s="5"/>
      <c r="H130" s="5"/>
      <c r="I130" s="5"/>
      <c r="J130" s="5"/>
      <c r="K130" s="5"/>
      <c r="L130" s="617" t="s">
        <v>3533</v>
      </c>
      <c r="M130" s="618"/>
      <c r="N130" s="939"/>
      <c r="O130" s="940"/>
      <c r="P130" s="14"/>
    </row>
    <row r="131" spans="1:16" ht="20.3" customHeight="1" x14ac:dyDescent="0.3">
      <c r="A131" s="9"/>
      <c r="B131" s="562"/>
      <c r="C131" s="5"/>
      <c r="D131" s="5"/>
      <c r="E131" s="5"/>
      <c r="F131" s="5"/>
      <c r="G131" s="5"/>
      <c r="H131" s="5"/>
      <c r="I131" s="5"/>
      <c r="J131" s="5"/>
      <c r="K131" s="5"/>
      <c r="L131" s="5"/>
      <c r="M131" s="5"/>
      <c r="N131" s="5"/>
      <c r="O131" s="5"/>
      <c r="P131" s="14"/>
    </row>
    <row r="132" spans="1:16" ht="20.3" customHeight="1" x14ac:dyDescent="0.3">
      <c r="A132" s="9"/>
      <c r="B132" s="562"/>
      <c r="C132" s="5"/>
      <c r="D132" s="5"/>
      <c r="E132" s="5"/>
      <c r="F132" s="5"/>
      <c r="G132" s="5"/>
      <c r="H132" s="5"/>
      <c r="I132" s="5"/>
      <c r="J132" s="5"/>
      <c r="K132" s="102" t="s">
        <v>902</v>
      </c>
      <c r="L132" s="613" t="s">
        <v>522</v>
      </c>
      <c r="M132" s="614"/>
      <c r="N132" s="945"/>
      <c r="O132" s="946"/>
      <c r="P132" s="14"/>
    </row>
    <row r="133" spans="1:16" ht="20.3" customHeight="1" x14ac:dyDescent="0.3">
      <c r="A133" s="9"/>
      <c r="B133" s="562"/>
      <c r="C133" s="5"/>
      <c r="D133" s="5"/>
      <c r="E133" s="5"/>
      <c r="F133" s="5"/>
      <c r="G133" s="5"/>
      <c r="H133" s="5"/>
      <c r="I133" s="5"/>
      <c r="J133" s="5"/>
      <c r="K133" s="5"/>
      <c r="L133" s="615" t="s">
        <v>523</v>
      </c>
      <c r="M133" s="616"/>
      <c r="N133" s="941"/>
      <c r="O133" s="942"/>
      <c r="P133" s="14"/>
    </row>
    <row r="134" spans="1:16" ht="20.3" customHeight="1" x14ac:dyDescent="0.3">
      <c r="A134" s="9"/>
      <c r="B134" s="562"/>
      <c r="C134" s="5"/>
      <c r="D134" s="5"/>
      <c r="E134" s="5"/>
      <c r="F134" s="5"/>
      <c r="G134" s="5"/>
      <c r="H134" s="5"/>
      <c r="I134" s="5"/>
      <c r="J134" s="5"/>
      <c r="K134" s="5"/>
      <c r="L134" s="615" t="s">
        <v>524</v>
      </c>
      <c r="M134" s="616"/>
      <c r="N134" s="943"/>
      <c r="O134" s="944"/>
      <c r="P134" s="14"/>
    </row>
    <row r="135" spans="1:16" ht="20.3" customHeight="1" x14ac:dyDescent="0.3">
      <c r="A135" s="9"/>
      <c r="B135" s="562"/>
      <c r="C135" s="5"/>
      <c r="D135" s="5"/>
      <c r="E135" s="5"/>
      <c r="F135" s="5"/>
      <c r="G135" s="5"/>
      <c r="H135" s="5"/>
      <c r="I135" s="5"/>
      <c r="J135" s="5"/>
      <c r="K135" s="5"/>
      <c r="L135" s="615" t="s">
        <v>525</v>
      </c>
      <c r="M135" s="616"/>
      <c r="N135" s="941"/>
      <c r="O135" s="942"/>
      <c r="P135" s="14"/>
    </row>
    <row r="136" spans="1:16" ht="20.3" customHeight="1" x14ac:dyDescent="0.3">
      <c r="A136" s="9"/>
      <c r="B136" s="562"/>
      <c r="C136" s="5"/>
      <c r="D136" s="5"/>
      <c r="E136" s="5"/>
      <c r="F136" s="5"/>
      <c r="G136" s="5"/>
      <c r="H136" s="5"/>
      <c r="I136" s="5"/>
      <c r="J136" s="5"/>
      <c r="K136" s="5"/>
      <c r="L136" s="615" t="s">
        <v>526</v>
      </c>
      <c r="M136" s="616"/>
      <c r="N136" s="941"/>
      <c r="O136" s="942"/>
      <c r="P136" s="14"/>
    </row>
    <row r="137" spans="1:16" ht="20.3" customHeight="1" x14ac:dyDescent="0.3">
      <c r="A137" s="9"/>
      <c r="B137" s="562"/>
      <c r="C137" s="5"/>
      <c r="D137" s="5"/>
      <c r="E137" s="5"/>
      <c r="F137" s="5"/>
      <c r="G137" s="5"/>
      <c r="H137" s="5"/>
      <c r="I137" s="5"/>
      <c r="J137" s="5"/>
      <c r="K137" s="5"/>
      <c r="L137" s="615" t="s">
        <v>1532</v>
      </c>
      <c r="M137" s="616"/>
      <c r="N137" s="941"/>
      <c r="O137" s="942"/>
      <c r="P137" s="14"/>
    </row>
    <row r="138" spans="1:16" ht="20.3" customHeight="1" x14ac:dyDescent="0.3">
      <c r="A138" s="9"/>
      <c r="B138" s="562"/>
      <c r="C138" s="5"/>
      <c r="D138" s="5"/>
      <c r="E138" s="5"/>
      <c r="F138" s="5"/>
      <c r="G138" s="5"/>
      <c r="H138" s="5"/>
      <c r="I138" s="5"/>
      <c r="J138" s="5"/>
      <c r="K138" s="5"/>
      <c r="L138" s="615" t="s">
        <v>1533</v>
      </c>
      <c r="M138" s="616"/>
      <c r="N138" s="941"/>
      <c r="O138" s="942"/>
      <c r="P138" s="14"/>
    </row>
    <row r="139" spans="1:16" ht="20.3" customHeight="1" x14ac:dyDescent="0.3">
      <c r="A139" s="9"/>
      <c r="B139" s="562"/>
      <c r="C139" s="5"/>
      <c r="D139" s="5"/>
      <c r="E139" s="5"/>
      <c r="F139" s="5"/>
      <c r="G139" s="5"/>
      <c r="H139" s="5"/>
      <c r="I139" s="5"/>
      <c r="J139" s="5"/>
      <c r="K139" s="5"/>
      <c r="L139" s="615" t="s">
        <v>3821</v>
      </c>
      <c r="M139" s="616"/>
      <c r="N139" s="941"/>
      <c r="O139" s="942"/>
      <c r="P139" s="14"/>
    </row>
    <row r="140" spans="1:16" ht="20.3" customHeight="1" x14ac:dyDescent="0.3">
      <c r="A140" s="9"/>
      <c r="B140" s="562"/>
      <c r="C140" s="5"/>
      <c r="D140" s="5"/>
      <c r="E140" s="5"/>
      <c r="F140" s="5"/>
      <c r="G140" s="5"/>
      <c r="H140" s="5"/>
      <c r="I140" s="5"/>
      <c r="J140" s="5"/>
      <c r="K140" s="5"/>
      <c r="L140" s="615" t="s">
        <v>3822</v>
      </c>
      <c r="M140" s="616"/>
      <c r="N140" s="941"/>
      <c r="O140" s="942"/>
      <c r="P140" s="14"/>
    </row>
    <row r="141" spans="1:16" ht="20.3" customHeight="1" x14ac:dyDescent="0.3">
      <c r="A141" s="9"/>
      <c r="B141" s="562"/>
      <c r="C141" s="5"/>
      <c r="D141" s="5"/>
      <c r="E141" s="5"/>
      <c r="F141" s="5"/>
      <c r="G141" s="5"/>
      <c r="H141" s="5"/>
      <c r="I141" s="5"/>
      <c r="J141" s="5"/>
      <c r="K141" s="5"/>
      <c r="L141" s="615" t="s">
        <v>2908</v>
      </c>
      <c r="M141" s="616"/>
      <c r="N141" s="941"/>
      <c r="O141" s="942"/>
      <c r="P141" s="14"/>
    </row>
    <row r="142" spans="1:16" ht="20.3" customHeight="1" x14ac:dyDescent="0.3">
      <c r="A142" s="9"/>
      <c r="B142" s="562"/>
      <c r="C142" s="5"/>
      <c r="D142" s="5"/>
      <c r="E142" s="5"/>
      <c r="F142" s="5"/>
      <c r="G142" s="5"/>
      <c r="H142" s="5"/>
      <c r="I142" s="5"/>
      <c r="J142" s="5"/>
      <c r="K142" s="5"/>
      <c r="L142" s="615" t="s">
        <v>2909</v>
      </c>
      <c r="M142" s="616"/>
      <c r="N142" s="941"/>
      <c r="O142" s="942"/>
      <c r="P142" s="14"/>
    </row>
    <row r="143" spans="1:16" ht="20.3" customHeight="1" x14ac:dyDescent="0.3">
      <c r="A143" s="9"/>
      <c r="B143" s="562"/>
      <c r="C143" s="5"/>
      <c r="D143" s="5"/>
      <c r="E143" s="5"/>
      <c r="F143" s="5"/>
      <c r="G143" s="5"/>
      <c r="H143" s="5"/>
      <c r="I143" s="5"/>
      <c r="J143" s="5"/>
      <c r="K143" s="5"/>
      <c r="L143" s="615" t="s">
        <v>2910</v>
      </c>
      <c r="M143" s="616"/>
      <c r="N143" s="941"/>
      <c r="O143" s="942"/>
      <c r="P143" s="14"/>
    </row>
    <row r="144" spans="1:16" ht="20.3" customHeight="1" x14ac:dyDescent="0.3">
      <c r="A144" s="9"/>
      <c r="B144" s="562"/>
      <c r="C144" s="5"/>
      <c r="D144" s="5"/>
      <c r="E144" s="5"/>
      <c r="F144" s="5"/>
      <c r="G144" s="5"/>
      <c r="H144" s="5"/>
      <c r="I144" s="5"/>
      <c r="J144" s="5"/>
      <c r="K144" s="5"/>
      <c r="L144" s="615" t="s">
        <v>2911</v>
      </c>
      <c r="M144" s="616"/>
      <c r="N144" s="941"/>
      <c r="O144" s="942"/>
      <c r="P144" s="14"/>
    </row>
    <row r="145" spans="1:16" ht="20.3" customHeight="1" x14ac:dyDescent="0.3">
      <c r="A145" s="9"/>
      <c r="B145" s="562"/>
      <c r="C145" s="5"/>
      <c r="D145" s="5"/>
      <c r="E145" s="5"/>
      <c r="F145" s="5"/>
      <c r="G145" s="5"/>
      <c r="H145" s="5"/>
      <c r="I145" s="5"/>
      <c r="J145" s="5"/>
      <c r="K145" s="5"/>
      <c r="L145" s="615" t="s">
        <v>2912</v>
      </c>
      <c r="M145" s="616"/>
      <c r="N145" s="941"/>
      <c r="O145" s="942"/>
      <c r="P145" s="14"/>
    </row>
    <row r="146" spans="1:16" ht="20.3" customHeight="1" x14ac:dyDescent="0.3">
      <c r="A146" s="9"/>
      <c r="B146" s="562"/>
      <c r="C146" s="5"/>
      <c r="D146" s="5"/>
      <c r="E146" s="5"/>
      <c r="F146" s="5"/>
      <c r="G146" s="5"/>
      <c r="H146" s="5"/>
      <c r="I146" s="5"/>
      <c r="J146" s="5"/>
      <c r="K146" s="5"/>
      <c r="L146" s="615" t="s">
        <v>2913</v>
      </c>
      <c r="M146" s="616"/>
      <c r="N146" s="941"/>
      <c r="O146" s="942"/>
      <c r="P146" s="14"/>
    </row>
    <row r="147" spans="1:16" ht="20.3" customHeight="1" x14ac:dyDescent="0.3">
      <c r="A147" s="9"/>
      <c r="B147" s="562"/>
      <c r="C147" s="5"/>
      <c r="D147" s="5"/>
      <c r="E147" s="5"/>
      <c r="F147" s="5"/>
      <c r="G147" s="5"/>
      <c r="H147" s="5"/>
      <c r="I147" s="5"/>
      <c r="J147" s="5"/>
      <c r="K147" s="5"/>
      <c r="L147" s="615" t="s">
        <v>2914</v>
      </c>
      <c r="M147" s="616"/>
      <c r="N147" s="941"/>
      <c r="O147" s="942"/>
      <c r="P147" s="14"/>
    </row>
    <row r="148" spans="1:16" ht="20.3" customHeight="1" x14ac:dyDescent="0.3">
      <c r="A148" s="9"/>
      <c r="B148" s="562"/>
      <c r="C148" s="5"/>
      <c r="D148" s="5"/>
      <c r="E148" s="5"/>
      <c r="F148" s="5"/>
      <c r="G148" s="5"/>
      <c r="H148" s="5"/>
      <c r="I148" s="5"/>
      <c r="J148" s="5"/>
      <c r="K148" s="5"/>
      <c r="L148" s="615" t="s">
        <v>2915</v>
      </c>
      <c r="M148" s="616"/>
      <c r="N148" s="941"/>
      <c r="O148" s="942"/>
      <c r="P148" s="14"/>
    </row>
    <row r="149" spans="1:16" ht="20.3" customHeight="1" x14ac:dyDescent="0.3">
      <c r="A149" s="9"/>
      <c r="B149" s="562"/>
      <c r="C149" s="5"/>
      <c r="D149" s="5"/>
      <c r="E149" s="5"/>
      <c r="F149" s="5"/>
      <c r="G149" s="5"/>
      <c r="H149" s="5"/>
      <c r="I149" s="5"/>
      <c r="J149" s="5"/>
      <c r="K149" s="5"/>
      <c r="L149" s="615" t="s">
        <v>2916</v>
      </c>
      <c r="M149" s="616"/>
      <c r="N149" s="941"/>
      <c r="O149" s="942"/>
      <c r="P149" s="14"/>
    </row>
    <row r="150" spans="1:16" ht="20.3" customHeight="1" x14ac:dyDescent="0.3">
      <c r="A150" s="9"/>
      <c r="B150" s="562"/>
      <c r="C150" s="5"/>
      <c r="D150" s="5"/>
      <c r="E150" s="5"/>
      <c r="F150" s="5"/>
      <c r="G150" s="5"/>
      <c r="H150" s="5"/>
      <c r="I150" s="5"/>
      <c r="J150" s="5"/>
      <c r="K150" s="5"/>
      <c r="L150" s="615" t="s">
        <v>2917</v>
      </c>
      <c r="M150" s="616"/>
      <c r="N150" s="941"/>
      <c r="O150" s="942"/>
      <c r="P150" s="14"/>
    </row>
    <row r="151" spans="1:16" ht="20.3" customHeight="1" x14ac:dyDescent="0.3">
      <c r="A151" s="9"/>
      <c r="B151" s="562"/>
      <c r="C151" s="5"/>
      <c r="D151" s="5"/>
      <c r="E151" s="5"/>
      <c r="F151" s="5"/>
      <c r="G151" s="5"/>
      <c r="H151" s="5"/>
      <c r="I151" s="5"/>
      <c r="J151" s="5"/>
      <c r="K151" s="5"/>
      <c r="L151" s="615" t="s">
        <v>2918</v>
      </c>
      <c r="M151" s="616"/>
      <c r="N151" s="941"/>
      <c r="O151" s="942"/>
      <c r="P151" s="14"/>
    </row>
    <row r="152" spans="1:16" ht="20.3" customHeight="1" x14ac:dyDescent="0.3">
      <c r="A152" s="9"/>
      <c r="B152" s="562"/>
      <c r="C152" s="5"/>
      <c r="D152" s="5"/>
      <c r="E152" s="5"/>
      <c r="F152" s="5"/>
      <c r="G152" s="5"/>
      <c r="H152" s="5"/>
      <c r="I152" s="5"/>
      <c r="J152" s="5"/>
      <c r="K152" s="5"/>
      <c r="L152" s="615" t="s">
        <v>2919</v>
      </c>
      <c r="M152" s="616"/>
      <c r="N152" s="941"/>
      <c r="O152" s="942"/>
      <c r="P152" s="14"/>
    </row>
    <row r="153" spans="1:16" ht="20.3" customHeight="1" x14ac:dyDescent="0.3">
      <c r="A153" s="9"/>
      <c r="B153" s="562"/>
      <c r="C153" s="5"/>
      <c r="D153" s="5"/>
      <c r="E153" s="5"/>
      <c r="F153" s="5"/>
      <c r="G153" s="5"/>
      <c r="H153" s="5"/>
      <c r="I153" s="5"/>
      <c r="J153" s="5"/>
      <c r="K153" s="5"/>
      <c r="L153" s="615" t="s">
        <v>2920</v>
      </c>
      <c r="M153" s="616"/>
      <c r="N153" s="941"/>
      <c r="O153" s="942"/>
      <c r="P153" s="14"/>
    </row>
    <row r="154" spans="1:16" ht="20.3" customHeight="1" x14ac:dyDescent="0.3">
      <c r="A154" s="9"/>
      <c r="B154" s="562"/>
      <c r="C154" s="5"/>
      <c r="D154" s="5"/>
      <c r="E154" s="5"/>
      <c r="F154" s="5"/>
      <c r="G154" s="5"/>
      <c r="H154" s="5"/>
      <c r="I154" s="5"/>
      <c r="J154" s="5"/>
      <c r="K154" s="5"/>
      <c r="L154" s="615" t="s">
        <v>2921</v>
      </c>
      <c r="M154" s="616"/>
      <c r="N154" s="941"/>
      <c r="O154" s="942"/>
      <c r="P154" s="14"/>
    </row>
    <row r="155" spans="1:16" ht="20.3" customHeight="1" x14ac:dyDescent="0.3">
      <c r="A155" s="9"/>
      <c r="B155" s="562"/>
      <c r="C155" s="5"/>
      <c r="D155" s="5"/>
      <c r="E155" s="5"/>
      <c r="F155" s="5"/>
      <c r="G155" s="5"/>
      <c r="H155" s="5"/>
      <c r="I155" s="5"/>
      <c r="J155" s="5"/>
      <c r="K155" s="5"/>
      <c r="L155" s="615" t="s">
        <v>3823</v>
      </c>
      <c r="M155" s="616"/>
      <c r="N155" s="941"/>
      <c r="O155" s="942"/>
      <c r="P155" s="14"/>
    </row>
    <row r="156" spans="1:16" ht="20.3" customHeight="1" x14ac:dyDescent="0.3">
      <c r="A156" s="9"/>
      <c r="B156" s="562"/>
      <c r="C156" s="5"/>
      <c r="D156" s="5"/>
      <c r="E156" s="5"/>
      <c r="F156" s="5"/>
      <c r="G156" s="5"/>
      <c r="H156" s="5"/>
      <c r="I156" s="5"/>
      <c r="J156" s="5"/>
      <c r="K156" s="5"/>
      <c r="L156" s="615" t="s">
        <v>3824</v>
      </c>
      <c r="M156" s="616"/>
      <c r="N156" s="941"/>
      <c r="O156" s="942"/>
      <c r="P156" s="14"/>
    </row>
    <row r="157" spans="1:16" ht="20.3" customHeight="1" x14ac:dyDescent="0.3">
      <c r="A157" s="9"/>
      <c r="B157" s="562"/>
      <c r="C157" s="5"/>
      <c r="D157" s="5"/>
      <c r="E157" s="5"/>
      <c r="F157" s="5"/>
      <c r="G157" s="5"/>
      <c r="H157" s="5"/>
      <c r="I157" s="5"/>
      <c r="J157" s="5"/>
      <c r="K157" s="5"/>
      <c r="L157" s="615" t="s">
        <v>3825</v>
      </c>
      <c r="M157" s="616"/>
      <c r="N157" s="941"/>
      <c r="O157" s="942"/>
      <c r="P157" s="14"/>
    </row>
    <row r="158" spans="1:16" ht="20.3" customHeight="1" x14ac:dyDescent="0.3">
      <c r="A158" s="9"/>
      <c r="B158" s="562"/>
      <c r="C158" s="5"/>
      <c r="D158" s="5"/>
      <c r="E158" s="5"/>
      <c r="F158" s="5"/>
      <c r="G158" s="5"/>
      <c r="H158" s="5"/>
      <c r="I158" s="5"/>
      <c r="J158" s="5"/>
      <c r="K158" s="5"/>
      <c r="L158" s="615" t="s">
        <v>3826</v>
      </c>
      <c r="M158" s="616"/>
      <c r="N158" s="941"/>
      <c r="O158" s="942"/>
      <c r="P158" s="14"/>
    </row>
    <row r="159" spans="1:16" ht="20.3" customHeight="1" x14ac:dyDescent="0.3">
      <c r="A159" s="9"/>
      <c r="B159" s="562"/>
      <c r="C159" s="5"/>
      <c r="D159" s="5"/>
      <c r="E159" s="5"/>
      <c r="F159" s="5"/>
      <c r="G159" s="5"/>
      <c r="H159" s="5"/>
      <c r="I159" s="5"/>
      <c r="J159" s="5"/>
      <c r="K159" s="5"/>
      <c r="L159" s="615" t="s">
        <v>3827</v>
      </c>
      <c r="M159" s="616"/>
      <c r="N159" s="941"/>
      <c r="O159" s="942"/>
      <c r="P159" s="14"/>
    </row>
    <row r="160" spans="1:16" ht="20.3" customHeight="1" x14ac:dyDescent="0.3">
      <c r="A160" s="9"/>
      <c r="B160" s="562"/>
      <c r="C160" s="5"/>
      <c r="D160" s="5"/>
      <c r="E160" s="5"/>
      <c r="F160" s="5"/>
      <c r="G160" s="5"/>
      <c r="H160" s="5"/>
      <c r="I160" s="5"/>
      <c r="J160" s="5"/>
      <c r="K160" s="5"/>
      <c r="L160" s="615" t="s">
        <v>3828</v>
      </c>
      <c r="M160" s="616"/>
      <c r="N160" s="941"/>
      <c r="O160" s="942"/>
      <c r="P160" s="14"/>
    </row>
    <row r="161" spans="1:16" ht="20.3" customHeight="1" x14ac:dyDescent="0.3">
      <c r="A161" s="9"/>
      <c r="B161" s="562"/>
      <c r="C161" s="5"/>
      <c r="D161" s="5"/>
      <c r="E161" s="5"/>
      <c r="F161" s="5"/>
      <c r="G161" s="5"/>
      <c r="H161" s="5"/>
      <c r="I161" s="5"/>
      <c r="J161" s="5"/>
      <c r="K161" s="5"/>
      <c r="L161" s="615" t="s">
        <v>3829</v>
      </c>
      <c r="M161" s="616"/>
      <c r="N161" s="941"/>
      <c r="O161" s="942"/>
      <c r="P161" s="14"/>
    </row>
    <row r="162" spans="1:16" ht="20.3" customHeight="1" x14ac:dyDescent="0.3">
      <c r="A162" s="9"/>
      <c r="B162" s="562"/>
      <c r="C162" s="5"/>
      <c r="D162" s="5"/>
      <c r="E162" s="5"/>
      <c r="F162" s="5"/>
      <c r="G162" s="5"/>
      <c r="H162" s="5"/>
      <c r="I162" s="5"/>
      <c r="J162" s="5"/>
      <c r="K162" s="5"/>
      <c r="L162" s="615" t="s">
        <v>3830</v>
      </c>
      <c r="M162" s="616"/>
      <c r="N162" s="941"/>
      <c r="O162" s="942"/>
      <c r="P162" s="14"/>
    </row>
    <row r="163" spans="1:16" ht="20.3" customHeight="1" x14ac:dyDescent="0.3">
      <c r="A163" s="9"/>
      <c r="B163" s="562"/>
      <c r="C163" s="5"/>
      <c r="D163" s="5"/>
      <c r="E163" s="5"/>
      <c r="F163" s="5"/>
      <c r="G163" s="5"/>
      <c r="H163" s="5"/>
      <c r="I163" s="5"/>
      <c r="J163" s="5"/>
      <c r="K163" s="5"/>
      <c r="L163" s="615" t="s">
        <v>3831</v>
      </c>
      <c r="M163" s="616"/>
      <c r="N163" s="941"/>
      <c r="O163" s="942"/>
      <c r="P163" s="14"/>
    </row>
    <row r="164" spans="1:16" ht="20.3" customHeight="1" x14ac:dyDescent="0.3">
      <c r="A164" s="9"/>
      <c r="B164" s="562"/>
      <c r="C164" s="5"/>
      <c r="D164" s="5"/>
      <c r="E164" s="5"/>
      <c r="F164" s="5"/>
      <c r="G164" s="5"/>
      <c r="H164" s="5"/>
      <c r="I164" s="5"/>
      <c r="J164" s="5"/>
      <c r="K164" s="5"/>
      <c r="L164" s="615" t="s">
        <v>3832</v>
      </c>
      <c r="M164" s="616"/>
      <c r="N164" s="941"/>
      <c r="O164" s="942"/>
      <c r="P164" s="14"/>
    </row>
    <row r="165" spans="1:16" ht="20.3" customHeight="1" x14ac:dyDescent="0.3">
      <c r="A165" s="9"/>
      <c r="B165" s="562"/>
      <c r="C165" s="5"/>
      <c r="D165" s="5"/>
      <c r="E165" s="5"/>
      <c r="F165" s="5"/>
      <c r="G165" s="5"/>
      <c r="H165" s="5"/>
      <c r="I165" s="5"/>
      <c r="J165" s="5"/>
      <c r="K165" s="5"/>
      <c r="L165" s="615" t="s">
        <v>3833</v>
      </c>
      <c r="M165" s="616"/>
      <c r="N165" s="941"/>
      <c r="O165" s="942"/>
      <c r="P165" s="14"/>
    </row>
    <row r="166" spans="1:16" ht="20.3" customHeight="1" x14ac:dyDescent="0.3">
      <c r="A166" s="9"/>
      <c r="B166" s="562"/>
      <c r="C166" s="5"/>
      <c r="D166" s="5"/>
      <c r="E166" s="5"/>
      <c r="F166" s="5"/>
      <c r="G166" s="5"/>
      <c r="H166" s="5"/>
      <c r="I166" s="5"/>
      <c r="J166" s="5"/>
      <c r="K166" s="5"/>
      <c r="L166" s="615" t="s">
        <v>3834</v>
      </c>
      <c r="M166" s="616"/>
      <c r="N166" s="941"/>
      <c r="O166" s="942"/>
      <c r="P166" s="14"/>
    </row>
    <row r="167" spans="1:16" ht="20.3" customHeight="1" x14ac:dyDescent="0.3">
      <c r="A167" s="9"/>
      <c r="B167" s="562"/>
      <c r="C167" s="5"/>
      <c r="D167" s="5"/>
      <c r="E167" s="5"/>
      <c r="F167" s="5"/>
      <c r="G167" s="5"/>
      <c r="H167" s="5"/>
      <c r="I167" s="5"/>
      <c r="J167" s="5"/>
      <c r="K167" s="5"/>
      <c r="L167" s="615" t="s">
        <v>3835</v>
      </c>
      <c r="M167" s="616"/>
      <c r="N167" s="941"/>
      <c r="O167" s="942"/>
      <c r="P167" s="14"/>
    </row>
    <row r="168" spans="1:16" ht="20.3" customHeight="1" x14ac:dyDescent="0.3">
      <c r="A168" s="9"/>
      <c r="B168" s="562"/>
      <c r="C168" s="5"/>
      <c r="D168" s="5"/>
      <c r="E168" s="5"/>
      <c r="F168" s="5"/>
      <c r="G168" s="5"/>
      <c r="H168" s="5"/>
      <c r="I168" s="5"/>
      <c r="J168" s="5"/>
      <c r="K168" s="5"/>
      <c r="L168" s="615" t="s">
        <v>3836</v>
      </c>
      <c r="M168" s="616"/>
      <c r="N168" s="941"/>
      <c r="O168" s="942"/>
      <c r="P168" s="14"/>
    </row>
    <row r="169" spans="1:16" ht="20.3" customHeight="1" x14ac:dyDescent="0.3">
      <c r="A169" s="9"/>
      <c r="B169" s="562"/>
      <c r="C169" s="5"/>
      <c r="D169" s="5"/>
      <c r="E169" s="5"/>
      <c r="F169" s="5"/>
      <c r="G169" s="5"/>
      <c r="H169" s="5"/>
      <c r="I169" s="5"/>
      <c r="J169" s="5"/>
      <c r="K169" s="5"/>
      <c r="L169" s="615" t="s">
        <v>3837</v>
      </c>
      <c r="M169" s="616"/>
      <c r="N169" s="941"/>
      <c r="O169" s="942"/>
      <c r="P169" s="14"/>
    </row>
    <row r="170" spans="1:16" ht="20.3" customHeight="1" x14ac:dyDescent="0.3">
      <c r="A170" s="9"/>
      <c r="B170" s="562"/>
      <c r="C170" s="5"/>
      <c r="D170" s="5"/>
      <c r="E170" s="5"/>
      <c r="F170" s="5"/>
      <c r="G170" s="5"/>
      <c r="H170" s="5"/>
      <c r="I170" s="5"/>
      <c r="J170" s="5"/>
      <c r="K170" s="5"/>
      <c r="L170" s="615" t="s">
        <v>3838</v>
      </c>
      <c r="M170" s="616"/>
      <c r="N170" s="941"/>
      <c r="O170" s="942"/>
      <c r="P170" s="14"/>
    </row>
    <row r="171" spans="1:16" ht="20.3" customHeight="1" x14ac:dyDescent="0.3">
      <c r="A171" s="9"/>
      <c r="B171" s="562"/>
      <c r="C171" s="5"/>
      <c r="D171" s="5"/>
      <c r="E171" s="5"/>
      <c r="F171" s="5"/>
      <c r="G171" s="5"/>
      <c r="H171" s="5"/>
      <c r="I171" s="5"/>
      <c r="J171" s="5"/>
      <c r="K171" s="5"/>
      <c r="L171" s="615" t="s">
        <v>3839</v>
      </c>
      <c r="M171" s="616"/>
      <c r="N171" s="941"/>
      <c r="O171" s="942"/>
      <c r="P171" s="14"/>
    </row>
    <row r="172" spans="1:16" ht="20.3" customHeight="1" x14ac:dyDescent="0.3">
      <c r="A172" s="9"/>
      <c r="B172" s="562"/>
      <c r="C172" s="5"/>
      <c r="D172" s="5"/>
      <c r="E172" s="5"/>
      <c r="F172" s="5"/>
      <c r="G172" s="5"/>
      <c r="H172" s="5"/>
      <c r="I172" s="5"/>
      <c r="J172" s="5"/>
      <c r="K172" s="5"/>
      <c r="L172" s="615" t="s">
        <v>3840</v>
      </c>
      <c r="M172" s="616"/>
      <c r="N172" s="941"/>
      <c r="O172" s="942"/>
      <c r="P172" s="14"/>
    </row>
    <row r="173" spans="1:16" ht="20.3" customHeight="1" x14ac:dyDescent="0.3">
      <c r="A173" s="9"/>
      <c r="B173" s="562"/>
      <c r="C173" s="5"/>
      <c r="D173" s="5"/>
      <c r="E173" s="5"/>
      <c r="F173" s="5"/>
      <c r="G173" s="5"/>
      <c r="H173" s="5"/>
      <c r="I173" s="5"/>
      <c r="J173" s="5"/>
      <c r="K173" s="5"/>
      <c r="L173" s="615" t="s">
        <v>3841</v>
      </c>
      <c r="M173" s="616"/>
      <c r="N173" s="941"/>
      <c r="O173" s="942"/>
      <c r="P173" s="14"/>
    </row>
    <row r="174" spans="1:16" ht="20.3" customHeight="1" x14ac:dyDescent="0.3">
      <c r="A174" s="9"/>
      <c r="B174" s="562"/>
      <c r="C174" s="5"/>
      <c r="D174" s="5"/>
      <c r="E174" s="5"/>
      <c r="F174" s="5"/>
      <c r="G174" s="5"/>
      <c r="H174" s="5"/>
      <c r="I174" s="5"/>
      <c r="J174" s="5"/>
      <c r="K174" s="5"/>
      <c r="L174" s="615" t="s">
        <v>3842</v>
      </c>
      <c r="M174" s="616"/>
      <c r="N174" s="941"/>
      <c r="O174" s="942"/>
      <c r="P174" s="14"/>
    </row>
    <row r="175" spans="1:16" ht="20.3" customHeight="1" x14ac:dyDescent="0.3">
      <c r="A175" s="9"/>
      <c r="B175" s="562"/>
      <c r="C175" s="5"/>
      <c r="D175" s="5"/>
      <c r="E175" s="5"/>
      <c r="F175" s="5"/>
      <c r="G175" s="5"/>
      <c r="H175" s="5"/>
      <c r="I175" s="5"/>
      <c r="J175" s="5"/>
      <c r="K175" s="5"/>
      <c r="L175" s="615" t="s">
        <v>3843</v>
      </c>
      <c r="M175" s="616"/>
      <c r="N175" s="941"/>
      <c r="O175" s="942"/>
      <c r="P175" s="14"/>
    </row>
    <row r="176" spans="1:16" ht="20.3" customHeight="1" x14ac:dyDescent="0.3">
      <c r="A176" s="9"/>
      <c r="B176" s="562"/>
      <c r="C176" s="5"/>
      <c r="D176" s="5"/>
      <c r="E176" s="5"/>
      <c r="F176" s="5"/>
      <c r="G176" s="5"/>
      <c r="H176" s="5"/>
      <c r="I176" s="5"/>
      <c r="J176" s="5"/>
      <c r="K176" s="5"/>
      <c r="L176" s="615" t="s">
        <v>3844</v>
      </c>
      <c r="M176" s="616"/>
      <c r="N176" s="941"/>
      <c r="O176" s="942"/>
      <c r="P176" s="14"/>
    </row>
    <row r="177" spans="1:16" ht="20.3" customHeight="1" x14ac:dyDescent="0.3">
      <c r="A177" s="9"/>
      <c r="B177" s="562"/>
      <c r="C177" s="5"/>
      <c r="D177" s="5"/>
      <c r="E177" s="5"/>
      <c r="F177" s="5"/>
      <c r="G177" s="5"/>
      <c r="H177" s="5"/>
      <c r="I177" s="5"/>
      <c r="J177" s="5"/>
      <c r="K177" s="5"/>
      <c r="L177" s="615" t="s">
        <v>3845</v>
      </c>
      <c r="M177" s="616"/>
      <c r="N177" s="941"/>
      <c r="O177" s="942"/>
      <c r="P177" s="14"/>
    </row>
    <row r="178" spans="1:16" ht="20.3" customHeight="1" x14ac:dyDescent="0.3">
      <c r="A178" s="9"/>
      <c r="B178" s="562"/>
      <c r="C178" s="5"/>
      <c r="D178" s="5"/>
      <c r="E178" s="5"/>
      <c r="F178" s="5"/>
      <c r="G178" s="5"/>
      <c r="H178" s="5"/>
      <c r="I178" s="5"/>
      <c r="J178" s="5"/>
      <c r="K178" s="5"/>
      <c r="L178" s="615" t="s">
        <v>4035</v>
      </c>
      <c r="M178" s="616"/>
      <c r="N178" s="941"/>
      <c r="O178" s="942"/>
      <c r="P178" s="14"/>
    </row>
    <row r="179" spans="1:16" ht="20.3" customHeight="1" x14ac:dyDescent="0.3">
      <c r="A179" s="9"/>
      <c r="B179" s="562"/>
      <c r="C179" s="5"/>
      <c r="D179" s="5"/>
      <c r="E179" s="5"/>
      <c r="F179" s="5"/>
      <c r="G179" s="5"/>
      <c r="H179" s="5"/>
      <c r="I179" s="5"/>
      <c r="J179" s="5"/>
      <c r="K179" s="5"/>
      <c r="L179" s="615" t="s">
        <v>4036</v>
      </c>
      <c r="M179" s="616"/>
      <c r="N179" s="941"/>
      <c r="O179" s="942"/>
      <c r="P179" s="14"/>
    </row>
    <row r="180" spans="1:16" ht="20.3" customHeight="1" x14ac:dyDescent="0.3">
      <c r="A180" s="9"/>
      <c r="B180" s="562"/>
      <c r="C180" s="5"/>
      <c r="D180" s="5"/>
      <c r="E180" s="5"/>
      <c r="F180" s="5"/>
      <c r="G180" s="5"/>
      <c r="H180" s="5"/>
      <c r="I180" s="5"/>
      <c r="J180" s="5"/>
      <c r="K180" s="5"/>
      <c r="L180" s="615" t="s">
        <v>4037</v>
      </c>
      <c r="M180" s="616"/>
      <c r="N180" s="941"/>
      <c r="O180" s="942"/>
      <c r="P180" s="14"/>
    </row>
    <row r="181" spans="1:16" ht="20.3" customHeight="1" x14ac:dyDescent="0.3">
      <c r="A181" s="9"/>
      <c r="B181" s="562"/>
      <c r="C181" s="5"/>
      <c r="D181" s="5"/>
      <c r="E181" s="5"/>
      <c r="F181" s="5"/>
      <c r="G181" s="5"/>
      <c r="H181" s="5"/>
      <c r="I181" s="5"/>
      <c r="J181" s="5"/>
      <c r="K181" s="5"/>
      <c r="L181" s="617" t="s">
        <v>4038</v>
      </c>
      <c r="M181" s="618"/>
      <c r="N181" s="953"/>
      <c r="O181" s="954"/>
      <c r="P181" s="14"/>
    </row>
    <row r="182" spans="1:16" ht="20.3" customHeight="1" thickBot="1" x14ac:dyDescent="0.35">
      <c r="A182" s="10"/>
      <c r="B182" s="11"/>
      <c r="C182" s="11"/>
      <c r="D182" s="11"/>
      <c r="E182" s="11"/>
      <c r="F182" s="11"/>
      <c r="G182" s="11"/>
      <c r="H182" s="11"/>
      <c r="I182" s="11"/>
      <c r="J182" s="11"/>
      <c r="K182" s="11"/>
      <c r="L182" s="11"/>
      <c r="M182" s="11"/>
      <c r="N182" s="11"/>
      <c r="O182" s="11"/>
      <c r="P182" s="15"/>
    </row>
  </sheetData>
  <mergeCells count="80">
    <mergeCell ref="B3:F3"/>
    <mergeCell ref="G3:K3"/>
    <mergeCell ref="G4:K4"/>
    <mergeCell ref="N109:O109"/>
    <mergeCell ref="G6:K6"/>
    <mergeCell ref="B5:F5"/>
    <mergeCell ref="G5:K5"/>
    <mergeCell ref="B1:K2"/>
    <mergeCell ref="L1:L2"/>
    <mergeCell ref="N110:O110"/>
    <mergeCell ref="N111:O111"/>
    <mergeCell ref="N112:O112"/>
    <mergeCell ref="N113:O113"/>
    <mergeCell ref="N114:O114"/>
    <mergeCell ref="N115:O115"/>
    <mergeCell ref="N116:O116"/>
    <mergeCell ref="N117:O117"/>
    <mergeCell ref="N118:O118"/>
    <mergeCell ref="N119:O119"/>
    <mergeCell ref="N120:O120"/>
    <mergeCell ref="N121:O121"/>
    <mergeCell ref="N122:O122"/>
    <mergeCell ref="N123:O123"/>
    <mergeCell ref="N124:O124"/>
    <mergeCell ref="N125:O125"/>
    <mergeCell ref="N126:O126"/>
    <mergeCell ref="N127:O127"/>
    <mergeCell ref="N128:O128"/>
    <mergeCell ref="N129:O129"/>
    <mergeCell ref="N130:O130"/>
    <mergeCell ref="N132:O132"/>
    <mergeCell ref="N133:O133"/>
    <mergeCell ref="N134:O134"/>
    <mergeCell ref="N135:O135"/>
    <mergeCell ref="N136:O136"/>
    <mergeCell ref="N137:O137"/>
    <mergeCell ref="N138:O138"/>
    <mergeCell ref="N139:O139"/>
    <mergeCell ref="N140:O140"/>
    <mergeCell ref="N141:O141"/>
    <mergeCell ref="N142:O142"/>
    <mergeCell ref="N143:O143"/>
    <mergeCell ref="N144:O144"/>
    <mergeCell ref="N145:O145"/>
    <mergeCell ref="N146:O146"/>
    <mergeCell ref="N147:O147"/>
    <mergeCell ref="N148:O148"/>
    <mergeCell ref="N149:O149"/>
    <mergeCell ref="N150:O150"/>
    <mergeCell ref="N151:O151"/>
    <mergeCell ref="N152:O152"/>
    <mergeCell ref="N153:O153"/>
    <mergeCell ref="N154:O154"/>
    <mergeCell ref="N155:O155"/>
    <mergeCell ref="N156:O156"/>
    <mergeCell ref="N157:O157"/>
    <mergeCell ref="N158:O158"/>
    <mergeCell ref="N159:O159"/>
    <mergeCell ref="N160:O160"/>
    <mergeCell ref="N161:O161"/>
    <mergeCell ref="N162:O162"/>
    <mergeCell ref="N163:O163"/>
    <mergeCell ref="N164:O164"/>
    <mergeCell ref="N165:O165"/>
    <mergeCell ref="N166:O166"/>
    <mergeCell ref="N167:O167"/>
    <mergeCell ref="N168:O168"/>
    <mergeCell ref="N169:O169"/>
    <mergeCell ref="N170:O170"/>
    <mergeCell ref="N171:O171"/>
    <mergeCell ref="N172:O172"/>
    <mergeCell ref="N173:O173"/>
    <mergeCell ref="N174:O174"/>
    <mergeCell ref="N180:O180"/>
    <mergeCell ref="N181:O181"/>
    <mergeCell ref="N175:O175"/>
    <mergeCell ref="N176:O176"/>
    <mergeCell ref="N177:O177"/>
    <mergeCell ref="N178:O178"/>
    <mergeCell ref="N179:O179"/>
  </mergeCells>
  <phoneticPr fontId="24" type="noConversion"/>
  <conditionalFormatting sqref="L106:L107">
    <cfRule type="dataBar" priority="73">
      <dataBar>
        <cfvo type="num" val="0"/>
        <cfvo type="num" val="100"/>
        <color rgb="FF638EC6"/>
      </dataBar>
      <extLst>
        <ext xmlns:x14="http://schemas.microsoft.com/office/spreadsheetml/2009/9/main" uri="{B025F937-C7B1-47D3-B67F-A62EFF666E3E}">
          <x14:id>{4DD4FA7C-E1E5-4F73-B295-CB42E0CD6B9C}</x14:id>
        </ext>
      </extLst>
    </cfRule>
  </conditionalFormatting>
  <hyperlinks>
    <hyperlink ref="B112" r:id="rId1" xr:uid="{3DDF0D3B-5C21-470B-88CC-851530E18498}"/>
    <hyperlink ref="B6:F6" location="'Technology - AUT'!A1" tooltip="4. SecOps Automation" display="4. SecOps Automation" xr:uid="{F0AB115B-F872-4A9A-BFA5-379D203B392B}"/>
    <hyperlink ref="B3:F3" location="'Technology - LOG'!A1" tooltip="1. Log Monitoring" display="1. Log Monitoring" xr:uid="{8735BAE0-AC41-4748-BA82-C7B1212B79CA}"/>
    <hyperlink ref="B4:F4" location="'Technology - NET'!A1" tooltip="2. Network Monitoring" display="2. Network Monitoring" xr:uid="{8443D249-44D7-4335-A882-785481371B43}"/>
  </hyperlinks>
  <pageMargins left="0.7" right="0.7" top="0.75" bottom="0.75" header="0.3" footer="0.3"/>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141313" r:id="rId5" name="Drop Down 1">
              <controlPr defaultSize="0" autoLine="0" autoPict="0">
                <anchor moveWithCells="1">
                  <from>
                    <xdr:col>11</xdr:col>
                    <xdr:colOff>15368</xdr:colOff>
                    <xdr:row>11</xdr:row>
                    <xdr:rowOff>15368</xdr:rowOff>
                  </from>
                  <to>
                    <xdr:col>12</xdr:col>
                    <xdr:colOff>15368</xdr:colOff>
                    <xdr:row>11</xdr:row>
                    <xdr:rowOff>238205</xdr:rowOff>
                  </to>
                </anchor>
              </controlPr>
            </control>
          </mc:Choice>
        </mc:AlternateContent>
        <mc:AlternateContent xmlns:mc="http://schemas.openxmlformats.org/markup-compatibility/2006">
          <mc:Choice Requires="x14">
            <control shapeId="141315" r:id="rId6" name="Drop Down 3">
              <controlPr defaultSize="0" autoLine="0" autoPict="0">
                <anchor moveWithCells="1">
                  <from>
                    <xdr:col>11</xdr:col>
                    <xdr:colOff>15368</xdr:colOff>
                    <xdr:row>12</xdr:row>
                    <xdr:rowOff>15368</xdr:rowOff>
                  </from>
                  <to>
                    <xdr:col>12</xdr:col>
                    <xdr:colOff>15368</xdr:colOff>
                    <xdr:row>12</xdr:row>
                    <xdr:rowOff>238205</xdr:rowOff>
                  </to>
                </anchor>
              </controlPr>
            </control>
          </mc:Choice>
        </mc:AlternateContent>
        <mc:AlternateContent xmlns:mc="http://schemas.openxmlformats.org/markup-compatibility/2006">
          <mc:Choice Requires="x14">
            <control shapeId="141317" r:id="rId7" name="Drop Down 5">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141318" r:id="rId8" name="Drop Down 6">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141321" r:id="rId9" name="Drop Down 9">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141322" r:id="rId10" name="Drop Down 10">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141323" r:id="rId11" name="Drop Down 11">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141324" r:id="rId12" name="Drop Down 12">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141329" r:id="rId13" name="Drop Down 17">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141330" r:id="rId14" name="Drop Down 18">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141331" r:id="rId15" name="Drop Down 19">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141332" r:id="rId16" name="Drop Down 20">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141337" r:id="rId17" name="Drop Down 25">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141338" r:id="rId18" name="Drop Down 26">
              <controlPr defaultSize="0" autoLine="0" autoPict="0">
                <anchor moveWithCells="1">
                  <from>
                    <xdr:col>11</xdr:col>
                    <xdr:colOff>15368</xdr:colOff>
                    <xdr:row>36</xdr:row>
                    <xdr:rowOff>15368</xdr:rowOff>
                  </from>
                  <to>
                    <xdr:col>12</xdr:col>
                    <xdr:colOff>15368</xdr:colOff>
                    <xdr:row>36</xdr:row>
                    <xdr:rowOff>238205</xdr:rowOff>
                  </to>
                </anchor>
              </controlPr>
            </control>
          </mc:Choice>
        </mc:AlternateContent>
        <mc:AlternateContent xmlns:mc="http://schemas.openxmlformats.org/markup-compatibility/2006">
          <mc:Choice Requires="x14">
            <control shapeId="141367" r:id="rId19" name="Drop Down 55">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141369" r:id="rId20" name="Drop Down 57">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mc:AlternateContent xmlns:mc="http://schemas.openxmlformats.org/markup-compatibility/2006">
          <mc:Choice Requires="x14">
            <control shapeId="141371" r:id="rId21" name="Drop Down 59">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141372" r:id="rId22" name="Drop Down 60">
              <controlPr defaultSize="0" autoLine="0" autoPict="0">
                <anchor moveWithCells="1">
                  <from>
                    <xdr:col>11</xdr:col>
                    <xdr:colOff>15368</xdr:colOff>
                    <xdr:row>23</xdr:row>
                    <xdr:rowOff>15368</xdr:rowOff>
                  </from>
                  <to>
                    <xdr:col>12</xdr:col>
                    <xdr:colOff>15368</xdr:colOff>
                    <xdr:row>23</xdr:row>
                    <xdr:rowOff>238205</xdr:rowOff>
                  </to>
                </anchor>
              </controlPr>
            </control>
          </mc:Choice>
        </mc:AlternateContent>
        <mc:AlternateContent xmlns:mc="http://schemas.openxmlformats.org/markup-compatibility/2006">
          <mc:Choice Requires="x14">
            <control shapeId="141373" r:id="rId23" name="Drop Down 61">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141374" r:id="rId24" name="Drop Down 62">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141375" r:id="rId25" name="Drop Down 63">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141381" r:id="rId26" name="Drop Down 69">
              <controlPr defaultSize="0" autoLine="0" autoPict="0">
                <anchor moveWithCells="1">
                  <from>
                    <xdr:col>11</xdr:col>
                    <xdr:colOff>15368</xdr:colOff>
                    <xdr:row>37</xdr:row>
                    <xdr:rowOff>15368</xdr:rowOff>
                  </from>
                  <to>
                    <xdr:col>12</xdr:col>
                    <xdr:colOff>15368</xdr:colOff>
                    <xdr:row>37</xdr:row>
                    <xdr:rowOff>238205</xdr:rowOff>
                  </to>
                </anchor>
              </controlPr>
            </control>
          </mc:Choice>
        </mc:AlternateContent>
        <mc:AlternateContent xmlns:mc="http://schemas.openxmlformats.org/markup-compatibility/2006">
          <mc:Choice Requires="x14">
            <control shapeId="141383" r:id="rId27" name="Drop Down 71">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141384" r:id="rId28" name="Drop Down 72">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141385" r:id="rId29" name="Drop Down 73">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141386" r:id="rId30" name="Drop Down 74">
              <controlPr defaultSize="0" autoLine="0" autoPict="0">
                <anchor moveWithCells="1">
                  <from>
                    <xdr:col>11</xdr:col>
                    <xdr:colOff>15368</xdr:colOff>
                    <xdr:row>45</xdr:row>
                    <xdr:rowOff>15368</xdr:rowOff>
                  </from>
                  <to>
                    <xdr:col>12</xdr:col>
                    <xdr:colOff>15368</xdr:colOff>
                    <xdr:row>45</xdr:row>
                    <xdr:rowOff>238205</xdr:rowOff>
                  </to>
                </anchor>
              </controlPr>
            </control>
          </mc:Choice>
        </mc:AlternateContent>
        <mc:AlternateContent xmlns:mc="http://schemas.openxmlformats.org/markup-compatibility/2006">
          <mc:Choice Requires="x14">
            <control shapeId="141387" r:id="rId31" name="Drop Down 75">
              <controlPr defaultSize="0" autoLine="0" autoPict="0">
                <anchor moveWithCells="1">
                  <from>
                    <xdr:col>11</xdr:col>
                    <xdr:colOff>15368</xdr:colOff>
                    <xdr:row>46</xdr:row>
                    <xdr:rowOff>15368</xdr:rowOff>
                  </from>
                  <to>
                    <xdr:col>12</xdr:col>
                    <xdr:colOff>15368</xdr:colOff>
                    <xdr:row>46</xdr:row>
                    <xdr:rowOff>238205</xdr:rowOff>
                  </to>
                </anchor>
              </controlPr>
            </control>
          </mc:Choice>
        </mc:AlternateContent>
        <mc:AlternateContent xmlns:mc="http://schemas.openxmlformats.org/markup-compatibility/2006">
          <mc:Choice Requires="x14">
            <control shapeId="141389" r:id="rId32" name="Drop Down 77">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141390" r:id="rId33" name="Drop Down 78">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141391" r:id="rId34" name="Drop Down 79">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141392" r:id="rId35" name="Drop Down 80">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141393" r:id="rId36" name="Drop Down 81">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141394" r:id="rId37" name="Drop Down 82">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141395" r:id="rId38" name="Drop Down 83">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141396" r:id="rId39" name="Drop Down 84">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141397" r:id="rId40" name="Drop Down 85">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141398" r:id="rId41" name="Drop Down 86">
              <controlPr defaultSize="0" autoLine="0" autoPict="0">
                <anchor moveWithCells="1">
                  <from>
                    <xdr:col>11</xdr:col>
                    <xdr:colOff>15368</xdr:colOff>
                    <xdr:row>60</xdr:row>
                    <xdr:rowOff>15368</xdr:rowOff>
                  </from>
                  <to>
                    <xdr:col>12</xdr:col>
                    <xdr:colOff>15368</xdr:colOff>
                    <xdr:row>60</xdr:row>
                    <xdr:rowOff>238205</xdr:rowOff>
                  </to>
                </anchor>
              </controlPr>
            </control>
          </mc:Choice>
        </mc:AlternateContent>
        <mc:AlternateContent xmlns:mc="http://schemas.openxmlformats.org/markup-compatibility/2006">
          <mc:Choice Requires="x14">
            <control shapeId="141399" r:id="rId42" name="Drop Down 87">
              <controlPr defaultSize="0" autoLine="0" autoPict="0">
                <anchor moveWithCells="1">
                  <from>
                    <xdr:col>11</xdr:col>
                    <xdr:colOff>15368</xdr:colOff>
                    <xdr:row>67</xdr:row>
                    <xdr:rowOff>15368</xdr:rowOff>
                  </from>
                  <to>
                    <xdr:col>12</xdr:col>
                    <xdr:colOff>15368</xdr:colOff>
                    <xdr:row>67</xdr:row>
                    <xdr:rowOff>238205</xdr:rowOff>
                  </to>
                </anchor>
              </controlPr>
            </control>
          </mc:Choice>
        </mc:AlternateContent>
        <mc:AlternateContent xmlns:mc="http://schemas.openxmlformats.org/markup-compatibility/2006">
          <mc:Choice Requires="x14">
            <control shapeId="141401" r:id="rId43" name="Drop Down 89">
              <controlPr defaultSize="0" autoLine="0" autoPict="0">
                <anchor moveWithCells="1">
                  <from>
                    <xdr:col>11</xdr:col>
                    <xdr:colOff>15368</xdr:colOff>
                    <xdr:row>68</xdr:row>
                    <xdr:rowOff>15368</xdr:rowOff>
                  </from>
                  <to>
                    <xdr:col>12</xdr:col>
                    <xdr:colOff>15368</xdr:colOff>
                    <xdr:row>68</xdr:row>
                    <xdr:rowOff>238205</xdr:rowOff>
                  </to>
                </anchor>
              </controlPr>
            </control>
          </mc:Choice>
        </mc:AlternateContent>
        <mc:AlternateContent xmlns:mc="http://schemas.openxmlformats.org/markup-compatibility/2006">
          <mc:Choice Requires="x14">
            <control shapeId="141403" r:id="rId44" name="Drop Down 91">
              <controlPr defaultSize="0" autoLine="0" autoPict="0">
                <anchor moveWithCells="1">
                  <from>
                    <xdr:col>11</xdr:col>
                    <xdr:colOff>15368</xdr:colOff>
                    <xdr:row>69</xdr:row>
                    <xdr:rowOff>15368</xdr:rowOff>
                  </from>
                  <to>
                    <xdr:col>12</xdr:col>
                    <xdr:colOff>15368</xdr:colOff>
                    <xdr:row>69</xdr:row>
                    <xdr:rowOff>238205</xdr:rowOff>
                  </to>
                </anchor>
              </controlPr>
            </control>
          </mc:Choice>
        </mc:AlternateContent>
        <mc:AlternateContent xmlns:mc="http://schemas.openxmlformats.org/markup-compatibility/2006">
          <mc:Choice Requires="x14">
            <control shapeId="141404" r:id="rId45" name="Drop Down 92">
              <controlPr defaultSize="0" autoLine="0" autoPict="0">
                <anchor moveWithCells="1">
                  <from>
                    <xdr:col>11</xdr:col>
                    <xdr:colOff>15368</xdr:colOff>
                    <xdr:row>70</xdr:row>
                    <xdr:rowOff>15368</xdr:rowOff>
                  </from>
                  <to>
                    <xdr:col>12</xdr:col>
                    <xdr:colOff>15368</xdr:colOff>
                    <xdr:row>70</xdr:row>
                    <xdr:rowOff>238205</xdr:rowOff>
                  </to>
                </anchor>
              </controlPr>
            </control>
          </mc:Choice>
        </mc:AlternateContent>
        <mc:AlternateContent xmlns:mc="http://schemas.openxmlformats.org/markup-compatibility/2006">
          <mc:Choice Requires="x14">
            <control shapeId="141405" r:id="rId46" name="Drop Down 93">
              <controlPr defaultSize="0" autoLine="0" autoPict="0">
                <anchor moveWithCells="1">
                  <from>
                    <xdr:col>11</xdr:col>
                    <xdr:colOff>15368</xdr:colOff>
                    <xdr:row>73</xdr:row>
                    <xdr:rowOff>15368</xdr:rowOff>
                  </from>
                  <to>
                    <xdr:col>12</xdr:col>
                    <xdr:colOff>15368</xdr:colOff>
                    <xdr:row>73</xdr:row>
                    <xdr:rowOff>238205</xdr:rowOff>
                  </to>
                </anchor>
              </controlPr>
            </control>
          </mc:Choice>
        </mc:AlternateContent>
        <mc:AlternateContent xmlns:mc="http://schemas.openxmlformats.org/markup-compatibility/2006">
          <mc:Choice Requires="x14">
            <control shapeId="141406" r:id="rId47" name="Drop Down 94">
              <controlPr defaultSize="0" autoLine="0" autoPict="0">
                <anchor moveWithCells="1">
                  <from>
                    <xdr:col>11</xdr:col>
                    <xdr:colOff>15368</xdr:colOff>
                    <xdr:row>74</xdr:row>
                    <xdr:rowOff>15368</xdr:rowOff>
                  </from>
                  <to>
                    <xdr:col>12</xdr:col>
                    <xdr:colOff>15368</xdr:colOff>
                    <xdr:row>74</xdr:row>
                    <xdr:rowOff>238205</xdr:rowOff>
                  </to>
                </anchor>
              </controlPr>
            </control>
          </mc:Choice>
        </mc:AlternateContent>
        <mc:AlternateContent xmlns:mc="http://schemas.openxmlformats.org/markup-compatibility/2006">
          <mc:Choice Requires="x14">
            <control shapeId="141407" r:id="rId48" name="Drop Down 95">
              <controlPr defaultSize="0" autoLine="0" autoPict="0">
                <anchor moveWithCells="1">
                  <from>
                    <xdr:col>11</xdr:col>
                    <xdr:colOff>15368</xdr:colOff>
                    <xdr:row>75</xdr:row>
                    <xdr:rowOff>15368</xdr:rowOff>
                  </from>
                  <to>
                    <xdr:col>12</xdr:col>
                    <xdr:colOff>15368</xdr:colOff>
                    <xdr:row>75</xdr:row>
                    <xdr:rowOff>238205</xdr:rowOff>
                  </to>
                </anchor>
              </controlPr>
            </control>
          </mc:Choice>
        </mc:AlternateContent>
        <mc:AlternateContent xmlns:mc="http://schemas.openxmlformats.org/markup-compatibility/2006">
          <mc:Choice Requires="x14">
            <control shapeId="141408" r:id="rId49" name="Drop Down 96">
              <controlPr defaultSize="0" autoLine="0" autoPict="0">
                <anchor moveWithCells="1">
                  <from>
                    <xdr:col>11</xdr:col>
                    <xdr:colOff>15368</xdr:colOff>
                    <xdr:row>76</xdr:row>
                    <xdr:rowOff>15368</xdr:rowOff>
                  </from>
                  <to>
                    <xdr:col>12</xdr:col>
                    <xdr:colOff>15368</xdr:colOff>
                    <xdr:row>76</xdr:row>
                    <xdr:rowOff>238205</xdr:rowOff>
                  </to>
                </anchor>
              </controlPr>
            </control>
          </mc:Choice>
        </mc:AlternateContent>
        <mc:AlternateContent xmlns:mc="http://schemas.openxmlformats.org/markup-compatibility/2006">
          <mc:Choice Requires="x14">
            <control shapeId="141409" r:id="rId50" name="Drop Down 97">
              <controlPr defaultSize="0" autoLine="0" autoPict="0">
                <anchor moveWithCells="1">
                  <from>
                    <xdr:col>11</xdr:col>
                    <xdr:colOff>15368</xdr:colOff>
                    <xdr:row>77</xdr:row>
                    <xdr:rowOff>15368</xdr:rowOff>
                  </from>
                  <to>
                    <xdr:col>12</xdr:col>
                    <xdr:colOff>15368</xdr:colOff>
                    <xdr:row>77</xdr:row>
                    <xdr:rowOff>238205</xdr:rowOff>
                  </to>
                </anchor>
              </controlPr>
            </control>
          </mc:Choice>
        </mc:AlternateContent>
        <mc:AlternateContent xmlns:mc="http://schemas.openxmlformats.org/markup-compatibility/2006">
          <mc:Choice Requires="x14">
            <control shapeId="141410" r:id="rId51" name="Drop Down 98">
              <controlPr defaultSize="0" autoLine="0" autoPict="0">
                <anchor moveWithCells="1">
                  <from>
                    <xdr:col>11</xdr:col>
                    <xdr:colOff>15368</xdr:colOff>
                    <xdr:row>78</xdr:row>
                    <xdr:rowOff>15368</xdr:rowOff>
                  </from>
                  <to>
                    <xdr:col>12</xdr:col>
                    <xdr:colOff>15368</xdr:colOff>
                    <xdr:row>78</xdr:row>
                    <xdr:rowOff>238205</xdr:rowOff>
                  </to>
                </anchor>
              </controlPr>
            </control>
          </mc:Choice>
        </mc:AlternateContent>
        <mc:AlternateContent xmlns:mc="http://schemas.openxmlformats.org/markup-compatibility/2006">
          <mc:Choice Requires="x14">
            <control shapeId="141412" r:id="rId52" name="Drop Down 100">
              <controlPr defaultSize="0" autoLine="0" autoPict="0">
                <anchor moveWithCells="1">
                  <from>
                    <xdr:col>11</xdr:col>
                    <xdr:colOff>15368</xdr:colOff>
                    <xdr:row>81</xdr:row>
                    <xdr:rowOff>15368</xdr:rowOff>
                  </from>
                  <to>
                    <xdr:col>12</xdr:col>
                    <xdr:colOff>15368</xdr:colOff>
                    <xdr:row>81</xdr:row>
                    <xdr:rowOff>238205</xdr:rowOff>
                  </to>
                </anchor>
              </controlPr>
            </control>
          </mc:Choice>
        </mc:AlternateContent>
        <mc:AlternateContent xmlns:mc="http://schemas.openxmlformats.org/markup-compatibility/2006">
          <mc:Choice Requires="x14">
            <control shapeId="141413" r:id="rId53" name="Drop Down 101">
              <controlPr defaultSize="0" autoLine="0" autoPict="0">
                <anchor moveWithCells="1">
                  <from>
                    <xdr:col>11</xdr:col>
                    <xdr:colOff>15368</xdr:colOff>
                    <xdr:row>82</xdr:row>
                    <xdr:rowOff>15368</xdr:rowOff>
                  </from>
                  <to>
                    <xdr:col>12</xdr:col>
                    <xdr:colOff>15368</xdr:colOff>
                    <xdr:row>82</xdr:row>
                    <xdr:rowOff>238205</xdr:rowOff>
                  </to>
                </anchor>
              </controlPr>
            </control>
          </mc:Choice>
        </mc:AlternateContent>
        <mc:AlternateContent xmlns:mc="http://schemas.openxmlformats.org/markup-compatibility/2006">
          <mc:Choice Requires="x14">
            <control shapeId="141414" r:id="rId54" name="Drop Down 102">
              <controlPr defaultSize="0" autoLine="0" autoPict="0">
                <anchor moveWithCells="1">
                  <from>
                    <xdr:col>11</xdr:col>
                    <xdr:colOff>15368</xdr:colOff>
                    <xdr:row>83</xdr:row>
                    <xdr:rowOff>15368</xdr:rowOff>
                  </from>
                  <to>
                    <xdr:col>12</xdr:col>
                    <xdr:colOff>15368</xdr:colOff>
                    <xdr:row>83</xdr:row>
                    <xdr:rowOff>238205</xdr:rowOff>
                  </to>
                </anchor>
              </controlPr>
            </control>
          </mc:Choice>
        </mc:AlternateContent>
        <mc:AlternateContent xmlns:mc="http://schemas.openxmlformats.org/markup-compatibility/2006">
          <mc:Choice Requires="x14">
            <control shapeId="141415" r:id="rId55" name="Drop Down 103">
              <controlPr defaultSize="0" autoLine="0" autoPict="0">
                <anchor moveWithCells="1">
                  <from>
                    <xdr:col>11</xdr:col>
                    <xdr:colOff>15368</xdr:colOff>
                    <xdr:row>84</xdr:row>
                    <xdr:rowOff>15368</xdr:rowOff>
                  </from>
                  <to>
                    <xdr:col>12</xdr:col>
                    <xdr:colOff>15368</xdr:colOff>
                    <xdr:row>84</xdr:row>
                    <xdr:rowOff>238205</xdr:rowOff>
                  </to>
                </anchor>
              </controlPr>
            </control>
          </mc:Choice>
        </mc:AlternateContent>
        <mc:AlternateContent xmlns:mc="http://schemas.openxmlformats.org/markup-compatibility/2006">
          <mc:Choice Requires="x14">
            <control shapeId="141416" r:id="rId56" name="Drop Down 104">
              <controlPr defaultSize="0" autoLine="0" autoPict="0">
                <anchor moveWithCells="1">
                  <from>
                    <xdr:col>11</xdr:col>
                    <xdr:colOff>15368</xdr:colOff>
                    <xdr:row>85</xdr:row>
                    <xdr:rowOff>15368</xdr:rowOff>
                  </from>
                  <to>
                    <xdr:col>12</xdr:col>
                    <xdr:colOff>15368</xdr:colOff>
                    <xdr:row>85</xdr:row>
                    <xdr:rowOff>238205</xdr:rowOff>
                  </to>
                </anchor>
              </controlPr>
            </control>
          </mc:Choice>
        </mc:AlternateContent>
        <mc:AlternateContent xmlns:mc="http://schemas.openxmlformats.org/markup-compatibility/2006">
          <mc:Choice Requires="x14">
            <control shapeId="141417" r:id="rId57" name="Drop Down 105">
              <controlPr defaultSize="0" autoLine="0" autoPict="0">
                <anchor moveWithCells="1">
                  <from>
                    <xdr:col>11</xdr:col>
                    <xdr:colOff>15368</xdr:colOff>
                    <xdr:row>86</xdr:row>
                    <xdr:rowOff>15368</xdr:rowOff>
                  </from>
                  <to>
                    <xdr:col>12</xdr:col>
                    <xdr:colOff>15368</xdr:colOff>
                    <xdr:row>86</xdr:row>
                    <xdr:rowOff>238205</xdr:rowOff>
                  </to>
                </anchor>
              </controlPr>
            </control>
          </mc:Choice>
        </mc:AlternateContent>
        <mc:AlternateContent xmlns:mc="http://schemas.openxmlformats.org/markup-compatibility/2006">
          <mc:Choice Requires="x14">
            <control shapeId="141419" r:id="rId58" name="Drop Down 107">
              <controlPr defaultSize="0" autoLine="0" autoPict="0">
                <anchor moveWithCells="1">
                  <from>
                    <xdr:col>11</xdr:col>
                    <xdr:colOff>15368</xdr:colOff>
                    <xdr:row>87</xdr:row>
                    <xdr:rowOff>15368</xdr:rowOff>
                  </from>
                  <to>
                    <xdr:col>12</xdr:col>
                    <xdr:colOff>15368</xdr:colOff>
                    <xdr:row>87</xdr:row>
                    <xdr:rowOff>238205</xdr:rowOff>
                  </to>
                </anchor>
              </controlPr>
            </control>
          </mc:Choice>
        </mc:AlternateContent>
        <mc:AlternateContent xmlns:mc="http://schemas.openxmlformats.org/markup-compatibility/2006">
          <mc:Choice Requires="x14">
            <control shapeId="141420" r:id="rId59" name="Drop Down 108">
              <controlPr defaultSize="0" autoLine="0" autoPict="0">
                <anchor moveWithCells="1">
                  <from>
                    <xdr:col>11</xdr:col>
                    <xdr:colOff>15368</xdr:colOff>
                    <xdr:row>88</xdr:row>
                    <xdr:rowOff>15368</xdr:rowOff>
                  </from>
                  <to>
                    <xdr:col>12</xdr:col>
                    <xdr:colOff>15368</xdr:colOff>
                    <xdr:row>88</xdr:row>
                    <xdr:rowOff>238205</xdr:rowOff>
                  </to>
                </anchor>
              </controlPr>
            </control>
          </mc:Choice>
        </mc:AlternateContent>
        <mc:AlternateContent xmlns:mc="http://schemas.openxmlformats.org/markup-compatibility/2006">
          <mc:Choice Requires="x14">
            <control shapeId="141421" r:id="rId60" name="Drop Down 109">
              <controlPr defaultSize="0" autoLine="0" autoPict="0">
                <anchor moveWithCells="1">
                  <from>
                    <xdr:col>11</xdr:col>
                    <xdr:colOff>15368</xdr:colOff>
                    <xdr:row>91</xdr:row>
                    <xdr:rowOff>15368</xdr:rowOff>
                  </from>
                  <to>
                    <xdr:col>12</xdr:col>
                    <xdr:colOff>15368</xdr:colOff>
                    <xdr:row>91</xdr:row>
                    <xdr:rowOff>238205</xdr:rowOff>
                  </to>
                </anchor>
              </controlPr>
            </control>
          </mc:Choice>
        </mc:AlternateContent>
        <mc:AlternateContent xmlns:mc="http://schemas.openxmlformats.org/markup-compatibility/2006">
          <mc:Choice Requires="x14">
            <control shapeId="141422" r:id="rId61" name="Drop Down 110">
              <controlPr defaultSize="0" autoLine="0" autoPict="0">
                <anchor moveWithCells="1">
                  <from>
                    <xdr:col>11</xdr:col>
                    <xdr:colOff>15368</xdr:colOff>
                    <xdr:row>92</xdr:row>
                    <xdr:rowOff>15368</xdr:rowOff>
                  </from>
                  <to>
                    <xdr:col>12</xdr:col>
                    <xdr:colOff>15368</xdr:colOff>
                    <xdr:row>92</xdr:row>
                    <xdr:rowOff>238205</xdr:rowOff>
                  </to>
                </anchor>
              </controlPr>
            </control>
          </mc:Choice>
        </mc:AlternateContent>
        <mc:AlternateContent xmlns:mc="http://schemas.openxmlformats.org/markup-compatibility/2006">
          <mc:Choice Requires="x14">
            <control shapeId="141423" r:id="rId62" name="Drop Down 111">
              <controlPr defaultSize="0" autoLine="0" autoPict="0">
                <anchor moveWithCells="1">
                  <from>
                    <xdr:col>11</xdr:col>
                    <xdr:colOff>15368</xdr:colOff>
                    <xdr:row>93</xdr:row>
                    <xdr:rowOff>15368</xdr:rowOff>
                  </from>
                  <to>
                    <xdr:col>12</xdr:col>
                    <xdr:colOff>15368</xdr:colOff>
                    <xdr:row>93</xdr:row>
                    <xdr:rowOff>238205</xdr:rowOff>
                  </to>
                </anchor>
              </controlPr>
            </control>
          </mc:Choice>
        </mc:AlternateContent>
        <mc:AlternateContent xmlns:mc="http://schemas.openxmlformats.org/markup-compatibility/2006">
          <mc:Choice Requires="x14">
            <control shapeId="141424" r:id="rId63" name="Drop Down 112">
              <controlPr defaultSize="0" autoLine="0" autoPict="0">
                <anchor moveWithCells="1">
                  <from>
                    <xdr:col>11</xdr:col>
                    <xdr:colOff>15368</xdr:colOff>
                    <xdr:row>96</xdr:row>
                    <xdr:rowOff>15368</xdr:rowOff>
                  </from>
                  <to>
                    <xdr:col>12</xdr:col>
                    <xdr:colOff>15368</xdr:colOff>
                    <xdr:row>96</xdr:row>
                    <xdr:rowOff>238205</xdr:rowOff>
                  </to>
                </anchor>
              </controlPr>
            </control>
          </mc:Choice>
        </mc:AlternateContent>
        <mc:AlternateContent xmlns:mc="http://schemas.openxmlformats.org/markup-compatibility/2006">
          <mc:Choice Requires="x14">
            <control shapeId="141425" r:id="rId64" name="Drop Down 113">
              <controlPr defaultSize="0" autoLine="0" autoPict="0">
                <anchor moveWithCells="1">
                  <from>
                    <xdr:col>11</xdr:col>
                    <xdr:colOff>15368</xdr:colOff>
                    <xdr:row>99</xdr:row>
                    <xdr:rowOff>15368</xdr:rowOff>
                  </from>
                  <to>
                    <xdr:col>12</xdr:col>
                    <xdr:colOff>15368</xdr:colOff>
                    <xdr:row>99</xdr:row>
                    <xdr:rowOff>238205</xdr:rowOff>
                  </to>
                </anchor>
              </controlPr>
            </control>
          </mc:Choice>
        </mc:AlternateContent>
        <mc:AlternateContent xmlns:mc="http://schemas.openxmlformats.org/markup-compatibility/2006">
          <mc:Choice Requires="x14">
            <control shapeId="141426" r:id="rId65" name="Drop Down 114">
              <controlPr defaultSize="0" autoLine="0" autoPict="0">
                <anchor moveWithCells="1">
                  <from>
                    <xdr:col>11</xdr:col>
                    <xdr:colOff>15368</xdr:colOff>
                    <xdr:row>100</xdr:row>
                    <xdr:rowOff>15368</xdr:rowOff>
                  </from>
                  <to>
                    <xdr:col>12</xdr:col>
                    <xdr:colOff>15368</xdr:colOff>
                    <xdr:row>100</xdr:row>
                    <xdr:rowOff>238205</xdr:rowOff>
                  </to>
                </anchor>
              </controlPr>
            </control>
          </mc:Choice>
        </mc:AlternateContent>
        <mc:AlternateContent xmlns:mc="http://schemas.openxmlformats.org/markup-compatibility/2006">
          <mc:Choice Requires="x14">
            <control shapeId="141427" r:id="rId66" name="Drop Down 115">
              <controlPr defaultSize="0" autoLine="0" autoPict="0">
                <anchor moveWithCells="1">
                  <from>
                    <xdr:col>11</xdr:col>
                    <xdr:colOff>15368</xdr:colOff>
                    <xdr:row>101</xdr:row>
                    <xdr:rowOff>15368</xdr:rowOff>
                  </from>
                  <to>
                    <xdr:col>12</xdr:col>
                    <xdr:colOff>15368</xdr:colOff>
                    <xdr:row>101</xdr:row>
                    <xdr:rowOff>238205</xdr:rowOff>
                  </to>
                </anchor>
              </controlPr>
            </control>
          </mc:Choice>
        </mc:AlternateContent>
        <mc:AlternateContent xmlns:mc="http://schemas.openxmlformats.org/markup-compatibility/2006">
          <mc:Choice Requires="x14">
            <control shapeId="141428" r:id="rId67" name="Drop Down 116">
              <controlPr defaultSize="0" autoLine="0" autoPict="0">
                <anchor moveWithCells="1">
                  <from>
                    <xdr:col>11</xdr:col>
                    <xdr:colOff>15368</xdr:colOff>
                    <xdr:row>102</xdr:row>
                    <xdr:rowOff>15368</xdr:rowOff>
                  </from>
                  <to>
                    <xdr:col>12</xdr:col>
                    <xdr:colOff>15368</xdr:colOff>
                    <xdr:row>102</xdr:row>
                    <xdr:rowOff>238205</xdr:rowOff>
                  </to>
                </anchor>
              </controlPr>
            </control>
          </mc:Choice>
        </mc:AlternateContent>
        <mc:AlternateContent xmlns:mc="http://schemas.openxmlformats.org/markup-compatibility/2006">
          <mc:Choice Requires="x14">
            <control shapeId="141429" r:id="rId68" name="Drop Down 117">
              <controlPr defaultSize="0" autoLine="0" autoPict="0">
                <anchor moveWithCells="1">
                  <from>
                    <xdr:col>11</xdr:col>
                    <xdr:colOff>15368</xdr:colOff>
                    <xdr:row>103</xdr:row>
                    <xdr:rowOff>15368</xdr:rowOff>
                  </from>
                  <to>
                    <xdr:col>12</xdr:col>
                    <xdr:colOff>15368</xdr:colOff>
                    <xdr:row>103</xdr:row>
                    <xdr:rowOff>238205</xdr:rowOff>
                  </to>
                </anchor>
              </controlPr>
            </control>
          </mc:Choice>
        </mc:AlternateContent>
        <mc:AlternateContent xmlns:mc="http://schemas.openxmlformats.org/markup-compatibility/2006">
          <mc:Choice Requires="x14">
            <control shapeId="141430" r:id="rId69" name="Drop Down 118">
              <controlPr defaultSize="0" autoLine="0" autoPict="0">
                <anchor moveWithCells="1">
                  <from>
                    <xdr:col>11</xdr:col>
                    <xdr:colOff>15368</xdr:colOff>
                    <xdr:row>104</xdr:row>
                    <xdr:rowOff>15368</xdr:rowOff>
                  </from>
                  <to>
                    <xdr:col>12</xdr:col>
                    <xdr:colOff>15368</xdr:colOff>
                    <xdr:row>104</xdr:row>
                    <xdr:rowOff>238205</xdr:rowOff>
                  </to>
                </anchor>
              </controlPr>
            </control>
          </mc:Choice>
        </mc:AlternateContent>
        <mc:AlternateContent xmlns:mc="http://schemas.openxmlformats.org/markup-compatibility/2006">
          <mc:Choice Requires="x14">
            <control shapeId="141431" r:id="rId70" name="Drop Down 119">
              <controlPr defaultSize="0" autoLine="0" autoPict="0">
                <anchor moveWithCells="1">
                  <from>
                    <xdr:col>11</xdr:col>
                    <xdr:colOff>15368</xdr:colOff>
                    <xdr:row>61</xdr:row>
                    <xdr:rowOff>15368</xdr:rowOff>
                  </from>
                  <to>
                    <xdr:col>12</xdr:col>
                    <xdr:colOff>15368</xdr:colOff>
                    <xdr:row>61</xdr:row>
                    <xdr:rowOff>238205</xdr:rowOff>
                  </to>
                </anchor>
              </controlPr>
            </control>
          </mc:Choice>
        </mc:AlternateContent>
        <mc:AlternateContent xmlns:mc="http://schemas.openxmlformats.org/markup-compatibility/2006">
          <mc:Choice Requires="x14">
            <control shapeId="141432" r:id="rId71" name="Drop Down 120">
              <controlPr defaultSize="0" autoLine="0" autoPict="0">
                <anchor moveWithCells="1">
                  <from>
                    <xdr:col>11</xdr:col>
                    <xdr:colOff>15368</xdr:colOff>
                    <xdr:row>62</xdr:row>
                    <xdr:rowOff>15368</xdr:rowOff>
                  </from>
                  <to>
                    <xdr:col>12</xdr:col>
                    <xdr:colOff>15368</xdr:colOff>
                    <xdr:row>62</xdr:row>
                    <xdr:rowOff>238205</xdr:rowOff>
                  </to>
                </anchor>
              </controlPr>
            </control>
          </mc:Choice>
        </mc:AlternateContent>
        <mc:AlternateContent xmlns:mc="http://schemas.openxmlformats.org/markup-compatibility/2006">
          <mc:Choice Requires="x14">
            <control shapeId="141433" r:id="rId72" name="Drop Down 121">
              <controlPr defaultSize="0" autoLine="0" autoPict="0">
                <anchor moveWithCells="1">
                  <from>
                    <xdr:col>11</xdr:col>
                    <xdr:colOff>15368</xdr:colOff>
                    <xdr:row>63</xdr:row>
                    <xdr:rowOff>15368</xdr:rowOff>
                  </from>
                  <to>
                    <xdr:col>12</xdr:col>
                    <xdr:colOff>15368</xdr:colOff>
                    <xdr:row>63</xdr:row>
                    <xdr:rowOff>238205</xdr:rowOff>
                  </to>
                </anchor>
              </controlPr>
            </control>
          </mc:Choice>
        </mc:AlternateContent>
        <mc:AlternateContent xmlns:mc="http://schemas.openxmlformats.org/markup-compatibility/2006">
          <mc:Choice Requires="x14">
            <control shapeId="141434" r:id="rId73" name="Drop Down 122">
              <controlPr defaultSize="0" autoLine="0" autoPict="0">
                <anchor moveWithCells="1">
                  <from>
                    <xdr:col>11</xdr:col>
                    <xdr:colOff>15368</xdr:colOff>
                    <xdr:row>64</xdr:row>
                    <xdr:rowOff>15368</xdr:rowOff>
                  </from>
                  <to>
                    <xdr:col>12</xdr:col>
                    <xdr:colOff>15368</xdr:colOff>
                    <xdr:row>64</xdr:row>
                    <xdr:rowOff>238205</xdr:rowOff>
                  </to>
                </anchor>
              </controlPr>
            </control>
          </mc:Choice>
        </mc:AlternateContent>
        <mc:AlternateContent xmlns:mc="http://schemas.openxmlformats.org/markup-compatibility/2006">
          <mc:Choice Requires="x14">
            <control shapeId="141435" r:id="rId74" name="Drop Down 123">
              <controlPr defaultSize="0" autoLine="0" autoPict="0">
                <anchor moveWithCells="1">
                  <from>
                    <xdr:col>11</xdr:col>
                    <xdr:colOff>15368</xdr:colOff>
                    <xdr:row>65</xdr:row>
                    <xdr:rowOff>15368</xdr:rowOff>
                  </from>
                  <to>
                    <xdr:col>12</xdr:col>
                    <xdr:colOff>15368</xdr:colOff>
                    <xdr:row>65</xdr:row>
                    <xdr:rowOff>238205</xdr:rowOff>
                  </to>
                </anchor>
              </controlPr>
            </control>
          </mc:Choice>
        </mc:AlternateContent>
        <mc:AlternateContent xmlns:mc="http://schemas.openxmlformats.org/markup-compatibility/2006">
          <mc:Choice Requires="x14">
            <control shapeId="141436" r:id="rId75" name="Drop Down 124">
              <controlPr defaultSize="0" autoLine="0" autoPict="0">
                <anchor moveWithCells="1">
                  <from>
                    <xdr:col>11</xdr:col>
                    <xdr:colOff>15368</xdr:colOff>
                    <xdr:row>66</xdr:row>
                    <xdr:rowOff>15368</xdr:rowOff>
                  </from>
                  <to>
                    <xdr:col>12</xdr:col>
                    <xdr:colOff>15368</xdr:colOff>
                    <xdr:row>66</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 id="{6EB9AA56-4CBE-4933-AFDD-12958444B63A}">
            <xm:f>_Output!$D$423=1</xm:f>
            <x14:dxf>
              <font>
                <strike/>
                <color rgb="FFC00000"/>
              </font>
            </x14:dxf>
          </x14:cfRule>
          <xm:sqref>A8:P182</xm:sqref>
        </x14:conditionalFormatting>
        <x14:conditionalFormatting xmlns:xm="http://schemas.microsoft.com/office/excel/2006/main">
          <x14:cfRule type="dataBar" id="{4DD4FA7C-E1E5-4F73-B295-CB42E0CD6B9C}">
            <x14:dataBar minLength="0" maxLength="100" border="1" gradient="0">
              <x14:cfvo type="num">
                <xm:f>0</xm:f>
              </x14:cfvo>
              <x14:cfvo type="num">
                <xm:f>100</xm:f>
              </x14:cfvo>
              <x14:borderColor theme="3"/>
              <x14:negativeFillColor rgb="FFFF0000"/>
              <x14:axisColor rgb="FF000000"/>
            </x14:dataBar>
          </x14:cfRule>
          <xm:sqref>L106:L107</xm:sqref>
        </x14:conditionalFormatting>
      </x14:conditionalFormattings>
    </ext>
  </extLs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Blad32">
    <tabColor rgb="FF0070C0"/>
  </sheetPr>
  <dimension ref="A1:Z125"/>
  <sheetViews>
    <sheetView showRowColHeaders="0" zoomScaleNormal="100" workbookViewId="0">
      <pane ySplit="7" topLeftCell="A8" activePane="bottomLeft" state="frozen"/>
      <selection activeCell="G25" sqref="G25"/>
      <selection pane="bottomLeft"/>
    </sheetView>
  </sheetViews>
  <sheetFormatPr defaultColWidth="0" defaultRowHeight="0" customHeight="1" zeroHeight="1" x14ac:dyDescent="0.3"/>
  <cols>
    <col min="1" max="1" width="5.77734375" customWidth="1"/>
    <col min="2" max="11" width="9.21875" customWidth="1"/>
    <col min="12" max="12" width="20" customWidth="1"/>
    <col min="13" max="13" width="2.21875" customWidth="1"/>
    <col min="14" max="14" width="57.21875" customWidth="1"/>
    <col min="15" max="15" width="113" customWidth="1"/>
    <col min="16" max="16" width="2.21875" customWidth="1"/>
    <col min="17" max="24" width="0" hidden="1" customWidth="1"/>
    <col min="27" max="16384" width="9.21875" hidden="1"/>
  </cols>
  <sheetData>
    <row r="1" spans="1:16" ht="20.3" customHeight="1" x14ac:dyDescent="0.3">
      <c r="A1" s="443"/>
      <c r="B1" s="949" t="s">
        <v>154</v>
      </c>
      <c r="C1" s="950"/>
      <c r="D1" s="950"/>
      <c r="E1" s="950"/>
      <c r="F1" s="950"/>
      <c r="G1" s="950"/>
      <c r="H1" s="950"/>
      <c r="I1" s="950"/>
      <c r="J1" s="950"/>
      <c r="K1" s="950"/>
      <c r="L1" s="824"/>
      <c r="M1" s="319"/>
      <c r="N1" s="319"/>
      <c r="O1" s="319"/>
      <c r="P1" s="310"/>
    </row>
    <row r="2" spans="1:16" ht="20.3" customHeight="1" x14ac:dyDescent="0.3">
      <c r="A2" s="311"/>
      <c r="B2" s="820"/>
      <c r="C2" s="821"/>
      <c r="D2" s="821"/>
      <c r="E2" s="821"/>
      <c r="F2" s="821"/>
      <c r="G2" s="821"/>
      <c r="H2" s="821"/>
      <c r="I2" s="821"/>
      <c r="J2" s="821"/>
      <c r="K2" s="821"/>
      <c r="L2" s="823"/>
      <c r="M2" s="320"/>
      <c r="N2" s="320"/>
      <c r="O2" s="320"/>
      <c r="P2" s="313"/>
    </row>
    <row r="3" spans="1:16" ht="20.3" customHeight="1" x14ac:dyDescent="0.3">
      <c r="A3" s="311"/>
      <c r="B3" s="816" t="s">
        <v>4583</v>
      </c>
      <c r="C3" s="817"/>
      <c r="D3" s="817"/>
      <c r="E3" s="817"/>
      <c r="F3" s="817"/>
      <c r="G3" s="951"/>
      <c r="H3" s="952"/>
      <c r="I3" s="952"/>
      <c r="J3" s="952"/>
      <c r="K3" s="952"/>
      <c r="L3" s="312"/>
      <c r="M3" s="312"/>
      <c r="N3" s="312"/>
      <c r="O3" s="312"/>
      <c r="P3" s="313"/>
    </row>
    <row r="4" spans="1:16" ht="20.3" customHeight="1" x14ac:dyDescent="0.3">
      <c r="A4" s="311"/>
      <c r="B4" s="334" t="s">
        <v>4579</v>
      </c>
      <c r="C4" s="321"/>
      <c r="D4" s="321"/>
      <c r="E4" s="321"/>
      <c r="F4" s="321"/>
      <c r="G4" s="816"/>
      <c r="H4" s="817"/>
      <c r="I4" s="817"/>
      <c r="J4" s="817"/>
      <c r="K4" s="817"/>
      <c r="L4" s="312"/>
      <c r="M4" s="312"/>
      <c r="N4" s="312"/>
      <c r="O4" s="312"/>
      <c r="P4" s="313"/>
    </row>
    <row r="5" spans="1:16" ht="20.3" customHeight="1" x14ac:dyDescent="0.3">
      <c r="A5" s="311"/>
      <c r="B5" s="816" t="s">
        <v>4580</v>
      </c>
      <c r="C5" s="817"/>
      <c r="D5" s="817"/>
      <c r="E5" s="817"/>
      <c r="F5" s="817"/>
      <c r="G5" s="816"/>
      <c r="H5" s="817"/>
      <c r="I5" s="817"/>
      <c r="J5" s="817"/>
      <c r="K5" s="817"/>
      <c r="L5" s="312"/>
      <c r="M5" s="312"/>
      <c r="N5" s="312"/>
      <c r="O5" s="312"/>
      <c r="P5" s="313"/>
    </row>
    <row r="6" spans="1:16" ht="20.3" customHeight="1" x14ac:dyDescent="0.3">
      <c r="A6" s="311"/>
      <c r="B6" s="825" t="s">
        <v>4581</v>
      </c>
      <c r="C6" s="826"/>
      <c r="D6" s="826"/>
      <c r="E6" s="826"/>
      <c r="F6" s="827"/>
      <c r="G6" s="816"/>
      <c r="H6" s="817"/>
      <c r="I6" s="817"/>
      <c r="J6" s="817"/>
      <c r="K6" s="817"/>
      <c r="L6" s="312"/>
      <c r="M6" s="312"/>
      <c r="N6" s="312"/>
      <c r="O6" s="312"/>
      <c r="P6" s="313"/>
    </row>
    <row r="7" spans="1:16" ht="20.3" customHeight="1" thickBot="1" x14ac:dyDescent="0.35">
      <c r="A7" s="314"/>
      <c r="B7" s="315"/>
      <c r="C7" s="315"/>
      <c r="D7" s="315"/>
      <c r="E7" s="315"/>
      <c r="F7" s="315"/>
      <c r="G7" s="315"/>
      <c r="H7" s="315"/>
      <c r="I7" s="315"/>
      <c r="J7" s="315"/>
      <c r="K7" s="315"/>
      <c r="L7" s="315"/>
      <c r="M7" s="315"/>
      <c r="N7" s="315"/>
      <c r="O7" s="315"/>
      <c r="P7" s="316"/>
    </row>
    <row r="8" spans="1:16" ht="20.3" customHeight="1" x14ac:dyDescent="0.3">
      <c r="A8" s="151"/>
      <c r="B8" s="152"/>
      <c r="C8" s="152"/>
      <c r="D8" s="152"/>
      <c r="E8" s="152"/>
      <c r="F8" s="152"/>
      <c r="G8" s="152"/>
      <c r="H8" s="152"/>
      <c r="I8" s="152"/>
      <c r="J8" s="152"/>
      <c r="K8" s="152"/>
      <c r="L8" s="152"/>
      <c r="M8" s="152"/>
      <c r="N8" s="152"/>
      <c r="O8" s="152"/>
      <c r="P8" s="153"/>
    </row>
    <row r="9" spans="1:16" ht="20.3" customHeight="1" x14ac:dyDescent="0.3">
      <c r="A9" s="174">
        <v>4</v>
      </c>
      <c r="B9" s="172" t="s">
        <v>4587</v>
      </c>
      <c r="C9" s="172"/>
      <c r="D9" s="172"/>
      <c r="E9" s="172"/>
      <c r="F9" s="172"/>
      <c r="G9" s="172"/>
      <c r="H9" s="172"/>
      <c r="I9" s="172"/>
      <c r="J9" s="172"/>
      <c r="K9" s="172"/>
      <c r="L9" s="175" t="s">
        <v>144</v>
      </c>
      <c r="M9" s="172"/>
      <c r="N9" s="176" t="s">
        <v>1172</v>
      </c>
      <c r="O9" s="175" t="s">
        <v>145</v>
      </c>
      <c r="P9" s="154"/>
    </row>
    <row r="10" spans="1:16" ht="20.3" customHeight="1" x14ac:dyDescent="0.3">
      <c r="A10" s="547"/>
      <c r="B10" s="149" t="s">
        <v>863</v>
      </c>
      <c r="C10" s="556"/>
      <c r="D10" s="556"/>
      <c r="E10" s="556"/>
      <c r="F10" s="556"/>
      <c r="G10" s="556"/>
      <c r="H10" s="556"/>
      <c r="I10" s="556"/>
      <c r="J10" s="556"/>
      <c r="K10" s="556"/>
      <c r="L10" s="557"/>
      <c r="M10" s="556"/>
      <c r="N10" s="558"/>
      <c r="O10" s="557"/>
      <c r="P10" s="154"/>
    </row>
    <row r="11" spans="1:16" ht="20.3" customHeight="1" x14ac:dyDescent="0.3">
      <c r="A11" s="155"/>
      <c r="B11" s="140" t="s">
        <v>58</v>
      </c>
      <c r="C11" s="378" t="s">
        <v>73</v>
      </c>
      <c r="D11" s="140"/>
      <c r="E11" s="140"/>
      <c r="F11" s="140"/>
      <c r="G11" s="140"/>
      <c r="H11" s="140"/>
      <c r="I11" s="140"/>
      <c r="J11" s="140"/>
      <c r="K11" s="140"/>
      <c r="L11" s="137"/>
      <c r="M11" s="140"/>
      <c r="N11" s="178"/>
      <c r="O11" s="137"/>
      <c r="P11" s="154"/>
    </row>
    <row r="12" spans="1:16" ht="20.3" customHeight="1" x14ac:dyDescent="0.3">
      <c r="A12" s="155"/>
      <c r="B12" s="168" t="s">
        <v>2014</v>
      </c>
      <c r="C12" s="161" t="s">
        <v>1942</v>
      </c>
      <c r="D12" s="161"/>
      <c r="E12" s="161"/>
      <c r="F12" s="161"/>
      <c r="G12" s="161"/>
      <c r="H12" s="161"/>
      <c r="I12" s="161"/>
      <c r="J12" s="161"/>
      <c r="K12" s="161"/>
      <c r="L12" s="137"/>
      <c r="M12" s="140"/>
      <c r="N12" s="376" t="str">
        <f>VLOOKUP(_Output!D479,_Guidance!B1507:C1512,2,FALSE)</f>
        <v xml:space="preserve"> </v>
      </c>
      <c r="O12" s="300" t="s">
        <v>1976</v>
      </c>
      <c r="P12" s="154"/>
    </row>
    <row r="13" spans="1:16" ht="20.3" customHeight="1" x14ac:dyDescent="0.3">
      <c r="A13" s="155"/>
      <c r="B13" s="168" t="s">
        <v>2015</v>
      </c>
      <c r="C13" s="161" t="s">
        <v>1975</v>
      </c>
      <c r="D13" s="167"/>
      <c r="E13" s="167"/>
      <c r="F13" s="167"/>
      <c r="G13" s="167"/>
      <c r="H13" s="167"/>
      <c r="I13" s="167"/>
      <c r="J13" s="167"/>
      <c r="K13" s="167"/>
      <c r="L13" s="137"/>
      <c r="M13" s="140"/>
      <c r="N13" s="376" t="str">
        <f>VLOOKUP(_Output!D480,_Guidance!B1513:C1518,2,FALSE)</f>
        <v xml:space="preserve"> </v>
      </c>
      <c r="O13" s="300" t="s">
        <v>1977</v>
      </c>
      <c r="P13" s="154"/>
    </row>
    <row r="14" spans="1:16" ht="20.3" customHeight="1" x14ac:dyDescent="0.3">
      <c r="A14" s="155"/>
      <c r="B14" s="173" t="s">
        <v>59</v>
      </c>
      <c r="C14" s="167" t="s">
        <v>1944</v>
      </c>
      <c r="D14" s="161"/>
      <c r="E14" s="161"/>
      <c r="F14" s="161"/>
      <c r="G14" s="161"/>
      <c r="H14" s="161"/>
      <c r="I14" s="161"/>
      <c r="J14" s="161"/>
      <c r="K14" s="161"/>
      <c r="L14" s="137"/>
      <c r="M14" s="140"/>
      <c r="N14" s="376"/>
      <c r="O14" s="300"/>
      <c r="P14" s="154"/>
    </row>
    <row r="15" spans="1:16" ht="20.3" customHeight="1" x14ac:dyDescent="0.3">
      <c r="A15" s="155"/>
      <c r="B15" s="168" t="s">
        <v>228</v>
      </c>
      <c r="C15" s="161" t="s">
        <v>2454</v>
      </c>
      <c r="D15" s="161"/>
      <c r="E15" s="161"/>
      <c r="F15" s="161"/>
      <c r="G15" s="161"/>
      <c r="H15" s="161"/>
      <c r="I15" s="161"/>
      <c r="J15" s="161"/>
      <c r="K15" s="161"/>
      <c r="L15" s="137"/>
      <c r="M15" s="140"/>
      <c r="N15" s="376" t="str">
        <f>VLOOKUP(_Output!D482,_Guidance!B1519:C1524,2,FALSE)</f>
        <v xml:space="preserve"> </v>
      </c>
      <c r="O15" s="300" t="s">
        <v>4591</v>
      </c>
      <c r="P15" s="154"/>
    </row>
    <row r="16" spans="1:16" ht="20.3" customHeight="1" x14ac:dyDescent="0.3">
      <c r="A16" s="155"/>
      <c r="B16" s="168" t="s">
        <v>296</v>
      </c>
      <c r="C16" s="161" t="s">
        <v>2455</v>
      </c>
      <c r="D16" s="161"/>
      <c r="E16" s="161"/>
      <c r="F16" s="161"/>
      <c r="G16" s="161"/>
      <c r="H16" s="161"/>
      <c r="I16" s="161"/>
      <c r="J16" s="161"/>
      <c r="K16" s="161"/>
      <c r="L16" s="137"/>
      <c r="M16" s="140"/>
      <c r="N16" s="376" t="str">
        <f>VLOOKUP(_Output!D483,_Guidance!B1525:C1530,2,FALSE)</f>
        <v xml:space="preserve"> </v>
      </c>
      <c r="O16" s="300" t="s">
        <v>4592</v>
      </c>
      <c r="P16" s="154"/>
    </row>
    <row r="17" spans="1:16" ht="20.3" customHeight="1" x14ac:dyDescent="0.3">
      <c r="A17" s="155"/>
      <c r="B17" s="173" t="s">
        <v>81</v>
      </c>
      <c r="C17" s="167" t="s">
        <v>1945</v>
      </c>
      <c r="D17" s="161"/>
      <c r="E17" s="161"/>
      <c r="F17" s="161"/>
      <c r="G17" s="161"/>
      <c r="H17" s="161"/>
      <c r="I17" s="161"/>
      <c r="J17" s="161"/>
      <c r="K17" s="161"/>
      <c r="L17" s="137"/>
      <c r="M17" s="140"/>
      <c r="N17" s="376"/>
      <c r="O17" s="300"/>
      <c r="P17" s="154"/>
    </row>
    <row r="18" spans="1:16" ht="20.3" customHeight="1" x14ac:dyDescent="0.3">
      <c r="A18" s="155"/>
      <c r="B18" s="168" t="s">
        <v>82</v>
      </c>
      <c r="C18" s="161" t="s">
        <v>1946</v>
      </c>
      <c r="D18" s="161"/>
      <c r="E18" s="161"/>
      <c r="F18" s="161"/>
      <c r="G18" s="161"/>
      <c r="H18" s="161"/>
      <c r="I18" s="161"/>
      <c r="J18" s="161"/>
      <c r="K18" s="161"/>
      <c r="L18" s="137"/>
      <c r="M18" s="140"/>
      <c r="N18" s="376" t="str">
        <f>VLOOKUP(_Output!D485,_Guidance!B1531:C1536,2,FALSE)</f>
        <v xml:space="preserve"> </v>
      </c>
      <c r="O18" s="300" t="s">
        <v>2376</v>
      </c>
      <c r="P18" s="154"/>
    </row>
    <row r="19" spans="1:16" ht="20.3" customHeight="1" x14ac:dyDescent="0.3">
      <c r="A19" s="155"/>
      <c r="B19" s="168" t="s">
        <v>83</v>
      </c>
      <c r="C19" s="161" t="s">
        <v>1947</v>
      </c>
      <c r="D19" s="161"/>
      <c r="E19" s="161"/>
      <c r="F19" s="161"/>
      <c r="G19" s="161"/>
      <c r="H19" s="161"/>
      <c r="I19" s="161"/>
      <c r="J19" s="161"/>
      <c r="K19" s="161"/>
      <c r="L19" s="137"/>
      <c r="M19" s="140"/>
      <c r="N19" s="376" t="str">
        <f>VLOOKUP(_Output!D486,_Guidance!B1537:C1542,2,FALSE)</f>
        <v xml:space="preserve"> </v>
      </c>
      <c r="O19" s="300" t="s">
        <v>1978</v>
      </c>
      <c r="P19" s="154"/>
    </row>
    <row r="20" spans="1:16" ht="20.3" customHeight="1" x14ac:dyDescent="0.3">
      <c r="A20" s="155"/>
      <c r="B20" s="168" t="s">
        <v>84</v>
      </c>
      <c r="C20" s="161" t="s">
        <v>1948</v>
      </c>
      <c r="D20" s="161"/>
      <c r="E20" s="161"/>
      <c r="F20" s="161"/>
      <c r="G20" s="161"/>
      <c r="H20" s="161"/>
      <c r="I20" s="161"/>
      <c r="J20" s="161"/>
      <c r="K20" s="161"/>
      <c r="L20" s="137"/>
      <c r="M20" s="140"/>
      <c r="N20" s="376" t="str">
        <f>VLOOKUP(_Output!D487,_Guidance!B1543:C1548,2,FALSE)</f>
        <v xml:space="preserve"> </v>
      </c>
      <c r="O20" s="300" t="s">
        <v>1979</v>
      </c>
      <c r="P20" s="154"/>
    </row>
    <row r="21" spans="1:16" ht="20.3" customHeight="1" x14ac:dyDescent="0.3">
      <c r="A21" s="155"/>
      <c r="B21" s="168" t="s">
        <v>85</v>
      </c>
      <c r="C21" s="161" t="s">
        <v>1949</v>
      </c>
      <c r="D21" s="161"/>
      <c r="E21" s="161"/>
      <c r="F21" s="161"/>
      <c r="G21" s="161"/>
      <c r="H21" s="161"/>
      <c r="I21" s="161"/>
      <c r="J21" s="161"/>
      <c r="K21" s="161"/>
      <c r="L21" s="137"/>
      <c r="M21" s="140"/>
      <c r="N21" s="376" t="str">
        <f>VLOOKUP(_Output!D488,_Guidance!B1549:C1554,2,FALSE)</f>
        <v xml:space="preserve"> </v>
      </c>
      <c r="O21" s="300" t="s">
        <v>1980</v>
      </c>
      <c r="P21" s="154"/>
    </row>
    <row r="22" spans="1:16" ht="20.3" customHeight="1" x14ac:dyDescent="0.3">
      <c r="A22" s="155"/>
      <c r="B22" s="173" t="s">
        <v>112</v>
      </c>
      <c r="C22" s="167" t="s">
        <v>3551</v>
      </c>
      <c r="D22" s="161"/>
      <c r="E22" s="161"/>
      <c r="F22" s="161"/>
      <c r="G22" s="161"/>
      <c r="H22" s="161"/>
      <c r="I22" s="161"/>
      <c r="J22" s="161"/>
      <c r="K22" s="161"/>
      <c r="L22" s="137"/>
      <c r="M22" s="140"/>
      <c r="N22" s="376"/>
      <c r="O22" s="300"/>
      <c r="P22" s="154"/>
    </row>
    <row r="23" spans="1:16" ht="20.3" customHeight="1" x14ac:dyDescent="0.3">
      <c r="A23" s="155"/>
      <c r="B23" s="168" t="s">
        <v>2016</v>
      </c>
      <c r="C23" s="161" t="s">
        <v>2514</v>
      </c>
      <c r="D23" s="161"/>
      <c r="E23" s="161"/>
      <c r="F23" s="161"/>
      <c r="G23" s="161"/>
      <c r="H23" s="161"/>
      <c r="I23" s="161"/>
      <c r="J23" s="161"/>
      <c r="K23" s="161"/>
      <c r="L23" s="137"/>
      <c r="M23" s="140"/>
      <c r="N23" s="376" t="str">
        <f>VLOOKUP(_Output!D1060,_Guidance!B1555:C1560,2,FALSE)</f>
        <v xml:space="preserve"> </v>
      </c>
      <c r="O23" s="300" t="s">
        <v>2828</v>
      </c>
      <c r="P23" s="154"/>
    </row>
    <row r="24" spans="1:16" ht="20.3" customHeight="1" x14ac:dyDescent="0.3">
      <c r="A24" s="155"/>
      <c r="B24" s="168" t="s">
        <v>2017</v>
      </c>
      <c r="C24" s="161" t="s">
        <v>2498</v>
      </c>
      <c r="D24" s="161"/>
      <c r="E24" s="161"/>
      <c r="F24" s="161"/>
      <c r="G24" s="161"/>
      <c r="H24" s="161"/>
      <c r="I24" s="161"/>
      <c r="J24" s="161"/>
      <c r="K24" s="161"/>
      <c r="L24" s="137"/>
      <c r="M24" s="140"/>
      <c r="N24" s="376" t="str">
        <f>VLOOKUP(_Output!D1061,_Guidance!B1561:C1566,2,FALSE)</f>
        <v xml:space="preserve"> </v>
      </c>
      <c r="O24" s="300" t="s">
        <v>2829</v>
      </c>
      <c r="P24" s="154"/>
    </row>
    <row r="25" spans="1:16" ht="20.3" customHeight="1" x14ac:dyDescent="0.3">
      <c r="A25" s="155"/>
      <c r="B25" s="168" t="s">
        <v>2018</v>
      </c>
      <c r="C25" s="161" t="s">
        <v>3552</v>
      </c>
      <c r="D25" s="161"/>
      <c r="E25" s="161"/>
      <c r="F25" s="161"/>
      <c r="G25" s="161"/>
      <c r="H25" s="161"/>
      <c r="I25" s="161"/>
      <c r="J25" s="161"/>
      <c r="K25" s="161"/>
      <c r="L25" s="137"/>
      <c r="M25" s="140"/>
      <c r="N25" s="376" t="str">
        <f>VLOOKUP(_Output!D1062,_Guidance!B1567:C1572,2,FALSE)</f>
        <v xml:space="preserve"> </v>
      </c>
      <c r="O25" s="300" t="s">
        <v>3553</v>
      </c>
      <c r="P25" s="154"/>
    </row>
    <row r="26" spans="1:16" ht="20.3" customHeight="1" x14ac:dyDescent="0.3">
      <c r="A26" s="155"/>
      <c r="B26" s="168" t="s">
        <v>2019</v>
      </c>
      <c r="C26" s="161" t="s">
        <v>4571</v>
      </c>
      <c r="D26" s="161"/>
      <c r="E26" s="161"/>
      <c r="F26" s="161"/>
      <c r="G26" s="161"/>
      <c r="H26" s="161"/>
      <c r="I26" s="161"/>
      <c r="J26" s="161"/>
      <c r="K26" s="161"/>
      <c r="L26" s="137"/>
      <c r="M26" s="140"/>
      <c r="N26" s="376" t="str">
        <f>VLOOKUP(_Output!D1063,_Guidance!B1573:C1578,2,FALSE)</f>
        <v xml:space="preserve"> </v>
      </c>
      <c r="O26" s="300" t="s">
        <v>2831</v>
      </c>
      <c r="P26" s="154"/>
    </row>
    <row r="27" spans="1:16" ht="20.3" customHeight="1" x14ac:dyDescent="0.3">
      <c r="A27" s="155"/>
      <c r="B27" s="168" t="s">
        <v>2308</v>
      </c>
      <c r="C27" s="161" t="s">
        <v>2500</v>
      </c>
      <c r="D27" s="161"/>
      <c r="E27" s="161"/>
      <c r="F27" s="161"/>
      <c r="G27" s="161"/>
      <c r="H27" s="161"/>
      <c r="I27" s="161"/>
      <c r="J27" s="161"/>
      <c r="K27" s="161"/>
      <c r="L27" s="137"/>
      <c r="M27" s="140"/>
      <c r="N27" s="376" t="str">
        <f>VLOOKUP(_Output!D1064,_Guidance!B1579:C1584,2,FALSE)</f>
        <v xml:space="preserve"> </v>
      </c>
      <c r="O27" s="300" t="s">
        <v>2832</v>
      </c>
      <c r="P27" s="154"/>
    </row>
    <row r="28" spans="1:16" ht="20.3" customHeight="1" x14ac:dyDescent="0.3">
      <c r="A28" s="155"/>
      <c r="B28" s="173" t="s">
        <v>114</v>
      </c>
      <c r="C28" s="167" t="s">
        <v>4669</v>
      </c>
      <c r="D28" s="161"/>
      <c r="E28" s="161"/>
      <c r="F28" s="161"/>
      <c r="G28" s="161"/>
      <c r="H28" s="161"/>
      <c r="I28" s="161"/>
      <c r="J28" s="161"/>
      <c r="K28" s="161"/>
      <c r="L28" s="137"/>
      <c r="M28" s="140"/>
      <c r="N28" s="376"/>
      <c r="O28" s="300"/>
      <c r="P28" s="154"/>
    </row>
    <row r="29" spans="1:16" ht="20.3" customHeight="1" x14ac:dyDescent="0.3">
      <c r="A29" s="155"/>
      <c r="B29" s="168" t="s">
        <v>2020</v>
      </c>
      <c r="C29" s="161" t="s">
        <v>2296</v>
      </c>
      <c r="D29" s="161"/>
      <c r="E29" s="161"/>
      <c r="F29" s="161"/>
      <c r="G29" s="161"/>
      <c r="H29" s="161"/>
      <c r="I29" s="161"/>
      <c r="J29" s="161"/>
      <c r="K29" s="161"/>
      <c r="L29" s="137"/>
      <c r="M29" s="140"/>
      <c r="N29" s="376" t="str">
        <f>VLOOKUP(_Output!D490,_Guidance!B1585:C1590,2,FALSE)</f>
        <v xml:space="preserve"> </v>
      </c>
      <c r="O29" s="300" t="s">
        <v>1981</v>
      </c>
      <c r="P29" s="154"/>
    </row>
    <row r="30" spans="1:16" ht="20.3" customHeight="1" x14ac:dyDescent="0.3">
      <c r="A30" s="155"/>
      <c r="B30" s="168" t="s">
        <v>2021</v>
      </c>
      <c r="C30" s="161" t="s">
        <v>1951</v>
      </c>
      <c r="D30" s="161"/>
      <c r="E30" s="161"/>
      <c r="F30" s="161"/>
      <c r="G30" s="161"/>
      <c r="H30" s="161"/>
      <c r="I30" s="161"/>
      <c r="J30" s="161"/>
      <c r="K30" s="161"/>
      <c r="L30" s="137"/>
      <c r="M30" s="140"/>
      <c r="N30" s="376" t="str">
        <f>VLOOKUP(_Output!D491,_Guidance!B1591:C1596,2,FALSE)</f>
        <v xml:space="preserve"> </v>
      </c>
      <c r="O30" s="300" t="s">
        <v>2053</v>
      </c>
      <c r="P30" s="154"/>
    </row>
    <row r="31" spans="1:16" ht="20.3" customHeight="1" x14ac:dyDescent="0.3">
      <c r="A31" s="155"/>
      <c r="B31" s="168" t="s">
        <v>2324</v>
      </c>
      <c r="C31" s="161" t="s">
        <v>1954</v>
      </c>
      <c r="D31" s="170"/>
      <c r="E31" s="170"/>
      <c r="F31" s="170"/>
      <c r="G31" s="170"/>
      <c r="H31" s="170"/>
      <c r="I31" s="170"/>
      <c r="J31" s="170"/>
      <c r="K31" s="170"/>
      <c r="L31" s="300"/>
      <c r="M31" s="374"/>
      <c r="N31" s="376" t="str">
        <f>VLOOKUP(_Output!D492,_Guidance!B1597:C1602,2,FALSE)</f>
        <v xml:space="preserve"> </v>
      </c>
      <c r="O31" s="300" t="s">
        <v>2245</v>
      </c>
      <c r="P31" s="154"/>
    </row>
    <row r="32" spans="1:16" ht="20.3" customHeight="1" x14ac:dyDescent="0.3">
      <c r="A32" s="155"/>
      <c r="B32" s="168" t="s">
        <v>2325</v>
      </c>
      <c r="C32" s="161" t="s">
        <v>1956</v>
      </c>
      <c r="D32" s="161"/>
      <c r="E32" s="161"/>
      <c r="F32" s="161"/>
      <c r="G32" s="161"/>
      <c r="H32" s="161"/>
      <c r="I32" s="161"/>
      <c r="J32" s="161"/>
      <c r="K32" s="161"/>
      <c r="L32" s="137"/>
      <c r="M32" s="140"/>
      <c r="N32" s="376" t="str">
        <f>VLOOKUP(_Output!D493,_Guidance!B1603:C1608,2,FALSE)</f>
        <v xml:space="preserve"> </v>
      </c>
      <c r="O32" s="300" t="s">
        <v>1982</v>
      </c>
      <c r="P32" s="154"/>
    </row>
    <row r="33" spans="1:16" ht="20.3" customHeight="1" x14ac:dyDescent="0.3">
      <c r="A33" s="155"/>
      <c r="B33" s="168" t="s">
        <v>2326</v>
      </c>
      <c r="C33" s="161" t="s">
        <v>2369</v>
      </c>
      <c r="D33" s="161"/>
      <c r="E33" s="161"/>
      <c r="F33" s="161"/>
      <c r="G33" s="161"/>
      <c r="H33" s="161"/>
      <c r="I33" s="161"/>
      <c r="J33" s="161"/>
      <c r="K33" s="161"/>
      <c r="L33" s="137"/>
      <c r="M33" s="140"/>
      <c r="N33" s="376" t="str">
        <f>VLOOKUP(_Output!D494,_Guidance!B1609:C1614,2,FALSE)</f>
        <v xml:space="preserve"> </v>
      </c>
      <c r="O33" s="300" t="s">
        <v>3540</v>
      </c>
      <c r="P33" s="154"/>
    </row>
    <row r="34" spans="1:16" ht="20.3" customHeight="1" x14ac:dyDescent="0.3">
      <c r="A34" s="155"/>
      <c r="B34" s="168" t="s">
        <v>2331</v>
      </c>
      <c r="C34" s="161" t="s">
        <v>2309</v>
      </c>
      <c r="D34" s="161"/>
      <c r="E34" s="161"/>
      <c r="F34" s="161"/>
      <c r="G34" s="161"/>
      <c r="H34" s="161"/>
      <c r="I34" s="161"/>
      <c r="J34" s="161"/>
      <c r="K34" s="161"/>
      <c r="L34" s="137"/>
      <c r="M34" s="140"/>
      <c r="N34" s="376" t="str">
        <f>VLOOKUP(_Output!D495,_Guidance!B1615:C1620,2,FALSE)</f>
        <v xml:space="preserve"> </v>
      </c>
      <c r="O34" s="300" t="s">
        <v>2304</v>
      </c>
      <c r="P34" s="154"/>
    </row>
    <row r="35" spans="1:16" ht="20.3" customHeight="1" x14ac:dyDescent="0.3">
      <c r="A35" s="155"/>
      <c r="B35" s="161" t="s">
        <v>301</v>
      </c>
      <c r="C35" s="167" t="s">
        <v>3529</v>
      </c>
      <c r="D35" s="161"/>
      <c r="E35" s="161"/>
      <c r="F35" s="161"/>
      <c r="G35" s="161"/>
      <c r="H35" s="161"/>
      <c r="I35" s="161"/>
      <c r="J35" s="161"/>
      <c r="K35" s="161"/>
      <c r="L35" s="137"/>
      <c r="M35" s="140"/>
      <c r="N35" s="376"/>
      <c r="O35" s="300"/>
      <c r="P35" s="154"/>
    </row>
    <row r="36" spans="1:16" ht="20.3" customHeight="1" x14ac:dyDescent="0.3">
      <c r="A36" s="155"/>
      <c r="B36" s="168" t="s">
        <v>2022</v>
      </c>
      <c r="C36" s="161" t="s">
        <v>2246</v>
      </c>
      <c r="D36" s="161"/>
      <c r="E36" s="161"/>
      <c r="F36" s="161"/>
      <c r="G36" s="161"/>
      <c r="H36" s="161"/>
      <c r="I36" s="161"/>
      <c r="J36" s="161"/>
      <c r="K36" s="161"/>
      <c r="L36" s="137"/>
      <c r="M36" s="140"/>
      <c r="N36" s="376" t="str">
        <f>VLOOKUP(_Output!D497,_Guidance!B1621:C1626,2,FALSE)</f>
        <v xml:space="preserve"> </v>
      </c>
      <c r="O36" s="300" t="s">
        <v>4595</v>
      </c>
      <c r="P36" s="154"/>
    </row>
    <row r="37" spans="1:16" ht="20.3" customHeight="1" x14ac:dyDescent="0.3">
      <c r="A37" s="155"/>
      <c r="B37" s="168" t="s">
        <v>2023</v>
      </c>
      <c r="C37" s="161" t="s">
        <v>1959</v>
      </c>
      <c r="D37" s="161"/>
      <c r="E37" s="161"/>
      <c r="F37" s="161"/>
      <c r="G37" s="161"/>
      <c r="H37" s="161"/>
      <c r="I37" s="161"/>
      <c r="J37" s="161"/>
      <c r="K37" s="161"/>
      <c r="L37" s="137"/>
      <c r="M37" s="140"/>
      <c r="N37" s="376" t="str">
        <f>VLOOKUP(_Output!D499,_Guidance!B1627:C1632,2,FALSE)</f>
        <v xml:space="preserve"> </v>
      </c>
      <c r="O37" s="300" t="s">
        <v>1983</v>
      </c>
      <c r="P37" s="154"/>
    </row>
    <row r="38" spans="1:16" ht="20.3" customHeight="1" x14ac:dyDescent="0.3">
      <c r="A38" s="155"/>
      <c r="B38" s="168" t="s">
        <v>3534</v>
      </c>
      <c r="C38" s="161" t="s">
        <v>3530</v>
      </c>
      <c r="D38" s="161"/>
      <c r="E38" s="161"/>
      <c r="F38" s="161"/>
      <c r="G38" s="161"/>
      <c r="H38" s="161"/>
      <c r="I38" s="161"/>
      <c r="J38" s="161"/>
      <c r="K38" s="161"/>
      <c r="L38" s="137"/>
      <c r="M38" s="140"/>
      <c r="N38" s="376" t="str">
        <f>VLOOKUP(_Output!D1142,_Guidance!B1633:C1638,2,FALSE)</f>
        <v xml:space="preserve"> </v>
      </c>
      <c r="O38" s="300" t="s">
        <v>3543</v>
      </c>
      <c r="P38" s="154"/>
    </row>
    <row r="39" spans="1:16" ht="20.3" customHeight="1" x14ac:dyDescent="0.3">
      <c r="A39" s="155"/>
      <c r="B39" s="168"/>
      <c r="C39" s="161"/>
      <c r="D39" s="161"/>
      <c r="E39" s="161"/>
      <c r="F39" s="161"/>
      <c r="G39" s="161"/>
      <c r="H39" s="161"/>
      <c r="I39" s="161"/>
      <c r="J39" s="161"/>
      <c r="K39" s="161"/>
      <c r="L39" s="137"/>
      <c r="M39" s="140"/>
      <c r="N39" s="376"/>
      <c r="O39" s="300"/>
      <c r="P39" s="154"/>
    </row>
    <row r="40" spans="1:16" ht="20.3" customHeight="1" x14ac:dyDescent="0.3">
      <c r="A40" s="155"/>
      <c r="B40" s="559" t="s">
        <v>902</v>
      </c>
      <c r="C40" s="169"/>
      <c r="D40" s="169"/>
      <c r="E40" s="169"/>
      <c r="F40" s="169"/>
      <c r="G40" s="169"/>
      <c r="H40" s="169"/>
      <c r="I40" s="169"/>
      <c r="J40" s="169"/>
      <c r="K40" s="169"/>
      <c r="L40" s="139"/>
      <c r="M40" s="143"/>
      <c r="N40" s="377"/>
      <c r="O40" s="304"/>
      <c r="P40" s="154"/>
    </row>
    <row r="41" spans="1:16" ht="20.3" customHeight="1" x14ac:dyDescent="0.3">
      <c r="A41" s="155"/>
      <c r="B41" s="161" t="s">
        <v>783</v>
      </c>
      <c r="C41" s="167" t="s">
        <v>3535</v>
      </c>
      <c r="D41" s="161"/>
      <c r="E41" s="161"/>
      <c r="F41" s="161"/>
      <c r="G41" s="161"/>
      <c r="H41" s="161"/>
      <c r="I41" s="161"/>
      <c r="J41" s="161"/>
      <c r="K41" s="161"/>
      <c r="L41" s="137"/>
      <c r="M41" s="140"/>
      <c r="N41" s="178"/>
      <c r="O41" s="300"/>
      <c r="P41" s="154"/>
    </row>
    <row r="42" spans="1:16" ht="20.3" customHeight="1" x14ac:dyDescent="0.3">
      <c r="A42" s="155"/>
      <c r="B42" s="167" t="s">
        <v>3603</v>
      </c>
      <c r="C42" s="167"/>
      <c r="D42" s="161"/>
      <c r="E42" s="161"/>
      <c r="F42" s="161"/>
      <c r="G42" s="161"/>
      <c r="H42" s="161"/>
      <c r="I42" s="161"/>
      <c r="J42" s="161"/>
      <c r="K42" s="161"/>
      <c r="L42" s="137"/>
      <c r="M42" s="140"/>
      <c r="N42" s="178"/>
      <c r="O42" s="300"/>
      <c r="P42" s="154"/>
    </row>
    <row r="43" spans="1:16" ht="20.3" customHeight="1" x14ac:dyDescent="0.3">
      <c r="A43" s="155"/>
      <c r="B43" s="168" t="s">
        <v>2965</v>
      </c>
      <c r="C43" s="161" t="s">
        <v>2026</v>
      </c>
      <c r="D43" s="161"/>
      <c r="E43" s="161"/>
      <c r="F43" s="161"/>
      <c r="G43" s="161"/>
      <c r="H43" s="161"/>
      <c r="I43" s="161"/>
      <c r="J43" s="161"/>
      <c r="K43" s="161"/>
      <c r="L43" s="137"/>
      <c r="M43" s="140"/>
      <c r="N43" s="178" t="str">
        <f>VLOOKUP(_Output!D507,_Guidance!$B$2234:$C$2240,2,FALSE)</f>
        <v xml:space="preserve"> </v>
      </c>
      <c r="O43" s="300" t="s">
        <v>2043</v>
      </c>
      <c r="P43" s="154"/>
    </row>
    <row r="44" spans="1:16" ht="20.3" customHeight="1" x14ac:dyDescent="0.3">
      <c r="A44" s="155"/>
      <c r="B44" s="168" t="s">
        <v>2966</v>
      </c>
      <c r="C44" s="161" t="s">
        <v>2028</v>
      </c>
      <c r="D44" s="161"/>
      <c r="E44" s="161"/>
      <c r="F44" s="161"/>
      <c r="G44" s="161"/>
      <c r="H44" s="161"/>
      <c r="I44" s="161"/>
      <c r="J44" s="161"/>
      <c r="K44" s="161"/>
      <c r="L44" s="137"/>
      <c r="M44" s="140"/>
      <c r="N44" s="178" t="str">
        <f>VLOOKUP(_Output!D509,_Guidance!$B$2234:$C$2240,2,FALSE)</f>
        <v xml:space="preserve"> </v>
      </c>
      <c r="O44" s="300" t="s">
        <v>2045</v>
      </c>
      <c r="P44" s="154"/>
    </row>
    <row r="45" spans="1:16" ht="20.3" customHeight="1" x14ac:dyDescent="0.3">
      <c r="A45" s="155"/>
      <c r="B45" s="168" t="s">
        <v>2967</v>
      </c>
      <c r="C45" s="161" t="s">
        <v>2034</v>
      </c>
      <c r="D45" s="161"/>
      <c r="E45" s="161"/>
      <c r="F45" s="161"/>
      <c r="G45" s="161"/>
      <c r="H45" s="161"/>
      <c r="I45" s="161"/>
      <c r="J45" s="161"/>
      <c r="K45" s="161"/>
      <c r="L45" s="137"/>
      <c r="M45" s="140"/>
      <c r="N45" s="178" t="str">
        <f>VLOOKUP(_Output!D516,_Guidance!$B$2234:$C$2240,2,FALSE)</f>
        <v xml:space="preserve"> </v>
      </c>
      <c r="O45" s="300" t="s">
        <v>2051</v>
      </c>
      <c r="P45" s="154"/>
    </row>
    <row r="46" spans="1:16" ht="20.3" customHeight="1" x14ac:dyDescent="0.3">
      <c r="A46" s="155"/>
      <c r="B46" s="161"/>
      <c r="C46" s="140"/>
      <c r="D46" s="161"/>
      <c r="E46" s="161"/>
      <c r="F46" s="161"/>
      <c r="G46" s="161"/>
      <c r="H46" s="161"/>
      <c r="I46" s="161"/>
      <c r="J46" s="161"/>
      <c r="K46" s="161"/>
      <c r="L46" s="137"/>
      <c r="M46" s="140"/>
      <c r="N46" s="178"/>
      <c r="O46" s="300"/>
      <c r="P46" s="154"/>
    </row>
    <row r="47" spans="1:16" ht="20.3" customHeight="1" x14ac:dyDescent="0.3">
      <c r="A47" s="155"/>
      <c r="B47" s="167" t="s">
        <v>3924</v>
      </c>
      <c r="C47" s="167"/>
      <c r="D47" s="161"/>
      <c r="E47" s="161"/>
      <c r="F47" s="161"/>
      <c r="G47" s="161"/>
      <c r="H47" s="161"/>
      <c r="I47" s="161"/>
      <c r="J47" s="161"/>
      <c r="K47" s="161"/>
      <c r="L47" s="137"/>
      <c r="M47" s="140"/>
      <c r="N47" s="178"/>
      <c r="O47" s="300"/>
      <c r="P47" s="154"/>
    </row>
    <row r="48" spans="1:16" ht="20.3" customHeight="1" x14ac:dyDescent="0.3">
      <c r="A48" s="155"/>
      <c r="B48" s="168" t="s">
        <v>2968</v>
      </c>
      <c r="C48" s="161" t="s">
        <v>5107</v>
      </c>
      <c r="D48" s="161"/>
      <c r="E48" s="161"/>
      <c r="F48" s="161"/>
      <c r="G48" s="161"/>
      <c r="H48" s="161"/>
      <c r="I48" s="161"/>
      <c r="J48" s="161"/>
      <c r="K48" s="161"/>
      <c r="L48" s="137"/>
      <c r="M48" s="140"/>
      <c r="N48" s="178" t="str">
        <f>VLOOKUP(_Output!D502,_Guidance!$B$2234:$C$2240,2,FALSE)</f>
        <v xml:space="preserve"> </v>
      </c>
      <c r="O48" s="300" t="s">
        <v>5108</v>
      </c>
      <c r="P48" s="154"/>
    </row>
    <row r="49" spans="1:16" ht="20.3" customHeight="1" x14ac:dyDescent="0.3">
      <c r="A49" s="155"/>
      <c r="B49" s="168" t="s">
        <v>2969</v>
      </c>
      <c r="C49" s="161" t="s">
        <v>2024</v>
      </c>
      <c r="D49" s="161"/>
      <c r="E49" s="161"/>
      <c r="F49" s="161"/>
      <c r="G49" s="161"/>
      <c r="H49" s="161"/>
      <c r="I49" s="161"/>
      <c r="J49" s="161"/>
      <c r="K49" s="161"/>
      <c r="L49" s="137"/>
      <c r="M49" s="140"/>
      <c r="N49" s="178" t="str">
        <f>VLOOKUP(_Output!D503,_Guidance!$B$2234:$C$2240,2,FALSE)</f>
        <v xml:space="preserve"> </v>
      </c>
      <c r="O49" s="300" t="s">
        <v>2039</v>
      </c>
      <c r="P49" s="154"/>
    </row>
    <row r="50" spans="1:16" ht="20.3" customHeight="1" x14ac:dyDescent="0.3">
      <c r="A50" s="155"/>
      <c r="B50" s="168" t="s">
        <v>2970</v>
      </c>
      <c r="C50" s="161" t="s">
        <v>1969</v>
      </c>
      <c r="D50" s="161"/>
      <c r="E50" s="161"/>
      <c r="F50" s="161"/>
      <c r="G50" s="161"/>
      <c r="H50" s="161"/>
      <c r="I50" s="161"/>
      <c r="J50" s="161"/>
      <c r="K50" s="161"/>
      <c r="L50" s="137"/>
      <c r="M50" s="140"/>
      <c r="N50" s="178" t="str">
        <f>VLOOKUP(_Output!D504,_Guidance!$B$2234:$C$2240,2,FALSE)</f>
        <v xml:space="preserve"> </v>
      </c>
      <c r="O50" s="300" t="s">
        <v>2040</v>
      </c>
      <c r="P50" s="154"/>
    </row>
    <row r="51" spans="1:16" ht="20.3" customHeight="1" x14ac:dyDescent="0.3">
      <c r="A51" s="155"/>
      <c r="B51" s="168" t="s">
        <v>2971</v>
      </c>
      <c r="C51" s="161" t="s">
        <v>2170</v>
      </c>
      <c r="D51" s="161"/>
      <c r="E51" s="161"/>
      <c r="F51" s="161"/>
      <c r="G51" s="161"/>
      <c r="H51" s="161"/>
      <c r="I51" s="161"/>
      <c r="J51" s="161"/>
      <c r="K51" s="161"/>
      <c r="L51" s="137"/>
      <c r="M51" s="140"/>
      <c r="N51" s="178" t="str">
        <f>VLOOKUP(_Output!D505,_Guidance!$B$2234:$C$2240,2,FALSE)</f>
        <v xml:space="preserve"> </v>
      </c>
      <c r="O51" s="300" t="s">
        <v>2041</v>
      </c>
      <c r="P51" s="154"/>
    </row>
    <row r="52" spans="1:16" ht="20.3" customHeight="1" x14ac:dyDescent="0.3">
      <c r="A52" s="155"/>
      <c r="B52" s="168" t="s">
        <v>2972</v>
      </c>
      <c r="C52" s="161" t="s">
        <v>2025</v>
      </c>
      <c r="D52" s="161"/>
      <c r="E52" s="161"/>
      <c r="F52" s="161"/>
      <c r="G52" s="161"/>
      <c r="H52" s="161"/>
      <c r="I52" s="161"/>
      <c r="J52" s="161"/>
      <c r="K52" s="161"/>
      <c r="L52" s="137"/>
      <c r="M52" s="140"/>
      <c r="N52" s="178" t="str">
        <f>VLOOKUP(_Output!D506,_Guidance!$B$2234:$C$2240,2,FALSE)</f>
        <v xml:space="preserve"> </v>
      </c>
      <c r="O52" s="300" t="s">
        <v>2042</v>
      </c>
      <c r="P52" s="154"/>
    </row>
    <row r="53" spans="1:16" ht="20.3" customHeight="1" x14ac:dyDescent="0.3">
      <c r="A53" s="155"/>
      <c r="B53" s="161"/>
      <c r="C53" s="161"/>
      <c r="D53" s="161"/>
      <c r="E53" s="161"/>
      <c r="F53" s="161"/>
      <c r="G53" s="161"/>
      <c r="H53" s="161"/>
      <c r="I53" s="161"/>
      <c r="J53" s="161"/>
      <c r="K53" s="161"/>
      <c r="L53" s="137"/>
      <c r="M53" s="140"/>
      <c r="N53" s="178"/>
      <c r="O53" s="300"/>
      <c r="P53" s="154"/>
    </row>
    <row r="54" spans="1:16" ht="20.3" customHeight="1" x14ac:dyDescent="0.3">
      <c r="A54" s="155"/>
      <c r="B54" s="167" t="s">
        <v>3921</v>
      </c>
      <c r="C54" s="167"/>
      <c r="D54" s="161"/>
      <c r="E54" s="161"/>
      <c r="F54" s="161"/>
      <c r="G54" s="161"/>
      <c r="H54" s="161"/>
      <c r="I54" s="161"/>
      <c r="J54" s="161"/>
      <c r="K54" s="161"/>
      <c r="L54" s="137"/>
      <c r="M54" s="140"/>
      <c r="N54" s="178"/>
      <c r="O54" s="300"/>
      <c r="P54" s="154"/>
    </row>
    <row r="55" spans="1:16" ht="20.3" customHeight="1" x14ac:dyDescent="0.3">
      <c r="A55" s="155"/>
      <c r="B55" s="168" t="s">
        <v>2973</v>
      </c>
      <c r="C55" s="161" t="s">
        <v>2027</v>
      </c>
      <c r="D55" s="161"/>
      <c r="E55" s="161"/>
      <c r="F55" s="161"/>
      <c r="G55" s="161"/>
      <c r="H55" s="161"/>
      <c r="I55" s="161"/>
      <c r="J55" s="161"/>
      <c r="K55" s="161"/>
      <c r="L55" s="137"/>
      <c r="M55" s="140"/>
      <c r="N55" s="178" t="str">
        <f>VLOOKUP(_Output!D508,_Guidance!$B$2234:$C$2240,2,FALSE)</f>
        <v xml:space="preserve"> </v>
      </c>
      <c r="O55" s="300" t="s">
        <v>2044</v>
      </c>
      <c r="P55" s="154"/>
    </row>
    <row r="56" spans="1:16" ht="20.3" customHeight="1" x14ac:dyDescent="0.3">
      <c r="A56" s="155"/>
      <c r="B56" s="168" t="s">
        <v>2974</v>
      </c>
      <c r="C56" s="161" t="s">
        <v>2029</v>
      </c>
      <c r="D56" s="161"/>
      <c r="E56" s="167"/>
      <c r="F56" s="167"/>
      <c r="G56" s="167"/>
      <c r="H56" s="167"/>
      <c r="I56" s="167"/>
      <c r="J56" s="167"/>
      <c r="K56" s="167"/>
      <c r="L56" s="137"/>
      <c r="M56" s="140"/>
      <c r="N56" s="376" t="str">
        <f>VLOOKUP(_Output!D510,_Guidance!$B$2234:$C$2240,2,FALSE)</f>
        <v xml:space="preserve"> </v>
      </c>
      <c r="O56" s="300" t="s">
        <v>2046</v>
      </c>
      <c r="P56" s="154"/>
    </row>
    <row r="57" spans="1:16" ht="20.3" customHeight="1" x14ac:dyDescent="0.3">
      <c r="A57" s="155"/>
      <c r="B57" s="168" t="s">
        <v>2975</v>
      </c>
      <c r="C57" s="161" t="s">
        <v>5105</v>
      </c>
      <c r="D57" s="161"/>
      <c r="E57" s="161"/>
      <c r="F57" s="161"/>
      <c r="G57" s="161"/>
      <c r="H57" s="161"/>
      <c r="I57" s="161"/>
      <c r="J57" s="161"/>
      <c r="K57" s="161"/>
      <c r="L57" s="137"/>
      <c r="M57" s="140"/>
      <c r="N57" s="376" t="str">
        <f>VLOOKUP(_Output!D511,_Guidance!$B$2234:$C$2240,2,FALSE)</f>
        <v xml:space="preserve"> </v>
      </c>
      <c r="O57" s="300" t="s">
        <v>2047</v>
      </c>
      <c r="P57" s="154"/>
    </row>
    <row r="58" spans="1:16" ht="20.3" customHeight="1" x14ac:dyDescent="0.3">
      <c r="A58" s="155"/>
      <c r="B58" s="168" t="s">
        <v>2976</v>
      </c>
      <c r="C58" s="161" t="s">
        <v>5106</v>
      </c>
      <c r="D58" s="161"/>
      <c r="E58" s="161"/>
      <c r="F58" s="161"/>
      <c r="G58" s="161"/>
      <c r="H58" s="161"/>
      <c r="I58" s="161"/>
      <c r="J58" s="161"/>
      <c r="K58" s="161"/>
      <c r="L58" s="137"/>
      <c r="M58" s="140"/>
      <c r="N58" s="376" t="str">
        <f>VLOOKUP(_Output!D1289,_Guidance!$B$2234:$C$2240,2,FALSE)</f>
        <v xml:space="preserve"> </v>
      </c>
      <c r="O58" s="300" t="s">
        <v>3923</v>
      </c>
      <c r="P58" s="154"/>
    </row>
    <row r="59" spans="1:16" ht="20.3" customHeight="1" x14ac:dyDescent="0.3">
      <c r="A59" s="155"/>
      <c r="B59" s="168" t="s">
        <v>2977</v>
      </c>
      <c r="C59" s="161" t="s">
        <v>2030</v>
      </c>
      <c r="D59" s="161"/>
      <c r="E59" s="161"/>
      <c r="F59" s="161"/>
      <c r="G59" s="161"/>
      <c r="H59" s="161"/>
      <c r="I59" s="161"/>
      <c r="J59" s="161"/>
      <c r="K59" s="161"/>
      <c r="L59" s="137"/>
      <c r="M59" s="140"/>
      <c r="N59" s="376" t="str">
        <f>VLOOKUP(_Output!D512,_Guidance!$B$2234:$C$2240,2,FALSE)</f>
        <v xml:space="preserve"> </v>
      </c>
      <c r="O59" s="300" t="s">
        <v>2048</v>
      </c>
      <c r="P59" s="154"/>
    </row>
    <row r="60" spans="1:16" ht="20.3" customHeight="1" x14ac:dyDescent="0.3">
      <c r="A60" s="155"/>
      <c r="B60" s="168" t="s">
        <v>2978</v>
      </c>
      <c r="C60" s="161" t="s">
        <v>2031</v>
      </c>
      <c r="D60" s="161"/>
      <c r="E60" s="161"/>
      <c r="F60" s="161"/>
      <c r="G60" s="161"/>
      <c r="H60" s="161"/>
      <c r="I60" s="161"/>
      <c r="J60" s="161"/>
      <c r="K60" s="161"/>
      <c r="L60" s="137"/>
      <c r="M60" s="140"/>
      <c r="N60" s="376" t="str">
        <f>VLOOKUP(_Output!D513,_Guidance!$B$2234:$C$2240,2,FALSE)</f>
        <v xml:space="preserve"> </v>
      </c>
      <c r="O60" s="300" t="s">
        <v>2250</v>
      </c>
      <c r="P60" s="154"/>
    </row>
    <row r="61" spans="1:16" ht="20.3" customHeight="1" x14ac:dyDescent="0.3">
      <c r="A61" s="155"/>
      <c r="B61" s="168" t="s">
        <v>2979</v>
      </c>
      <c r="C61" s="161" t="s">
        <v>2032</v>
      </c>
      <c r="D61" s="161"/>
      <c r="E61" s="161"/>
      <c r="F61" s="161"/>
      <c r="G61" s="161"/>
      <c r="H61" s="161"/>
      <c r="I61" s="161"/>
      <c r="J61" s="161"/>
      <c r="K61" s="161"/>
      <c r="L61" s="137"/>
      <c r="M61" s="140"/>
      <c r="N61" s="376" t="str">
        <f>VLOOKUP(_Output!D514,_Guidance!$B$2234:$C$2240,2,FALSE)</f>
        <v xml:space="preserve"> </v>
      </c>
      <c r="O61" s="300" t="s">
        <v>2049</v>
      </c>
      <c r="P61" s="154"/>
    </row>
    <row r="62" spans="1:16" ht="20.3" customHeight="1" x14ac:dyDescent="0.3">
      <c r="A62" s="155"/>
      <c r="B62" s="168" t="s">
        <v>2980</v>
      </c>
      <c r="C62" s="161" t="s">
        <v>2033</v>
      </c>
      <c r="D62" s="161"/>
      <c r="E62" s="161"/>
      <c r="F62" s="161"/>
      <c r="G62" s="161"/>
      <c r="H62" s="161"/>
      <c r="I62" s="161"/>
      <c r="J62" s="161"/>
      <c r="K62" s="161"/>
      <c r="L62" s="137"/>
      <c r="M62" s="140"/>
      <c r="N62" s="376" t="str">
        <f>VLOOKUP(_Output!D515,_Guidance!$B$2234:$C$2240,2,FALSE)</f>
        <v xml:space="preserve"> </v>
      </c>
      <c r="O62" s="300" t="s">
        <v>2050</v>
      </c>
      <c r="P62" s="154"/>
    </row>
    <row r="63" spans="1:16" ht="20.3" customHeight="1" x14ac:dyDescent="0.3">
      <c r="A63" s="155"/>
      <c r="B63" s="168" t="s">
        <v>2981</v>
      </c>
      <c r="C63" s="161" t="s">
        <v>5102</v>
      </c>
      <c r="D63" s="161"/>
      <c r="E63" s="161"/>
      <c r="F63" s="161"/>
      <c r="G63" s="161"/>
      <c r="H63" s="161"/>
      <c r="I63" s="161"/>
      <c r="J63" s="161"/>
      <c r="K63" s="161"/>
      <c r="L63" s="137"/>
      <c r="M63" s="140"/>
      <c r="N63" s="376" t="str">
        <f>VLOOKUP(_Output!D1290,_Guidance!$B$2234:$C$2240,2,FALSE)</f>
        <v xml:space="preserve"> </v>
      </c>
      <c r="O63" s="300" t="s">
        <v>5104</v>
      </c>
      <c r="P63" s="154"/>
    </row>
    <row r="64" spans="1:16" ht="20.3" customHeight="1" x14ac:dyDescent="0.3">
      <c r="A64" s="155"/>
      <c r="B64" s="168"/>
      <c r="C64" s="161"/>
      <c r="D64" s="161"/>
      <c r="E64" s="161"/>
      <c r="F64" s="161"/>
      <c r="G64" s="161"/>
      <c r="H64" s="161"/>
      <c r="I64" s="161"/>
      <c r="J64" s="161"/>
      <c r="K64" s="161"/>
      <c r="L64" s="137"/>
      <c r="M64" s="140"/>
      <c r="N64" s="376"/>
      <c r="O64" s="300"/>
      <c r="P64" s="154"/>
    </row>
    <row r="65" spans="1:16" ht="20.3" customHeight="1" x14ac:dyDescent="0.3">
      <c r="A65" s="155"/>
      <c r="B65" s="480" t="s">
        <v>4350</v>
      </c>
      <c r="C65" s="161"/>
      <c r="D65" s="161"/>
      <c r="E65" s="161"/>
      <c r="F65" s="161"/>
      <c r="G65" s="161"/>
      <c r="H65" s="161"/>
      <c r="I65" s="161"/>
      <c r="J65" s="161"/>
      <c r="K65" s="161"/>
      <c r="L65" s="137"/>
      <c r="M65" s="140"/>
      <c r="N65" s="376"/>
      <c r="O65" s="300"/>
      <c r="P65" s="154"/>
    </row>
    <row r="66" spans="1:16" ht="20.3" customHeight="1" x14ac:dyDescent="0.3">
      <c r="A66" s="155"/>
      <c r="B66" s="168" t="s">
        <v>2982</v>
      </c>
      <c r="C66" s="161" t="s">
        <v>3925</v>
      </c>
      <c r="D66" s="161"/>
      <c r="E66" s="161"/>
      <c r="F66" s="161"/>
      <c r="G66" s="161"/>
      <c r="H66" s="161"/>
      <c r="I66" s="161"/>
      <c r="J66" s="161"/>
      <c r="K66" s="161"/>
      <c r="L66" s="137"/>
      <c r="M66" s="140"/>
      <c r="N66" s="376" t="str">
        <f>VLOOKUP(_Output!D1291,_Guidance!$B$2234:$C$2240,2,FALSE)</f>
        <v xml:space="preserve"> </v>
      </c>
      <c r="O66" s="300" t="s">
        <v>4588</v>
      </c>
      <c r="P66" s="154"/>
    </row>
    <row r="67" spans="1:16" ht="20.3" customHeight="1" x14ac:dyDescent="0.3">
      <c r="A67" s="155"/>
      <c r="B67" s="168" t="s">
        <v>3929</v>
      </c>
      <c r="C67" s="161" t="s">
        <v>3926</v>
      </c>
      <c r="D67" s="161"/>
      <c r="E67" s="161"/>
      <c r="F67" s="161"/>
      <c r="G67" s="161"/>
      <c r="H67" s="161"/>
      <c r="I67" s="161"/>
      <c r="J67" s="161"/>
      <c r="K67" s="161"/>
      <c r="L67" s="137"/>
      <c r="M67" s="140"/>
      <c r="N67" s="376" t="str">
        <f>VLOOKUP(_Output!D1292,_Guidance!$B$2234:$C$2240,2,FALSE)</f>
        <v xml:space="preserve"> </v>
      </c>
      <c r="O67" s="300" t="s">
        <v>4589</v>
      </c>
      <c r="P67" s="154"/>
    </row>
    <row r="68" spans="1:16" ht="20.3" customHeight="1" x14ac:dyDescent="0.3">
      <c r="A68" s="155"/>
      <c r="B68" s="168" t="s">
        <v>3930</v>
      </c>
      <c r="C68" s="161" t="s">
        <v>3927</v>
      </c>
      <c r="D68" s="161"/>
      <c r="E68" s="161"/>
      <c r="F68" s="161"/>
      <c r="G68" s="161"/>
      <c r="H68" s="161"/>
      <c r="I68" s="161"/>
      <c r="J68" s="161"/>
      <c r="K68" s="161"/>
      <c r="L68" s="137"/>
      <c r="M68" s="140"/>
      <c r="N68" s="376" t="str">
        <f>VLOOKUP(_Output!D1293,_Guidance!B1639:C1645,2,FALSE)</f>
        <v xml:space="preserve"> </v>
      </c>
      <c r="O68" s="300" t="s">
        <v>3928</v>
      </c>
      <c r="P68" s="154"/>
    </row>
    <row r="69" spans="1:16" ht="20.3" customHeight="1" x14ac:dyDescent="0.3">
      <c r="A69" s="155"/>
      <c r="B69" s="168" t="s">
        <v>3931</v>
      </c>
      <c r="C69" s="161" t="s">
        <v>3932</v>
      </c>
      <c r="D69" s="161"/>
      <c r="E69" s="161"/>
      <c r="F69" s="161"/>
      <c r="G69" s="161"/>
      <c r="H69" s="161"/>
      <c r="I69" s="161"/>
      <c r="J69" s="161"/>
      <c r="K69" s="161"/>
      <c r="L69" s="137"/>
      <c r="M69" s="140"/>
      <c r="N69" s="376" t="str">
        <f>VLOOKUP(_Output!D1294,_Guidance!$B$2234:$C$2240,2,FALSE)</f>
        <v xml:space="preserve"> </v>
      </c>
      <c r="O69" s="300" t="s">
        <v>4590</v>
      </c>
      <c r="P69" s="154"/>
    </row>
    <row r="70" spans="1:16" ht="20.3" customHeight="1" x14ac:dyDescent="0.3">
      <c r="A70" s="155"/>
      <c r="B70" s="168"/>
      <c r="C70" s="161"/>
      <c r="D70" s="161"/>
      <c r="E70" s="161"/>
      <c r="F70" s="161"/>
      <c r="G70" s="161"/>
      <c r="H70" s="161"/>
      <c r="I70" s="161"/>
      <c r="J70" s="161"/>
      <c r="K70" s="161"/>
      <c r="L70" s="137"/>
      <c r="M70" s="140"/>
      <c r="N70" s="376"/>
      <c r="O70" s="300"/>
      <c r="P70" s="154"/>
    </row>
    <row r="71" spans="1:16" ht="20.3" customHeight="1" x14ac:dyDescent="0.3">
      <c r="A71" s="155"/>
      <c r="B71" s="480" t="s">
        <v>3922</v>
      </c>
      <c r="C71" s="161"/>
      <c r="D71" s="161"/>
      <c r="E71" s="161"/>
      <c r="F71" s="161"/>
      <c r="G71" s="161"/>
      <c r="H71" s="161"/>
      <c r="I71" s="161"/>
      <c r="J71" s="161"/>
      <c r="K71" s="161"/>
      <c r="L71" s="137"/>
      <c r="M71" s="140"/>
      <c r="N71" s="376"/>
      <c r="O71" s="300"/>
      <c r="P71" s="154"/>
    </row>
    <row r="72" spans="1:16" ht="20.3" customHeight="1" x14ac:dyDescent="0.3">
      <c r="A72" s="155"/>
      <c r="B72" s="168" t="s">
        <v>3933</v>
      </c>
      <c r="C72" s="161" t="s">
        <v>3904</v>
      </c>
      <c r="D72" s="161"/>
      <c r="E72" s="161"/>
      <c r="F72" s="161"/>
      <c r="G72" s="161"/>
      <c r="H72" s="161"/>
      <c r="I72" s="161"/>
      <c r="J72" s="161"/>
      <c r="K72" s="161"/>
      <c r="L72" s="137"/>
      <c r="M72" s="140"/>
      <c r="N72" s="376" t="str">
        <f>VLOOKUP(_Output!D1295,_Guidance!$B$2234:$C$2240,2,FALSE)</f>
        <v xml:space="preserve"> </v>
      </c>
      <c r="O72" s="300" t="s">
        <v>3638</v>
      </c>
      <c r="P72" s="154"/>
    </row>
    <row r="73" spans="1:16" ht="20.3" customHeight="1" x14ac:dyDescent="0.3">
      <c r="A73" s="155"/>
      <c r="B73" s="168" t="s">
        <v>3934</v>
      </c>
      <c r="C73" s="161" t="s">
        <v>3905</v>
      </c>
      <c r="D73" s="161"/>
      <c r="E73" s="161"/>
      <c r="F73" s="161"/>
      <c r="G73" s="161"/>
      <c r="H73" s="161"/>
      <c r="I73" s="161"/>
      <c r="J73" s="161"/>
      <c r="K73" s="161"/>
      <c r="L73" s="137"/>
      <c r="M73" s="140"/>
      <c r="N73" s="376" t="str">
        <f>VLOOKUP(_Output!D1296,_Guidance!$B$2234:$C$2240,2,FALSE)</f>
        <v xml:space="preserve"> </v>
      </c>
      <c r="O73" s="300" t="s">
        <v>3637</v>
      </c>
      <c r="P73" s="154"/>
    </row>
    <row r="74" spans="1:16" ht="20.3" customHeight="1" x14ac:dyDescent="0.3">
      <c r="A74" s="155"/>
      <c r="B74" s="168" t="s">
        <v>3948</v>
      </c>
      <c r="C74" s="169" t="s">
        <v>2035</v>
      </c>
      <c r="D74" s="169"/>
      <c r="E74" s="169"/>
      <c r="F74" s="169"/>
      <c r="G74" s="169"/>
      <c r="H74" s="169"/>
      <c r="I74" s="169"/>
      <c r="J74" s="169"/>
      <c r="K74" s="169"/>
      <c r="L74" s="139"/>
      <c r="M74" s="143"/>
      <c r="N74" s="377" t="str">
        <f>VLOOKUP(_Output!D520,_Guidance!$B$2234:$C$2240,2,FALSE)</f>
        <v xml:space="preserve"> </v>
      </c>
      <c r="O74" s="304" t="s">
        <v>2052</v>
      </c>
      <c r="P74" s="154"/>
    </row>
    <row r="75" spans="1:16" ht="20.3" customHeight="1" x14ac:dyDescent="0.3">
      <c r="A75" s="155"/>
      <c r="B75" s="140"/>
      <c r="C75" s="170" t="s">
        <v>578</v>
      </c>
      <c r="D75" s="170"/>
      <c r="E75" s="170"/>
      <c r="F75" s="170"/>
      <c r="G75" s="170"/>
      <c r="H75" s="170"/>
      <c r="I75" s="170"/>
      <c r="J75" s="170"/>
      <c r="K75" s="170"/>
      <c r="L75" s="306">
        <f>IFERROR(ROUND(_Output!K522,0),0)</f>
        <v>0</v>
      </c>
      <c r="M75" s="140"/>
      <c r="N75" s="178"/>
      <c r="O75" s="300"/>
      <c r="P75" s="154"/>
    </row>
    <row r="76" spans="1:16" ht="20.3" customHeight="1" x14ac:dyDescent="0.3">
      <c r="A76" s="155"/>
      <c r="B76" s="140"/>
      <c r="C76" s="170"/>
      <c r="D76" s="170"/>
      <c r="E76" s="170"/>
      <c r="F76" s="170"/>
      <c r="G76" s="170"/>
      <c r="H76" s="170"/>
      <c r="I76" s="170"/>
      <c r="J76" s="170"/>
      <c r="K76" s="170"/>
      <c r="L76" s="375"/>
      <c r="M76" s="140"/>
      <c r="N76" s="178"/>
      <c r="O76" s="300"/>
      <c r="P76" s="154"/>
    </row>
    <row r="77" spans="1:16" ht="20.3" customHeight="1" x14ac:dyDescent="0.3">
      <c r="A77" s="174"/>
      <c r="B77" s="172" t="s">
        <v>223</v>
      </c>
      <c r="C77" s="172"/>
      <c r="D77" s="172"/>
      <c r="E77" s="172"/>
      <c r="F77" s="172"/>
      <c r="G77" s="172"/>
      <c r="H77" s="172"/>
      <c r="I77" s="172"/>
      <c r="J77" s="172"/>
      <c r="K77" s="172"/>
      <c r="L77" s="139"/>
      <c r="M77" s="140"/>
      <c r="N77" s="139"/>
      <c r="O77" s="139"/>
      <c r="P77" s="154"/>
    </row>
    <row r="78" spans="1:16" ht="20.3" customHeight="1" x14ac:dyDescent="0.3">
      <c r="A78" s="9"/>
      <c r="B78" s="3" t="s">
        <v>785</v>
      </c>
      <c r="C78" s="3" t="s">
        <v>4103</v>
      </c>
      <c r="D78" s="5"/>
      <c r="E78" s="5"/>
      <c r="F78" s="5"/>
      <c r="G78" s="5"/>
      <c r="H78" s="5"/>
      <c r="I78" s="5"/>
      <c r="J78" s="5"/>
      <c r="K78" s="5"/>
      <c r="L78" s="613" t="s">
        <v>2014</v>
      </c>
      <c r="M78" s="614"/>
      <c r="N78" s="945"/>
      <c r="O78" s="946"/>
      <c r="P78" s="14"/>
    </row>
    <row r="79" spans="1:16" ht="20.3" customHeight="1" x14ac:dyDescent="0.3">
      <c r="A79" s="9"/>
      <c r="B79" s="5"/>
      <c r="C79" s="5"/>
      <c r="D79" s="5"/>
      <c r="E79" s="5"/>
      <c r="F79" s="5"/>
      <c r="G79" s="5"/>
      <c r="H79" s="5"/>
      <c r="I79" s="5"/>
      <c r="J79" s="5"/>
      <c r="K79" s="5"/>
      <c r="L79" s="615" t="s">
        <v>2015</v>
      </c>
      <c r="M79" s="616"/>
      <c r="N79" s="941"/>
      <c r="O79" s="942"/>
      <c r="P79" s="14"/>
    </row>
    <row r="80" spans="1:16" ht="20.3" customHeight="1" x14ac:dyDescent="0.3">
      <c r="A80" s="9"/>
      <c r="B80" s="3"/>
      <c r="C80" s="5"/>
      <c r="D80" s="5"/>
      <c r="E80" s="5"/>
      <c r="F80" s="5"/>
      <c r="G80" s="5"/>
      <c r="H80" s="5"/>
      <c r="I80" s="5"/>
      <c r="J80" s="5"/>
      <c r="K80" s="5"/>
      <c r="L80" s="615" t="s">
        <v>228</v>
      </c>
      <c r="M80" s="616"/>
      <c r="N80" s="943"/>
      <c r="O80" s="944"/>
      <c r="P80" s="14"/>
    </row>
    <row r="81" spans="1:16" ht="20.3" customHeight="1" x14ac:dyDescent="0.3">
      <c r="A81" s="9"/>
      <c r="B81" s="623"/>
      <c r="C81" s="5"/>
      <c r="D81" s="5"/>
      <c r="E81" s="5"/>
      <c r="F81" s="5"/>
      <c r="G81" s="5"/>
      <c r="H81" s="5"/>
      <c r="I81" s="5"/>
      <c r="J81" s="5"/>
      <c r="K81" s="5"/>
      <c r="L81" s="615" t="s">
        <v>296</v>
      </c>
      <c r="M81" s="616"/>
      <c r="N81" s="941"/>
      <c r="O81" s="942"/>
      <c r="P81" s="14"/>
    </row>
    <row r="82" spans="1:16" ht="20.3" customHeight="1" x14ac:dyDescent="0.3">
      <c r="A82" s="9"/>
      <c r="B82" s="5"/>
      <c r="C82" s="5"/>
      <c r="D82" s="5"/>
      <c r="E82" s="5"/>
      <c r="F82" s="5"/>
      <c r="G82" s="5"/>
      <c r="H82" s="5"/>
      <c r="I82" s="5"/>
      <c r="J82" s="5"/>
      <c r="K82" s="5"/>
      <c r="L82" s="615" t="s">
        <v>82</v>
      </c>
      <c r="M82" s="616"/>
      <c r="N82" s="943"/>
      <c r="O82" s="944"/>
      <c r="P82" s="14"/>
    </row>
    <row r="83" spans="1:16" ht="20.3" customHeight="1" x14ac:dyDescent="0.3">
      <c r="A83" s="9"/>
      <c r="B83" s="5"/>
      <c r="C83" s="5"/>
      <c r="D83" s="5"/>
      <c r="E83" s="5"/>
      <c r="F83" s="5"/>
      <c r="G83" s="5"/>
      <c r="H83" s="5"/>
      <c r="I83" s="5"/>
      <c r="J83" s="5"/>
      <c r="K83" s="5"/>
      <c r="L83" s="615" t="s">
        <v>83</v>
      </c>
      <c r="M83" s="616"/>
      <c r="N83" s="947"/>
      <c r="O83" s="948"/>
      <c r="P83" s="14"/>
    </row>
    <row r="84" spans="1:16" ht="20.3" customHeight="1" x14ac:dyDescent="0.3">
      <c r="A84" s="9"/>
      <c r="B84" s="5"/>
      <c r="C84" s="5"/>
      <c r="D84" s="5"/>
      <c r="E84" s="5"/>
      <c r="F84" s="5"/>
      <c r="G84" s="5"/>
      <c r="H84" s="5"/>
      <c r="I84" s="5"/>
      <c r="J84" s="5"/>
      <c r="K84" s="5"/>
      <c r="L84" s="615" t="s">
        <v>84</v>
      </c>
      <c r="M84" s="616"/>
      <c r="N84" s="947"/>
      <c r="O84" s="948"/>
      <c r="P84" s="14"/>
    </row>
    <row r="85" spans="1:16" ht="20.3" customHeight="1" x14ac:dyDescent="0.3">
      <c r="A85" s="9"/>
      <c r="B85" s="5"/>
      <c r="C85" s="5"/>
      <c r="D85" s="5"/>
      <c r="E85" s="5"/>
      <c r="F85" s="5"/>
      <c r="G85" s="5"/>
      <c r="H85" s="5"/>
      <c r="I85" s="5"/>
      <c r="J85" s="5"/>
      <c r="K85" s="5"/>
      <c r="L85" s="615" t="s">
        <v>85</v>
      </c>
      <c r="M85" s="616"/>
      <c r="N85" s="947"/>
      <c r="O85" s="948"/>
      <c r="P85" s="14"/>
    </row>
    <row r="86" spans="1:16" ht="20.3" customHeight="1" x14ac:dyDescent="0.3">
      <c r="A86" s="9"/>
      <c r="B86" s="5"/>
      <c r="C86" s="5"/>
      <c r="D86" s="5"/>
      <c r="E86" s="5"/>
      <c r="F86" s="5"/>
      <c r="G86" s="5"/>
      <c r="H86" s="5"/>
      <c r="I86" s="5"/>
      <c r="J86" s="5"/>
      <c r="K86" s="5"/>
      <c r="L86" s="615" t="s">
        <v>2016</v>
      </c>
      <c r="M86" s="616"/>
      <c r="N86" s="947"/>
      <c r="O86" s="948"/>
      <c r="P86" s="14"/>
    </row>
    <row r="87" spans="1:16" ht="20.3" customHeight="1" x14ac:dyDescent="0.3">
      <c r="A87" s="9"/>
      <c r="B87" s="5"/>
      <c r="C87" s="5"/>
      <c r="D87" s="5"/>
      <c r="E87" s="5"/>
      <c r="F87" s="5"/>
      <c r="G87" s="5"/>
      <c r="H87" s="5"/>
      <c r="I87" s="5"/>
      <c r="J87" s="5"/>
      <c r="K87" s="5"/>
      <c r="L87" s="615" t="s">
        <v>2017</v>
      </c>
      <c r="M87" s="616"/>
      <c r="N87" s="947"/>
      <c r="O87" s="948"/>
      <c r="P87" s="14"/>
    </row>
    <row r="88" spans="1:16" ht="20.3" customHeight="1" x14ac:dyDescent="0.3">
      <c r="A88" s="9"/>
      <c r="B88" s="5"/>
      <c r="C88" s="5"/>
      <c r="D88" s="5"/>
      <c r="E88" s="5"/>
      <c r="F88" s="5"/>
      <c r="G88" s="5"/>
      <c r="H88" s="5"/>
      <c r="I88" s="5"/>
      <c r="J88" s="5"/>
      <c r="K88" s="5"/>
      <c r="L88" s="615" t="s">
        <v>2018</v>
      </c>
      <c r="M88" s="616"/>
      <c r="N88" s="941"/>
      <c r="O88" s="942"/>
      <c r="P88" s="14"/>
    </row>
    <row r="89" spans="1:16" ht="20.3" customHeight="1" x14ac:dyDescent="0.3">
      <c r="A89" s="9"/>
      <c r="B89" s="5"/>
      <c r="C89" s="5"/>
      <c r="D89" s="5"/>
      <c r="E89" s="5"/>
      <c r="F89" s="5"/>
      <c r="G89" s="5"/>
      <c r="H89" s="5"/>
      <c r="I89" s="5"/>
      <c r="J89" s="5"/>
      <c r="K89" s="5"/>
      <c r="L89" s="615" t="s">
        <v>2019</v>
      </c>
      <c r="M89" s="616"/>
      <c r="N89" s="941"/>
      <c r="O89" s="942"/>
      <c r="P89" s="14"/>
    </row>
    <row r="90" spans="1:16" ht="20.3" customHeight="1" x14ac:dyDescent="0.3">
      <c r="A90" s="9"/>
      <c r="B90" s="5"/>
      <c r="C90" s="5"/>
      <c r="D90" s="5"/>
      <c r="E90" s="5"/>
      <c r="F90" s="5"/>
      <c r="G90" s="5"/>
      <c r="H90" s="5"/>
      <c r="I90" s="5"/>
      <c r="J90" s="5"/>
      <c r="K90" s="5"/>
      <c r="L90" s="615" t="s">
        <v>2308</v>
      </c>
      <c r="M90" s="616"/>
      <c r="N90" s="943"/>
      <c r="O90" s="944"/>
      <c r="P90" s="14"/>
    </row>
    <row r="91" spans="1:16" ht="20.3" customHeight="1" x14ac:dyDescent="0.3">
      <c r="A91" s="9"/>
      <c r="B91" s="5"/>
      <c r="C91" s="5"/>
      <c r="D91" s="5"/>
      <c r="E91" s="5"/>
      <c r="F91" s="5"/>
      <c r="G91" s="5"/>
      <c r="H91" s="5"/>
      <c r="I91" s="5"/>
      <c r="J91" s="5"/>
      <c r="K91" s="5"/>
      <c r="L91" s="615" t="s">
        <v>2020</v>
      </c>
      <c r="M91" s="616"/>
      <c r="N91" s="941"/>
      <c r="O91" s="942"/>
      <c r="P91" s="14"/>
    </row>
    <row r="92" spans="1:16" ht="20.3" customHeight="1" x14ac:dyDescent="0.3">
      <c r="A92" s="9"/>
      <c r="B92" s="5"/>
      <c r="C92" s="5"/>
      <c r="D92" s="5"/>
      <c r="E92" s="5"/>
      <c r="F92" s="5"/>
      <c r="G92" s="5"/>
      <c r="H92" s="5"/>
      <c r="I92" s="5"/>
      <c r="J92" s="5"/>
      <c r="K92" s="5"/>
      <c r="L92" s="615" t="s">
        <v>2021</v>
      </c>
      <c r="M92" s="616"/>
      <c r="N92" s="941"/>
      <c r="O92" s="942"/>
      <c r="P92" s="14"/>
    </row>
    <row r="93" spans="1:16" ht="20.3" customHeight="1" x14ac:dyDescent="0.3">
      <c r="A93" s="9"/>
      <c r="B93" s="5"/>
      <c r="C93" s="5"/>
      <c r="D93" s="5"/>
      <c r="E93" s="5"/>
      <c r="F93" s="5"/>
      <c r="G93" s="5"/>
      <c r="H93" s="5"/>
      <c r="I93" s="5"/>
      <c r="J93" s="5"/>
      <c r="K93" s="5"/>
      <c r="L93" s="615" t="s">
        <v>2324</v>
      </c>
      <c r="M93" s="616"/>
      <c r="N93" s="943"/>
      <c r="O93" s="944"/>
      <c r="P93" s="14"/>
    </row>
    <row r="94" spans="1:16" ht="20.3" customHeight="1" x14ac:dyDescent="0.3">
      <c r="A94" s="9"/>
      <c r="B94" s="5"/>
      <c r="C94" s="5"/>
      <c r="D94" s="5"/>
      <c r="E94" s="5"/>
      <c r="F94" s="5"/>
      <c r="G94" s="5"/>
      <c r="H94" s="5"/>
      <c r="I94" s="5"/>
      <c r="J94" s="5"/>
      <c r="K94" s="5"/>
      <c r="L94" s="615" t="s">
        <v>2325</v>
      </c>
      <c r="M94" s="616"/>
      <c r="N94" s="947"/>
      <c r="O94" s="948"/>
      <c r="P94" s="14"/>
    </row>
    <row r="95" spans="1:16" ht="20.3" customHeight="1" x14ac:dyDescent="0.3">
      <c r="A95" s="9"/>
      <c r="B95" s="5"/>
      <c r="C95" s="5"/>
      <c r="D95" s="5"/>
      <c r="E95" s="5"/>
      <c r="F95" s="5"/>
      <c r="G95" s="5"/>
      <c r="H95" s="5"/>
      <c r="I95" s="5"/>
      <c r="J95" s="5"/>
      <c r="K95" s="5"/>
      <c r="L95" s="615" t="s">
        <v>2326</v>
      </c>
      <c r="M95" s="616"/>
      <c r="N95" s="947"/>
      <c r="O95" s="948"/>
      <c r="P95" s="14"/>
    </row>
    <row r="96" spans="1:16" ht="20.3" customHeight="1" x14ac:dyDescent="0.3">
      <c r="A96" s="9"/>
      <c r="B96" s="5"/>
      <c r="C96" s="5"/>
      <c r="D96" s="5"/>
      <c r="E96" s="5"/>
      <c r="F96" s="5"/>
      <c r="G96" s="5"/>
      <c r="H96" s="5"/>
      <c r="I96" s="5"/>
      <c r="J96" s="5"/>
      <c r="K96" s="5"/>
      <c r="L96" s="615" t="s">
        <v>2331</v>
      </c>
      <c r="M96" s="616"/>
      <c r="N96" s="947"/>
      <c r="O96" s="948"/>
      <c r="P96" s="14"/>
    </row>
    <row r="97" spans="1:16" ht="20.3" customHeight="1" x14ac:dyDescent="0.3">
      <c r="A97" s="9"/>
      <c r="B97" s="5"/>
      <c r="C97" s="5"/>
      <c r="D97" s="5"/>
      <c r="E97" s="5"/>
      <c r="F97" s="5"/>
      <c r="G97" s="5"/>
      <c r="H97" s="5"/>
      <c r="I97" s="5"/>
      <c r="J97" s="5"/>
      <c r="K97" s="5"/>
      <c r="L97" s="615" t="s">
        <v>2022</v>
      </c>
      <c r="M97" s="616"/>
      <c r="N97" s="941"/>
      <c r="O97" s="942"/>
      <c r="P97" s="14"/>
    </row>
    <row r="98" spans="1:16" ht="20.3" customHeight="1" x14ac:dyDescent="0.3">
      <c r="A98" s="9"/>
      <c r="B98" s="5"/>
      <c r="C98" s="5"/>
      <c r="D98" s="5"/>
      <c r="E98" s="5"/>
      <c r="F98" s="5"/>
      <c r="G98" s="5"/>
      <c r="H98" s="5"/>
      <c r="I98" s="5"/>
      <c r="J98" s="5"/>
      <c r="K98" s="5"/>
      <c r="L98" s="615" t="s">
        <v>2023</v>
      </c>
      <c r="M98" s="616"/>
      <c r="N98" s="941"/>
      <c r="O98" s="942"/>
      <c r="P98" s="14"/>
    </row>
    <row r="99" spans="1:16" ht="20.3" customHeight="1" x14ac:dyDescent="0.3">
      <c r="A99" s="9"/>
      <c r="B99" s="5"/>
      <c r="C99" s="5"/>
      <c r="D99" s="5"/>
      <c r="E99" s="5"/>
      <c r="F99" s="5"/>
      <c r="G99" s="5"/>
      <c r="H99" s="5"/>
      <c r="I99" s="5"/>
      <c r="J99" s="5"/>
      <c r="K99" s="5"/>
      <c r="L99" s="617" t="s">
        <v>3534</v>
      </c>
      <c r="M99" s="618"/>
      <c r="N99" s="939"/>
      <c r="O99" s="940"/>
      <c r="P99" s="14"/>
    </row>
    <row r="100" spans="1:16" ht="20.3" customHeight="1" x14ac:dyDescent="0.3">
      <c r="A100" s="9"/>
      <c r="B100" s="5"/>
      <c r="C100" s="5"/>
      <c r="D100" s="5"/>
      <c r="E100" s="5"/>
      <c r="F100" s="5"/>
      <c r="G100" s="5"/>
      <c r="H100" s="5"/>
      <c r="I100" s="5"/>
      <c r="J100" s="5"/>
      <c r="K100" s="5"/>
      <c r="L100" s="5"/>
      <c r="M100" s="5"/>
      <c r="N100" s="5"/>
      <c r="O100" s="5"/>
      <c r="P100" s="14"/>
    </row>
    <row r="101" spans="1:16" ht="20.3" customHeight="1" x14ac:dyDescent="0.3">
      <c r="A101" s="9"/>
      <c r="B101" s="5"/>
      <c r="C101" s="5"/>
      <c r="D101" s="5"/>
      <c r="E101" s="5"/>
      <c r="F101" s="5"/>
      <c r="G101" s="5"/>
      <c r="H101" s="5"/>
      <c r="I101" s="5"/>
      <c r="J101" s="5"/>
      <c r="K101" s="5"/>
      <c r="L101" s="613" t="s">
        <v>2965</v>
      </c>
      <c r="M101" s="614"/>
      <c r="N101" s="945"/>
      <c r="O101" s="946"/>
      <c r="P101" s="14"/>
    </row>
    <row r="102" spans="1:16" ht="20.3" customHeight="1" x14ac:dyDescent="0.3">
      <c r="A102" s="9"/>
      <c r="B102" s="5"/>
      <c r="C102" s="5"/>
      <c r="D102" s="5"/>
      <c r="E102" s="5"/>
      <c r="F102" s="5"/>
      <c r="G102" s="5"/>
      <c r="H102" s="5"/>
      <c r="I102" s="5"/>
      <c r="J102" s="5"/>
      <c r="K102" s="5"/>
      <c r="L102" s="615" t="s">
        <v>2966</v>
      </c>
      <c r="M102" s="616"/>
      <c r="N102" s="941"/>
      <c r="O102" s="942"/>
      <c r="P102" s="14"/>
    </row>
    <row r="103" spans="1:16" ht="20.3" customHeight="1" x14ac:dyDescent="0.3">
      <c r="A103" s="9"/>
      <c r="B103" s="5"/>
      <c r="C103" s="5"/>
      <c r="D103" s="5"/>
      <c r="E103" s="5"/>
      <c r="F103" s="5"/>
      <c r="G103" s="5"/>
      <c r="H103" s="5"/>
      <c r="I103" s="5"/>
      <c r="J103" s="5"/>
      <c r="K103" s="5"/>
      <c r="L103" s="615" t="s">
        <v>2967</v>
      </c>
      <c r="M103" s="616"/>
      <c r="N103" s="943"/>
      <c r="O103" s="944"/>
      <c r="P103" s="14"/>
    </row>
    <row r="104" spans="1:16" ht="20.3" customHeight="1" x14ac:dyDescent="0.3">
      <c r="A104" s="9"/>
      <c r="B104" s="5"/>
      <c r="C104" s="5"/>
      <c r="D104" s="5"/>
      <c r="E104" s="5"/>
      <c r="F104" s="5"/>
      <c r="G104" s="5"/>
      <c r="H104" s="5"/>
      <c r="I104" s="5"/>
      <c r="J104" s="5"/>
      <c r="K104" s="5"/>
      <c r="L104" s="615" t="s">
        <v>2968</v>
      </c>
      <c r="M104" s="616"/>
      <c r="N104" s="941"/>
      <c r="O104" s="942"/>
      <c r="P104" s="14"/>
    </row>
    <row r="105" spans="1:16" ht="20.3" customHeight="1" x14ac:dyDescent="0.3">
      <c r="A105" s="9"/>
      <c r="B105" s="5"/>
      <c r="C105" s="5"/>
      <c r="D105" s="5"/>
      <c r="E105" s="5"/>
      <c r="F105" s="5"/>
      <c r="G105" s="5"/>
      <c r="H105" s="5"/>
      <c r="I105" s="5"/>
      <c r="J105" s="5"/>
      <c r="K105" s="5"/>
      <c r="L105" s="615" t="s">
        <v>2969</v>
      </c>
      <c r="M105" s="616"/>
      <c r="N105" s="941"/>
      <c r="O105" s="942"/>
      <c r="P105" s="14"/>
    </row>
    <row r="106" spans="1:16" ht="20.3" customHeight="1" x14ac:dyDescent="0.3">
      <c r="A106" s="9"/>
      <c r="B106" s="5"/>
      <c r="C106" s="5"/>
      <c r="D106" s="5"/>
      <c r="E106" s="5"/>
      <c r="F106" s="5"/>
      <c r="G106" s="5"/>
      <c r="H106" s="5"/>
      <c r="I106" s="5"/>
      <c r="J106" s="5"/>
      <c r="K106" s="5"/>
      <c r="L106" s="615" t="s">
        <v>2970</v>
      </c>
      <c r="M106" s="616"/>
      <c r="N106" s="941"/>
      <c r="O106" s="942"/>
      <c r="P106" s="14"/>
    </row>
    <row r="107" spans="1:16" ht="20.3" customHeight="1" x14ac:dyDescent="0.3">
      <c r="A107" s="9"/>
      <c r="B107" s="5"/>
      <c r="C107" s="5"/>
      <c r="D107" s="5"/>
      <c r="E107" s="5"/>
      <c r="F107" s="5"/>
      <c r="G107" s="5"/>
      <c r="H107" s="5"/>
      <c r="I107" s="5"/>
      <c r="J107" s="5"/>
      <c r="K107" s="5"/>
      <c r="L107" s="615" t="s">
        <v>2971</v>
      </c>
      <c r="M107" s="616"/>
      <c r="N107" s="941"/>
      <c r="O107" s="942"/>
      <c r="P107" s="14"/>
    </row>
    <row r="108" spans="1:16" ht="20.3" customHeight="1" x14ac:dyDescent="0.3">
      <c r="A108" s="9"/>
      <c r="B108" s="5"/>
      <c r="C108" s="5"/>
      <c r="D108" s="5"/>
      <c r="E108" s="5"/>
      <c r="F108" s="5"/>
      <c r="G108" s="5"/>
      <c r="H108" s="5"/>
      <c r="I108" s="5"/>
      <c r="J108" s="5"/>
      <c r="K108" s="5"/>
      <c r="L108" s="615" t="s">
        <v>2972</v>
      </c>
      <c r="M108" s="616"/>
      <c r="N108" s="941"/>
      <c r="O108" s="942"/>
      <c r="P108" s="14"/>
    </row>
    <row r="109" spans="1:16" ht="20.3" customHeight="1" x14ac:dyDescent="0.3">
      <c r="A109" s="9"/>
      <c r="B109" s="5"/>
      <c r="C109" s="5"/>
      <c r="D109" s="5"/>
      <c r="E109" s="5"/>
      <c r="F109" s="5"/>
      <c r="G109" s="5"/>
      <c r="H109" s="5"/>
      <c r="I109" s="5"/>
      <c r="J109" s="5"/>
      <c r="K109" s="5"/>
      <c r="L109" s="615" t="s">
        <v>2973</v>
      </c>
      <c r="M109" s="616"/>
      <c r="N109" s="941"/>
      <c r="O109" s="942"/>
      <c r="P109" s="14"/>
    </row>
    <row r="110" spans="1:16" ht="20.3" customHeight="1" x14ac:dyDescent="0.3">
      <c r="A110" s="9"/>
      <c r="B110" s="5"/>
      <c r="C110" s="5"/>
      <c r="D110" s="5"/>
      <c r="E110" s="5"/>
      <c r="F110" s="5"/>
      <c r="G110" s="5"/>
      <c r="H110" s="5"/>
      <c r="I110" s="5"/>
      <c r="J110" s="5"/>
      <c r="K110" s="5"/>
      <c r="L110" s="615" t="s">
        <v>2974</v>
      </c>
      <c r="M110" s="616"/>
      <c r="N110" s="941"/>
      <c r="O110" s="942"/>
      <c r="P110" s="14"/>
    </row>
    <row r="111" spans="1:16" ht="20.3" customHeight="1" x14ac:dyDescent="0.3">
      <c r="A111" s="9"/>
      <c r="B111" s="5"/>
      <c r="C111" s="5"/>
      <c r="D111" s="5"/>
      <c r="E111" s="5"/>
      <c r="F111" s="5"/>
      <c r="G111" s="5"/>
      <c r="H111" s="5"/>
      <c r="I111" s="5"/>
      <c r="J111" s="5"/>
      <c r="K111" s="5"/>
      <c r="L111" s="615" t="s">
        <v>2975</v>
      </c>
      <c r="M111" s="616"/>
      <c r="N111" s="941"/>
      <c r="O111" s="942"/>
      <c r="P111" s="14"/>
    </row>
    <row r="112" spans="1:16" ht="20.3" customHeight="1" x14ac:dyDescent="0.3">
      <c r="A112" s="9"/>
      <c r="B112" s="5"/>
      <c r="C112" s="5"/>
      <c r="D112" s="5"/>
      <c r="E112" s="5"/>
      <c r="F112" s="5"/>
      <c r="G112" s="5"/>
      <c r="H112" s="5"/>
      <c r="I112" s="5"/>
      <c r="J112" s="5"/>
      <c r="K112" s="5"/>
      <c r="L112" s="615" t="s">
        <v>2976</v>
      </c>
      <c r="M112" s="616"/>
      <c r="N112" s="941"/>
      <c r="O112" s="942"/>
      <c r="P112" s="14"/>
    </row>
    <row r="113" spans="1:16" ht="20.3" customHeight="1" x14ac:dyDescent="0.3">
      <c r="A113" s="9"/>
      <c r="B113" s="5"/>
      <c r="C113" s="5"/>
      <c r="D113" s="5"/>
      <c r="E113" s="5"/>
      <c r="F113" s="5"/>
      <c r="G113" s="5"/>
      <c r="H113" s="5"/>
      <c r="I113" s="5"/>
      <c r="J113" s="5"/>
      <c r="K113" s="5"/>
      <c r="L113" s="615" t="s">
        <v>2977</v>
      </c>
      <c r="M113" s="616"/>
      <c r="N113" s="941"/>
      <c r="O113" s="942"/>
      <c r="P113" s="14"/>
    </row>
    <row r="114" spans="1:16" ht="20.3" customHeight="1" x14ac:dyDescent="0.3">
      <c r="A114" s="9"/>
      <c r="B114" s="5"/>
      <c r="C114" s="5"/>
      <c r="D114" s="5"/>
      <c r="E114" s="5"/>
      <c r="F114" s="5"/>
      <c r="G114" s="5"/>
      <c r="H114" s="5"/>
      <c r="I114" s="5"/>
      <c r="J114" s="5"/>
      <c r="K114" s="5"/>
      <c r="L114" s="615" t="s">
        <v>2978</v>
      </c>
      <c r="M114" s="616"/>
      <c r="N114" s="941"/>
      <c r="O114" s="942"/>
      <c r="P114" s="14"/>
    </row>
    <row r="115" spans="1:16" ht="20.3" customHeight="1" x14ac:dyDescent="0.3">
      <c r="A115" s="9"/>
      <c r="B115" s="5"/>
      <c r="C115" s="5"/>
      <c r="D115" s="5"/>
      <c r="E115" s="5"/>
      <c r="F115" s="5"/>
      <c r="G115" s="5"/>
      <c r="H115" s="5"/>
      <c r="I115" s="5"/>
      <c r="J115" s="5"/>
      <c r="K115" s="5"/>
      <c r="L115" s="615" t="s">
        <v>2979</v>
      </c>
      <c r="M115" s="616"/>
      <c r="N115" s="941"/>
      <c r="O115" s="942"/>
      <c r="P115" s="14"/>
    </row>
    <row r="116" spans="1:16" ht="20.3" customHeight="1" x14ac:dyDescent="0.3">
      <c r="A116" s="9"/>
      <c r="B116" s="5"/>
      <c r="C116" s="5"/>
      <c r="D116" s="5"/>
      <c r="E116" s="5"/>
      <c r="F116" s="5"/>
      <c r="G116" s="5"/>
      <c r="H116" s="5"/>
      <c r="I116" s="5"/>
      <c r="J116" s="5"/>
      <c r="K116" s="5"/>
      <c r="L116" s="615" t="s">
        <v>2980</v>
      </c>
      <c r="M116" s="616"/>
      <c r="N116" s="941"/>
      <c r="O116" s="942"/>
      <c r="P116" s="14"/>
    </row>
    <row r="117" spans="1:16" ht="20.3" customHeight="1" x14ac:dyDescent="0.3">
      <c r="A117" s="9"/>
      <c r="B117" s="5"/>
      <c r="C117" s="5"/>
      <c r="D117" s="5"/>
      <c r="E117" s="5"/>
      <c r="F117" s="5"/>
      <c r="G117" s="5"/>
      <c r="H117" s="5"/>
      <c r="I117" s="5"/>
      <c r="J117" s="5"/>
      <c r="K117" s="5"/>
      <c r="L117" s="615" t="s">
        <v>2981</v>
      </c>
      <c r="M117" s="616"/>
      <c r="N117" s="941"/>
      <c r="O117" s="942"/>
      <c r="P117" s="14"/>
    </row>
    <row r="118" spans="1:16" ht="20.3" customHeight="1" x14ac:dyDescent="0.3">
      <c r="A118" s="9"/>
      <c r="B118" s="5"/>
      <c r="C118" s="5"/>
      <c r="D118" s="5"/>
      <c r="E118" s="5"/>
      <c r="F118" s="5"/>
      <c r="G118" s="5"/>
      <c r="H118" s="5"/>
      <c r="I118" s="5"/>
      <c r="J118" s="5"/>
      <c r="K118" s="5"/>
      <c r="L118" s="615" t="s">
        <v>2982</v>
      </c>
      <c r="M118" s="616"/>
      <c r="N118" s="941"/>
      <c r="O118" s="942"/>
      <c r="P118" s="14"/>
    </row>
    <row r="119" spans="1:16" ht="20.3" customHeight="1" x14ac:dyDescent="0.3">
      <c r="A119" s="9"/>
      <c r="B119" s="5"/>
      <c r="C119" s="5"/>
      <c r="D119" s="5"/>
      <c r="E119" s="5"/>
      <c r="F119" s="5"/>
      <c r="G119" s="5"/>
      <c r="H119" s="5"/>
      <c r="I119" s="5"/>
      <c r="J119" s="5"/>
      <c r="K119" s="5"/>
      <c r="L119" s="615" t="s">
        <v>3929</v>
      </c>
      <c r="M119" s="616"/>
      <c r="N119" s="941"/>
      <c r="O119" s="942"/>
      <c r="P119" s="14"/>
    </row>
    <row r="120" spans="1:16" ht="20.3" customHeight="1" x14ac:dyDescent="0.3">
      <c r="A120" s="9"/>
      <c r="B120" s="5"/>
      <c r="C120" s="5"/>
      <c r="D120" s="5"/>
      <c r="E120" s="5"/>
      <c r="F120" s="5"/>
      <c r="G120" s="5"/>
      <c r="H120" s="5"/>
      <c r="I120" s="5"/>
      <c r="J120" s="5"/>
      <c r="K120" s="5"/>
      <c r="L120" s="615" t="s">
        <v>3930</v>
      </c>
      <c r="M120" s="616"/>
      <c r="N120" s="941"/>
      <c r="O120" s="942"/>
      <c r="P120" s="14"/>
    </row>
    <row r="121" spans="1:16" ht="20.3" customHeight="1" x14ac:dyDescent="0.3">
      <c r="A121" s="9"/>
      <c r="B121" s="5"/>
      <c r="C121" s="5"/>
      <c r="D121" s="5"/>
      <c r="E121" s="5"/>
      <c r="F121" s="5"/>
      <c r="G121" s="5"/>
      <c r="H121" s="5"/>
      <c r="I121" s="5"/>
      <c r="J121" s="5"/>
      <c r="K121" s="5"/>
      <c r="L121" s="615" t="s">
        <v>3931</v>
      </c>
      <c r="M121" s="616"/>
      <c r="N121" s="941"/>
      <c r="O121" s="942"/>
      <c r="P121" s="14"/>
    </row>
    <row r="122" spans="1:16" ht="20.3" customHeight="1" x14ac:dyDescent="0.3">
      <c r="A122" s="9"/>
      <c r="B122" s="5"/>
      <c r="C122" s="5"/>
      <c r="D122" s="5"/>
      <c r="E122" s="5"/>
      <c r="F122" s="5"/>
      <c r="G122" s="5"/>
      <c r="H122" s="5"/>
      <c r="I122" s="5"/>
      <c r="J122" s="5"/>
      <c r="K122" s="5"/>
      <c r="L122" s="615" t="s">
        <v>3933</v>
      </c>
      <c r="M122" s="616"/>
      <c r="N122" s="941"/>
      <c r="O122" s="942"/>
      <c r="P122" s="14"/>
    </row>
    <row r="123" spans="1:16" ht="20.3" customHeight="1" x14ac:dyDescent="0.3">
      <c r="A123" s="9"/>
      <c r="B123" s="5"/>
      <c r="C123" s="5"/>
      <c r="D123" s="5"/>
      <c r="E123" s="5"/>
      <c r="F123" s="5"/>
      <c r="G123" s="5"/>
      <c r="H123" s="5"/>
      <c r="I123" s="5"/>
      <c r="J123" s="5"/>
      <c r="K123" s="5"/>
      <c r="L123" s="615" t="s">
        <v>3934</v>
      </c>
      <c r="M123" s="616"/>
      <c r="N123" s="941"/>
      <c r="O123" s="942"/>
      <c r="P123" s="14"/>
    </row>
    <row r="124" spans="1:16" ht="20.3" customHeight="1" x14ac:dyDescent="0.3">
      <c r="A124" s="9"/>
      <c r="B124" s="5"/>
      <c r="C124" s="5"/>
      <c r="D124" s="5"/>
      <c r="E124" s="5"/>
      <c r="F124" s="5"/>
      <c r="G124" s="5"/>
      <c r="H124" s="5"/>
      <c r="I124" s="5"/>
      <c r="J124" s="5"/>
      <c r="K124" s="5"/>
      <c r="L124" s="617" t="s">
        <v>3948</v>
      </c>
      <c r="M124" s="618"/>
      <c r="N124" s="953"/>
      <c r="O124" s="954"/>
      <c r="P124" s="14"/>
    </row>
    <row r="125" spans="1:16" ht="20.3" customHeight="1" thickBot="1" x14ac:dyDescent="0.35">
      <c r="A125" s="10"/>
      <c r="B125" s="11"/>
      <c r="C125" s="11"/>
      <c r="D125" s="11"/>
      <c r="E125" s="11"/>
      <c r="F125" s="11"/>
      <c r="G125" s="11"/>
      <c r="H125" s="11"/>
      <c r="I125" s="11"/>
      <c r="J125" s="11"/>
      <c r="K125" s="11"/>
      <c r="L125" s="11"/>
      <c r="M125" s="11"/>
      <c r="N125" s="11"/>
      <c r="O125" s="11"/>
      <c r="P125" s="15"/>
    </row>
  </sheetData>
  <mergeCells count="55">
    <mergeCell ref="G4:K4"/>
    <mergeCell ref="B1:K2"/>
    <mergeCell ref="L1:L2"/>
    <mergeCell ref="B3:F3"/>
    <mergeCell ref="G3:K3"/>
    <mergeCell ref="N84:O84"/>
    <mergeCell ref="N85:O85"/>
    <mergeCell ref="N86:O86"/>
    <mergeCell ref="N87:O87"/>
    <mergeCell ref="N88:O88"/>
    <mergeCell ref="N79:O79"/>
    <mergeCell ref="N80:O80"/>
    <mergeCell ref="N81:O81"/>
    <mergeCell ref="N82:O82"/>
    <mergeCell ref="N83:O83"/>
    <mergeCell ref="B5:F5"/>
    <mergeCell ref="G5:K5"/>
    <mergeCell ref="B6:F6"/>
    <mergeCell ref="G6:K6"/>
    <mergeCell ref="N78:O78"/>
    <mergeCell ref="N89:O89"/>
    <mergeCell ref="N90:O90"/>
    <mergeCell ref="N91:O91"/>
    <mergeCell ref="N92:O92"/>
    <mergeCell ref="N93:O93"/>
    <mergeCell ref="N94:O94"/>
    <mergeCell ref="N95:O95"/>
    <mergeCell ref="N96:O96"/>
    <mergeCell ref="N97:O97"/>
    <mergeCell ref="N98:O98"/>
    <mergeCell ref="N99:O99"/>
    <mergeCell ref="N101:O101"/>
    <mergeCell ref="N102:O102"/>
    <mergeCell ref="N103:O103"/>
    <mergeCell ref="N104:O104"/>
    <mergeCell ref="N105:O105"/>
    <mergeCell ref="N106:O106"/>
    <mergeCell ref="N107:O107"/>
    <mergeCell ref="N108:O108"/>
    <mergeCell ref="N109:O109"/>
    <mergeCell ref="N110:O110"/>
    <mergeCell ref="N111:O111"/>
    <mergeCell ref="N112:O112"/>
    <mergeCell ref="N113:O113"/>
    <mergeCell ref="N114:O114"/>
    <mergeCell ref="N115:O115"/>
    <mergeCell ref="N116:O116"/>
    <mergeCell ref="N117:O117"/>
    <mergeCell ref="N118:O118"/>
    <mergeCell ref="N119:O119"/>
    <mergeCell ref="N120:O120"/>
    <mergeCell ref="N121:O121"/>
    <mergeCell ref="N122:O122"/>
    <mergeCell ref="N123:O123"/>
    <mergeCell ref="N124:O124"/>
  </mergeCells>
  <phoneticPr fontId="24" type="noConversion"/>
  <conditionalFormatting sqref="L75:L76">
    <cfRule type="dataBar" priority="33">
      <dataBar>
        <cfvo type="num" val="0"/>
        <cfvo type="num" val="100"/>
        <color rgb="FF638EC6"/>
      </dataBar>
      <extLst>
        <ext xmlns:x14="http://schemas.microsoft.com/office/spreadsheetml/2009/9/main" uri="{B025F937-C7B1-47D3-B67F-A62EFF666E3E}">
          <x14:id>{9BCE66AF-0851-40C1-853F-ECDC8B1243C5}</x14:id>
        </ext>
      </extLst>
    </cfRule>
  </conditionalFormatting>
  <hyperlinks>
    <hyperlink ref="B3:F3" location="'Technology - LOG'!A1" tooltip="1. Log Monitoring" display="1. Log Monitoring" xr:uid="{153ADEDC-126E-43E2-B572-10522DDEC462}"/>
    <hyperlink ref="B4:F4" location="'Technology - NET'!A1" tooltip="2. Network Monitoring" display="2. Network Monitoring" xr:uid="{A3CDF31E-1B22-492D-9F95-5D9275329BAF}"/>
    <hyperlink ref="B5:F5" location="'Technology - END'!A1" tooltip="3. Endpoint Monitoring" display="3. Endpoint Monitoring" xr:uid="{F949FB87-BC3A-4E14-81D6-C6053C87A106}"/>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53601" r:id="rId4" name="Drop Down 1">
              <controlPr defaultSize="0" autoLine="0" autoPict="0">
                <anchor moveWithCells="1">
                  <from>
                    <xdr:col>11</xdr:col>
                    <xdr:colOff>15368</xdr:colOff>
                    <xdr:row>11</xdr:row>
                    <xdr:rowOff>15368</xdr:rowOff>
                  </from>
                  <to>
                    <xdr:col>12</xdr:col>
                    <xdr:colOff>15368</xdr:colOff>
                    <xdr:row>11</xdr:row>
                    <xdr:rowOff>238205</xdr:rowOff>
                  </to>
                </anchor>
              </controlPr>
            </control>
          </mc:Choice>
        </mc:AlternateContent>
        <mc:AlternateContent xmlns:mc="http://schemas.openxmlformats.org/markup-compatibility/2006">
          <mc:Choice Requires="x14">
            <control shapeId="153603" r:id="rId5" name="Drop Down 3">
              <controlPr defaultSize="0" autoLine="0" autoPict="0">
                <anchor moveWithCells="1">
                  <from>
                    <xdr:col>11</xdr:col>
                    <xdr:colOff>15368</xdr:colOff>
                    <xdr:row>12</xdr:row>
                    <xdr:rowOff>15368</xdr:rowOff>
                  </from>
                  <to>
                    <xdr:col>12</xdr:col>
                    <xdr:colOff>15368</xdr:colOff>
                    <xdr:row>12</xdr:row>
                    <xdr:rowOff>238205</xdr:rowOff>
                  </to>
                </anchor>
              </controlPr>
            </control>
          </mc:Choice>
        </mc:AlternateContent>
        <mc:AlternateContent xmlns:mc="http://schemas.openxmlformats.org/markup-compatibility/2006">
          <mc:Choice Requires="x14">
            <control shapeId="153605" r:id="rId6" name="Drop Down 5">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153606" r:id="rId7" name="Drop Down 6">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153609" r:id="rId8" name="Drop Down 9">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153610" r:id="rId9" name="Drop Down 10">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153611" r:id="rId10" name="Drop Down 11">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153612" r:id="rId11" name="Drop Down 12">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153617" r:id="rId12" name="Drop Down 17">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153618" r:id="rId13" name="Drop Down 18">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153619" r:id="rId14" name="Drop Down 19">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153620" r:id="rId15" name="Drop Down 20">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153625" r:id="rId16" name="Drop Down 25">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153626" r:id="rId17" name="Drop Down 26">
              <controlPr defaultSize="0" autoLine="0" autoPict="0">
                <anchor moveWithCells="1">
                  <from>
                    <xdr:col>11</xdr:col>
                    <xdr:colOff>15368</xdr:colOff>
                    <xdr:row>36</xdr:row>
                    <xdr:rowOff>15368</xdr:rowOff>
                  </from>
                  <to>
                    <xdr:col>12</xdr:col>
                    <xdr:colOff>15368</xdr:colOff>
                    <xdr:row>36</xdr:row>
                    <xdr:rowOff>238205</xdr:rowOff>
                  </to>
                </anchor>
              </controlPr>
            </control>
          </mc:Choice>
        </mc:AlternateContent>
        <mc:AlternateContent xmlns:mc="http://schemas.openxmlformats.org/markup-compatibility/2006">
          <mc:Choice Requires="x14">
            <control shapeId="153635" r:id="rId18" name="Drop Down 35">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153637" r:id="rId19" name="Drop Down 37">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153638" r:id="rId20" name="Drop Down 38">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153639" r:id="rId21" name="Drop Down 39">
              <controlPr defaultSize="0" autoLine="0" autoPict="0">
                <anchor moveWithCells="1">
                  <from>
                    <xdr:col>11</xdr:col>
                    <xdr:colOff>15368</xdr:colOff>
                    <xdr:row>58</xdr:row>
                    <xdr:rowOff>15368</xdr:rowOff>
                  </from>
                  <to>
                    <xdr:col>12</xdr:col>
                    <xdr:colOff>15368</xdr:colOff>
                    <xdr:row>58</xdr:row>
                    <xdr:rowOff>238205</xdr:rowOff>
                  </to>
                </anchor>
              </controlPr>
            </control>
          </mc:Choice>
        </mc:AlternateContent>
        <mc:AlternateContent xmlns:mc="http://schemas.openxmlformats.org/markup-compatibility/2006">
          <mc:Choice Requires="x14">
            <control shapeId="153640" r:id="rId22" name="Drop Down 40">
              <controlPr defaultSize="0" autoLine="0" autoPict="0">
                <anchor moveWithCells="1">
                  <from>
                    <xdr:col>11</xdr:col>
                    <xdr:colOff>15368</xdr:colOff>
                    <xdr:row>59</xdr:row>
                    <xdr:rowOff>15368</xdr:rowOff>
                  </from>
                  <to>
                    <xdr:col>12</xdr:col>
                    <xdr:colOff>15368</xdr:colOff>
                    <xdr:row>59</xdr:row>
                    <xdr:rowOff>238205</xdr:rowOff>
                  </to>
                </anchor>
              </controlPr>
            </control>
          </mc:Choice>
        </mc:AlternateContent>
        <mc:AlternateContent xmlns:mc="http://schemas.openxmlformats.org/markup-compatibility/2006">
          <mc:Choice Requires="x14">
            <control shapeId="153641" r:id="rId23" name="Drop Down 41">
              <controlPr defaultSize="0" autoLine="0" autoPict="0">
                <anchor moveWithCells="1">
                  <from>
                    <xdr:col>11</xdr:col>
                    <xdr:colOff>15368</xdr:colOff>
                    <xdr:row>60</xdr:row>
                    <xdr:rowOff>15368</xdr:rowOff>
                  </from>
                  <to>
                    <xdr:col>12</xdr:col>
                    <xdr:colOff>15368</xdr:colOff>
                    <xdr:row>60</xdr:row>
                    <xdr:rowOff>238205</xdr:rowOff>
                  </to>
                </anchor>
              </controlPr>
            </control>
          </mc:Choice>
        </mc:AlternateContent>
        <mc:AlternateContent xmlns:mc="http://schemas.openxmlformats.org/markup-compatibility/2006">
          <mc:Choice Requires="x14">
            <control shapeId="153642" r:id="rId24" name="Drop Down 42">
              <controlPr defaultSize="0" autoLine="0" autoPict="0">
                <anchor moveWithCells="1">
                  <from>
                    <xdr:col>11</xdr:col>
                    <xdr:colOff>15368</xdr:colOff>
                    <xdr:row>61</xdr:row>
                    <xdr:rowOff>15368</xdr:rowOff>
                  </from>
                  <to>
                    <xdr:col>12</xdr:col>
                    <xdr:colOff>15368</xdr:colOff>
                    <xdr:row>61</xdr:row>
                    <xdr:rowOff>238205</xdr:rowOff>
                  </to>
                </anchor>
              </controlPr>
            </control>
          </mc:Choice>
        </mc:AlternateContent>
        <mc:AlternateContent xmlns:mc="http://schemas.openxmlformats.org/markup-compatibility/2006">
          <mc:Choice Requires="x14">
            <control shapeId="153644" r:id="rId25" name="Drop Down 44">
              <controlPr defaultSize="0" autoLine="0" autoPict="0">
                <anchor moveWithCells="1">
                  <from>
                    <xdr:col>11</xdr:col>
                    <xdr:colOff>15368</xdr:colOff>
                    <xdr:row>73</xdr:row>
                    <xdr:rowOff>15368</xdr:rowOff>
                  </from>
                  <to>
                    <xdr:col>12</xdr:col>
                    <xdr:colOff>15368</xdr:colOff>
                    <xdr:row>73</xdr:row>
                    <xdr:rowOff>238205</xdr:rowOff>
                  </to>
                </anchor>
              </controlPr>
            </control>
          </mc:Choice>
        </mc:AlternateContent>
        <mc:AlternateContent xmlns:mc="http://schemas.openxmlformats.org/markup-compatibility/2006">
          <mc:Choice Requires="x14">
            <control shapeId="153648" r:id="rId26" name="Drop Down 48">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153650" r:id="rId27" name="Drop Down 50">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mc:AlternateContent xmlns:mc="http://schemas.openxmlformats.org/markup-compatibility/2006">
          <mc:Choice Requires="x14">
            <control shapeId="153652" r:id="rId28" name="Drop Down 52">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153653" r:id="rId29" name="Drop Down 53">
              <controlPr defaultSize="0" autoLine="0" autoPict="0">
                <anchor moveWithCells="1">
                  <from>
                    <xdr:col>11</xdr:col>
                    <xdr:colOff>15368</xdr:colOff>
                    <xdr:row>23</xdr:row>
                    <xdr:rowOff>15368</xdr:rowOff>
                  </from>
                  <to>
                    <xdr:col>12</xdr:col>
                    <xdr:colOff>15368</xdr:colOff>
                    <xdr:row>23</xdr:row>
                    <xdr:rowOff>238205</xdr:rowOff>
                  </to>
                </anchor>
              </controlPr>
            </control>
          </mc:Choice>
        </mc:AlternateContent>
        <mc:AlternateContent xmlns:mc="http://schemas.openxmlformats.org/markup-compatibility/2006">
          <mc:Choice Requires="x14">
            <control shapeId="153654" r:id="rId30" name="Drop Down 54">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153655" r:id="rId31" name="Drop Down 55">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153656" r:id="rId32" name="Drop Down 56">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153663" r:id="rId33" name="Drop Down 63">
              <controlPr defaultSize="0" autoLine="0" autoPict="0">
                <anchor moveWithCells="1">
                  <from>
                    <xdr:col>11</xdr:col>
                    <xdr:colOff>15368</xdr:colOff>
                    <xdr:row>37</xdr:row>
                    <xdr:rowOff>15368</xdr:rowOff>
                  </from>
                  <to>
                    <xdr:col>12</xdr:col>
                    <xdr:colOff>15368</xdr:colOff>
                    <xdr:row>37</xdr:row>
                    <xdr:rowOff>238205</xdr:rowOff>
                  </to>
                </anchor>
              </controlPr>
            </control>
          </mc:Choice>
        </mc:AlternateContent>
        <mc:AlternateContent xmlns:mc="http://schemas.openxmlformats.org/markup-compatibility/2006">
          <mc:Choice Requires="x14">
            <control shapeId="153664" r:id="rId34" name="Drop Down 64">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153665" r:id="rId35" name="Drop Down 65">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153666" r:id="rId36" name="Drop Down 66">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153667" r:id="rId37" name="Drop Down 67">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153668" r:id="rId38" name="Drop Down 68">
              <controlPr defaultSize="0" autoLine="0" autoPict="0">
                <anchor moveWithCells="1">
                  <from>
                    <xdr:col>11</xdr:col>
                    <xdr:colOff>15368</xdr:colOff>
                    <xdr:row>51</xdr:row>
                    <xdr:rowOff>15368</xdr:rowOff>
                  </from>
                  <to>
                    <xdr:col>12</xdr:col>
                    <xdr:colOff>15368</xdr:colOff>
                    <xdr:row>51</xdr:row>
                    <xdr:rowOff>238205</xdr:rowOff>
                  </to>
                </anchor>
              </controlPr>
            </control>
          </mc:Choice>
        </mc:AlternateContent>
        <mc:AlternateContent xmlns:mc="http://schemas.openxmlformats.org/markup-compatibility/2006">
          <mc:Choice Requires="x14">
            <control shapeId="153669" r:id="rId39" name="Drop Down 69">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153671" r:id="rId40" name="Drop Down 71">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153672" r:id="rId41" name="Drop Down 72">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153673" r:id="rId42" name="Drop Down 73">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153674" r:id="rId43" name="Drop Down 74">
              <controlPr defaultSize="0" autoLine="0" autoPict="0">
                <anchor moveWithCells="1">
                  <from>
                    <xdr:col>11</xdr:col>
                    <xdr:colOff>15368</xdr:colOff>
                    <xdr:row>65</xdr:row>
                    <xdr:rowOff>15368</xdr:rowOff>
                  </from>
                  <to>
                    <xdr:col>12</xdr:col>
                    <xdr:colOff>15368</xdr:colOff>
                    <xdr:row>65</xdr:row>
                    <xdr:rowOff>238205</xdr:rowOff>
                  </to>
                </anchor>
              </controlPr>
            </control>
          </mc:Choice>
        </mc:AlternateContent>
        <mc:AlternateContent xmlns:mc="http://schemas.openxmlformats.org/markup-compatibility/2006">
          <mc:Choice Requires="x14">
            <control shapeId="153675" r:id="rId44" name="Drop Down 75">
              <controlPr defaultSize="0" autoLine="0" autoPict="0">
                <anchor moveWithCells="1">
                  <from>
                    <xdr:col>11</xdr:col>
                    <xdr:colOff>15368</xdr:colOff>
                    <xdr:row>66</xdr:row>
                    <xdr:rowOff>15368</xdr:rowOff>
                  </from>
                  <to>
                    <xdr:col>12</xdr:col>
                    <xdr:colOff>15368</xdr:colOff>
                    <xdr:row>66</xdr:row>
                    <xdr:rowOff>238205</xdr:rowOff>
                  </to>
                </anchor>
              </controlPr>
            </control>
          </mc:Choice>
        </mc:AlternateContent>
        <mc:AlternateContent xmlns:mc="http://schemas.openxmlformats.org/markup-compatibility/2006">
          <mc:Choice Requires="x14">
            <control shapeId="153676" r:id="rId45" name="Drop Down 76">
              <controlPr defaultSize="0" autoLine="0" autoPict="0">
                <anchor moveWithCells="1">
                  <from>
                    <xdr:col>11</xdr:col>
                    <xdr:colOff>15368</xdr:colOff>
                    <xdr:row>67</xdr:row>
                    <xdr:rowOff>15368</xdr:rowOff>
                  </from>
                  <to>
                    <xdr:col>12</xdr:col>
                    <xdr:colOff>15368</xdr:colOff>
                    <xdr:row>67</xdr:row>
                    <xdr:rowOff>238205</xdr:rowOff>
                  </to>
                </anchor>
              </controlPr>
            </control>
          </mc:Choice>
        </mc:AlternateContent>
        <mc:AlternateContent xmlns:mc="http://schemas.openxmlformats.org/markup-compatibility/2006">
          <mc:Choice Requires="x14">
            <control shapeId="153677" r:id="rId46" name="Drop Down 77">
              <controlPr defaultSize="0" autoLine="0" autoPict="0">
                <anchor moveWithCells="1">
                  <from>
                    <xdr:col>11</xdr:col>
                    <xdr:colOff>15368</xdr:colOff>
                    <xdr:row>68</xdr:row>
                    <xdr:rowOff>15368</xdr:rowOff>
                  </from>
                  <to>
                    <xdr:col>12</xdr:col>
                    <xdr:colOff>15368</xdr:colOff>
                    <xdr:row>68</xdr:row>
                    <xdr:rowOff>238205</xdr:rowOff>
                  </to>
                </anchor>
              </controlPr>
            </control>
          </mc:Choice>
        </mc:AlternateContent>
        <mc:AlternateContent xmlns:mc="http://schemas.openxmlformats.org/markup-compatibility/2006">
          <mc:Choice Requires="x14">
            <control shapeId="153678" r:id="rId47" name="Drop Down 78">
              <controlPr defaultSize="0" autoLine="0" autoPict="0">
                <anchor moveWithCells="1">
                  <from>
                    <xdr:col>11</xdr:col>
                    <xdr:colOff>15368</xdr:colOff>
                    <xdr:row>71</xdr:row>
                    <xdr:rowOff>15368</xdr:rowOff>
                  </from>
                  <to>
                    <xdr:col>12</xdr:col>
                    <xdr:colOff>15368</xdr:colOff>
                    <xdr:row>71</xdr:row>
                    <xdr:rowOff>238205</xdr:rowOff>
                  </to>
                </anchor>
              </controlPr>
            </control>
          </mc:Choice>
        </mc:AlternateContent>
        <mc:AlternateContent xmlns:mc="http://schemas.openxmlformats.org/markup-compatibility/2006">
          <mc:Choice Requires="x14">
            <control shapeId="153679" r:id="rId48" name="Drop Down 79">
              <controlPr defaultSize="0" autoLine="0" autoPict="0">
                <anchor moveWithCells="1">
                  <from>
                    <xdr:col>11</xdr:col>
                    <xdr:colOff>15368</xdr:colOff>
                    <xdr:row>72</xdr:row>
                    <xdr:rowOff>15368</xdr:rowOff>
                  </from>
                  <to>
                    <xdr:col>12</xdr:col>
                    <xdr:colOff>15368</xdr:colOff>
                    <xdr:row>72</xdr:row>
                    <xdr:rowOff>238205</xdr:rowOff>
                  </to>
                </anchor>
              </controlPr>
            </control>
          </mc:Choice>
        </mc:AlternateContent>
        <mc:AlternateContent xmlns:mc="http://schemas.openxmlformats.org/markup-compatibility/2006">
          <mc:Choice Requires="x14">
            <control shapeId="153680" r:id="rId49" name="Drop Down 80">
              <controlPr defaultSize="0" autoLine="0" autoPict="0">
                <anchor moveWithCells="1">
                  <from>
                    <xdr:col>11</xdr:col>
                    <xdr:colOff>15368</xdr:colOff>
                    <xdr:row>62</xdr:row>
                    <xdr:rowOff>15368</xdr:rowOff>
                  </from>
                  <to>
                    <xdr:col>12</xdr:col>
                    <xdr:colOff>15368</xdr:colOff>
                    <xdr:row>62</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 id="{785D1F74-47E4-41CC-92D0-6C999FD9279A}">
            <xm:f>_Output!$D$477=1</xm:f>
            <x14:dxf>
              <font>
                <strike/>
                <color rgb="FFC00000"/>
              </font>
            </x14:dxf>
          </x14:cfRule>
          <xm:sqref>A8:P125</xm:sqref>
        </x14:conditionalFormatting>
        <x14:conditionalFormatting xmlns:xm="http://schemas.microsoft.com/office/excel/2006/main">
          <x14:cfRule type="dataBar" id="{9BCE66AF-0851-40C1-853F-ECDC8B1243C5}">
            <x14:dataBar minLength="0" maxLength="100" border="1" gradient="0">
              <x14:cfvo type="num">
                <xm:f>0</xm:f>
              </x14:cfvo>
              <x14:cfvo type="num">
                <xm:f>100</xm:f>
              </x14:cfvo>
              <x14:borderColor theme="3"/>
              <x14:negativeFillColor rgb="FFFF0000"/>
              <x14:axisColor rgb="FF000000"/>
            </x14:dataBar>
          </x14:cfRule>
          <xm:sqref>L75:L76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Blad29">
    <tabColor rgb="FF0070C0"/>
  </sheetPr>
  <dimension ref="A1:Z112"/>
  <sheetViews>
    <sheetView showRowColHeaders="0" zoomScaleNormal="100" workbookViewId="0">
      <pane ySplit="7" topLeftCell="A8" activePane="bottomLeft" state="frozen"/>
      <selection activeCell="G25" sqref="G25"/>
      <selection pane="bottomLeft"/>
    </sheetView>
  </sheetViews>
  <sheetFormatPr defaultColWidth="0" defaultRowHeight="0" customHeight="1" zeroHeight="1" x14ac:dyDescent="0.3"/>
  <cols>
    <col min="1" max="1" width="5.77734375" customWidth="1"/>
    <col min="2" max="11" width="9.21875" customWidth="1"/>
    <col min="12" max="12" width="20" customWidth="1"/>
    <col min="13" max="13" width="2.21875" customWidth="1"/>
    <col min="14" max="14" width="57.21875" customWidth="1"/>
    <col min="15" max="15" width="113" customWidth="1"/>
    <col min="16" max="16" width="2.21875" customWidth="1"/>
    <col min="17" max="24" width="0" hidden="1" customWidth="1"/>
    <col min="27" max="16384" width="9.21875" hidden="1"/>
  </cols>
  <sheetData>
    <row r="1" spans="1:16" ht="20.3" customHeight="1" x14ac:dyDescent="0.3">
      <c r="A1" s="380"/>
      <c r="B1" s="950" t="s">
        <v>517</v>
      </c>
      <c r="C1" s="950"/>
      <c r="D1" s="950"/>
      <c r="E1" s="950"/>
      <c r="F1" s="950"/>
      <c r="G1" s="950"/>
      <c r="H1" s="950"/>
      <c r="I1" s="950"/>
      <c r="J1" s="950"/>
      <c r="K1" s="950"/>
      <c r="L1" s="824"/>
      <c r="M1" s="319"/>
      <c r="N1" s="319"/>
      <c r="O1" s="319"/>
      <c r="P1" s="310"/>
    </row>
    <row r="2" spans="1:16" ht="20.3" customHeight="1" x14ac:dyDescent="0.3">
      <c r="A2" s="381"/>
      <c r="B2" s="821"/>
      <c r="C2" s="821"/>
      <c r="D2" s="821"/>
      <c r="E2" s="821"/>
      <c r="F2" s="821"/>
      <c r="G2" s="821"/>
      <c r="H2" s="821"/>
      <c r="I2" s="821"/>
      <c r="J2" s="821"/>
      <c r="K2" s="821"/>
      <c r="L2" s="823"/>
      <c r="M2" s="320"/>
      <c r="N2" s="320"/>
      <c r="O2" s="320"/>
      <c r="P2" s="313"/>
    </row>
    <row r="3" spans="1:16" ht="20.3" customHeight="1" x14ac:dyDescent="0.3">
      <c r="A3" s="381"/>
      <c r="B3" s="825" t="s">
        <v>1917</v>
      </c>
      <c r="C3" s="826"/>
      <c r="D3" s="826"/>
      <c r="E3" s="826"/>
      <c r="F3" s="827"/>
      <c r="G3" s="814" t="s">
        <v>2055</v>
      </c>
      <c r="H3" s="815"/>
      <c r="I3" s="815"/>
      <c r="J3" s="815"/>
      <c r="K3" s="815"/>
      <c r="L3" s="312"/>
      <c r="M3" s="312"/>
      <c r="N3" s="312"/>
      <c r="O3" s="312"/>
      <c r="P3" s="313"/>
    </row>
    <row r="4" spans="1:16" ht="20.3" customHeight="1" x14ac:dyDescent="0.3">
      <c r="A4" s="381"/>
      <c r="B4" s="816" t="s">
        <v>1918</v>
      </c>
      <c r="C4" s="817"/>
      <c r="D4" s="817"/>
      <c r="E4" s="817"/>
      <c r="F4" s="955"/>
      <c r="G4" s="816" t="s">
        <v>1921</v>
      </c>
      <c r="H4" s="817"/>
      <c r="I4" s="817"/>
      <c r="J4" s="817"/>
      <c r="K4" s="817"/>
      <c r="L4" s="312"/>
      <c r="M4" s="312"/>
      <c r="N4" s="312"/>
      <c r="O4" s="312"/>
      <c r="P4" s="313"/>
    </row>
    <row r="5" spans="1:16" ht="20.3" customHeight="1" x14ac:dyDescent="0.3">
      <c r="A5" s="381"/>
      <c r="B5" s="816" t="s">
        <v>4574</v>
      </c>
      <c r="C5" s="817"/>
      <c r="D5" s="817"/>
      <c r="E5" s="817"/>
      <c r="F5" s="955"/>
      <c r="G5" s="816"/>
      <c r="H5" s="817"/>
      <c r="I5" s="817"/>
      <c r="J5" s="817"/>
      <c r="K5" s="817"/>
      <c r="L5" s="312"/>
      <c r="M5" s="312"/>
      <c r="N5" s="312"/>
      <c r="O5" s="312"/>
      <c r="P5" s="313"/>
    </row>
    <row r="6" spans="1:16" ht="20.3" customHeight="1" x14ac:dyDescent="0.3">
      <c r="A6" s="381"/>
      <c r="B6" s="816" t="s">
        <v>4573</v>
      </c>
      <c r="C6" s="817"/>
      <c r="D6" s="817"/>
      <c r="E6" s="817"/>
      <c r="F6" s="955"/>
      <c r="G6" s="321"/>
      <c r="H6" s="312"/>
      <c r="I6" s="312"/>
      <c r="J6" s="312"/>
      <c r="K6" s="312"/>
      <c r="L6" s="312"/>
      <c r="M6" s="312"/>
      <c r="N6" s="312"/>
      <c r="O6" s="312"/>
      <c r="P6" s="313"/>
    </row>
    <row r="7" spans="1:16" ht="20.3" customHeight="1" thickBot="1" x14ac:dyDescent="0.35">
      <c r="A7" s="314"/>
      <c r="B7" s="315"/>
      <c r="C7" s="315"/>
      <c r="D7" s="315"/>
      <c r="E7" s="315"/>
      <c r="F7" s="315"/>
      <c r="G7" s="315"/>
      <c r="H7" s="315"/>
      <c r="I7" s="315"/>
      <c r="J7" s="315"/>
      <c r="K7" s="315"/>
      <c r="L7" s="315"/>
      <c r="M7" s="315"/>
      <c r="N7" s="315"/>
      <c r="O7" s="315"/>
      <c r="P7" s="316"/>
    </row>
    <row r="8" spans="1:16" ht="20.3" customHeight="1" x14ac:dyDescent="0.3">
      <c r="A8" s="151"/>
      <c r="B8" s="152"/>
      <c r="C8" s="152"/>
      <c r="D8" s="152"/>
      <c r="E8" s="152"/>
      <c r="F8" s="152"/>
      <c r="G8" s="152"/>
      <c r="H8" s="152"/>
      <c r="I8" s="152"/>
      <c r="J8" s="152"/>
      <c r="K8" s="152"/>
      <c r="L8" s="152"/>
      <c r="M8" s="152"/>
      <c r="N8" s="152"/>
      <c r="O8" s="152"/>
      <c r="P8" s="153"/>
    </row>
    <row r="9" spans="1:16" ht="20.3" customHeight="1" x14ac:dyDescent="0.3">
      <c r="A9" s="174">
        <v>1</v>
      </c>
      <c r="B9" s="172" t="s">
        <v>150</v>
      </c>
      <c r="C9" s="172"/>
      <c r="D9" s="172"/>
      <c r="E9" s="172"/>
      <c r="F9" s="172"/>
      <c r="G9" s="172"/>
      <c r="H9" s="172"/>
      <c r="I9" s="172"/>
      <c r="J9" s="172"/>
      <c r="K9" s="172"/>
      <c r="L9" s="175" t="s">
        <v>144</v>
      </c>
      <c r="M9" s="172"/>
      <c r="N9" s="176" t="s">
        <v>1172</v>
      </c>
      <c r="O9" s="175" t="s">
        <v>145</v>
      </c>
      <c r="P9" s="154"/>
    </row>
    <row r="10" spans="1:16" ht="20.3" customHeight="1" x14ac:dyDescent="0.3">
      <c r="A10" s="155"/>
      <c r="B10" s="149" t="s">
        <v>863</v>
      </c>
      <c r="C10" s="146"/>
      <c r="D10" s="146"/>
      <c r="E10" s="146"/>
      <c r="F10" s="146"/>
      <c r="G10" s="146"/>
      <c r="H10" s="146"/>
      <c r="I10" s="146"/>
      <c r="J10" s="146"/>
      <c r="K10" s="146"/>
      <c r="L10" s="147"/>
      <c r="M10" s="146"/>
      <c r="N10" s="177"/>
      <c r="O10" s="147"/>
      <c r="P10" s="154"/>
    </row>
    <row r="11" spans="1:16" ht="20.3" customHeight="1" x14ac:dyDescent="0.3">
      <c r="A11" s="155"/>
      <c r="B11" s="161" t="s">
        <v>1</v>
      </c>
      <c r="C11" s="161" t="s">
        <v>864</v>
      </c>
      <c r="D11" s="161"/>
      <c r="E11" s="161"/>
      <c r="F11" s="161"/>
      <c r="G11" s="161"/>
      <c r="H11" s="161"/>
      <c r="I11" s="161"/>
      <c r="J11" s="161"/>
      <c r="K11" s="161"/>
      <c r="L11" s="137"/>
      <c r="M11" s="140"/>
      <c r="N11" s="376" t="str">
        <f>VLOOKUP(_Output!D528,_Guidance!B1649:C1654,2,FALSE)</f>
        <v xml:space="preserve"> </v>
      </c>
      <c r="O11" s="300" t="s">
        <v>2130</v>
      </c>
      <c r="P11" s="154"/>
    </row>
    <row r="12" spans="1:16" ht="20.3" customHeight="1" x14ac:dyDescent="0.3">
      <c r="A12" s="156"/>
      <c r="B12" s="162" t="s">
        <v>3</v>
      </c>
      <c r="C12" s="163" t="s">
        <v>865</v>
      </c>
      <c r="D12" s="163"/>
      <c r="E12" s="163"/>
      <c r="F12" s="163"/>
      <c r="G12" s="163"/>
      <c r="H12" s="163"/>
      <c r="I12" s="163"/>
      <c r="J12" s="163"/>
      <c r="K12" s="163"/>
      <c r="L12" s="138"/>
      <c r="M12" s="141"/>
      <c r="N12" s="405"/>
      <c r="O12" s="301"/>
      <c r="P12" s="157"/>
    </row>
    <row r="13" spans="1:16" ht="20.3" customHeight="1" x14ac:dyDescent="0.3">
      <c r="A13" s="156"/>
      <c r="B13" s="165" t="s">
        <v>220</v>
      </c>
      <c r="C13" s="162" t="s">
        <v>866</v>
      </c>
      <c r="D13" s="162"/>
      <c r="E13" s="162"/>
      <c r="F13" s="162"/>
      <c r="G13" s="162"/>
      <c r="H13" s="162"/>
      <c r="I13" s="162"/>
      <c r="J13" s="162"/>
      <c r="K13" s="162"/>
      <c r="L13" s="138"/>
      <c r="M13" s="141"/>
      <c r="N13" s="405"/>
      <c r="O13" s="301" t="s">
        <v>1066</v>
      </c>
      <c r="P13" s="157"/>
    </row>
    <row r="14" spans="1:16" ht="20.3" customHeight="1" x14ac:dyDescent="0.3">
      <c r="A14" s="156"/>
      <c r="B14" s="165" t="s">
        <v>552</v>
      </c>
      <c r="C14" s="162" t="s">
        <v>867</v>
      </c>
      <c r="D14" s="162"/>
      <c r="E14" s="162"/>
      <c r="F14" s="162"/>
      <c r="G14" s="162"/>
      <c r="H14" s="162"/>
      <c r="I14" s="162"/>
      <c r="J14" s="162"/>
      <c r="K14" s="162"/>
      <c r="L14" s="138"/>
      <c r="M14" s="141"/>
      <c r="N14" s="405"/>
      <c r="O14" s="301" t="s">
        <v>1067</v>
      </c>
      <c r="P14" s="157"/>
    </row>
    <row r="15" spans="1:16" ht="20.3" customHeight="1" x14ac:dyDescent="0.3">
      <c r="A15" s="156"/>
      <c r="B15" s="165" t="s">
        <v>868</v>
      </c>
      <c r="C15" s="162" t="s">
        <v>869</v>
      </c>
      <c r="D15" s="162"/>
      <c r="E15" s="162"/>
      <c r="F15" s="162"/>
      <c r="G15" s="162"/>
      <c r="H15" s="162"/>
      <c r="I15" s="162"/>
      <c r="J15" s="162"/>
      <c r="K15" s="162"/>
      <c r="L15" s="138"/>
      <c r="M15" s="141"/>
      <c r="N15" s="405"/>
      <c r="O15" s="301" t="s">
        <v>1068</v>
      </c>
      <c r="P15" s="157"/>
    </row>
    <row r="16" spans="1:16" ht="20.3" customHeight="1" x14ac:dyDescent="0.3">
      <c r="A16" s="156"/>
      <c r="B16" s="165" t="s">
        <v>870</v>
      </c>
      <c r="C16" s="162" t="s">
        <v>871</v>
      </c>
      <c r="D16" s="162"/>
      <c r="E16" s="162"/>
      <c r="F16" s="162"/>
      <c r="G16" s="162"/>
      <c r="H16" s="162"/>
      <c r="I16" s="162"/>
      <c r="J16" s="162"/>
      <c r="K16" s="162"/>
      <c r="L16" s="138"/>
      <c r="M16" s="141"/>
      <c r="N16" s="405"/>
      <c r="O16" s="301" t="s">
        <v>1069</v>
      </c>
      <c r="P16" s="157"/>
    </row>
    <row r="17" spans="1:16" ht="20.3" customHeight="1" x14ac:dyDescent="0.3">
      <c r="A17" s="156"/>
      <c r="B17" s="165" t="s">
        <v>872</v>
      </c>
      <c r="C17" s="162" t="s">
        <v>873</v>
      </c>
      <c r="D17" s="162"/>
      <c r="E17" s="162"/>
      <c r="F17" s="162"/>
      <c r="G17" s="162"/>
      <c r="H17" s="162"/>
      <c r="I17" s="162"/>
      <c r="J17" s="162"/>
      <c r="K17" s="162"/>
      <c r="L17" s="138"/>
      <c r="M17" s="141"/>
      <c r="N17" s="405"/>
      <c r="O17" s="301" t="s">
        <v>1070</v>
      </c>
      <c r="P17" s="157"/>
    </row>
    <row r="18" spans="1:16" ht="20.3" customHeight="1" x14ac:dyDescent="0.3">
      <c r="A18" s="156"/>
      <c r="B18" s="165" t="s">
        <v>874</v>
      </c>
      <c r="C18" s="162" t="s">
        <v>875</v>
      </c>
      <c r="D18" s="162"/>
      <c r="E18" s="162"/>
      <c r="F18" s="162"/>
      <c r="G18" s="162"/>
      <c r="H18" s="162"/>
      <c r="I18" s="162"/>
      <c r="J18" s="162"/>
      <c r="K18" s="162"/>
      <c r="L18" s="138"/>
      <c r="M18" s="141"/>
      <c r="N18" s="405"/>
      <c r="O18" s="301" t="s">
        <v>1071</v>
      </c>
      <c r="P18" s="157"/>
    </row>
    <row r="19" spans="1:16" ht="20.3" customHeight="1" x14ac:dyDescent="0.3">
      <c r="A19" s="156"/>
      <c r="B19" s="165" t="s">
        <v>876</v>
      </c>
      <c r="C19" s="162" t="s">
        <v>877</v>
      </c>
      <c r="D19" s="162"/>
      <c r="E19" s="162"/>
      <c r="F19" s="162"/>
      <c r="G19" s="162"/>
      <c r="H19" s="162"/>
      <c r="I19" s="162"/>
      <c r="J19" s="162"/>
      <c r="K19" s="162"/>
      <c r="L19" s="138"/>
      <c r="M19" s="141"/>
      <c r="N19" s="405"/>
      <c r="O19" s="301" t="s">
        <v>1072</v>
      </c>
      <c r="P19" s="157"/>
    </row>
    <row r="20" spans="1:16" ht="20.3" customHeight="1" x14ac:dyDescent="0.3">
      <c r="A20" s="156"/>
      <c r="B20" s="165" t="s">
        <v>878</v>
      </c>
      <c r="C20" s="162" t="s">
        <v>879</v>
      </c>
      <c r="D20" s="162"/>
      <c r="E20" s="162"/>
      <c r="F20" s="162"/>
      <c r="G20" s="162"/>
      <c r="H20" s="162"/>
      <c r="I20" s="162"/>
      <c r="J20" s="162"/>
      <c r="K20" s="162"/>
      <c r="L20" s="138"/>
      <c r="M20" s="141"/>
      <c r="N20" s="405"/>
      <c r="O20" s="301" t="s">
        <v>1073</v>
      </c>
      <c r="P20" s="157"/>
    </row>
    <row r="21" spans="1:16" ht="20.3" customHeight="1" x14ac:dyDescent="0.3">
      <c r="A21" s="156"/>
      <c r="B21" s="165" t="s">
        <v>880</v>
      </c>
      <c r="C21" s="162" t="s">
        <v>881</v>
      </c>
      <c r="D21" s="162"/>
      <c r="E21" s="162"/>
      <c r="F21" s="162"/>
      <c r="G21" s="162"/>
      <c r="H21" s="162"/>
      <c r="I21" s="162"/>
      <c r="J21" s="162"/>
      <c r="K21" s="162"/>
      <c r="L21" s="138"/>
      <c r="M21" s="141"/>
      <c r="N21" s="405"/>
      <c r="O21" s="301" t="s">
        <v>1074</v>
      </c>
      <c r="P21" s="157"/>
    </row>
    <row r="22" spans="1:16" ht="20.3" customHeight="1" x14ac:dyDescent="0.3">
      <c r="A22" s="156"/>
      <c r="B22" s="165" t="s">
        <v>882</v>
      </c>
      <c r="C22" s="162" t="s">
        <v>883</v>
      </c>
      <c r="D22" s="162"/>
      <c r="E22" s="162"/>
      <c r="F22" s="162"/>
      <c r="G22" s="162"/>
      <c r="H22" s="162"/>
      <c r="I22" s="162"/>
      <c r="J22" s="162"/>
      <c r="K22" s="162"/>
      <c r="L22" s="138"/>
      <c r="M22" s="141"/>
      <c r="N22" s="405"/>
      <c r="O22" s="301" t="s">
        <v>1075</v>
      </c>
      <c r="P22" s="157"/>
    </row>
    <row r="23" spans="1:16" ht="20.3" customHeight="1" x14ac:dyDescent="0.3">
      <c r="A23" s="156"/>
      <c r="B23" s="165" t="s">
        <v>884</v>
      </c>
      <c r="C23" s="164" t="s">
        <v>885</v>
      </c>
      <c r="D23" s="164"/>
      <c r="E23" s="164"/>
      <c r="F23" s="164"/>
      <c r="G23" s="164"/>
      <c r="H23" s="164"/>
      <c r="I23" s="164"/>
      <c r="J23" s="164"/>
      <c r="K23" s="164"/>
      <c r="L23" s="145"/>
      <c r="M23" s="148"/>
      <c r="N23" s="406"/>
      <c r="O23" s="302" t="s">
        <v>1076</v>
      </c>
      <c r="P23" s="157"/>
    </row>
    <row r="24" spans="1:16" ht="20.3" customHeight="1" x14ac:dyDescent="0.3">
      <c r="A24" s="156"/>
      <c r="B24" s="141"/>
      <c r="C24" s="166" t="s">
        <v>10</v>
      </c>
      <c r="D24" s="166"/>
      <c r="E24" s="166"/>
      <c r="F24" s="166"/>
      <c r="G24" s="166"/>
      <c r="H24" s="166"/>
      <c r="I24" s="166"/>
      <c r="J24" s="166"/>
      <c r="K24" s="166"/>
      <c r="L24" s="306" t="str">
        <f>VLOOKUP(SUM(_Output!D538:D548),_SUM_Completeness!A84:B95,2,FALSE)</f>
        <v>Incomplete</v>
      </c>
      <c r="M24" s="142"/>
      <c r="N24" s="407"/>
      <c r="O24" s="303" t="s">
        <v>1077</v>
      </c>
      <c r="P24" s="157"/>
    </row>
    <row r="25" spans="1:16" ht="20.3" customHeight="1" x14ac:dyDescent="0.3">
      <c r="A25" s="155"/>
      <c r="B25" s="161" t="s">
        <v>14</v>
      </c>
      <c r="C25" s="161" t="s">
        <v>886</v>
      </c>
      <c r="D25" s="161"/>
      <c r="E25" s="161"/>
      <c r="F25" s="161"/>
      <c r="G25" s="161"/>
      <c r="H25" s="161"/>
      <c r="I25" s="161"/>
      <c r="J25" s="161"/>
      <c r="K25" s="161"/>
      <c r="L25" s="144"/>
      <c r="M25" s="140"/>
      <c r="N25" s="376" t="str">
        <f>VLOOKUP(_Output!D549,_Guidance!B1655:C1660,2,FALSE)</f>
        <v xml:space="preserve"> </v>
      </c>
      <c r="O25" s="300" t="s">
        <v>2131</v>
      </c>
      <c r="P25" s="154"/>
    </row>
    <row r="26" spans="1:16" ht="20.3" customHeight="1" x14ac:dyDescent="0.3">
      <c r="A26" s="155"/>
      <c r="B26" s="161" t="s">
        <v>15</v>
      </c>
      <c r="C26" s="161" t="s">
        <v>887</v>
      </c>
      <c r="D26" s="161"/>
      <c r="E26" s="161"/>
      <c r="F26" s="161"/>
      <c r="G26" s="161"/>
      <c r="H26" s="161"/>
      <c r="I26" s="161"/>
      <c r="J26" s="161"/>
      <c r="K26" s="161"/>
      <c r="L26" s="137"/>
      <c r="M26" s="140"/>
      <c r="N26" s="376" t="str">
        <f>VLOOKUP(_Output!D550,_Guidance!B1661:C1666,2,FALSE)</f>
        <v xml:space="preserve"> </v>
      </c>
      <c r="O26" s="300" t="s">
        <v>2132</v>
      </c>
      <c r="P26" s="154"/>
    </row>
    <row r="27" spans="1:16" ht="20.3" customHeight="1" x14ac:dyDescent="0.3">
      <c r="A27" s="155"/>
      <c r="B27" s="161" t="s">
        <v>16</v>
      </c>
      <c r="C27" s="161" t="s">
        <v>888</v>
      </c>
      <c r="D27" s="161"/>
      <c r="E27" s="161"/>
      <c r="F27" s="161"/>
      <c r="G27" s="161"/>
      <c r="H27" s="161"/>
      <c r="I27" s="161"/>
      <c r="J27" s="161"/>
      <c r="K27" s="161"/>
      <c r="L27" s="137"/>
      <c r="M27" s="140"/>
      <c r="N27" s="376" t="str">
        <f>VLOOKUP(_Output!D551,_Guidance!B1667:C1672,2,FALSE)</f>
        <v xml:space="preserve"> </v>
      </c>
      <c r="O27" s="300" t="s">
        <v>1079</v>
      </c>
      <c r="P27" s="154"/>
    </row>
    <row r="28" spans="1:16" ht="20.3" customHeight="1" x14ac:dyDescent="0.3">
      <c r="A28" s="155"/>
      <c r="B28" s="161" t="s">
        <v>345</v>
      </c>
      <c r="C28" s="161" t="s">
        <v>889</v>
      </c>
      <c r="D28" s="161"/>
      <c r="E28" s="161"/>
      <c r="F28" s="161"/>
      <c r="G28" s="161"/>
      <c r="H28" s="161"/>
      <c r="I28" s="161"/>
      <c r="J28" s="161"/>
      <c r="K28" s="161"/>
      <c r="L28" s="137"/>
      <c r="M28" s="140"/>
      <c r="N28" s="376" t="str">
        <f>VLOOKUP(_Output!D552,_Guidance!B1673:C1678,2,FALSE)</f>
        <v xml:space="preserve"> </v>
      </c>
      <c r="O28" s="300" t="s">
        <v>2133</v>
      </c>
      <c r="P28" s="154"/>
    </row>
    <row r="29" spans="1:16" ht="20.3" customHeight="1" x14ac:dyDescent="0.3">
      <c r="A29" s="155"/>
      <c r="B29" s="161" t="s">
        <v>406</v>
      </c>
      <c r="C29" s="161" t="s">
        <v>1779</v>
      </c>
      <c r="D29" s="161"/>
      <c r="E29" s="161"/>
      <c r="F29" s="161"/>
      <c r="G29" s="161"/>
      <c r="H29" s="161"/>
      <c r="I29" s="161"/>
      <c r="J29" s="161"/>
      <c r="K29" s="161"/>
      <c r="L29" s="137"/>
      <c r="M29" s="140"/>
      <c r="N29" s="376" t="str">
        <f>VLOOKUP(_Output!D553,_Guidance!B1679:C1684,2,FALSE)</f>
        <v xml:space="preserve"> </v>
      </c>
      <c r="O29" s="300" t="s">
        <v>2134</v>
      </c>
      <c r="P29" s="154"/>
    </row>
    <row r="30" spans="1:16" ht="20.3" customHeight="1" x14ac:dyDescent="0.3">
      <c r="A30" s="155"/>
      <c r="B30" s="161" t="s">
        <v>890</v>
      </c>
      <c r="C30" s="161" t="s">
        <v>1784</v>
      </c>
      <c r="D30" s="161"/>
      <c r="E30" s="161"/>
      <c r="F30" s="161"/>
      <c r="G30" s="161"/>
      <c r="H30" s="161"/>
      <c r="I30" s="161"/>
      <c r="J30" s="161"/>
      <c r="K30" s="161"/>
      <c r="L30" s="137"/>
      <c r="M30" s="140"/>
      <c r="N30" s="376" t="str">
        <f>VLOOKUP(_Output!D554,_Guidance!B1685:C1690,2,FALSE)</f>
        <v xml:space="preserve"> </v>
      </c>
      <c r="O30" s="300" t="s">
        <v>1080</v>
      </c>
      <c r="P30" s="154"/>
    </row>
    <row r="31" spans="1:16" ht="20.3" customHeight="1" x14ac:dyDescent="0.3">
      <c r="A31" s="155"/>
      <c r="B31" s="161" t="s">
        <v>891</v>
      </c>
      <c r="C31" s="161" t="s">
        <v>892</v>
      </c>
      <c r="D31" s="161"/>
      <c r="E31" s="161"/>
      <c r="F31" s="161"/>
      <c r="G31" s="161"/>
      <c r="H31" s="161"/>
      <c r="I31" s="161"/>
      <c r="J31" s="161"/>
      <c r="K31" s="161"/>
      <c r="L31" s="137"/>
      <c r="M31" s="140"/>
      <c r="N31" s="376" t="str">
        <f>VLOOKUP(_Output!D555,_Guidance!B1691:C1696,2,FALSE)</f>
        <v xml:space="preserve"> </v>
      </c>
      <c r="O31" s="300" t="s">
        <v>2136</v>
      </c>
      <c r="P31" s="154"/>
    </row>
    <row r="32" spans="1:16" ht="20.3" customHeight="1" x14ac:dyDescent="0.3">
      <c r="A32" s="155"/>
      <c r="B32" s="161" t="s">
        <v>893</v>
      </c>
      <c r="C32" s="161" t="s">
        <v>894</v>
      </c>
      <c r="D32" s="161"/>
      <c r="E32" s="161"/>
      <c r="F32" s="161"/>
      <c r="G32" s="161"/>
      <c r="H32" s="161"/>
      <c r="I32" s="161"/>
      <c r="J32" s="161"/>
      <c r="K32" s="161"/>
      <c r="L32" s="137"/>
      <c r="M32" s="140"/>
      <c r="N32" s="376" t="str">
        <f>VLOOKUP(_Output!D557,_Guidance!B1697:C1702,2,FALSE)</f>
        <v xml:space="preserve"> </v>
      </c>
      <c r="O32" s="300" t="s">
        <v>2251</v>
      </c>
      <c r="P32" s="154"/>
    </row>
    <row r="33" spans="1:16" ht="20.3" customHeight="1" x14ac:dyDescent="0.3">
      <c r="A33" s="155"/>
      <c r="B33" s="161" t="s">
        <v>895</v>
      </c>
      <c r="C33" s="161" t="s">
        <v>3009</v>
      </c>
      <c r="D33" s="161"/>
      <c r="E33" s="161"/>
      <c r="F33" s="161"/>
      <c r="G33" s="161"/>
      <c r="H33" s="161"/>
      <c r="I33" s="161"/>
      <c r="J33" s="161"/>
      <c r="K33" s="161"/>
      <c r="L33" s="137"/>
      <c r="M33" s="140"/>
      <c r="N33" s="376" t="str">
        <f>VLOOKUP(_Output!D1066,_Guidance!B1703:C1708,2,FALSE)</f>
        <v xml:space="preserve"> </v>
      </c>
      <c r="O33" s="300" t="s">
        <v>3010</v>
      </c>
      <c r="P33" s="154"/>
    </row>
    <row r="34" spans="1:16" ht="20.3" customHeight="1" x14ac:dyDescent="0.3">
      <c r="A34" s="155"/>
      <c r="B34" s="161" t="s">
        <v>897</v>
      </c>
      <c r="C34" s="161" t="s">
        <v>896</v>
      </c>
      <c r="D34" s="161"/>
      <c r="E34" s="161"/>
      <c r="F34" s="161"/>
      <c r="G34" s="161"/>
      <c r="H34" s="161"/>
      <c r="I34" s="161"/>
      <c r="J34" s="161"/>
      <c r="K34" s="161"/>
      <c r="L34" s="137"/>
      <c r="M34" s="140"/>
      <c r="N34" s="376" t="str">
        <f>VLOOKUP(_Output!D558,_Guidance!B1709:C1714,2,FALSE)</f>
        <v xml:space="preserve"> </v>
      </c>
      <c r="O34" s="300" t="s">
        <v>2137</v>
      </c>
      <c r="P34" s="154"/>
    </row>
    <row r="35" spans="1:16" ht="20.3" customHeight="1" x14ac:dyDescent="0.3">
      <c r="A35" s="155"/>
      <c r="B35" s="161" t="s">
        <v>899</v>
      </c>
      <c r="C35" s="161" t="s">
        <v>898</v>
      </c>
      <c r="D35" s="161"/>
      <c r="E35" s="161"/>
      <c r="F35" s="161"/>
      <c r="G35" s="161"/>
      <c r="H35" s="161"/>
      <c r="I35" s="161"/>
      <c r="J35" s="161"/>
      <c r="K35" s="161"/>
      <c r="L35" s="137"/>
      <c r="M35" s="140"/>
      <c r="N35" s="376" t="str">
        <f>VLOOKUP(_Output!D559,_Guidance!B1715:C1720,2,FALSE)</f>
        <v xml:space="preserve"> </v>
      </c>
      <c r="O35" s="300" t="s">
        <v>1081</v>
      </c>
      <c r="P35" s="154"/>
    </row>
    <row r="36" spans="1:16" ht="20.3" customHeight="1" x14ac:dyDescent="0.3">
      <c r="A36" s="155"/>
      <c r="B36" s="161" t="s">
        <v>901</v>
      </c>
      <c r="C36" s="161" t="s">
        <v>900</v>
      </c>
      <c r="D36" s="161"/>
      <c r="E36" s="161"/>
      <c r="F36" s="161"/>
      <c r="G36" s="161"/>
      <c r="H36" s="161"/>
      <c r="I36" s="161"/>
      <c r="J36" s="161"/>
      <c r="K36" s="161"/>
      <c r="L36" s="137"/>
      <c r="M36" s="140"/>
      <c r="N36" s="376" t="str">
        <f>VLOOKUP(_Output!D568,_Guidance!B1721:C1726,2,FALSE)</f>
        <v xml:space="preserve"> </v>
      </c>
      <c r="O36" s="300" t="s">
        <v>2138</v>
      </c>
      <c r="P36" s="154"/>
    </row>
    <row r="37" spans="1:16" ht="20.3" customHeight="1" x14ac:dyDescent="0.3">
      <c r="A37" s="155"/>
      <c r="B37" s="161" t="s">
        <v>903</v>
      </c>
      <c r="C37" s="161" t="s">
        <v>1802</v>
      </c>
      <c r="D37" s="161"/>
      <c r="E37" s="161"/>
      <c r="F37" s="161"/>
      <c r="G37" s="161"/>
      <c r="H37" s="161"/>
      <c r="I37" s="161"/>
      <c r="J37" s="161"/>
      <c r="K37" s="161"/>
      <c r="L37" s="137"/>
      <c r="M37" s="140"/>
      <c r="N37" s="376" t="str">
        <f>VLOOKUP(_Output!D569,_Guidance!B1727:C1732,2,FALSE)</f>
        <v xml:space="preserve"> </v>
      </c>
      <c r="O37" s="300" t="s">
        <v>1082</v>
      </c>
      <c r="P37" s="154"/>
    </row>
    <row r="38" spans="1:16" ht="20.3" customHeight="1" x14ac:dyDescent="0.3">
      <c r="A38" s="155"/>
      <c r="B38" s="161"/>
      <c r="C38" s="161"/>
      <c r="D38" s="161"/>
      <c r="E38" s="161"/>
      <c r="F38" s="161"/>
      <c r="G38" s="161"/>
      <c r="H38" s="161"/>
      <c r="I38" s="161"/>
      <c r="J38" s="161"/>
      <c r="K38" s="161"/>
      <c r="L38" s="137"/>
      <c r="M38" s="140"/>
      <c r="N38" s="376"/>
      <c r="O38" s="300"/>
      <c r="P38" s="154"/>
    </row>
    <row r="39" spans="1:16" ht="20.3" customHeight="1" x14ac:dyDescent="0.3">
      <c r="A39" s="155"/>
      <c r="B39" s="150" t="s">
        <v>902</v>
      </c>
      <c r="C39" s="143"/>
      <c r="D39" s="143"/>
      <c r="E39" s="143"/>
      <c r="F39" s="143"/>
      <c r="G39" s="143"/>
      <c r="H39" s="143"/>
      <c r="I39" s="143"/>
      <c r="J39" s="143"/>
      <c r="K39" s="143"/>
      <c r="L39" s="139"/>
      <c r="M39" s="143"/>
      <c r="N39" s="377"/>
      <c r="O39" s="304"/>
      <c r="P39" s="154"/>
    </row>
    <row r="40" spans="1:16" ht="20.3" customHeight="1" x14ac:dyDescent="0.3">
      <c r="A40" s="155"/>
      <c r="B40" s="161" t="s">
        <v>920</v>
      </c>
      <c r="C40" s="167" t="s">
        <v>904</v>
      </c>
      <c r="D40" s="167"/>
      <c r="E40" s="167"/>
      <c r="F40" s="167"/>
      <c r="G40" s="167"/>
      <c r="H40" s="167"/>
      <c r="I40" s="167"/>
      <c r="J40" s="167"/>
      <c r="K40" s="167"/>
      <c r="L40" s="137"/>
      <c r="M40" s="140"/>
      <c r="N40" s="376"/>
      <c r="O40" s="300"/>
      <c r="P40" s="154"/>
    </row>
    <row r="41" spans="1:16" ht="20.3" customHeight="1" x14ac:dyDescent="0.3">
      <c r="A41" s="155"/>
      <c r="B41" s="168" t="s">
        <v>3038</v>
      </c>
      <c r="C41" s="161" t="s">
        <v>905</v>
      </c>
      <c r="D41" s="161"/>
      <c r="E41" s="161"/>
      <c r="F41" s="161"/>
      <c r="G41" s="161"/>
      <c r="H41" s="161"/>
      <c r="I41" s="161"/>
      <c r="J41" s="161"/>
      <c r="K41" s="161"/>
      <c r="L41" s="137"/>
      <c r="M41" s="140"/>
      <c r="N41" s="376" t="str">
        <f>VLOOKUP(_Output!D571,_Guidance!$B$2234:$C$2240,2,FALSE)</f>
        <v xml:space="preserve"> </v>
      </c>
      <c r="O41" s="300" t="s">
        <v>1083</v>
      </c>
      <c r="P41" s="154"/>
    </row>
    <row r="42" spans="1:16" ht="20.3" customHeight="1" x14ac:dyDescent="0.3">
      <c r="A42" s="155"/>
      <c r="B42" s="168" t="s">
        <v>3039</v>
      </c>
      <c r="C42" s="161" t="s">
        <v>906</v>
      </c>
      <c r="D42" s="161"/>
      <c r="E42" s="161"/>
      <c r="F42" s="161"/>
      <c r="G42" s="161"/>
      <c r="H42" s="161"/>
      <c r="I42" s="161"/>
      <c r="J42" s="161"/>
      <c r="K42" s="161"/>
      <c r="L42" s="137"/>
      <c r="M42" s="140"/>
      <c r="N42" s="376" t="str">
        <f>VLOOKUP(_Output!D572,_Guidance!$B$2234:$C$2240,2,FALSE)</f>
        <v xml:space="preserve"> </v>
      </c>
      <c r="O42" s="300" t="s">
        <v>1084</v>
      </c>
      <c r="P42" s="154"/>
    </row>
    <row r="43" spans="1:16" ht="20.3" customHeight="1" x14ac:dyDescent="0.3">
      <c r="A43" s="155"/>
      <c r="B43" s="168" t="s">
        <v>3040</v>
      </c>
      <c r="C43" s="161" t="s">
        <v>907</v>
      </c>
      <c r="D43" s="161"/>
      <c r="E43" s="161"/>
      <c r="F43" s="161"/>
      <c r="G43" s="161"/>
      <c r="H43" s="161"/>
      <c r="I43" s="161"/>
      <c r="J43" s="161"/>
      <c r="K43" s="161"/>
      <c r="L43" s="137"/>
      <c r="M43" s="140"/>
      <c r="N43" s="376" t="str">
        <f>VLOOKUP(_Output!D573,_Guidance!$B$2234:$C$2240,2,FALSE)</f>
        <v xml:space="preserve"> </v>
      </c>
      <c r="O43" s="300" t="s">
        <v>2252</v>
      </c>
      <c r="P43" s="154"/>
    </row>
    <row r="44" spans="1:16" ht="20.3" customHeight="1" x14ac:dyDescent="0.3">
      <c r="A44" s="155"/>
      <c r="B44" s="168" t="s">
        <v>3041</v>
      </c>
      <c r="C44" s="161" t="s">
        <v>323</v>
      </c>
      <c r="D44" s="161"/>
      <c r="E44" s="161"/>
      <c r="F44" s="161"/>
      <c r="G44" s="161"/>
      <c r="H44" s="161"/>
      <c r="I44" s="161"/>
      <c r="J44" s="161"/>
      <c r="K44" s="161"/>
      <c r="L44" s="137"/>
      <c r="M44" s="140"/>
      <c r="N44" s="376" t="str">
        <f>VLOOKUP(_Output!D574,_Guidance!$B$2234:$C$2240,2,FALSE)</f>
        <v xml:space="preserve"> </v>
      </c>
      <c r="O44" s="300" t="s">
        <v>2253</v>
      </c>
      <c r="P44" s="154"/>
    </row>
    <row r="45" spans="1:16" ht="20.3" customHeight="1" x14ac:dyDescent="0.3">
      <c r="A45" s="155"/>
      <c r="B45" s="168" t="s">
        <v>3042</v>
      </c>
      <c r="C45" s="161" t="s">
        <v>908</v>
      </c>
      <c r="D45" s="161"/>
      <c r="E45" s="161"/>
      <c r="F45" s="161"/>
      <c r="G45" s="161"/>
      <c r="H45" s="161"/>
      <c r="I45" s="161"/>
      <c r="J45" s="161"/>
      <c r="K45" s="161"/>
      <c r="L45" s="137"/>
      <c r="M45" s="140"/>
      <c r="N45" s="376" t="str">
        <f>VLOOKUP(_Output!D575,_Guidance!$B$2234:$C$2240,2,FALSE)</f>
        <v xml:space="preserve"> </v>
      </c>
      <c r="O45" s="300" t="s">
        <v>1085</v>
      </c>
      <c r="P45" s="154"/>
    </row>
    <row r="46" spans="1:16" ht="20.3" customHeight="1" x14ac:dyDescent="0.3">
      <c r="A46" s="155"/>
      <c r="B46" s="168" t="s">
        <v>3043</v>
      </c>
      <c r="C46" s="161" t="s">
        <v>324</v>
      </c>
      <c r="D46" s="161"/>
      <c r="E46" s="161"/>
      <c r="F46" s="161"/>
      <c r="G46" s="161"/>
      <c r="H46" s="161"/>
      <c r="I46" s="161"/>
      <c r="J46" s="161"/>
      <c r="K46" s="161"/>
      <c r="L46" s="137"/>
      <c r="M46" s="140"/>
      <c r="N46" s="376" t="str">
        <f>VLOOKUP(_Output!D577,_Guidance!$B$2234:$C$2240,2,FALSE)</f>
        <v xml:space="preserve"> </v>
      </c>
      <c r="O46" s="300" t="s">
        <v>1086</v>
      </c>
      <c r="P46" s="154"/>
    </row>
    <row r="47" spans="1:16" ht="20.3" customHeight="1" x14ac:dyDescent="0.3">
      <c r="A47" s="155"/>
      <c r="B47" s="168" t="s">
        <v>3044</v>
      </c>
      <c r="C47" s="161" t="s">
        <v>909</v>
      </c>
      <c r="D47" s="161"/>
      <c r="E47" s="161"/>
      <c r="F47" s="161"/>
      <c r="G47" s="161"/>
      <c r="H47" s="161"/>
      <c r="I47" s="161"/>
      <c r="J47" s="161"/>
      <c r="K47" s="161"/>
      <c r="L47" s="137"/>
      <c r="M47" s="140"/>
      <c r="N47" s="376" t="str">
        <f>VLOOKUP(_Output!D578,_Guidance!$B$2234:$C$2240,2,FALSE)</f>
        <v xml:space="preserve"> </v>
      </c>
      <c r="O47" s="300" t="s">
        <v>1087</v>
      </c>
      <c r="P47" s="154"/>
    </row>
    <row r="48" spans="1:16" ht="20.3" customHeight="1" x14ac:dyDescent="0.3">
      <c r="A48" s="155"/>
      <c r="B48" s="168" t="s">
        <v>3045</v>
      </c>
      <c r="C48" s="161" t="s">
        <v>910</v>
      </c>
      <c r="D48" s="161"/>
      <c r="E48" s="161"/>
      <c r="F48" s="161"/>
      <c r="G48" s="161"/>
      <c r="H48" s="161"/>
      <c r="I48" s="161"/>
      <c r="J48" s="161"/>
      <c r="K48" s="161"/>
      <c r="L48" s="137"/>
      <c r="M48" s="140"/>
      <c r="N48" s="376" t="str">
        <f>VLOOKUP(_Output!D579,_Guidance!$B$2234:$C$2240,2,FALSE)</f>
        <v xml:space="preserve"> </v>
      </c>
      <c r="O48" s="300" t="s">
        <v>1088</v>
      </c>
      <c r="P48" s="154"/>
    </row>
    <row r="49" spans="1:16" ht="20.3" customHeight="1" x14ac:dyDescent="0.3">
      <c r="A49" s="155"/>
      <c r="B49" s="168" t="s">
        <v>3046</v>
      </c>
      <c r="C49" s="161" t="s">
        <v>918</v>
      </c>
      <c r="D49" s="161"/>
      <c r="E49" s="161"/>
      <c r="F49" s="161"/>
      <c r="G49" s="161"/>
      <c r="H49" s="161"/>
      <c r="I49" s="161"/>
      <c r="J49" s="161"/>
      <c r="K49" s="161"/>
      <c r="L49" s="137"/>
      <c r="M49" s="140"/>
      <c r="N49" s="376" t="str">
        <f>VLOOKUP(_Output!D593,_Guidance!$B$2234:$C$2240,2,FALSE)</f>
        <v xml:space="preserve"> </v>
      </c>
      <c r="O49" s="300" t="s">
        <v>1095</v>
      </c>
      <c r="P49" s="154"/>
    </row>
    <row r="50" spans="1:16" ht="20.3" customHeight="1" x14ac:dyDescent="0.3">
      <c r="A50" s="155"/>
      <c r="B50" s="168" t="s">
        <v>3047</v>
      </c>
      <c r="C50" s="161" t="s">
        <v>919</v>
      </c>
      <c r="D50" s="161"/>
      <c r="E50" s="161"/>
      <c r="F50" s="161"/>
      <c r="G50" s="161"/>
      <c r="H50" s="161"/>
      <c r="I50" s="161"/>
      <c r="J50" s="161"/>
      <c r="K50" s="161"/>
      <c r="L50" s="137"/>
      <c r="M50" s="140"/>
      <c r="N50" s="376" t="str">
        <f>VLOOKUP(_Output!D594,_Guidance!$B$2234:$C$2240,2,FALSE)</f>
        <v xml:space="preserve"> </v>
      </c>
      <c r="O50" s="300" t="s">
        <v>1096</v>
      </c>
      <c r="P50" s="154"/>
    </row>
    <row r="51" spans="1:16" ht="20.3" customHeight="1" x14ac:dyDescent="0.3">
      <c r="A51" s="155"/>
      <c r="B51" s="168" t="s">
        <v>3048</v>
      </c>
      <c r="C51" s="161" t="s">
        <v>4287</v>
      </c>
      <c r="D51" s="161"/>
      <c r="E51" s="161"/>
      <c r="F51" s="161"/>
      <c r="G51" s="161"/>
      <c r="H51" s="161"/>
      <c r="I51" s="161"/>
      <c r="J51" s="161"/>
      <c r="K51" s="161"/>
      <c r="L51" s="137"/>
      <c r="M51" s="140"/>
      <c r="N51" s="376" t="str">
        <f>VLOOKUP(_Output!D595,_Guidance!$B$2234:$C$2240,2,FALSE)</f>
        <v xml:space="preserve"> </v>
      </c>
      <c r="O51" s="300" t="s">
        <v>4288</v>
      </c>
      <c r="P51" s="154"/>
    </row>
    <row r="52" spans="1:16" ht="20.3" customHeight="1" x14ac:dyDescent="0.3">
      <c r="A52" s="155"/>
      <c r="B52" s="168" t="s">
        <v>3049</v>
      </c>
      <c r="C52" s="161" t="s">
        <v>911</v>
      </c>
      <c r="D52" s="161"/>
      <c r="E52" s="161"/>
      <c r="F52" s="161"/>
      <c r="G52" s="161"/>
      <c r="H52" s="161"/>
      <c r="I52" s="161"/>
      <c r="J52" s="161"/>
      <c r="K52" s="161"/>
      <c r="L52" s="137"/>
      <c r="M52" s="140"/>
      <c r="N52" s="376" t="str">
        <f>VLOOKUP(_Output!D580,_Guidance!$B$2242:$C$2248,2,FALSE)</f>
        <v xml:space="preserve"> </v>
      </c>
      <c r="O52" s="300" t="s">
        <v>1089</v>
      </c>
      <c r="P52" s="154"/>
    </row>
    <row r="53" spans="1:16" ht="20.3" customHeight="1" x14ac:dyDescent="0.3">
      <c r="A53" s="155"/>
      <c r="B53" s="168" t="s">
        <v>3050</v>
      </c>
      <c r="C53" s="161" t="s">
        <v>912</v>
      </c>
      <c r="D53" s="161"/>
      <c r="E53" s="161"/>
      <c r="F53" s="161"/>
      <c r="G53" s="161"/>
      <c r="H53" s="161"/>
      <c r="I53" s="161"/>
      <c r="J53" s="161"/>
      <c r="K53" s="161"/>
      <c r="L53" s="137"/>
      <c r="M53" s="140"/>
      <c r="N53" s="376" t="str">
        <f>VLOOKUP(_Output!D581,_Guidance!$B$2242:$C$2248,2,FALSE)</f>
        <v xml:space="preserve"> </v>
      </c>
      <c r="O53" s="300" t="s">
        <v>1090</v>
      </c>
      <c r="P53" s="154"/>
    </row>
    <row r="54" spans="1:16" ht="20.3" customHeight="1" x14ac:dyDescent="0.3">
      <c r="A54" s="155"/>
      <c r="B54" s="168" t="s">
        <v>3051</v>
      </c>
      <c r="C54" s="161" t="s">
        <v>913</v>
      </c>
      <c r="D54" s="161"/>
      <c r="E54" s="161"/>
      <c r="F54" s="161"/>
      <c r="G54" s="161"/>
      <c r="H54" s="161"/>
      <c r="I54" s="161"/>
      <c r="J54" s="161"/>
      <c r="K54" s="161"/>
      <c r="L54" s="137"/>
      <c r="M54" s="140"/>
      <c r="N54" s="376" t="str">
        <f>VLOOKUP(_Output!D582,_Guidance!$B$2242:$C$2248,2,FALSE)</f>
        <v xml:space="preserve"> </v>
      </c>
      <c r="O54" s="300" t="s">
        <v>1091</v>
      </c>
      <c r="P54" s="154"/>
    </row>
    <row r="55" spans="1:16" ht="20.3" customHeight="1" x14ac:dyDescent="0.3">
      <c r="A55" s="155"/>
      <c r="B55" s="168" t="s">
        <v>3052</v>
      </c>
      <c r="C55" s="161" t="s">
        <v>914</v>
      </c>
      <c r="D55" s="161"/>
      <c r="E55" s="161"/>
      <c r="F55" s="161"/>
      <c r="G55" s="161"/>
      <c r="H55" s="161"/>
      <c r="I55" s="161"/>
      <c r="J55" s="161"/>
      <c r="K55" s="161"/>
      <c r="L55" s="137"/>
      <c r="M55" s="140"/>
      <c r="N55" s="376" t="str">
        <f>VLOOKUP(_Output!D583,_Guidance!$B$2242:$C$2248,2,FALSE)</f>
        <v xml:space="preserve"> </v>
      </c>
      <c r="O55" s="300" t="s">
        <v>1092</v>
      </c>
      <c r="P55" s="154"/>
    </row>
    <row r="56" spans="1:16" ht="20.3" customHeight="1" x14ac:dyDescent="0.3">
      <c r="A56" s="155"/>
      <c r="B56" s="168" t="s">
        <v>3053</v>
      </c>
      <c r="C56" s="161" t="s">
        <v>915</v>
      </c>
      <c r="D56" s="161"/>
      <c r="E56" s="161"/>
      <c r="F56" s="161"/>
      <c r="G56" s="161"/>
      <c r="H56" s="161"/>
      <c r="I56" s="161"/>
      <c r="J56" s="161"/>
      <c r="K56" s="161"/>
      <c r="L56" s="137"/>
      <c r="M56" s="140"/>
      <c r="N56" s="376" t="str">
        <f>VLOOKUP(_Output!D584,_Guidance!$B$2242:$C$2248,2,FALSE)</f>
        <v xml:space="preserve"> </v>
      </c>
      <c r="O56" s="300" t="s">
        <v>1093</v>
      </c>
      <c r="P56" s="154"/>
    </row>
    <row r="57" spans="1:16" ht="20.3" customHeight="1" x14ac:dyDescent="0.3">
      <c r="A57" s="155"/>
      <c r="B57" s="168" t="s">
        <v>3054</v>
      </c>
      <c r="C57" s="161" t="s">
        <v>3698</v>
      </c>
      <c r="D57" s="161"/>
      <c r="E57" s="161"/>
      <c r="F57" s="161"/>
      <c r="G57" s="161"/>
      <c r="H57" s="161"/>
      <c r="I57" s="161"/>
      <c r="J57" s="161"/>
      <c r="K57" s="161"/>
      <c r="L57" s="137"/>
      <c r="M57" s="140"/>
      <c r="N57" s="376" t="str">
        <f>VLOOKUP(_Output!D585,_Guidance!$B$2242:$C$2248,2,FALSE)</f>
        <v xml:space="preserve"> </v>
      </c>
      <c r="O57" s="300" t="s">
        <v>3697</v>
      </c>
      <c r="P57" s="154"/>
    </row>
    <row r="58" spans="1:16" ht="20.3" customHeight="1" x14ac:dyDescent="0.3">
      <c r="A58" s="155"/>
      <c r="B58" s="168" t="s">
        <v>3055</v>
      </c>
      <c r="C58" s="161" t="s">
        <v>916</v>
      </c>
      <c r="D58" s="161"/>
      <c r="E58" s="161"/>
      <c r="F58" s="161"/>
      <c r="G58" s="161"/>
      <c r="H58" s="161"/>
      <c r="I58" s="161"/>
      <c r="J58" s="161"/>
      <c r="K58" s="161"/>
      <c r="L58" s="137"/>
      <c r="M58" s="140"/>
      <c r="N58" s="376" t="str">
        <f>VLOOKUP(_Output!D586,_Guidance!$B$2242:$C$2248,2,FALSE)</f>
        <v xml:space="preserve"> </v>
      </c>
      <c r="O58" s="300" t="s">
        <v>1094</v>
      </c>
      <c r="P58" s="154"/>
    </row>
    <row r="59" spans="1:16" ht="20.3" customHeight="1" x14ac:dyDescent="0.3">
      <c r="A59" s="155"/>
      <c r="B59" s="168" t="s">
        <v>3056</v>
      </c>
      <c r="C59" s="161" t="s">
        <v>2254</v>
      </c>
      <c r="D59" s="161"/>
      <c r="E59" s="161"/>
      <c r="F59" s="161"/>
      <c r="G59" s="161"/>
      <c r="H59" s="161"/>
      <c r="I59" s="161"/>
      <c r="J59" s="161"/>
      <c r="K59" s="161"/>
      <c r="L59" s="137"/>
      <c r="M59" s="140"/>
      <c r="N59" s="376" t="str">
        <f>VLOOKUP(_Output!D587,_Guidance!$B$2242:$C$2248,2,FALSE)</f>
        <v xml:space="preserve"> </v>
      </c>
      <c r="O59" s="300" t="s">
        <v>2255</v>
      </c>
      <c r="P59" s="154"/>
    </row>
    <row r="60" spans="1:16" ht="20.3" customHeight="1" x14ac:dyDescent="0.3">
      <c r="A60" s="155"/>
      <c r="B60" s="168" t="s">
        <v>3057</v>
      </c>
      <c r="C60" s="161" t="s">
        <v>2063</v>
      </c>
      <c r="D60" s="161"/>
      <c r="E60" s="161"/>
      <c r="F60" s="161"/>
      <c r="G60" s="161"/>
      <c r="H60" s="161"/>
      <c r="I60" s="161"/>
      <c r="J60" s="161"/>
      <c r="K60" s="161"/>
      <c r="L60" s="137"/>
      <c r="M60" s="140"/>
      <c r="N60" s="376" t="str">
        <f>VLOOKUP(_Output!D588,_Guidance!$B$2242:$C$2248,2,FALSE)</f>
        <v xml:space="preserve"> </v>
      </c>
      <c r="O60" s="300" t="s">
        <v>2163</v>
      </c>
      <c r="P60" s="154"/>
    </row>
    <row r="61" spans="1:16" ht="20.3" customHeight="1" x14ac:dyDescent="0.3">
      <c r="A61" s="155"/>
      <c r="B61" s="168" t="s">
        <v>3058</v>
      </c>
      <c r="C61" s="161" t="s">
        <v>2065</v>
      </c>
      <c r="D61" s="161"/>
      <c r="E61" s="161"/>
      <c r="F61" s="161"/>
      <c r="G61" s="161"/>
      <c r="H61" s="161"/>
      <c r="I61" s="161"/>
      <c r="J61" s="161"/>
      <c r="K61" s="161"/>
      <c r="L61" s="137"/>
      <c r="M61" s="140"/>
      <c r="N61" s="376" t="str">
        <f>VLOOKUP(_Output!D589,_Guidance!$B$2242:$C$2248,2,FALSE)</f>
        <v xml:space="preserve"> </v>
      </c>
      <c r="O61" s="300" t="s">
        <v>2164</v>
      </c>
      <c r="P61" s="154"/>
    </row>
    <row r="62" spans="1:16" ht="20.3" customHeight="1" x14ac:dyDescent="0.3">
      <c r="A62" s="155"/>
      <c r="B62" s="168" t="s">
        <v>3059</v>
      </c>
      <c r="C62" s="161" t="s">
        <v>2377</v>
      </c>
      <c r="D62" s="161"/>
      <c r="E62" s="161"/>
      <c r="F62" s="161"/>
      <c r="G62" s="161"/>
      <c r="H62" s="161"/>
      <c r="I62" s="161"/>
      <c r="J62" s="161"/>
      <c r="K62" s="161"/>
      <c r="L62" s="137"/>
      <c r="M62" s="140"/>
      <c r="N62" s="376" t="str">
        <f>VLOOKUP(_Output!D590,_Guidance!$B$2242:$C$2248,2,FALSE)</f>
        <v xml:space="preserve"> </v>
      </c>
      <c r="O62" s="300" t="s">
        <v>2378</v>
      </c>
      <c r="P62" s="154"/>
    </row>
    <row r="63" spans="1:16" ht="20.3" customHeight="1" x14ac:dyDescent="0.3">
      <c r="A63" s="155"/>
      <c r="B63" s="168" t="s">
        <v>3060</v>
      </c>
      <c r="C63" s="161" t="s">
        <v>2162</v>
      </c>
      <c r="D63" s="161"/>
      <c r="E63" s="161"/>
      <c r="F63" s="161"/>
      <c r="G63" s="161"/>
      <c r="H63" s="161"/>
      <c r="I63" s="161"/>
      <c r="J63" s="161"/>
      <c r="K63" s="161"/>
      <c r="L63" s="137"/>
      <c r="M63" s="140"/>
      <c r="N63" s="376" t="str">
        <f>VLOOKUP(_Output!D591,_Guidance!$B$2242:$C$2248,2,FALSE)</f>
        <v xml:space="preserve"> </v>
      </c>
      <c r="O63" s="300" t="s">
        <v>2256</v>
      </c>
      <c r="P63" s="154"/>
    </row>
    <row r="64" spans="1:16" ht="20.3" customHeight="1" x14ac:dyDescent="0.3">
      <c r="A64" s="155"/>
      <c r="B64" s="168" t="s">
        <v>3061</v>
      </c>
      <c r="C64" s="161" t="s">
        <v>2166</v>
      </c>
      <c r="D64" s="161"/>
      <c r="E64" s="161"/>
      <c r="F64" s="161"/>
      <c r="G64" s="161"/>
      <c r="H64" s="161"/>
      <c r="I64" s="161"/>
      <c r="J64" s="161"/>
      <c r="K64" s="161"/>
      <c r="L64" s="137"/>
      <c r="M64" s="140"/>
      <c r="N64" s="376" t="str">
        <f>VLOOKUP(_Output!D592,_Guidance!$B$2242:$C$2248,2,FALSE)</f>
        <v xml:space="preserve"> </v>
      </c>
      <c r="O64" s="300" t="s">
        <v>2167</v>
      </c>
      <c r="P64" s="154"/>
    </row>
    <row r="65" spans="1:16" ht="20.3" customHeight="1" x14ac:dyDescent="0.3">
      <c r="A65" s="155"/>
      <c r="B65" s="168" t="s">
        <v>3062</v>
      </c>
      <c r="C65" s="161" t="s">
        <v>2450</v>
      </c>
      <c r="D65" s="161"/>
      <c r="E65" s="161"/>
      <c r="F65" s="161"/>
      <c r="G65" s="161"/>
      <c r="H65" s="161"/>
      <c r="I65" s="161"/>
      <c r="J65" s="161"/>
      <c r="K65" s="161"/>
      <c r="L65" s="137"/>
      <c r="M65" s="140"/>
      <c r="N65" s="376" t="str">
        <f>VLOOKUP(_Output!D973,_Guidance!$B$2242:$C$2248,2,FALSE)</f>
        <v xml:space="preserve"> </v>
      </c>
      <c r="O65" s="300" t="s">
        <v>4279</v>
      </c>
      <c r="P65" s="154"/>
    </row>
    <row r="66" spans="1:16" ht="20.3" customHeight="1" x14ac:dyDescent="0.3">
      <c r="A66" s="155"/>
      <c r="B66" s="168" t="s">
        <v>3063</v>
      </c>
      <c r="C66" s="161" t="s">
        <v>2451</v>
      </c>
      <c r="D66" s="161"/>
      <c r="E66" s="161"/>
      <c r="F66" s="161"/>
      <c r="G66" s="161"/>
      <c r="H66" s="161"/>
      <c r="I66" s="161"/>
      <c r="J66" s="161"/>
      <c r="K66" s="161"/>
      <c r="L66" s="137"/>
      <c r="M66" s="140"/>
      <c r="N66" s="376" t="str">
        <f>VLOOKUP(_Output!D975,_Guidance!$B$2242:$C$2248,2,FALSE)</f>
        <v xml:space="preserve"> </v>
      </c>
      <c r="O66" s="300" t="s">
        <v>2452</v>
      </c>
      <c r="P66" s="154"/>
    </row>
    <row r="67" spans="1:16" ht="20.3" customHeight="1" x14ac:dyDescent="0.3">
      <c r="A67" s="155"/>
      <c r="B67" s="168" t="s">
        <v>4277</v>
      </c>
      <c r="C67" s="161" t="s">
        <v>4278</v>
      </c>
      <c r="D67" s="161"/>
      <c r="E67" s="161"/>
      <c r="F67" s="161"/>
      <c r="G67" s="161"/>
      <c r="H67" s="161"/>
      <c r="I67" s="161"/>
      <c r="J67" s="161"/>
      <c r="K67" s="161"/>
      <c r="L67" s="137"/>
      <c r="M67" s="140"/>
      <c r="N67" s="376" t="str">
        <f>VLOOKUP(_Output!D1335,_Guidance!$B$2242:$C$2248,2,FALSE)</f>
        <v xml:space="preserve"> </v>
      </c>
      <c r="O67" s="161" t="s">
        <v>4291</v>
      </c>
      <c r="P67" s="154"/>
    </row>
    <row r="68" spans="1:16" ht="20.3" customHeight="1" x14ac:dyDescent="0.3">
      <c r="A68" s="155"/>
      <c r="B68" s="140"/>
      <c r="C68" s="170" t="s">
        <v>578</v>
      </c>
      <c r="D68" s="170"/>
      <c r="E68" s="170"/>
      <c r="F68" s="170"/>
      <c r="G68" s="170"/>
      <c r="H68" s="170"/>
      <c r="I68" s="170"/>
      <c r="J68" s="170"/>
      <c r="K68" s="170"/>
      <c r="L68" s="306">
        <f>IFERROR(ROUND(_Output!K597,0),0)</f>
        <v>0</v>
      </c>
      <c r="M68" s="140"/>
      <c r="N68" s="376"/>
      <c r="O68" s="300"/>
      <c r="P68" s="154"/>
    </row>
    <row r="69" spans="1:16" ht="20.3" customHeight="1" x14ac:dyDescent="0.3">
      <c r="A69" s="155"/>
      <c r="B69" s="140"/>
      <c r="C69" s="170"/>
      <c r="D69" s="170"/>
      <c r="E69" s="170"/>
      <c r="F69" s="170"/>
      <c r="G69" s="170"/>
      <c r="H69" s="170"/>
      <c r="I69" s="170"/>
      <c r="J69" s="170"/>
      <c r="K69" s="170"/>
      <c r="L69" s="178"/>
      <c r="M69" s="140"/>
      <c r="N69" s="178"/>
      <c r="O69" s="300"/>
      <c r="P69" s="154"/>
    </row>
    <row r="70" spans="1:16" ht="20.3" customHeight="1" x14ac:dyDescent="0.3">
      <c r="A70" s="174"/>
      <c r="B70" s="172" t="s">
        <v>223</v>
      </c>
      <c r="C70" s="172"/>
      <c r="D70" s="172"/>
      <c r="E70" s="172"/>
      <c r="F70" s="172"/>
      <c r="G70" s="172"/>
      <c r="H70" s="172"/>
      <c r="I70" s="172"/>
      <c r="J70" s="172"/>
      <c r="K70" s="383"/>
      <c r="L70" s="137"/>
      <c r="M70" s="140"/>
      <c r="N70" s="137"/>
      <c r="O70" s="137"/>
      <c r="P70" s="154"/>
    </row>
    <row r="71" spans="1:16" ht="20.3" customHeight="1" x14ac:dyDescent="0.3">
      <c r="A71" s="9"/>
      <c r="B71" s="3" t="s">
        <v>3064</v>
      </c>
      <c r="C71" s="3" t="s">
        <v>4103</v>
      </c>
      <c r="D71" s="5"/>
      <c r="E71" s="5"/>
      <c r="F71" s="5"/>
      <c r="G71" s="5"/>
      <c r="H71" s="5"/>
      <c r="I71" s="5"/>
      <c r="J71" s="5"/>
      <c r="K71" s="102" t="s">
        <v>863</v>
      </c>
      <c r="L71" s="601" t="s">
        <v>1</v>
      </c>
      <c r="M71" s="602"/>
      <c r="N71" s="909"/>
      <c r="O71" s="910"/>
      <c r="P71" s="14"/>
    </row>
    <row r="72" spans="1:16" ht="20.3" customHeight="1" x14ac:dyDescent="0.3">
      <c r="A72" s="9"/>
      <c r="B72" s="5"/>
      <c r="C72" s="5"/>
      <c r="D72" s="5"/>
      <c r="E72" s="5"/>
      <c r="F72" s="5"/>
      <c r="G72" s="5"/>
      <c r="H72" s="5"/>
      <c r="I72" s="5"/>
      <c r="J72" s="5"/>
      <c r="K72" s="5"/>
      <c r="L72" s="603" t="s">
        <v>14</v>
      </c>
      <c r="M72" s="604"/>
      <c r="N72" s="905"/>
      <c r="O72" s="906"/>
      <c r="P72" s="14"/>
    </row>
    <row r="73" spans="1:16" ht="20.3" customHeight="1" x14ac:dyDescent="0.3">
      <c r="A73" s="9"/>
      <c r="B73" s="5"/>
      <c r="C73" s="5"/>
      <c r="D73" s="5"/>
      <c r="E73" s="5"/>
      <c r="F73" s="5"/>
      <c r="G73" s="5"/>
      <c r="H73" s="5"/>
      <c r="I73" s="5"/>
      <c r="J73" s="5"/>
      <c r="K73" s="5"/>
      <c r="L73" s="603" t="s">
        <v>15</v>
      </c>
      <c r="M73" s="604"/>
      <c r="N73" s="901"/>
      <c r="O73" s="902"/>
      <c r="P73" s="14"/>
    </row>
    <row r="74" spans="1:16" ht="20.3" customHeight="1" x14ac:dyDescent="0.3">
      <c r="A74" s="9"/>
      <c r="B74" s="5"/>
      <c r="C74" s="5"/>
      <c r="D74" s="5"/>
      <c r="E74" s="5"/>
      <c r="F74" s="5"/>
      <c r="G74" s="5"/>
      <c r="H74" s="5"/>
      <c r="I74" s="5"/>
      <c r="J74" s="5"/>
      <c r="K74" s="5"/>
      <c r="L74" s="603" t="s">
        <v>16</v>
      </c>
      <c r="M74" s="604"/>
      <c r="N74" s="905"/>
      <c r="O74" s="906"/>
      <c r="P74" s="14"/>
    </row>
    <row r="75" spans="1:16" ht="20.3" customHeight="1" x14ac:dyDescent="0.3">
      <c r="A75" s="9"/>
      <c r="B75" s="5"/>
      <c r="C75" s="5"/>
      <c r="D75" s="5"/>
      <c r="E75" s="5"/>
      <c r="F75" s="5"/>
      <c r="G75" s="5"/>
      <c r="H75" s="5"/>
      <c r="I75" s="5"/>
      <c r="J75" s="5"/>
      <c r="K75" s="5"/>
      <c r="L75" s="603" t="s">
        <v>345</v>
      </c>
      <c r="M75" s="604"/>
      <c r="N75" s="901"/>
      <c r="O75" s="902"/>
      <c r="P75" s="14"/>
    </row>
    <row r="76" spans="1:16" ht="20.3" customHeight="1" x14ac:dyDescent="0.3">
      <c r="A76" s="9"/>
      <c r="B76" s="5"/>
      <c r="C76" s="5"/>
      <c r="D76" s="5"/>
      <c r="E76" s="5"/>
      <c r="F76" s="5"/>
      <c r="G76" s="5"/>
      <c r="H76" s="5"/>
      <c r="I76" s="5"/>
      <c r="J76" s="5"/>
      <c r="K76" s="5"/>
      <c r="L76" s="603" t="s">
        <v>406</v>
      </c>
      <c r="M76" s="604"/>
      <c r="N76" s="901"/>
      <c r="O76" s="902"/>
      <c r="P76" s="14"/>
    </row>
    <row r="77" spans="1:16" ht="20.3" customHeight="1" x14ac:dyDescent="0.3">
      <c r="A77" s="9"/>
      <c r="B77" s="5"/>
      <c r="C77" s="5"/>
      <c r="D77" s="5"/>
      <c r="E77" s="5"/>
      <c r="F77" s="5"/>
      <c r="G77" s="5"/>
      <c r="H77" s="5"/>
      <c r="I77" s="5"/>
      <c r="J77" s="5"/>
      <c r="K77" s="5"/>
      <c r="L77" s="603" t="s">
        <v>890</v>
      </c>
      <c r="M77" s="604"/>
      <c r="N77" s="905"/>
      <c r="O77" s="906"/>
      <c r="P77" s="14"/>
    </row>
    <row r="78" spans="1:16" ht="20.3" customHeight="1" x14ac:dyDescent="0.3">
      <c r="A78" s="9"/>
      <c r="B78" s="5"/>
      <c r="C78" s="5"/>
      <c r="D78" s="5"/>
      <c r="E78" s="5"/>
      <c r="F78" s="5"/>
      <c r="G78" s="5"/>
      <c r="H78" s="5"/>
      <c r="I78" s="5"/>
      <c r="J78" s="5"/>
      <c r="K78" s="5"/>
      <c r="L78" s="603" t="s">
        <v>891</v>
      </c>
      <c r="M78" s="604"/>
      <c r="N78" s="899"/>
      <c r="O78" s="900"/>
      <c r="P78" s="14"/>
    </row>
    <row r="79" spans="1:16" ht="20.3" customHeight="1" x14ac:dyDescent="0.3">
      <c r="A79" s="9"/>
      <c r="B79" s="5"/>
      <c r="C79" s="5"/>
      <c r="D79" s="5"/>
      <c r="E79" s="5"/>
      <c r="F79" s="5"/>
      <c r="G79" s="5"/>
      <c r="H79" s="5"/>
      <c r="I79" s="5"/>
      <c r="J79" s="5"/>
      <c r="K79" s="5"/>
      <c r="L79" s="603" t="s">
        <v>893</v>
      </c>
      <c r="M79" s="604"/>
      <c r="N79" s="899"/>
      <c r="O79" s="900"/>
      <c r="P79" s="14"/>
    </row>
    <row r="80" spans="1:16" ht="20.3" customHeight="1" x14ac:dyDescent="0.3">
      <c r="A80" s="9"/>
      <c r="B80" s="5"/>
      <c r="C80" s="5"/>
      <c r="D80" s="5"/>
      <c r="E80" s="5"/>
      <c r="F80" s="5"/>
      <c r="G80" s="5"/>
      <c r="H80" s="5"/>
      <c r="I80" s="5"/>
      <c r="J80" s="5"/>
      <c r="K80" s="5"/>
      <c r="L80" s="603" t="s">
        <v>895</v>
      </c>
      <c r="M80" s="604"/>
      <c r="N80" s="899"/>
      <c r="O80" s="900"/>
      <c r="P80" s="14"/>
    </row>
    <row r="81" spans="1:16" ht="20.3" customHeight="1" x14ac:dyDescent="0.3">
      <c r="A81" s="9"/>
      <c r="B81" s="5"/>
      <c r="C81" s="5"/>
      <c r="D81" s="5"/>
      <c r="E81" s="5"/>
      <c r="F81" s="5"/>
      <c r="G81" s="5"/>
      <c r="H81" s="5"/>
      <c r="I81" s="5"/>
      <c r="J81" s="5"/>
      <c r="K81" s="5"/>
      <c r="L81" s="603" t="s">
        <v>897</v>
      </c>
      <c r="M81" s="604"/>
      <c r="N81" s="899"/>
      <c r="O81" s="900"/>
      <c r="P81" s="14"/>
    </row>
    <row r="82" spans="1:16" ht="20.3" customHeight="1" x14ac:dyDescent="0.3">
      <c r="A82" s="9"/>
      <c r="B82" s="5"/>
      <c r="C82" s="5"/>
      <c r="D82" s="5"/>
      <c r="E82" s="5"/>
      <c r="F82" s="5"/>
      <c r="G82" s="5"/>
      <c r="H82" s="5"/>
      <c r="I82" s="5"/>
      <c r="J82" s="5"/>
      <c r="K82" s="5"/>
      <c r="L82" s="603" t="s">
        <v>899</v>
      </c>
      <c r="M82" s="604"/>
      <c r="N82" s="899"/>
      <c r="O82" s="900"/>
      <c r="P82" s="14"/>
    </row>
    <row r="83" spans="1:16" ht="20.3" customHeight="1" x14ac:dyDescent="0.3">
      <c r="A83" s="9"/>
      <c r="B83" s="5"/>
      <c r="C83" s="5"/>
      <c r="D83" s="5"/>
      <c r="E83" s="5"/>
      <c r="F83" s="5"/>
      <c r="G83" s="5"/>
      <c r="H83" s="5"/>
      <c r="I83" s="5"/>
      <c r="J83" s="5"/>
      <c r="K83" s="5"/>
      <c r="L83" s="603" t="s">
        <v>901</v>
      </c>
      <c r="M83" s="604"/>
      <c r="N83" s="899"/>
      <c r="O83" s="900"/>
      <c r="P83" s="14"/>
    </row>
    <row r="84" spans="1:16" ht="20.3" customHeight="1" x14ac:dyDescent="0.3">
      <c r="A84" s="9"/>
      <c r="B84" s="5"/>
      <c r="C84" s="5"/>
      <c r="D84" s="5"/>
      <c r="E84" s="5"/>
      <c r="F84" s="5"/>
      <c r="G84" s="5"/>
      <c r="H84" s="5"/>
      <c r="I84" s="5"/>
      <c r="J84" s="5"/>
      <c r="K84" s="5"/>
      <c r="L84" s="605" t="s">
        <v>903</v>
      </c>
      <c r="M84" s="606"/>
      <c r="N84" s="907"/>
      <c r="O84" s="908"/>
      <c r="P84" s="14"/>
    </row>
    <row r="85" spans="1:16" ht="20.3" customHeight="1" x14ac:dyDescent="0.3">
      <c r="A85" s="9"/>
      <c r="B85" s="5"/>
      <c r="C85" s="5"/>
      <c r="D85" s="5"/>
      <c r="E85" s="5"/>
      <c r="F85" s="5"/>
      <c r="G85" s="5"/>
      <c r="H85" s="5"/>
      <c r="I85" s="5"/>
      <c r="J85" s="5"/>
      <c r="K85" s="5"/>
      <c r="L85" s="5"/>
      <c r="M85" s="5"/>
      <c r="N85" s="5"/>
      <c r="O85" s="5"/>
      <c r="P85" s="14"/>
    </row>
    <row r="86" spans="1:16" ht="20.3" customHeight="1" x14ac:dyDescent="0.3">
      <c r="A86" s="9"/>
      <c r="B86" s="5"/>
      <c r="C86" s="5"/>
      <c r="D86" s="5"/>
      <c r="E86" s="5"/>
      <c r="F86" s="5"/>
      <c r="G86" s="5"/>
      <c r="H86" s="5"/>
      <c r="I86" s="5"/>
      <c r="J86" s="5"/>
      <c r="K86" s="102" t="s">
        <v>902</v>
      </c>
      <c r="L86" s="613" t="s">
        <v>3038</v>
      </c>
      <c r="M86" s="614"/>
      <c r="N86" s="945"/>
      <c r="O86" s="946"/>
      <c r="P86" s="14"/>
    </row>
    <row r="87" spans="1:16" ht="20.3" customHeight="1" x14ac:dyDescent="0.3">
      <c r="A87" s="9"/>
      <c r="B87" s="5"/>
      <c r="C87" s="5"/>
      <c r="D87" s="5"/>
      <c r="E87" s="5"/>
      <c r="F87" s="5"/>
      <c r="G87" s="5"/>
      <c r="H87" s="5"/>
      <c r="I87" s="5"/>
      <c r="J87" s="5"/>
      <c r="K87" s="5"/>
      <c r="L87" s="615" t="s">
        <v>3039</v>
      </c>
      <c r="M87" s="616"/>
      <c r="N87" s="941"/>
      <c r="O87" s="942"/>
      <c r="P87" s="14"/>
    </row>
    <row r="88" spans="1:16" ht="20.3" customHeight="1" x14ac:dyDescent="0.3">
      <c r="A88" s="9"/>
      <c r="B88" s="5"/>
      <c r="C88" s="5"/>
      <c r="D88" s="5"/>
      <c r="E88" s="5"/>
      <c r="F88" s="5"/>
      <c r="G88" s="5"/>
      <c r="H88" s="5"/>
      <c r="I88" s="5"/>
      <c r="J88" s="5"/>
      <c r="K88" s="5"/>
      <c r="L88" s="615" t="s">
        <v>3040</v>
      </c>
      <c r="M88" s="616"/>
      <c r="N88" s="943"/>
      <c r="O88" s="944"/>
      <c r="P88" s="14"/>
    </row>
    <row r="89" spans="1:16" ht="20.3" customHeight="1" x14ac:dyDescent="0.3">
      <c r="A89" s="9"/>
      <c r="B89" s="5"/>
      <c r="C89" s="5"/>
      <c r="D89" s="5"/>
      <c r="E89" s="5"/>
      <c r="F89" s="5"/>
      <c r="G89" s="5"/>
      <c r="H89" s="5"/>
      <c r="I89" s="5"/>
      <c r="J89" s="5"/>
      <c r="K89" s="5"/>
      <c r="L89" s="615" t="s">
        <v>3041</v>
      </c>
      <c r="M89" s="616"/>
      <c r="N89" s="941"/>
      <c r="O89" s="942"/>
      <c r="P89" s="14"/>
    </row>
    <row r="90" spans="1:16" ht="20.3" customHeight="1" x14ac:dyDescent="0.3">
      <c r="A90" s="9"/>
      <c r="B90" s="5"/>
      <c r="C90" s="5"/>
      <c r="D90" s="5"/>
      <c r="E90" s="5"/>
      <c r="F90" s="5"/>
      <c r="G90" s="5"/>
      <c r="H90" s="5"/>
      <c r="I90" s="5"/>
      <c r="J90" s="5"/>
      <c r="K90" s="5"/>
      <c r="L90" s="615" t="s">
        <v>3042</v>
      </c>
      <c r="M90" s="616"/>
      <c r="N90" s="941"/>
      <c r="O90" s="942"/>
      <c r="P90" s="14"/>
    </row>
    <row r="91" spans="1:16" ht="20.3" customHeight="1" x14ac:dyDescent="0.3">
      <c r="A91" s="9"/>
      <c r="B91" s="5"/>
      <c r="C91" s="5"/>
      <c r="D91" s="5"/>
      <c r="E91" s="5"/>
      <c r="F91" s="5"/>
      <c r="G91" s="5"/>
      <c r="H91" s="5"/>
      <c r="I91" s="5"/>
      <c r="J91" s="5"/>
      <c r="K91" s="5"/>
      <c r="L91" s="615" t="s">
        <v>3043</v>
      </c>
      <c r="M91" s="616"/>
      <c r="N91" s="941"/>
      <c r="O91" s="942"/>
      <c r="P91" s="14"/>
    </row>
    <row r="92" spans="1:16" ht="20.3" customHeight="1" x14ac:dyDescent="0.3">
      <c r="A92" s="9"/>
      <c r="B92" s="5"/>
      <c r="C92" s="5"/>
      <c r="D92" s="5"/>
      <c r="E92" s="5"/>
      <c r="F92" s="5"/>
      <c r="G92" s="5"/>
      <c r="H92" s="5"/>
      <c r="I92" s="5"/>
      <c r="J92" s="5"/>
      <c r="K92" s="5"/>
      <c r="L92" s="615" t="s">
        <v>3044</v>
      </c>
      <c r="M92" s="616"/>
      <c r="N92" s="941"/>
      <c r="O92" s="942"/>
      <c r="P92" s="14"/>
    </row>
    <row r="93" spans="1:16" ht="20.3" customHeight="1" x14ac:dyDescent="0.3">
      <c r="A93" s="9"/>
      <c r="B93" s="5"/>
      <c r="C93" s="5"/>
      <c r="D93" s="5"/>
      <c r="E93" s="5"/>
      <c r="F93" s="5"/>
      <c r="G93" s="5"/>
      <c r="H93" s="5"/>
      <c r="I93" s="5"/>
      <c r="J93" s="5"/>
      <c r="K93" s="5"/>
      <c r="L93" s="615" t="s">
        <v>3045</v>
      </c>
      <c r="M93" s="616"/>
      <c r="N93" s="941"/>
      <c r="O93" s="942"/>
      <c r="P93" s="14"/>
    </row>
    <row r="94" spans="1:16" ht="20.3" customHeight="1" x14ac:dyDescent="0.3">
      <c r="A94" s="9"/>
      <c r="B94" s="5"/>
      <c r="C94" s="5"/>
      <c r="D94" s="5"/>
      <c r="E94" s="5"/>
      <c r="F94" s="5"/>
      <c r="G94" s="5"/>
      <c r="H94" s="5"/>
      <c r="I94" s="5"/>
      <c r="J94" s="5"/>
      <c r="K94" s="5"/>
      <c r="L94" s="615" t="s">
        <v>3046</v>
      </c>
      <c r="M94" s="616"/>
      <c r="N94" s="941"/>
      <c r="O94" s="942"/>
      <c r="P94" s="14"/>
    </row>
    <row r="95" spans="1:16" ht="20.3" customHeight="1" x14ac:dyDescent="0.3">
      <c r="A95" s="9"/>
      <c r="B95" s="5"/>
      <c r="C95" s="5"/>
      <c r="D95" s="5"/>
      <c r="E95" s="5"/>
      <c r="F95" s="5"/>
      <c r="G95" s="5"/>
      <c r="H95" s="5"/>
      <c r="I95" s="5"/>
      <c r="J95" s="5"/>
      <c r="K95" s="5"/>
      <c r="L95" s="615" t="s">
        <v>3047</v>
      </c>
      <c r="M95" s="616"/>
      <c r="N95" s="941"/>
      <c r="O95" s="942"/>
      <c r="P95" s="14"/>
    </row>
    <row r="96" spans="1:16" ht="20.3" customHeight="1" x14ac:dyDescent="0.3">
      <c r="A96" s="9"/>
      <c r="B96" s="5"/>
      <c r="C96" s="5"/>
      <c r="D96" s="5"/>
      <c r="E96" s="5"/>
      <c r="F96" s="5"/>
      <c r="G96" s="5"/>
      <c r="H96" s="5"/>
      <c r="I96" s="5"/>
      <c r="J96" s="5"/>
      <c r="K96" s="5"/>
      <c r="L96" s="615" t="s">
        <v>3048</v>
      </c>
      <c r="M96" s="616"/>
      <c r="N96" s="941"/>
      <c r="O96" s="942"/>
      <c r="P96" s="14"/>
    </row>
    <row r="97" spans="1:16" ht="20.3" customHeight="1" x14ac:dyDescent="0.3">
      <c r="A97" s="9"/>
      <c r="B97" s="5"/>
      <c r="C97" s="5"/>
      <c r="D97" s="5"/>
      <c r="E97" s="5"/>
      <c r="F97" s="5"/>
      <c r="G97" s="5"/>
      <c r="H97" s="5"/>
      <c r="I97" s="5"/>
      <c r="J97" s="5"/>
      <c r="K97" s="5"/>
      <c r="L97" s="615" t="s">
        <v>3049</v>
      </c>
      <c r="M97" s="616"/>
      <c r="N97" s="941"/>
      <c r="O97" s="942"/>
      <c r="P97" s="14"/>
    </row>
    <row r="98" spans="1:16" ht="20.3" customHeight="1" x14ac:dyDescent="0.3">
      <c r="A98" s="9"/>
      <c r="B98" s="5"/>
      <c r="C98" s="5"/>
      <c r="D98" s="5"/>
      <c r="E98" s="5"/>
      <c r="F98" s="5"/>
      <c r="G98" s="5"/>
      <c r="H98" s="5"/>
      <c r="I98" s="5"/>
      <c r="J98" s="5"/>
      <c r="K98" s="5"/>
      <c r="L98" s="615" t="s">
        <v>3050</v>
      </c>
      <c r="M98" s="616"/>
      <c r="N98" s="941"/>
      <c r="O98" s="942"/>
      <c r="P98" s="14"/>
    </row>
    <row r="99" spans="1:16" ht="20.3" customHeight="1" x14ac:dyDescent="0.3">
      <c r="A99" s="9"/>
      <c r="B99" s="5"/>
      <c r="C99" s="5"/>
      <c r="D99" s="5"/>
      <c r="E99" s="5"/>
      <c r="F99" s="5"/>
      <c r="G99" s="5"/>
      <c r="H99" s="5"/>
      <c r="I99" s="5"/>
      <c r="J99" s="5"/>
      <c r="K99" s="5"/>
      <c r="L99" s="615" t="s">
        <v>3051</v>
      </c>
      <c r="M99" s="616"/>
      <c r="N99" s="941"/>
      <c r="O99" s="942"/>
      <c r="P99" s="14"/>
    </row>
    <row r="100" spans="1:16" ht="20.3" customHeight="1" x14ac:dyDescent="0.3">
      <c r="A100" s="9"/>
      <c r="B100" s="5"/>
      <c r="C100" s="5"/>
      <c r="D100" s="5"/>
      <c r="E100" s="5"/>
      <c r="F100" s="5"/>
      <c r="G100" s="5"/>
      <c r="H100" s="5"/>
      <c r="I100" s="5"/>
      <c r="J100" s="5"/>
      <c r="K100" s="5"/>
      <c r="L100" s="615" t="s">
        <v>3052</v>
      </c>
      <c r="M100" s="616"/>
      <c r="N100" s="941"/>
      <c r="O100" s="942"/>
      <c r="P100" s="14"/>
    </row>
    <row r="101" spans="1:16" ht="20.3" customHeight="1" x14ac:dyDescent="0.3">
      <c r="A101" s="9"/>
      <c r="B101" s="5"/>
      <c r="C101" s="5"/>
      <c r="D101" s="5"/>
      <c r="E101" s="5"/>
      <c r="F101" s="5"/>
      <c r="G101" s="5"/>
      <c r="H101" s="5"/>
      <c r="I101" s="5"/>
      <c r="J101" s="5"/>
      <c r="K101" s="5"/>
      <c r="L101" s="615" t="s">
        <v>3053</v>
      </c>
      <c r="M101" s="616"/>
      <c r="N101" s="941"/>
      <c r="O101" s="942"/>
      <c r="P101" s="14"/>
    </row>
    <row r="102" spans="1:16" ht="20.3" customHeight="1" x14ac:dyDescent="0.3">
      <c r="A102" s="9"/>
      <c r="B102" s="5"/>
      <c r="C102" s="5"/>
      <c r="D102" s="5"/>
      <c r="E102" s="5"/>
      <c r="F102" s="5"/>
      <c r="G102" s="5"/>
      <c r="H102" s="5"/>
      <c r="I102" s="5"/>
      <c r="J102" s="5"/>
      <c r="K102" s="5"/>
      <c r="L102" s="615" t="s">
        <v>3054</v>
      </c>
      <c r="M102" s="616"/>
      <c r="N102" s="941"/>
      <c r="O102" s="942"/>
      <c r="P102" s="14"/>
    </row>
    <row r="103" spans="1:16" ht="20.3" customHeight="1" x14ac:dyDescent="0.3">
      <c r="A103" s="9"/>
      <c r="B103" s="5"/>
      <c r="C103" s="5"/>
      <c r="D103" s="5"/>
      <c r="E103" s="5"/>
      <c r="F103" s="5"/>
      <c r="G103" s="5"/>
      <c r="H103" s="5"/>
      <c r="I103" s="5"/>
      <c r="J103" s="5"/>
      <c r="K103" s="5"/>
      <c r="L103" s="615" t="s">
        <v>3055</v>
      </c>
      <c r="M103" s="616"/>
      <c r="N103" s="941"/>
      <c r="O103" s="942"/>
      <c r="P103" s="14"/>
    </row>
    <row r="104" spans="1:16" ht="20.3" customHeight="1" x14ac:dyDescent="0.3">
      <c r="A104" s="9"/>
      <c r="B104" s="5"/>
      <c r="C104" s="5"/>
      <c r="D104" s="5"/>
      <c r="E104" s="5"/>
      <c r="F104" s="5"/>
      <c r="G104" s="5"/>
      <c r="H104" s="5"/>
      <c r="I104" s="5"/>
      <c r="J104" s="5"/>
      <c r="K104" s="5"/>
      <c r="L104" s="615" t="s">
        <v>3056</v>
      </c>
      <c r="M104" s="616"/>
      <c r="N104" s="941"/>
      <c r="O104" s="942"/>
      <c r="P104" s="14"/>
    </row>
    <row r="105" spans="1:16" ht="20.3" customHeight="1" x14ac:dyDescent="0.3">
      <c r="A105" s="9"/>
      <c r="B105" s="5"/>
      <c r="C105" s="5"/>
      <c r="D105" s="5"/>
      <c r="E105" s="5"/>
      <c r="F105" s="5"/>
      <c r="G105" s="5"/>
      <c r="H105" s="5"/>
      <c r="I105" s="5"/>
      <c r="J105" s="5"/>
      <c r="K105" s="5"/>
      <c r="L105" s="615" t="s">
        <v>3057</v>
      </c>
      <c r="M105" s="616"/>
      <c r="N105" s="941"/>
      <c r="O105" s="942"/>
      <c r="P105" s="14"/>
    </row>
    <row r="106" spans="1:16" ht="20.3" customHeight="1" x14ac:dyDescent="0.3">
      <c r="A106" s="9"/>
      <c r="B106" s="5"/>
      <c r="C106" s="5"/>
      <c r="D106" s="5"/>
      <c r="E106" s="5"/>
      <c r="F106" s="5"/>
      <c r="G106" s="5"/>
      <c r="H106" s="5"/>
      <c r="I106" s="5"/>
      <c r="J106" s="5"/>
      <c r="K106" s="5"/>
      <c r="L106" s="615" t="s">
        <v>3058</v>
      </c>
      <c r="M106" s="616"/>
      <c r="N106" s="941"/>
      <c r="O106" s="942"/>
      <c r="P106" s="14"/>
    </row>
    <row r="107" spans="1:16" ht="20.3" customHeight="1" x14ac:dyDescent="0.3">
      <c r="A107" s="9"/>
      <c r="B107" s="5"/>
      <c r="C107" s="5"/>
      <c r="D107" s="5"/>
      <c r="E107" s="5"/>
      <c r="F107" s="5"/>
      <c r="G107" s="5"/>
      <c r="H107" s="5"/>
      <c r="I107" s="5"/>
      <c r="J107" s="5"/>
      <c r="K107" s="5"/>
      <c r="L107" s="615" t="s">
        <v>3059</v>
      </c>
      <c r="M107" s="616"/>
      <c r="N107" s="941"/>
      <c r="O107" s="942"/>
      <c r="P107" s="14"/>
    </row>
    <row r="108" spans="1:16" ht="20.3" customHeight="1" x14ac:dyDescent="0.3">
      <c r="A108" s="9"/>
      <c r="B108" s="5"/>
      <c r="C108" s="5"/>
      <c r="D108" s="5"/>
      <c r="E108" s="5"/>
      <c r="F108" s="5"/>
      <c r="G108" s="5"/>
      <c r="H108" s="5"/>
      <c r="I108" s="5"/>
      <c r="J108" s="5"/>
      <c r="K108" s="5"/>
      <c r="L108" s="615" t="s">
        <v>3060</v>
      </c>
      <c r="M108" s="616"/>
      <c r="N108" s="941"/>
      <c r="O108" s="942"/>
      <c r="P108" s="14"/>
    </row>
    <row r="109" spans="1:16" ht="20.3" customHeight="1" x14ac:dyDescent="0.3">
      <c r="A109" s="9"/>
      <c r="B109" s="5"/>
      <c r="C109" s="5"/>
      <c r="D109" s="5"/>
      <c r="E109" s="5"/>
      <c r="F109" s="5"/>
      <c r="G109" s="5"/>
      <c r="H109" s="5"/>
      <c r="I109" s="5"/>
      <c r="J109" s="5"/>
      <c r="K109" s="5"/>
      <c r="L109" s="615" t="s">
        <v>3061</v>
      </c>
      <c r="M109" s="616"/>
      <c r="N109" s="941"/>
      <c r="O109" s="942"/>
      <c r="P109" s="14"/>
    </row>
    <row r="110" spans="1:16" ht="20.3" customHeight="1" x14ac:dyDescent="0.3">
      <c r="A110" s="9"/>
      <c r="B110" s="5"/>
      <c r="C110" s="5"/>
      <c r="D110" s="5"/>
      <c r="E110" s="5"/>
      <c r="F110" s="5"/>
      <c r="G110" s="5"/>
      <c r="H110" s="5"/>
      <c r="I110" s="5"/>
      <c r="J110" s="5"/>
      <c r="K110" s="5"/>
      <c r="L110" s="615" t="s">
        <v>3062</v>
      </c>
      <c r="M110" s="616"/>
      <c r="N110" s="941"/>
      <c r="O110" s="942"/>
      <c r="P110" s="14"/>
    </row>
    <row r="111" spans="1:16" ht="20.3" customHeight="1" x14ac:dyDescent="0.3">
      <c r="A111" s="9"/>
      <c r="B111" s="5"/>
      <c r="C111" s="5"/>
      <c r="D111" s="5"/>
      <c r="E111" s="5"/>
      <c r="F111" s="5"/>
      <c r="G111" s="5"/>
      <c r="H111" s="5"/>
      <c r="I111" s="5"/>
      <c r="J111" s="5"/>
      <c r="K111" s="5"/>
      <c r="L111" s="617" t="s">
        <v>3063</v>
      </c>
      <c r="M111" s="618"/>
      <c r="N111" s="953"/>
      <c r="O111" s="954"/>
      <c r="P111" s="14"/>
    </row>
    <row r="112" spans="1:16" ht="20.3" customHeight="1" thickBot="1" x14ac:dyDescent="0.35">
      <c r="A112" s="10"/>
      <c r="B112" s="11"/>
      <c r="C112" s="11"/>
      <c r="D112" s="11"/>
      <c r="E112" s="11"/>
      <c r="F112" s="11"/>
      <c r="G112" s="11"/>
      <c r="H112" s="11"/>
      <c r="I112" s="11"/>
      <c r="J112" s="11"/>
      <c r="K112" s="11"/>
      <c r="L112" s="11"/>
      <c r="M112" s="11"/>
      <c r="N112" s="11"/>
      <c r="O112" s="11"/>
      <c r="P112" s="15"/>
    </row>
  </sheetData>
  <mergeCells count="49">
    <mergeCell ref="N71:O71"/>
    <mergeCell ref="N72:O72"/>
    <mergeCell ref="N73:O73"/>
    <mergeCell ref="N74:O74"/>
    <mergeCell ref="N75:O75"/>
    <mergeCell ref="B5:F5"/>
    <mergeCell ref="B6:F6"/>
    <mergeCell ref="G3:K3"/>
    <mergeCell ref="G4:K4"/>
    <mergeCell ref="G5:K5"/>
    <mergeCell ref="B1:K2"/>
    <mergeCell ref="L1:L2"/>
    <mergeCell ref="B4:F4"/>
    <mergeCell ref="B3:F3"/>
    <mergeCell ref="N76:O76"/>
    <mergeCell ref="N77:O77"/>
    <mergeCell ref="N78:O78"/>
    <mergeCell ref="N79:O79"/>
    <mergeCell ref="N80:O80"/>
    <mergeCell ref="N81:O81"/>
    <mergeCell ref="N82:O82"/>
    <mergeCell ref="N83:O83"/>
    <mergeCell ref="N84:O84"/>
    <mergeCell ref="N86:O86"/>
    <mergeCell ref="N87:O87"/>
    <mergeCell ref="N88:O88"/>
    <mergeCell ref="N89:O89"/>
    <mergeCell ref="N90:O90"/>
    <mergeCell ref="N91:O91"/>
    <mergeCell ref="N92:O92"/>
    <mergeCell ref="N93:O93"/>
    <mergeCell ref="N94:O94"/>
    <mergeCell ref="N95:O95"/>
    <mergeCell ref="N96:O96"/>
    <mergeCell ref="N97:O97"/>
    <mergeCell ref="N98:O98"/>
    <mergeCell ref="N99:O99"/>
    <mergeCell ref="N100:O100"/>
    <mergeCell ref="N101:O101"/>
    <mergeCell ref="N102:O102"/>
    <mergeCell ref="N103:O103"/>
    <mergeCell ref="N104:O104"/>
    <mergeCell ref="N105:O105"/>
    <mergeCell ref="N106:O106"/>
    <mergeCell ref="N107:O107"/>
    <mergeCell ref="N108:O108"/>
    <mergeCell ref="N109:O109"/>
    <mergeCell ref="N110:O110"/>
    <mergeCell ref="N111:O111"/>
  </mergeCells>
  <phoneticPr fontId="24" type="noConversion"/>
  <conditionalFormatting sqref="L68:L69">
    <cfRule type="dataBar" priority="16">
      <dataBar>
        <cfvo type="num" val="0"/>
        <cfvo type="num" val="100"/>
        <color rgb="FF638EC6"/>
      </dataBar>
      <extLst>
        <ext xmlns:x14="http://schemas.microsoft.com/office/spreadsheetml/2009/9/main" uri="{B025F937-C7B1-47D3-B67F-A62EFF666E3E}">
          <x14:id>{77289A15-0B9B-42D8-BB70-DF51A69596EE}</x14:id>
        </ext>
      </extLst>
    </cfRule>
  </conditionalFormatting>
  <hyperlinks>
    <hyperlink ref="B4:F4" location="'Services - SIM'!A1" tooltip="2. Security Incident Management" display="2. Security Incident Management" xr:uid="{00000000-0004-0000-1800-000000000000}"/>
    <hyperlink ref="B5:F5" location="'Services - A&amp;F'!A1" tooltip="3. Forensic Analysis" display="3. Forensic Analysis" xr:uid="{00000000-0004-0000-1800-000001000000}"/>
    <hyperlink ref="B6:F6" location="'Services - THR'!A1" tooltip="4. Threat Intelligence" display="4. Threat Intelligence" xr:uid="{00000000-0004-0000-1800-000002000000}"/>
    <hyperlink ref="G4:K4" location="'Services - VUL'!A1" tooltip="6. Vulnerability Management" display="6. Vulnerability Management" xr:uid="{00000000-0004-0000-1800-000003000000}"/>
    <hyperlink ref="G3:K3" location="'Services - HNT'!A1" tooltip="5. Threat Hunting" display="5. Threat Hunting" xr:uid="{00000000-0004-0000-1800-000005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9153" r:id="rId4" name="Drop Down 1">
              <controlPr defaultSize="0" autoLine="0" autoPict="0">
                <anchor moveWithCells="1">
                  <from>
                    <xdr:col>11</xdr:col>
                    <xdr:colOff>15368</xdr:colOff>
                    <xdr:row>12</xdr:row>
                    <xdr:rowOff>15368</xdr:rowOff>
                  </from>
                  <to>
                    <xdr:col>12</xdr:col>
                    <xdr:colOff>15368</xdr:colOff>
                    <xdr:row>12</xdr:row>
                    <xdr:rowOff>238205</xdr:rowOff>
                  </to>
                </anchor>
              </controlPr>
            </control>
          </mc:Choice>
        </mc:AlternateContent>
        <mc:AlternateContent xmlns:mc="http://schemas.openxmlformats.org/markup-compatibility/2006">
          <mc:Choice Requires="x14">
            <control shapeId="49154" r:id="rId5" name="Drop Down 2">
              <controlPr defaultSize="0" autoLine="0" autoPict="0">
                <anchor moveWithCells="1">
                  <from>
                    <xdr:col>11</xdr:col>
                    <xdr:colOff>15368</xdr:colOff>
                    <xdr:row>13</xdr:row>
                    <xdr:rowOff>15368</xdr:rowOff>
                  </from>
                  <to>
                    <xdr:col>12</xdr:col>
                    <xdr:colOff>15368</xdr:colOff>
                    <xdr:row>13</xdr:row>
                    <xdr:rowOff>238205</xdr:rowOff>
                  </to>
                </anchor>
              </controlPr>
            </control>
          </mc:Choice>
        </mc:AlternateContent>
        <mc:AlternateContent xmlns:mc="http://schemas.openxmlformats.org/markup-compatibility/2006">
          <mc:Choice Requires="x14">
            <control shapeId="49155" r:id="rId6" name="Drop Down 3">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49156" r:id="rId7" name="Drop Down 4">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49157" r:id="rId8" name="Drop Down 5">
              <controlPr defaultSize="0" autoLine="0" autoPict="0">
                <anchor moveWithCells="1">
                  <from>
                    <xdr:col>11</xdr:col>
                    <xdr:colOff>15368</xdr:colOff>
                    <xdr:row>16</xdr:row>
                    <xdr:rowOff>15368</xdr:rowOff>
                  </from>
                  <to>
                    <xdr:col>12</xdr:col>
                    <xdr:colOff>15368</xdr:colOff>
                    <xdr:row>16</xdr:row>
                    <xdr:rowOff>238205</xdr:rowOff>
                  </to>
                </anchor>
              </controlPr>
            </control>
          </mc:Choice>
        </mc:AlternateContent>
        <mc:AlternateContent xmlns:mc="http://schemas.openxmlformats.org/markup-compatibility/2006">
          <mc:Choice Requires="x14">
            <control shapeId="49158" r:id="rId9" name="Drop Down 6">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49159" r:id="rId10" name="Drop Down 7">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49160" r:id="rId11" name="Drop Down 8">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49161" r:id="rId12" name="Drop Down 9">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49162" r:id="rId13" name="Drop Down 10">
              <controlPr defaultSize="0" autoLine="0" autoPict="0">
                <anchor moveWithCells="1">
                  <from>
                    <xdr:col>11</xdr:col>
                    <xdr:colOff>15368</xdr:colOff>
                    <xdr:row>21</xdr:row>
                    <xdr:rowOff>15368</xdr:rowOff>
                  </from>
                  <to>
                    <xdr:col>12</xdr:col>
                    <xdr:colOff>15368</xdr:colOff>
                    <xdr:row>21</xdr:row>
                    <xdr:rowOff>238205</xdr:rowOff>
                  </to>
                </anchor>
              </controlPr>
            </control>
          </mc:Choice>
        </mc:AlternateContent>
        <mc:AlternateContent xmlns:mc="http://schemas.openxmlformats.org/markup-compatibility/2006">
          <mc:Choice Requires="x14">
            <control shapeId="49163" r:id="rId14" name="Drop Down 11">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49164" r:id="rId15" name="Drop Down 12">
              <controlPr defaultSize="0" autoLine="0" autoPict="0">
                <anchor moveWithCells="1">
                  <from>
                    <xdr:col>11</xdr:col>
                    <xdr:colOff>15368</xdr:colOff>
                    <xdr:row>10</xdr:row>
                    <xdr:rowOff>15368</xdr:rowOff>
                  </from>
                  <to>
                    <xdr:col>12</xdr:col>
                    <xdr:colOff>15368</xdr:colOff>
                    <xdr:row>10</xdr:row>
                    <xdr:rowOff>238205</xdr:rowOff>
                  </to>
                </anchor>
              </controlPr>
            </control>
          </mc:Choice>
        </mc:AlternateContent>
        <mc:AlternateContent xmlns:mc="http://schemas.openxmlformats.org/markup-compatibility/2006">
          <mc:Choice Requires="x14">
            <control shapeId="49165" r:id="rId16" name="Drop Down 13">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49166" r:id="rId17" name="Drop Down 14">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49167" r:id="rId18" name="Drop Down 15">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49168" r:id="rId19" name="Drop Down 16">
              <controlPr defaultSize="0" autoLine="0" autoPict="0">
                <anchor moveWithCells="1">
                  <from>
                    <xdr:col>11</xdr:col>
                    <xdr:colOff>15368</xdr:colOff>
                    <xdr:row>27</xdr:row>
                    <xdr:rowOff>15368</xdr:rowOff>
                  </from>
                  <to>
                    <xdr:col>12</xdr:col>
                    <xdr:colOff>15368</xdr:colOff>
                    <xdr:row>27</xdr:row>
                    <xdr:rowOff>238205</xdr:rowOff>
                  </to>
                </anchor>
              </controlPr>
            </control>
          </mc:Choice>
        </mc:AlternateContent>
        <mc:AlternateContent xmlns:mc="http://schemas.openxmlformats.org/markup-compatibility/2006">
          <mc:Choice Requires="x14">
            <control shapeId="49169" r:id="rId20" name="Drop Down 17">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49170" r:id="rId21" name="Drop Down 18">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49171" r:id="rId22" name="Drop Down 19">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49172" r:id="rId23" name="Drop Down 20">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49173" r:id="rId24" name="Drop Down 21">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49174" r:id="rId25" name="Drop Down 22">
              <controlPr defaultSize="0" autoLine="0" autoPict="0">
                <anchor moveWithCells="1">
                  <from>
                    <xdr:col>11</xdr:col>
                    <xdr:colOff>15368</xdr:colOff>
                    <xdr:row>34</xdr:row>
                    <xdr:rowOff>15368</xdr:rowOff>
                  </from>
                  <to>
                    <xdr:col>12</xdr:col>
                    <xdr:colOff>15368</xdr:colOff>
                    <xdr:row>34</xdr:row>
                    <xdr:rowOff>238205</xdr:rowOff>
                  </to>
                </anchor>
              </controlPr>
            </control>
          </mc:Choice>
        </mc:AlternateContent>
        <mc:AlternateContent xmlns:mc="http://schemas.openxmlformats.org/markup-compatibility/2006">
          <mc:Choice Requires="x14">
            <control shapeId="49175" r:id="rId26" name="Drop Down 23">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49176" r:id="rId27" name="Drop Down 24">
              <controlPr defaultSize="0" autoLine="0" autoPict="0">
                <anchor moveWithCells="1">
                  <from>
                    <xdr:col>11</xdr:col>
                    <xdr:colOff>15368</xdr:colOff>
                    <xdr:row>36</xdr:row>
                    <xdr:rowOff>15368</xdr:rowOff>
                  </from>
                  <to>
                    <xdr:col>12</xdr:col>
                    <xdr:colOff>15368</xdr:colOff>
                    <xdr:row>36</xdr:row>
                    <xdr:rowOff>238205</xdr:rowOff>
                  </to>
                </anchor>
              </controlPr>
            </control>
          </mc:Choice>
        </mc:AlternateContent>
        <mc:AlternateContent xmlns:mc="http://schemas.openxmlformats.org/markup-compatibility/2006">
          <mc:Choice Requires="x14">
            <control shapeId="49190" r:id="rId28" name="Drop Down 38">
              <controlPr defaultSize="0" autoLine="0" autoPict="0">
                <anchor moveWithCells="1">
                  <from>
                    <xdr:col>11</xdr:col>
                    <xdr:colOff>15368</xdr:colOff>
                    <xdr:row>40</xdr:row>
                    <xdr:rowOff>15368</xdr:rowOff>
                  </from>
                  <to>
                    <xdr:col>12</xdr:col>
                    <xdr:colOff>15368</xdr:colOff>
                    <xdr:row>40</xdr:row>
                    <xdr:rowOff>238205</xdr:rowOff>
                  </to>
                </anchor>
              </controlPr>
            </control>
          </mc:Choice>
        </mc:AlternateContent>
        <mc:AlternateContent xmlns:mc="http://schemas.openxmlformats.org/markup-compatibility/2006">
          <mc:Choice Requires="x14">
            <control shapeId="49191" r:id="rId29" name="Drop Down 39">
              <controlPr defaultSize="0" autoLine="0" autoPict="0">
                <anchor moveWithCells="1">
                  <from>
                    <xdr:col>11</xdr:col>
                    <xdr:colOff>15368</xdr:colOff>
                    <xdr:row>41</xdr:row>
                    <xdr:rowOff>15368</xdr:rowOff>
                  </from>
                  <to>
                    <xdr:col>12</xdr:col>
                    <xdr:colOff>15368</xdr:colOff>
                    <xdr:row>41</xdr:row>
                    <xdr:rowOff>238205</xdr:rowOff>
                  </to>
                </anchor>
              </controlPr>
            </control>
          </mc:Choice>
        </mc:AlternateContent>
        <mc:AlternateContent xmlns:mc="http://schemas.openxmlformats.org/markup-compatibility/2006">
          <mc:Choice Requires="x14">
            <control shapeId="49192" r:id="rId30" name="Drop Down 40">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49193" r:id="rId31" name="Drop Down 41">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49194" r:id="rId32" name="Drop Down 42">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49195" r:id="rId33" name="Drop Down 43">
              <controlPr defaultSize="0" autoLine="0" autoPict="0">
                <anchor moveWithCells="1">
                  <from>
                    <xdr:col>11</xdr:col>
                    <xdr:colOff>15368</xdr:colOff>
                    <xdr:row>45</xdr:row>
                    <xdr:rowOff>15368</xdr:rowOff>
                  </from>
                  <to>
                    <xdr:col>12</xdr:col>
                    <xdr:colOff>15368</xdr:colOff>
                    <xdr:row>45</xdr:row>
                    <xdr:rowOff>238205</xdr:rowOff>
                  </to>
                </anchor>
              </controlPr>
            </control>
          </mc:Choice>
        </mc:AlternateContent>
        <mc:AlternateContent xmlns:mc="http://schemas.openxmlformats.org/markup-compatibility/2006">
          <mc:Choice Requires="x14">
            <control shapeId="49196" r:id="rId34" name="Drop Down 44">
              <controlPr defaultSize="0" autoLine="0" autoPict="0">
                <anchor moveWithCells="1">
                  <from>
                    <xdr:col>11</xdr:col>
                    <xdr:colOff>15368</xdr:colOff>
                    <xdr:row>46</xdr:row>
                    <xdr:rowOff>15368</xdr:rowOff>
                  </from>
                  <to>
                    <xdr:col>12</xdr:col>
                    <xdr:colOff>15368</xdr:colOff>
                    <xdr:row>46</xdr:row>
                    <xdr:rowOff>238205</xdr:rowOff>
                  </to>
                </anchor>
              </controlPr>
            </control>
          </mc:Choice>
        </mc:AlternateContent>
        <mc:AlternateContent xmlns:mc="http://schemas.openxmlformats.org/markup-compatibility/2006">
          <mc:Choice Requires="x14">
            <control shapeId="49197" r:id="rId35" name="Drop Down 45">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49206" r:id="rId36" name="Drop Down 54">
              <controlPr defaultSize="0" autoLine="0" autoPict="0">
                <anchor moveWithCells="1">
                  <from>
                    <xdr:col>11</xdr:col>
                    <xdr:colOff>15368</xdr:colOff>
                    <xdr:row>62</xdr:row>
                    <xdr:rowOff>15368</xdr:rowOff>
                  </from>
                  <to>
                    <xdr:col>12</xdr:col>
                    <xdr:colOff>15368</xdr:colOff>
                    <xdr:row>62</xdr:row>
                    <xdr:rowOff>238205</xdr:rowOff>
                  </to>
                </anchor>
              </controlPr>
            </control>
          </mc:Choice>
        </mc:AlternateContent>
        <mc:AlternateContent xmlns:mc="http://schemas.openxmlformats.org/markup-compatibility/2006">
          <mc:Choice Requires="x14">
            <control shapeId="49198" r:id="rId37" name="Drop Down 46">
              <controlPr defaultSize="0" autoLine="0" autoPict="0">
                <anchor moveWithCells="1">
                  <from>
                    <xdr:col>11</xdr:col>
                    <xdr:colOff>15368</xdr:colOff>
                    <xdr:row>51</xdr:row>
                    <xdr:rowOff>15368</xdr:rowOff>
                  </from>
                  <to>
                    <xdr:col>12</xdr:col>
                    <xdr:colOff>15368</xdr:colOff>
                    <xdr:row>51</xdr:row>
                    <xdr:rowOff>238205</xdr:rowOff>
                  </to>
                </anchor>
              </controlPr>
            </control>
          </mc:Choice>
        </mc:AlternateContent>
        <mc:AlternateContent xmlns:mc="http://schemas.openxmlformats.org/markup-compatibility/2006">
          <mc:Choice Requires="x14">
            <control shapeId="49199" r:id="rId38" name="Drop Down 47">
              <controlPr defaultSize="0" autoLine="0" autoPict="0">
                <anchor moveWithCells="1">
                  <from>
                    <xdr:col>11</xdr:col>
                    <xdr:colOff>15368</xdr:colOff>
                    <xdr:row>52</xdr:row>
                    <xdr:rowOff>15368</xdr:rowOff>
                  </from>
                  <to>
                    <xdr:col>12</xdr:col>
                    <xdr:colOff>15368</xdr:colOff>
                    <xdr:row>52</xdr:row>
                    <xdr:rowOff>238205</xdr:rowOff>
                  </to>
                </anchor>
              </controlPr>
            </control>
          </mc:Choice>
        </mc:AlternateContent>
        <mc:AlternateContent xmlns:mc="http://schemas.openxmlformats.org/markup-compatibility/2006">
          <mc:Choice Requires="x14">
            <control shapeId="49200" r:id="rId39" name="Drop Down 48">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49201" r:id="rId40" name="Drop Down 49">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49202" r:id="rId41" name="Drop Down 50">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49203" r:id="rId42" name="Drop Down 51">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49204" r:id="rId43" name="Drop Down 52">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49205" r:id="rId44" name="Drop Down 53">
              <controlPr defaultSize="0" autoLine="0" autoPict="0">
                <anchor moveWithCells="1">
                  <from>
                    <xdr:col>11</xdr:col>
                    <xdr:colOff>15368</xdr:colOff>
                    <xdr:row>58</xdr:row>
                    <xdr:rowOff>15368</xdr:rowOff>
                  </from>
                  <to>
                    <xdr:col>12</xdr:col>
                    <xdr:colOff>15368</xdr:colOff>
                    <xdr:row>58</xdr:row>
                    <xdr:rowOff>238205</xdr:rowOff>
                  </to>
                </anchor>
              </controlPr>
            </control>
          </mc:Choice>
        </mc:AlternateContent>
        <mc:AlternateContent xmlns:mc="http://schemas.openxmlformats.org/markup-compatibility/2006">
          <mc:Choice Requires="x14">
            <control shapeId="49210" r:id="rId45" name="Drop Down 58">
              <controlPr defaultSize="0" autoLine="0" autoPict="0">
                <anchor moveWithCells="1">
                  <from>
                    <xdr:col>11</xdr:col>
                    <xdr:colOff>15368</xdr:colOff>
                    <xdr:row>59</xdr:row>
                    <xdr:rowOff>15368</xdr:rowOff>
                  </from>
                  <to>
                    <xdr:col>12</xdr:col>
                    <xdr:colOff>15368</xdr:colOff>
                    <xdr:row>59</xdr:row>
                    <xdr:rowOff>238205</xdr:rowOff>
                  </to>
                </anchor>
              </controlPr>
            </control>
          </mc:Choice>
        </mc:AlternateContent>
        <mc:AlternateContent xmlns:mc="http://schemas.openxmlformats.org/markup-compatibility/2006">
          <mc:Choice Requires="x14">
            <control shapeId="49211" r:id="rId46" name="Drop Down 59">
              <controlPr defaultSize="0" autoLine="0" autoPict="0">
                <anchor moveWithCells="1">
                  <from>
                    <xdr:col>11</xdr:col>
                    <xdr:colOff>15368</xdr:colOff>
                    <xdr:row>60</xdr:row>
                    <xdr:rowOff>15368</xdr:rowOff>
                  </from>
                  <to>
                    <xdr:col>12</xdr:col>
                    <xdr:colOff>15368</xdr:colOff>
                    <xdr:row>60</xdr:row>
                    <xdr:rowOff>238205</xdr:rowOff>
                  </to>
                </anchor>
              </controlPr>
            </control>
          </mc:Choice>
        </mc:AlternateContent>
        <mc:AlternateContent xmlns:mc="http://schemas.openxmlformats.org/markup-compatibility/2006">
          <mc:Choice Requires="x14">
            <control shapeId="49212" r:id="rId47" name="Drop Down 60">
              <controlPr defaultSize="0" autoLine="0" autoPict="0">
                <anchor moveWithCells="1">
                  <from>
                    <xdr:col>11</xdr:col>
                    <xdr:colOff>15368</xdr:colOff>
                    <xdr:row>63</xdr:row>
                    <xdr:rowOff>15368</xdr:rowOff>
                  </from>
                  <to>
                    <xdr:col>12</xdr:col>
                    <xdr:colOff>15368</xdr:colOff>
                    <xdr:row>63</xdr:row>
                    <xdr:rowOff>238205</xdr:rowOff>
                  </to>
                </anchor>
              </controlPr>
            </control>
          </mc:Choice>
        </mc:AlternateContent>
        <mc:AlternateContent xmlns:mc="http://schemas.openxmlformats.org/markup-compatibility/2006">
          <mc:Choice Requires="x14">
            <control shapeId="49213" r:id="rId48" name="Drop Down 61">
              <controlPr defaultSize="0" autoLine="0" autoPict="0">
                <anchor moveWithCells="1">
                  <from>
                    <xdr:col>11</xdr:col>
                    <xdr:colOff>15368</xdr:colOff>
                    <xdr:row>61</xdr:row>
                    <xdr:rowOff>15368</xdr:rowOff>
                  </from>
                  <to>
                    <xdr:col>12</xdr:col>
                    <xdr:colOff>15368</xdr:colOff>
                    <xdr:row>61</xdr:row>
                    <xdr:rowOff>238205</xdr:rowOff>
                  </to>
                </anchor>
              </controlPr>
            </control>
          </mc:Choice>
        </mc:AlternateContent>
        <mc:AlternateContent xmlns:mc="http://schemas.openxmlformats.org/markup-compatibility/2006">
          <mc:Choice Requires="x14">
            <control shapeId="49216" r:id="rId49" name="Drop Down 64">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mc:AlternateContent xmlns:mc="http://schemas.openxmlformats.org/markup-compatibility/2006">
          <mc:Choice Requires="x14">
            <control shapeId="49220" r:id="rId50" name="Drop Down 68">
              <controlPr defaultSize="0" autoLine="0" autoPict="0">
                <anchor moveWithCells="1">
                  <from>
                    <xdr:col>11</xdr:col>
                    <xdr:colOff>15368</xdr:colOff>
                    <xdr:row>64</xdr:row>
                    <xdr:rowOff>15368</xdr:rowOff>
                  </from>
                  <to>
                    <xdr:col>12</xdr:col>
                    <xdr:colOff>15368</xdr:colOff>
                    <xdr:row>64</xdr:row>
                    <xdr:rowOff>238205</xdr:rowOff>
                  </to>
                </anchor>
              </controlPr>
            </control>
          </mc:Choice>
        </mc:AlternateContent>
        <mc:AlternateContent xmlns:mc="http://schemas.openxmlformats.org/markup-compatibility/2006">
          <mc:Choice Requires="x14">
            <control shapeId="49221" r:id="rId51" name="Drop Down 69">
              <controlPr defaultSize="0" autoLine="0" autoPict="0">
                <anchor moveWithCells="1">
                  <from>
                    <xdr:col>11</xdr:col>
                    <xdr:colOff>15368</xdr:colOff>
                    <xdr:row>65</xdr:row>
                    <xdr:rowOff>15368</xdr:rowOff>
                  </from>
                  <to>
                    <xdr:col>12</xdr:col>
                    <xdr:colOff>15368</xdr:colOff>
                    <xdr:row>65</xdr:row>
                    <xdr:rowOff>238205</xdr:rowOff>
                  </to>
                </anchor>
              </controlPr>
            </control>
          </mc:Choice>
        </mc:AlternateContent>
        <mc:AlternateContent xmlns:mc="http://schemas.openxmlformats.org/markup-compatibility/2006">
          <mc:Choice Requires="x14">
            <control shapeId="49222" r:id="rId52" name="Drop Down 70">
              <controlPr defaultSize="0" autoLine="0" autoPict="0">
                <anchor moveWithCells="1">
                  <from>
                    <xdr:col>11</xdr:col>
                    <xdr:colOff>15368</xdr:colOff>
                    <xdr:row>66</xdr:row>
                    <xdr:rowOff>15368</xdr:rowOff>
                  </from>
                  <to>
                    <xdr:col>12</xdr:col>
                    <xdr:colOff>15368</xdr:colOff>
                    <xdr:row>66</xdr:row>
                    <xdr:rowOff>238205</xdr:rowOff>
                  </to>
                </anchor>
              </controlPr>
            </control>
          </mc:Choice>
        </mc:AlternateContent>
        <mc:AlternateContent xmlns:mc="http://schemas.openxmlformats.org/markup-compatibility/2006">
          <mc:Choice Requires="x14">
            <control shapeId="49223" r:id="rId53" name="Drop Down 71">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49224" r:id="rId54" name="Drop Down 72">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49225" r:id="rId55" name="Drop Down 73">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 id="{A899063E-8473-447A-B17C-895047A028D1}">
            <xm:f>_Output!$D$527=1</xm:f>
            <x14:dxf>
              <font>
                <strike/>
                <color rgb="FFC00000"/>
              </font>
            </x14:dxf>
          </x14:cfRule>
          <xm:sqref>A8:P112</xm:sqref>
        </x14:conditionalFormatting>
        <x14:conditionalFormatting xmlns:xm="http://schemas.microsoft.com/office/excel/2006/main">
          <x14:cfRule type="dataBar" id="{77289A15-0B9B-42D8-BB70-DF51A69596EE}">
            <x14:dataBar minLength="0" maxLength="100" border="1" gradient="0">
              <x14:cfvo type="num">
                <xm:f>0</xm:f>
              </x14:cfvo>
              <x14:cfvo type="num">
                <xm:f>100</xm:f>
              </x14:cfvo>
              <x14:borderColor theme="3"/>
              <x14:negativeFillColor rgb="FFFF0000"/>
              <x14:axisColor rgb="FF000000"/>
            </x14:dataBar>
          </x14:cfRule>
          <xm:sqref>L68:L69</xm:sqref>
        </x14:conditionalFormatting>
      </x14:conditionalFormattings>
    </ext>
  </extLs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Blad12">
    <tabColor rgb="FF0070C0"/>
  </sheetPr>
  <dimension ref="A1:Z143"/>
  <sheetViews>
    <sheetView showRowColHeaders="0" zoomScaleNormal="100" workbookViewId="0">
      <pane ySplit="7" topLeftCell="A8" activePane="bottomLeft" state="frozen"/>
      <selection activeCell="G25" sqref="G25"/>
      <selection pane="bottomLeft"/>
    </sheetView>
  </sheetViews>
  <sheetFormatPr defaultColWidth="0" defaultRowHeight="14.55" zeroHeight="1" x14ac:dyDescent="0.3"/>
  <cols>
    <col min="1" max="1" width="5.77734375" customWidth="1"/>
    <col min="2" max="11" width="9.21875" customWidth="1"/>
    <col min="12" max="12" width="20" customWidth="1"/>
    <col min="13" max="13" width="2.21875" customWidth="1"/>
    <col min="14" max="14" width="57.21875" customWidth="1"/>
    <col min="15" max="15" width="113" customWidth="1"/>
    <col min="16" max="16" width="2.21875" customWidth="1"/>
    <col min="17" max="24" width="0" hidden="1" customWidth="1"/>
    <col min="27" max="16384" width="9.21875" hidden="1"/>
  </cols>
  <sheetData>
    <row r="1" spans="1:16" ht="20.149999999999999" customHeight="1" x14ac:dyDescent="0.3">
      <c r="A1" s="380"/>
      <c r="B1" s="949" t="s">
        <v>517</v>
      </c>
      <c r="C1" s="950"/>
      <c r="D1" s="950"/>
      <c r="E1" s="950"/>
      <c r="F1" s="950"/>
      <c r="G1" s="950"/>
      <c r="H1" s="950"/>
      <c r="I1" s="950"/>
      <c r="J1" s="950"/>
      <c r="K1" s="950"/>
      <c r="L1" s="824"/>
      <c r="M1" s="319"/>
      <c r="N1" s="319"/>
      <c r="O1" s="319"/>
      <c r="P1" s="310"/>
    </row>
    <row r="2" spans="1:16" ht="20.149999999999999" customHeight="1" x14ac:dyDescent="0.3">
      <c r="A2" s="381"/>
      <c r="B2" s="820"/>
      <c r="C2" s="821"/>
      <c r="D2" s="821"/>
      <c r="E2" s="821"/>
      <c r="F2" s="821"/>
      <c r="G2" s="821"/>
      <c r="H2" s="821"/>
      <c r="I2" s="821"/>
      <c r="J2" s="821"/>
      <c r="K2" s="821"/>
      <c r="L2" s="823"/>
      <c r="M2" s="320"/>
      <c r="N2" s="320"/>
      <c r="O2" s="320"/>
      <c r="P2" s="313"/>
    </row>
    <row r="3" spans="1:16" ht="20.149999999999999" customHeight="1" x14ac:dyDescent="0.3">
      <c r="A3" s="381"/>
      <c r="B3" s="814" t="s">
        <v>1917</v>
      </c>
      <c r="C3" s="815"/>
      <c r="D3" s="815"/>
      <c r="E3" s="815"/>
      <c r="F3" s="851"/>
      <c r="G3" s="814" t="s">
        <v>2055</v>
      </c>
      <c r="H3" s="815"/>
      <c r="I3" s="815"/>
      <c r="J3" s="815"/>
      <c r="K3" s="815"/>
      <c r="L3" s="312"/>
      <c r="M3" s="312"/>
      <c r="N3" s="312"/>
      <c r="O3" s="312"/>
      <c r="P3" s="313"/>
    </row>
    <row r="4" spans="1:16" ht="20.149999999999999" customHeight="1" x14ac:dyDescent="0.3">
      <c r="A4" s="381"/>
      <c r="B4" s="825" t="s">
        <v>1918</v>
      </c>
      <c r="C4" s="826"/>
      <c r="D4" s="826"/>
      <c r="E4" s="826"/>
      <c r="F4" s="827"/>
      <c r="G4" s="814" t="s">
        <v>1921</v>
      </c>
      <c r="H4" s="815"/>
      <c r="I4" s="815"/>
      <c r="J4" s="815"/>
      <c r="K4" s="815"/>
      <c r="L4" s="312"/>
      <c r="M4" s="312"/>
      <c r="N4" s="312"/>
      <c r="O4" s="312"/>
      <c r="P4" s="313"/>
    </row>
    <row r="5" spans="1:16" ht="20.149999999999999" customHeight="1" x14ac:dyDescent="0.3">
      <c r="A5" s="381"/>
      <c r="B5" s="816" t="s">
        <v>4574</v>
      </c>
      <c r="C5" s="817"/>
      <c r="D5" s="817"/>
      <c r="E5" s="817"/>
      <c r="F5" s="955"/>
      <c r="G5" s="814"/>
      <c r="H5" s="815"/>
      <c r="I5" s="815"/>
      <c r="J5" s="815"/>
      <c r="K5" s="815"/>
      <c r="L5" s="312"/>
      <c r="M5" s="312"/>
      <c r="N5" s="312"/>
      <c r="O5" s="312"/>
      <c r="P5" s="313"/>
    </row>
    <row r="6" spans="1:16" ht="20.149999999999999" customHeight="1" x14ac:dyDescent="0.3">
      <c r="A6" s="381"/>
      <c r="B6" s="816" t="s">
        <v>4573</v>
      </c>
      <c r="C6" s="817"/>
      <c r="D6" s="817"/>
      <c r="E6" s="817"/>
      <c r="F6" s="955"/>
      <c r="G6" s="379"/>
      <c r="H6" s="384"/>
      <c r="I6" s="384"/>
      <c r="J6" s="384"/>
      <c r="K6" s="384"/>
      <c r="L6" s="312"/>
      <c r="M6" s="312"/>
      <c r="N6" s="312"/>
      <c r="O6" s="312"/>
      <c r="P6" s="313"/>
    </row>
    <row r="7" spans="1:16" ht="20.149999999999999" customHeight="1" thickBot="1" x14ac:dyDescent="0.35">
      <c r="A7" s="314"/>
      <c r="B7" s="315"/>
      <c r="C7" s="315"/>
      <c r="D7" s="315"/>
      <c r="E7" s="315"/>
      <c r="F7" s="315"/>
      <c r="G7" s="315"/>
      <c r="H7" s="315"/>
      <c r="I7" s="315"/>
      <c r="J7" s="315"/>
      <c r="K7" s="315"/>
      <c r="L7" s="315"/>
      <c r="M7" s="315"/>
      <c r="N7" s="315"/>
      <c r="O7" s="315"/>
      <c r="P7" s="316"/>
    </row>
    <row r="8" spans="1:16" ht="20.149999999999999" customHeight="1" x14ac:dyDescent="0.3">
      <c r="A8" s="151"/>
      <c r="B8" s="152"/>
      <c r="C8" s="152"/>
      <c r="D8" s="152"/>
      <c r="E8" s="152"/>
      <c r="F8" s="152"/>
      <c r="G8" s="152"/>
      <c r="H8" s="152"/>
      <c r="I8" s="152"/>
      <c r="J8" s="152"/>
      <c r="K8" s="152"/>
      <c r="L8" s="152"/>
      <c r="M8" s="152"/>
      <c r="N8" s="152"/>
      <c r="O8" s="152"/>
      <c r="P8" s="153"/>
    </row>
    <row r="9" spans="1:16" ht="20.149999999999999" customHeight="1" x14ac:dyDescent="0.3">
      <c r="A9" s="174">
        <v>2</v>
      </c>
      <c r="B9" s="172" t="s">
        <v>151</v>
      </c>
      <c r="C9" s="172"/>
      <c r="D9" s="172"/>
      <c r="E9" s="172"/>
      <c r="F9" s="172"/>
      <c r="G9" s="172"/>
      <c r="H9" s="172"/>
      <c r="I9" s="172"/>
      <c r="J9" s="172"/>
      <c r="K9" s="172"/>
      <c r="L9" s="175" t="s">
        <v>144</v>
      </c>
      <c r="M9" s="172"/>
      <c r="N9" s="176" t="s">
        <v>1172</v>
      </c>
      <c r="O9" s="175" t="s">
        <v>145</v>
      </c>
      <c r="P9" s="154"/>
    </row>
    <row r="10" spans="1:16" ht="20.149999999999999" customHeight="1" x14ac:dyDescent="0.3">
      <c r="A10" s="155"/>
      <c r="B10" s="149" t="s">
        <v>863</v>
      </c>
      <c r="C10" s="146"/>
      <c r="D10" s="146"/>
      <c r="E10" s="146"/>
      <c r="F10" s="146"/>
      <c r="G10" s="146"/>
      <c r="H10" s="146"/>
      <c r="I10" s="146"/>
      <c r="J10" s="146"/>
      <c r="K10" s="146"/>
      <c r="L10" s="147"/>
      <c r="M10" s="146"/>
      <c r="N10" s="177"/>
      <c r="O10" s="305"/>
      <c r="P10" s="154"/>
    </row>
    <row r="11" spans="1:16" ht="20.149999999999999" customHeight="1" x14ac:dyDescent="0.3">
      <c r="A11" s="162"/>
      <c r="B11" s="162" t="s">
        <v>5</v>
      </c>
      <c r="C11" s="162" t="s">
        <v>921</v>
      </c>
      <c r="D11" s="162"/>
      <c r="E11" s="162"/>
      <c r="F11" s="162"/>
      <c r="G11" s="162"/>
      <c r="H11" s="162"/>
      <c r="I11" s="162"/>
      <c r="J11" s="162"/>
      <c r="K11" s="162"/>
      <c r="L11" s="139"/>
      <c r="M11" s="141"/>
      <c r="N11" s="405"/>
      <c r="O11" s="301"/>
      <c r="P11" s="154"/>
    </row>
    <row r="12" spans="1:16" ht="20.149999999999999" customHeight="1" x14ac:dyDescent="0.3">
      <c r="A12" s="162"/>
      <c r="B12" s="165" t="s">
        <v>501</v>
      </c>
      <c r="C12" s="162" t="s">
        <v>922</v>
      </c>
      <c r="D12" s="162"/>
      <c r="E12" s="162"/>
      <c r="F12" s="162"/>
      <c r="G12" s="162"/>
      <c r="H12" s="162"/>
      <c r="I12" s="162"/>
      <c r="J12" s="162"/>
      <c r="K12" s="162"/>
      <c r="L12" s="308"/>
      <c r="M12" s="141"/>
      <c r="N12" s="405"/>
      <c r="O12" s="301" t="s">
        <v>4570</v>
      </c>
      <c r="P12" s="154"/>
    </row>
    <row r="13" spans="1:16" ht="20.149999999999999" customHeight="1" x14ac:dyDescent="0.3">
      <c r="A13" s="162"/>
      <c r="B13" s="165" t="s">
        <v>502</v>
      </c>
      <c r="C13" s="162" t="s">
        <v>923</v>
      </c>
      <c r="D13" s="162"/>
      <c r="E13" s="162"/>
      <c r="F13" s="162"/>
      <c r="G13" s="162"/>
      <c r="H13" s="162"/>
      <c r="I13" s="162"/>
      <c r="J13" s="162"/>
      <c r="K13" s="162"/>
      <c r="L13" s="308"/>
      <c r="M13" s="141"/>
      <c r="N13" s="405"/>
      <c r="O13" s="301" t="s">
        <v>1097</v>
      </c>
      <c r="P13" s="154"/>
    </row>
    <row r="14" spans="1:16" ht="20.149999999999999" customHeight="1" x14ac:dyDescent="0.3">
      <c r="A14" s="162"/>
      <c r="B14" s="165"/>
      <c r="C14" s="565" t="s">
        <v>4117</v>
      </c>
      <c r="D14" s="162"/>
      <c r="E14" s="162"/>
      <c r="F14" s="162"/>
      <c r="G14" s="162"/>
      <c r="H14" s="162"/>
      <c r="I14" s="162"/>
      <c r="J14" s="162"/>
      <c r="K14" s="162"/>
      <c r="L14" s="138"/>
      <c r="M14" s="141"/>
      <c r="N14" s="405"/>
      <c r="O14" s="303" t="s">
        <v>1799</v>
      </c>
      <c r="P14" s="154"/>
    </row>
    <row r="15" spans="1:16" ht="20.149999999999999" customHeight="1" x14ac:dyDescent="0.3">
      <c r="A15" s="155"/>
      <c r="B15" s="161" t="s">
        <v>6</v>
      </c>
      <c r="C15" s="161" t="s">
        <v>924</v>
      </c>
      <c r="D15" s="161"/>
      <c r="E15" s="161"/>
      <c r="F15" s="161"/>
      <c r="G15" s="161"/>
      <c r="H15" s="161"/>
      <c r="I15" s="161"/>
      <c r="J15" s="161"/>
      <c r="K15" s="161"/>
      <c r="L15" s="137"/>
      <c r="M15" s="140"/>
      <c r="N15" s="376" t="str">
        <f>VLOOKUP(_Output!D605,_Guidance!B1735:C1740,2,FALSE)</f>
        <v xml:space="preserve"> </v>
      </c>
      <c r="O15" s="300" t="s">
        <v>4569</v>
      </c>
      <c r="P15" s="154"/>
    </row>
    <row r="16" spans="1:16" ht="20.149999999999999" customHeight="1" x14ac:dyDescent="0.3">
      <c r="A16" s="155"/>
      <c r="B16" s="161" t="s">
        <v>7</v>
      </c>
      <c r="C16" s="161" t="s">
        <v>925</v>
      </c>
      <c r="D16" s="161"/>
      <c r="E16" s="161"/>
      <c r="F16" s="161"/>
      <c r="G16" s="161"/>
      <c r="H16" s="161"/>
      <c r="I16" s="161"/>
      <c r="J16" s="161"/>
      <c r="K16" s="161"/>
      <c r="L16" s="137"/>
      <c r="M16" s="140"/>
      <c r="N16" s="376" t="str">
        <f>VLOOKUP(_Output!D606,_Guidance!B1741:C1746,2,FALSE)</f>
        <v xml:space="preserve"> </v>
      </c>
      <c r="O16" s="300" t="s">
        <v>2130</v>
      </c>
      <c r="P16" s="154"/>
    </row>
    <row r="17" spans="1:16" ht="20.149999999999999" customHeight="1" x14ac:dyDescent="0.3">
      <c r="A17" s="156"/>
      <c r="B17" s="162" t="s">
        <v>17</v>
      </c>
      <c r="C17" s="163" t="s">
        <v>926</v>
      </c>
      <c r="D17" s="163"/>
      <c r="E17" s="163"/>
      <c r="F17" s="163"/>
      <c r="G17" s="163"/>
      <c r="H17" s="163"/>
      <c r="I17" s="163"/>
      <c r="J17" s="163"/>
      <c r="K17" s="163"/>
      <c r="L17" s="138"/>
      <c r="M17" s="141"/>
      <c r="N17" s="405"/>
      <c r="O17" s="301"/>
      <c r="P17" s="157"/>
    </row>
    <row r="18" spans="1:16" ht="20.149999999999999" customHeight="1" x14ac:dyDescent="0.3">
      <c r="A18" s="156"/>
      <c r="B18" s="165" t="s">
        <v>506</v>
      </c>
      <c r="C18" s="162" t="s">
        <v>927</v>
      </c>
      <c r="D18" s="162"/>
      <c r="E18" s="162"/>
      <c r="F18" s="162"/>
      <c r="G18" s="162"/>
      <c r="H18" s="162"/>
      <c r="I18" s="162"/>
      <c r="J18" s="162"/>
      <c r="K18" s="162"/>
      <c r="L18" s="138"/>
      <c r="M18" s="141"/>
      <c r="N18" s="405"/>
      <c r="O18" s="301" t="s">
        <v>1098</v>
      </c>
      <c r="P18" s="157"/>
    </row>
    <row r="19" spans="1:16" ht="20.149999999999999" customHeight="1" x14ac:dyDescent="0.3">
      <c r="A19" s="156"/>
      <c r="B19" s="165" t="s">
        <v>510</v>
      </c>
      <c r="C19" s="162" t="s">
        <v>871</v>
      </c>
      <c r="D19" s="162"/>
      <c r="E19" s="162"/>
      <c r="F19" s="162"/>
      <c r="G19" s="162"/>
      <c r="H19" s="162"/>
      <c r="I19" s="162"/>
      <c r="J19" s="162"/>
      <c r="K19" s="162"/>
      <c r="L19" s="138"/>
      <c r="M19" s="141"/>
      <c r="N19" s="405"/>
      <c r="O19" s="301" t="s">
        <v>1099</v>
      </c>
      <c r="P19" s="157"/>
    </row>
    <row r="20" spans="1:16" ht="20.149999999999999" customHeight="1" x14ac:dyDescent="0.3">
      <c r="A20" s="156"/>
      <c r="B20" s="165" t="s">
        <v>511</v>
      </c>
      <c r="C20" s="162" t="s">
        <v>928</v>
      </c>
      <c r="D20" s="162"/>
      <c r="E20" s="162"/>
      <c r="F20" s="162"/>
      <c r="G20" s="162"/>
      <c r="H20" s="162"/>
      <c r="I20" s="162"/>
      <c r="J20" s="162"/>
      <c r="K20" s="162"/>
      <c r="L20" s="138"/>
      <c r="M20" s="141"/>
      <c r="N20" s="405"/>
      <c r="O20" s="301" t="s">
        <v>1100</v>
      </c>
      <c r="P20" s="157"/>
    </row>
    <row r="21" spans="1:16" ht="20.149999999999999" customHeight="1" x14ac:dyDescent="0.3">
      <c r="A21" s="156"/>
      <c r="B21" s="165" t="s">
        <v>512</v>
      </c>
      <c r="C21" s="162" t="s">
        <v>929</v>
      </c>
      <c r="D21" s="162"/>
      <c r="E21" s="162"/>
      <c r="F21" s="162"/>
      <c r="G21" s="162"/>
      <c r="H21" s="162"/>
      <c r="I21" s="162"/>
      <c r="J21" s="162"/>
      <c r="K21" s="162"/>
      <c r="L21" s="138"/>
      <c r="M21" s="141"/>
      <c r="N21" s="405"/>
      <c r="O21" s="301" t="s">
        <v>1101</v>
      </c>
      <c r="P21" s="157"/>
    </row>
    <row r="22" spans="1:16" ht="20.149999999999999" customHeight="1" x14ac:dyDescent="0.3">
      <c r="A22" s="156"/>
      <c r="B22" s="165" t="s">
        <v>930</v>
      </c>
      <c r="C22" s="162" t="s">
        <v>873</v>
      </c>
      <c r="D22" s="162"/>
      <c r="E22" s="162"/>
      <c r="F22" s="162"/>
      <c r="G22" s="162"/>
      <c r="H22" s="162"/>
      <c r="I22" s="162"/>
      <c r="J22" s="162"/>
      <c r="K22" s="162"/>
      <c r="L22" s="138"/>
      <c r="M22" s="141"/>
      <c r="N22" s="405"/>
      <c r="O22" s="301" t="s">
        <v>1102</v>
      </c>
      <c r="P22" s="157"/>
    </row>
    <row r="23" spans="1:16" ht="20.149999999999999" customHeight="1" x14ac:dyDescent="0.3">
      <c r="A23" s="156"/>
      <c r="B23" s="165" t="s">
        <v>931</v>
      </c>
      <c r="C23" s="162" t="s">
        <v>875</v>
      </c>
      <c r="D23" s="162"/>
      <c r="E23" s="162"/>
      <c r="F23" s="162"/>
      <c r="G23" s="162"/>
      <c r="H23" s="162"/>
      <c r="I23" s="162"/>
      <c r="J23" s="162"/>
      <c r="K23" s="162"/>
      <c r="L23" s="138"/>
      <c r="M23" s="141"/>
      <c r="N23" s="405"/>
      <c r="O23" s="301" t="s">
        <v>1071</v>
      </c>
      <c r="P23" s="157"/>
    </row>
    <row r="24" spans="1:16" ht="20.149999999999999" customHeight="1" x14ac:dyDescent="0.3">
      <c r="A24" s="156"/>
      <c r="B24" s="165" t="s">
        <v>932</v>
      </c>
      <c r="C24" s="162" t="s">
        <v>877</v>
      </c>
      <c r="D24" s="162"/>
      <c r="E24" s="162"/>
      <c r="F24" s="162"/>
      <c r="G24" s="162"/>
      <c r="H24" s="162"/>
      <c r="I24" s="162"/>
      <c r="J24" s="162"/>
      <c r="K24" s="162"/>
      <c r="L24" s="138"/>
      <c r="M24" s="141"/>
      <c r="N24" s="405"/>
      <c r="O24" s="301" t="s">
        <v>1072</v>
      </c>
      <c r="P24" s="157"/>
    </row>
    <row r="25" spans="1:16" ht="20.149999999999999" customHeight="1" x14ac:dyDescent="0.3">
      <c r="A25" s="156"/>
      <c r="B25" s="165" t="s">
        <v>933</v>
      </c>
      <c r="C25" s="162" t="s">
        <v>879</v>
      </c>
      <c r="D25" s="162"/>
      <c r="E25" s="162"/>
      <c r="F25" s="162"/>
      <c r="G25" s="162"/>
      <c r="H25" s="162"/>
      <c r="I25" s="162"/>
      <c r="J25" s="162"/>
      <c r="K25" s="162"/>
      <c r="L25" s="138"/>
      <c r="M25" s="141"/>
      <c r="N25" s="405"/>
      <c r="O25" s="301" t="s">
        <v>1073</v>
      </c>
      <c r="P25" s="157"/>
    </row>
    <row r="26" spans="1:16" ht="20.149999999999999" customHeight="1" x14ac:dyDescent="0.3">
      <c r="A26" s="156"/>
      <c r="B26" s="165" t="s">
        <v>934</v>
      </c>
      <c r="C26" s="162" t="s">
        <v>881</v>
      </c>
      <c r="D26" s="162"/>
      <c r="E26" s="162"/>
      <c r="F26" s="162"/>
      <c r="G26" s="162"/>
      <c r="H26" s="162"/>
      <c r="I26" s="162"/>
      <c r="J26" s="162"/>
      <c r="K26" s="162"/>
      <c r="L26" s="138"/>
      <c r="M26" s="141"/>
      <c r="N26" s="405"/>
      <c r="O26" s="301" t="s">
        <v>1074</v>
      </c>
      <c r="P26" s="157"/>
    </row>
    <row r="27" spans="1:16" ht="20.149999999999999" customHeight="1" x14ac:dyDescent="0.3">
      <c r="A27" s="156"/>
      <c r="B27" s="165" t="s">
        <v>935</v>
      </c>
      <c r="C27" s="162" t="s">
        <v>883</v>
      </c>
      <c r="D27" s="162"/>
      <c r="E27" s="162"/>
      <c r="F27" s="162"/>
      <c r="G27" s="162"/>
      <c r="H27" s="162"/>
      <c r="I27" s="162"/>
      <c r="J27" s="162"/>
      <c r="K27" s="162"/>
      <c r="L27" s="138"/>
      <c r="M27" s="141"/>
      <c r="N27" s="405"/>
      <c r="O27" s="301" t="s">
        <v>1075</v>
      </c>
      <c r="P27" s="157"/>
    </row>
    <row r="28" spans="1:16" ht="20.149999999999999" customHeight="1" x14ac:dyDescent="0.3">
      <c r="A28" s="156"/>
      <c r="B28" s="165" t="s">
        <v>936</v>
      </c>
      <c r="C28" s="164" t="s">
        <v>885</v>
      </c>
      <c r="D28" s="164"/>
      <c r="E28" s="164"/>
      <c r="F28" s="164"/>
      <c r="G28" s="164"/>
      <c r="H28" s="164"/>
      <c r="I28" s="164"/>
      <c r="J28" s="164"/>
      <c r="K28" s="164"/>
      <c r="L28" s="145"/>
      <c r="M28" s="148"/>
      <c r="N28" s="406"/>
      <c r="O28" s="302" t="s">
        <v>1076</v>
      </c>
      <c r="P28" s="157"/>
    </row>
    <row r="29" spans="1:16" ht="20.149999999999999" customHeight="1" x14ac:dyDescent="0.3">
      <c r="A29" s="156"/>
      <c r="B29" s="162"/>
      <c r="C29" s="166" t="s">
        <v>10</v>
      </c>
      <c r="D29" s="166"/>
      <c r="E29" s="166"/>
      <c r="F29" s="166"/>
      <c r="G29" s="166"/>
      <c r="H29" s="166"/>
      <c r="I29" s="166"/>
      <c r="J29" s="166"/>
      <c r="K29" s="166"/>
      <c r="L29" s="306" t="str">
        <f>VLOOKUP(SUM(_Output!D608:D618),_SUM_Completeness!A113:B124,2,FALSE)</f>
        <v>Incomplete</v>
      </c>
      <c r="M29" s="141"/>
      <c r="N29" s="405"/>
      <c r="O29" s="303" t="s">
        <v>1103</v>
      </c>
      <c r="P29" s="157"/>
    </row>
    <row r="30" spans="1:16" ht="20.149999999999999" customHeight="1" x14ac:dyDescent="0.3">
      <c r="A30" s="155"/>
      <c r="B30" s="161" t="s">
        <v>18</v>
      </c>
      <c r="C30" s="161" t="s">
        <v>886</v>
      </c>
      <c r="D30" s="161"/>
      <c r="E30" s="161"/>
      <c r="F30" s="161"/>
      <c r="G30" s="161"/>
      <c r="H30" s="161"/>
      <c r="I30" s="161"/>
      <c r="J30" s="161"/>
      <c r="K30" s="161"/>
      <c r="L30" s="137"/>
      <c r="M30" s="140"/>
      <c r="N30" s="376" t="str">
        <f>VLOOKUP(_Output!D619,_Guidance!B1747:C1752,2,FALSE)</f>
        <v xml:space="preserve"> </v>
      </c>
      <c r="O30" s="300" t="s">
        <v>2131</v>
      </c>
      <c r="P30" s="154"/>
    </row>
    <row r="31" spans="1:16" ht="20.149999999999999" customHeight="1" x14ac:dyDescent="0.3">
      <c r="A31" s="155"/>
      <c r="B31" s="161" t="s">
        <v>194</v>
      </c>
      <c r="C31" s="161" t="s">
        <v>887</v>
      </c>
      <c r="D31" s="161"/>
      <c r="E31" s="161"/>
      <c r="F31" s="161"/>
      <c r="G31" s="161"/>
      <c r="H31" s="161"/>
      <c r="I31" s="161"/>
      <c r="J31" s="161"/>
      <c r="K31" s="161"/>
      <c r="L31" s="137"/>
      <c r="M31" s="140"/>
      <c r="N31" s="376" t="str">
        <f>VLOOKUP(_Output!D620,_Guidance!B1753:C1758,2,FALSE)</f>
        <v xml:space="preserve"> </v>
      </c>
      <c r="O31" s="300" t="s">
        <v>2132</v>
      </c>
      <c r="P31" s="154"/>
    </row>
    <row r="32" spans="1:16" ht="20.149999999999999" customHeight="1" x14ac:dyDescent="0.3">
      <c r="A32" s="155"/>
      <c r="B32" s="161" t="s">
        <v>246</v>
      </c>
      <c r="C32" s="161" t="s">
        <v>888</v>
      </c>
      <c r="D32" s="161"/>
      <c r="E32" s="161"/>
      <c r="F32" s="161"/>
      <c r="G32" s="161"/>
      <c r="H32" s="161"/>
      <c r="I32" s="161"/>
      <c r="J32" s="161"/>
      <c r="K32" s="161"/>
      <c r="L32" s="137"/>
      <c r="M32" s="140"/>
      <c r="N32" s="376" t="str">
        <f>VLOOKUP(_Output!D621,_Guidance!B1759:C1764,2,FALSE)</f>
        <v xml:space="preserve"> </v>
      </c>
      <c r="O32" s="300" t="s">
        <v>1079</v>
      </c>
      <c r="P32" s="154"/>
    </row>
    <row r="33" spans="1:16" ht="20.149999999999999" customHeight="1" x14ac:dyDescent="0.3">
      <c r="A33" s="155"/>
      <c r="B33" s="161" t="s">
        <v>275</v>
      </c>
      <c r="C33" s="161" t="s">
        <v>889</v>
      </c>
      <c r="D33" s="161"/>
      <c r="E33" s="161"/>
      <c r="F33" s="161"/>
      <c r="G33" s="161"/>
      <c r="H33" s="161"/>
      <c r="I33" s="161"/>
      <c r="J33" s="161"/>
      <c r="K33" s="161"/>
      <c r="L33" s="137"/>
      <c r="M33" s="140"/>
      <c r="N33" s="376" t="str">
        <f>VLOOKUP(_Output!D625,_Guidance!B1765:C1770,2,FALSE)</f>
        <v xml:space="preserve"> </v>
      </c>
      <c r="O33" s="300" t="s">
        <v>2133</v>
      </c>
      <c r="P33" s="154"/>
    </row>
    <row r="34" spans="1:16" ht="20.149999999999999" customHeight="1" x14ac:dyDescent="0.3">
      <c r="A34" s="155"/>
      <c r="B34" s="161" t="s">
        <v>937</v>
      </c>
      <c r="C34" s="161" t="s">
        <v>1779</v>
      </c>
      <c r="D34" s="161"/>
      <c r="E34" s="161"/>
      <c r="F34" s="161"/>
      <c r="G34" s="161"/>
      <c r="H34" s="161"/>
      <c r="I34" s="161"/>
      <c r="J34" s="161"/>
      <c r="K34" s="161"/>
      <c r="L34" s="137"/>
      <c r="M34" s="140"/>
      <c r="N34" s="376" t="str">
        <f>VLOOKUP(_Output!D626,_Guidance!B1771:C1776,2,FALSE)</f>
        <v xml:space="preserve"> </v>
      </c>
      <c r="O34" s="300" t="s">
        <v>2134</v>
      </c>
      <c r="P34" s="154"/>
    </row>
    <row r="35" spans="1:16" ht="20.149999999999999" customHeight="1" x14ac:dyDescent="0.3">
      <c r="A35" s="155"/>
      <c r="B35" s="161" t="s">
        <v>938</v>
      </c>
      <c r="C35" s="161" t="s">
        <v>1784</v>
      </c>
      <c r="D35" s="161"/>
      <c r="E35" s="161"/>
      <c r="F35" s="161"/>
      <c r="G35" s="161"/>
      <c r="H35" s="161"/>
      <c r="I35" s="161"/>
      <c r="J35" s="161"/>
      <c r="K35" s="161"/>
      <c r="L35" s="137"/>
      <c r="M35" s="140"/>
      <c r="N35" s="376" t="str">
        <f>VLOOKUP(_Output!D627,_Guidance!B1777:C1782,2,FALSE)</f>
        <v xml:space="preserve"> </v>
      </c>
      <c r="O35" s="300" t="s">
        <v>1080</v>
      </c>
      <c r="P35" s="154"/>
    </row>
    <row r="36" spans="1:16" ht="20.149999999999999" customHeight="1" x14ac:dyDescent="0.3">
      <c r="A36" s="155"/>
      <c r="B36" s="161" t="s">
        <v>939</v>
      </c>
      <c r="C36" s="161" t="s">
        <v>2259</v>
      </c>
      <c r="D36" s="161"/>
      <c r="E36" s="161"/>
      <c r="F36" s="161"/>
      <c r="G36" s="161"/>
      <c r="H36" s="161"/>
      <c r="I36" s="161"/>
      <c r="J36" s="161"/>
      <c r="K36" s="161"/>
      <c r="L36" s="137"/>
      <c r="M36" s="140"/>
      <c r="N36" s="376" t="str">
        <f>VLOOKUP(_Output!D628,_Guidance!B1783:C1788,2,FALSE)</f>
        <v xml:space="preserve"> </v>
      </c>
      <c r="O36" s="300" t="s">
        <v>2260</v>
      </c>
      <c r="P36" s="154"/>
    </row>
    <row r="37" spans="1:16" ht="20.149999999999999" customHeight="1" x14ac:dyDescent="0.3">
      <c r="A37" s="155"/>
      <c r="B37" s="161" t="s">
        <v>940</v>
      </c>
      <c r="C37" s="161" t="s">
        <v>3009</v>
      </c>
      <c r="D37" s="161"/>
      <c r="E37" s="161"/>
      <c r="F37" s="161"/>
      <c r="G37" s="161"/>
      <c r="H37" s="161"/>
      <c r="I37" s="161"/>
      <c r="J37" s="161"/>
      <c r="K37" s="161"/>
      <c r="L37" s="137"/>
      <c r="M37" s="140"/>
      <c r="N37" s="376" t="str">
        <f>VLOOKUP(_Output!D1067,_Guidance!B1789:C1794,2,FALSE)</f>
        <v xml:space="preserve"> </v>
      </c>
      <c r="O37" s="300" t="s">
        <v>3010</v>
      </c>
      <c r="P37" s="154"/>
    </row>
    <row r="38" spans="1:16" ht="20.149999999999999" customHeight="1" x14ac:dyDescent="0.3">
      <c r="A38" s="155"/>
      <c r="B38" s="161" t="s">
        <v>941</v>
      </c>
      <c r="C38" s="161" t="s">
        <v>896</v>
      </c>
      <c r="D38" s="161"/>
      <c r="E38" s="161"/>
      <c r="F38" s="161"/>
      <c r="G38" s="161"/>
      <c r="H38" s="161"/>
      <c r="I38" s="161"/>
      <c r="J38" s="161"/>
      <c r="K38" s="161"/>
      <c r="L38" s="137"/>
      <c r="M38" s="140"/>
      <c r="N38" s="376" t="str">
        <f>VLOOKUP(_Output!D631,_Guidance!B1795:C1800,2,FALSE)</f>
        <v xml:space="preserve"> </v>
      </c>
      <c r="O38" s="300" t="s">
        <v>2137</v>
      </c>
      <c r="P38" s="154"/>
    </row>
    <row r="39" spans="1:16" ht="20.149999999999999" customHeight="1" x14ac:dyDescent="0.3">
      <c r="A39" s="155"/>
      <c r="B39" s="161" t="s">
        <v>942</v>
      </c>
      <c r="C39" s="161" t="s">
        <v>1823</v>
      </c>
      <c r="D39" s="161"/>
      <c r="E39" s="161"/>
      <c r="F39" s="161"/>
      <c r="G39" s="161"/>
      <c r="H39" s="161"/>
      <c r="I39" s="161"/>
      <c r="J39" s="161"/>
      <c r="K39" s="161"/>
      <c r="L39" s="137"/>
      <c r="M39" s="140"/>
      <c r="N39" s="376" t="str">
        <f>VLOOKUP(_Output!D632,_Guidance!B1801:C1806,2,FALSE)</f>
        <v xml:space="preserve"> </v>
      </c>
      <c r="O39" s="300" t="s">
        <v>2139</v>
      </c>
      <c r="P39" s="154"/>
    </row>
    <row r="40" spans="1:16" ht="20.149999999999999" customHeight="1" x14ac:dyDescent="0.3">
      <c r="A40" s="155"/>
      <c r="B40" s="161" t="s">
        <v>943</v>
      </c>
      <c r="C40" s="161" t="s">
        <v>900</v>
      </c>
      <c r="D40" s="161"/>
      <c r="E40" s="161"/>
      <c r="F40" s="161"/>
      <c r="G40" s="161"/>
      <c r="H40" s="161"/>
      <c r="I40" s="161"/>
      <c r="J40" s="161"/>
      <c r="K40" s="161"/>
      <c r="L40" s="137"/>
      <c r="M40" s="140"/>
      <c r="N40" s="376" t="str">
        <f>VLOOKUP(_Output!D633,_Guidance!B1807:C1812,2,FALSE)</f>
        <v xml:space="preserve"> </v>
      </c>
      <c r="O40" s="300" t="s">
        <v>2138</v>
      </c>
      <c r="P40" s="154"/>
    </row>
    <row r="41" spans="1:16" ht="20.149999999999999" customHeight="1" x14ac:dyDescent="0.3">
      <c r="A41" s="155"/>
      <c r="B41" s="161" t="s">
        <v>944</v>
      </c>
      <c r="C41" s="161" t="s">
        <v>1802</v>
      </c>
      <c r="D41" s="161"/>
      <c r="E41" s="161"/>
      <c r="F41" s="161"/>
      <c r="G41" s="161"/>
      <c r="H41" s="161"/>
      <c r="I41" s="161"/>
      <c r="J41" s="161"/>
      <c r="K41" s="161"/>
      <c r="L41" s="137"/>
      <c r="M41" s="140"/>
      <c r="N41" s="376" t="str">
        <f>VLOOKUP(_Output!D634,_Guidance!B1813:C1818,2,FALSE)</f>
        <v xml:space="preserve"> </v>
      </c>
      <c r="O41" s="300" t="s">
        <v>1082</v>
      </c>
      <c r="P41" s="154"/>
    </row>
    <row r="42" spans="1:16" ht="20.149999999999999" customHeight="1" x14ac:dyDescent="0.3">
      <c r="A42" s="155"/>
      <c r="B42" s="150" t="s">
        <v>902</v>
      </c>
      <c r="C42" s="143"/>
      <c r="D42" s="143"/>
      <c r="E42" s="143"/>
      <c r="F42" s="143"/>
      <c r="G42" s="143"/>
      <c r="H42" s="143"/>
      <c r="I42" s="143"/>
      <c r="J42" s="143"/>
      <c r="K42" s="143"/>
      <c r="L42" s="139"/>
      <c r="M42" s="143"/>
      <c r="N42" s="377"/>
      <c r="O42" s="304"/>
      <c r="P42" s="154"/>
    </row>
    <row r="43" spans="1:16" ht="20.149999999999999" customHeight="1" x14ac:dyDescent="0.3">
      <c r="A43" s="155"/>
      <c r="B43" s="161" t="s">
        <v>968</v>
      </c>
      <c r="C43" s="167" t="s">
        <v>945</v>
      </c>
      <c r="D43" s="167"/>
      <c r="E43" s="167"/>
      <c r="F43" s="167"/>
      <c r="G43" s="167"/>
      <c r="H43" s="167"/>
      <c r="I43" s="167"/>
      <c r="J43" s="167"/>
      <c r="K43" s="167"/>
      <c r="L43" s="137"/>
      <c r="M43" s="140"/>
      <c r="N43" s="376"/>
      <c r="O43" s="300"/>
      <c r="P43" s="154"/>
    </row>
    <row r="44" spans="1:16" ht="20.149999999999999" customHeight="1" x14ac:dyDescent="0.3">
      <c r="A44" s="155"/>
      <c r="B44" s="318" t="s">
        <v>5125</v>
      </c>
      <c r="C44" s="167"/>
      <c r="D44" s="167"/>
      <c r="E44" s="167"/>
      <c r="F44" s="167"/>
      <c r="G44" s="167"/>
      <c r="H44" s="167"/>
      <c r="I44" s="167"/>
      <c r="J44" s="167"/>
      <c r="K44" s="167"/>
      <c r="L44" s="137"/>
      <c r="M44" s="140"/>
      <c r="N44" s="376"/>
      <c r="O44" s="300"/>
      <c r="P44" s="154"/>
    </row>
    <row r="45" spans="1:16" ht="20.149999999999999" customHeight="1" x14ac:dyDescent="0.3">
      <c r="A45" s="155"/>
      <c r="B45" s="168" t="s">
        <v>3065</v>
      </c>
      <c r="C45" s="161" t="s">
        <v>946</v>
      </c>
      <c r="D45" s="161"/>
      <c r="E45" s="161"/>
      <c r="F45" s="161"/>
      <c r="G45" s="161"/>
      <c r="H45" s="161"/>
      <c r="I45" s="161"/>
      <c r="J45" s="161"/>
      <c r="K45" s="161"/>
      <c r="L45" s="137"/>
      <c r="M45" s="140"/>
      <c r="N45" s="376" t="str">
        <f>VLOOKUP(_Output!D637,_Guidance!$B$2234:$C$2240,2,FALSE)</f>
        <v xml:space="preserve"> </v>
      </c>
      <c r="O45" s="300" t="s">
        <v>1104</v>
      </c>
      <c r="P45" s="154"/>
    </row>
    <row r="46" spans="1:16" ht="20.149999999999999" customHeight="1" x14ac:dyDescent="0.3">
      <c r="A46" s="155"/>
      <c r="B46" s="168" t="s">
        <v>3066</v>
      </c>
      <c r="C46" s="161" t="s">
        <v>947</v>
      </c>
      <c r="D46" s="161"/>
      <c r="E46" s="161"/>
      <c r="F46" s="161"/>
      <c r="G46" s="161"/>
      <c r="H46" s="161"/>
      <c r="I46" s="161"/>
      <c r="J46" s="161"/>
      <c r="K46" s="161"/>
      <c r="L46" s="137"/>
      <c r="M46" s="140"/>
      <c r="N46" s="376" t="str">
        <f>VLOOKUP(_Output!D638,_Guidance!$B$2234:$C$2240,2,FALSE)</f>
        <v xml:space="preserve"> </v>
      </c>
      <c r="O46" s="300" t="s">
        <v>2449</v>
      </c>
      <c r="P46" s="154"/>
    </row>
    <row r="47" spans="1:16" ht="20.149999999999999" customHeight="1" x14ac:dyDescent="0.3">
      <c r="A47" s="155"/>
      <c r="B47" s="168" t="s">
        <v>3067</v>
      </c>
      <c r="C47" s="161" t="s">
        <v>948</v>
      </c>
      <c r="D47" s="161"/>
      <c r="E47" s="161"/>
      <c r="F47" s="161"/>
      <c r="G47" s="161"/>
      <c r="H47" s="161"/>
      <c r="I47" s="161"/>
      <c r="J47" s="161"/>
      <c r="K47" s="161"/>
      <c r="L47" s="137"/>
      <c r="M47" s="140"/>
      <c r="N47" s="376" t="str">
        <f>VLOOKUP(_Output!D639,_Guidance!$B$2234:$C$2240,2,FALSE)</f>
        <v xml:space="preserve"> </v>
      </c>
      <c r="O47" s="560" t="s">
        <v>4019</v>
      </c>
      <c r="P47" s="154"/>
    </row>
    <row r="48" spans="1:16" ht="20.149999999999999" customHeight="1" x14ac:dyDescent="0.3">
      <c r="A48" s="155"/>
      <c r="B48" s="168" t="s">
        <v>3068</v>
      </c>
      <c r="C48" s="161" t="s">
        <v>5150</v>
      </c>
      <c r="D48" s="161"/>
      <c r="E48" s="161"/>
      <c r="F48" s="161"/>
      <c r="G48" s="161"/>
      <c r="H48" s="161"/>
      <c r="I48" s="161"/>
      <c r="J48" s="161"/>
      <c r="K48" s="161"/>
      <c r="L48" s="137"/>
      <c r="M48" s="140"/>
      <c r="N48" s="376" t="str">
        <f>VLOOKUP(_Output!D640,_Guidance!$B$2234:$C$2240,2,FALSE)</f>
        <v xml:space="preserve"> </v>
      </c>
      <c r="O48" s="300" t="s">
        <v>5149</v>
      </c>
      <c r="P48" s="154"/>
    </row>
    <row r="49" spans="1:16" ht="20.149999999999999" customHeight="1" x14ac:dyDescent="0.3">
      <c r="A49" s="155"/>
      <c r="B49" s="168" t="s">
        <v>3069</v>
      </c>
      <c r="C49" s="161" t="s">
        <v>949</v>
      </c>
      <c r="D49" s="161"/>
      <c r="E49" s="161"/>
      <c r="F49" s="161"/>
      <c r="G49" s="161"/>
      <c r="H49" s="161"/>
      <c r="I49" s="161"/>
      <c r="J49" s="161"/>
      <c r="K49" s="161"/>
      <c r="L49" s="137"/>
      <c r="M49" s="140"/>
      <c r="N49" s="376" t="str">
        <f>VLOOKUP(_Output!D641,_Guidance!$B$2234:$C$2240,2,FALSE)</f>
        <v xml:space="preserve"> </v>
      </c>
      <c r="O49" s="300" t="s">
        <v>1104</v>
      </c>
      <c r="P49" s="154"/>
    </row>
    <row r="50" spans="1:16" ht="20.149999999999999" customHeight="1" x14ac:dyDescent="0.3">
      <c r="A50" s="155"/>
      <c r="B50" s="168" t="s">
        <v>3070</v>
      </c>
      <c r="C50" s="561" t="s">
        <v>4124</v>
      </c>
      <c r="D50" s="161"/>
      <c r="E50" s="161"/>
      <c r="F50" s="161"/>
      <c r="G50" s="161"/>
      <c r="H50" s="161"/>
      <c r="I50" s="161"/>
      <c r="J50" s="161"/>
      <c r="K50" s="161"/>
      <c r="L50" s="137"/>
      <c r="M50" s="140"/>
      <c r="N50" s="376" t="str">
        <f>VLOOKUP(_Output!D642,_Guidance!$B$2234:$C$2240,2,FALSE)</f>
        <v xml:space="preserve"> </v>
      </c>
      <c r="O50" s="300" t="s">
        <v>4120</v>
      </c>
      <c r="P50" s="154"/>
    </row>
    <row r="51" spans="1:16" ht="20.149999999999999" customHeight="1" x14ac:dyDescent="0.3">
      <c r="A51" s="155"/>
      <c r="B51" s="168" t="s">
        <v>3071</v>
      </c>
      <c r="C51" s="161" t="s">
        <v>950</v>
      </c>
      <c r="D51" s="161"/>
      <c r="E51" s="161"/>
      <c r="F51" s="161"/>
      <c r="G51" s="161"/>
      <c r="H51" s="161"/>
      <c r="I51" s="161"/>
      <c r="J51" s="161"/>
      <c r="K51" s="161"/>
      <c r="L51" s="137"/>
      <c r="M51" s="140"/>
      <c r="N51" s="376" t="str">
        <f>VLOOKUP(_Output!D643,_Guidance!$B$2234:$C$2240,2,FALSE)</f>
        <v xml:space="preserve"> </v>
      </c>
      <c r="O51" s="300" t="s">
        <v>1105</v>
      </c>
      <c r="P51" s="154"/>
    </row>
    <row r="52" spans="1:16" ht="20.149999999999999" customHeight="1" x14ac:dyDescent="0.3">
      <c r="A52" s="155"/>
      <c r="B52" s="168" t="s">
        <v>3072</v>
      </c>
      <c r="C52" s="161" t="s">
        <v>951</v>
      </c>
      <c r="D52" s="161"/>
      <c r="E52" s="161"/>
      <c r="F52" s="161"/>
      <c r="G52" s="161"/>
      <c r="H52" s="161"/>
      <c r="I52" s="161"/>
      <c r="J52" s="161"/>
      <c r="K52" s="161"/>
      <c r="L52" s="137"/>
      <c r="M52" s="140"/>
      <c r="N52" s="376" t="str">
        <f>VLOOKUP(_Output!D644,_Guidance!$B$2234:$C$2240,2,FALSE)</f>
        <v xml:space="preserve"> </v>
      </c>
      <c r="O52" s="300" t="s">
        <v>1105</v>
      </c>
      <c r="P52" s="154"/>
    </row>
    <row r="53" spans="1:16" ht="20.149999999999999" customHeight="1" x14ac:dyDescent="0.3">
      <c r="A53" s="155"/>
      <c r="B53" s="168" t="s">
        <v>3073</v>
      </c>
      <c r="C53" s="161" t="s">
        <v>952</v>
      </c>
      <c r="D53" s="161"/>
      <c r="E53" s="161"/>
      <c r="F53" s="161"/>
      <c r="G53" s="161"/>
      <c r="H53" s="161"/>
      <c r="I53" s="161"/>
      <c r="J53" s="161"/>
      <c r="K53" s="161"/>
      <c r="L53" s="137"/>
      <c r="M53" s="140"/>
      <c r="N53" s="376" t="str">
        <f>VLOOKUP(_Output!D645,_Guidance!$B$2234:$C$2240,2,FALSE)</f>
        <v xml:space="preserve"> </v>
      </c>
      <c r="O53" s="300" t="s">
        <v>1105</v>
      </c>
      <c r="P53" s="154"/>
    </row>
    <row r="54" spans="1:16" ht="20.149999999999999" customHeight="1" x14ac:dyDescent="0.3">
      <c r="A54" s="155"/>
      <c r="B54" s="168" t="s">
        <v>3074</v>
      </c>
      <c r="C54" s="161" t="s">
        <v>2441</v>
      </c>
      <c r="D54" s="161"/>
      <c r="E54" s="161"/>
      <c r="F54" s="161"/>
      <c r="G54" s="161"/>
      <c r="H54" s="161"/>
      <c r="I54" s="161"/>
      <c r="J54" s="161"/>
      <c r="K54" s="161"/>
      <c r="L54" s="137"/>
      <c r="M54" s="140"/>
      <c r="N54" s="376"/>
      <c r="O54" s="300" t="s">
        <v>2442</v>
      </c>
      <c r="P54" s="154"/>
    </row>
    <row r="55" spans="1:16" ht="20.149999999999999" customHeight="1" x14ac:dyDescent="0.3">
      <c r="A55" s="155"/>
      <c r="B55" s="168" t="s">
        <v>3075</v>
      </c>
      <c r="C55" s="161" t="s">
        <v>2440</v>
      </c>
      <c r="D55" s="161"/>
      <c r="E55" s="161"/>
      <c r="F55" s="161"/>
      <c r="G55" s="161"/>
      <c r="H55" s="161"/>
      <c r="I55" s="161"/>
      <c r="J55" s="161"/>
      <c r="K55" s="161"/>
      <c r="L55" s="137"/>
      <c r="M55" s="140"/>
      <c r="N55" s="376"/>
      <c r="O55" s="300" t="s">
        <v>2983</v>
      </c>
      <c r="P55" s="154"/>
    </row>
    <row r="56" spans="1:16" ht="20.149999999999999" customHeight="1" x14ac:dyDescent="0.3">
      <c r="A56" s="155"/>
      <c r="B56" s="168" t="s">
        <v>3076</v>
      </c>
      <c r="C56" s="161" t="s">
        <v>953</v>
      </c>
      <c r="D56" s="161"/>
      <c r="E56" s="161"/>
      <c r="F56" s="161"/>
      <c r="G56" s="161"/>
      <c r="H56" s="161"/>
      <c r="I56" s="161"/>
      <c r="J56" s="161"/>
      <c r="K56" s="161"/>
      <c r="L56" s="137"/>
      <c r="M56" s="140"/>
      <c r="N56" s="376" t="str">
        <f>VLOOKUP(_Output!D646,_Guidance!$B$2234:$C$2240,2,FALSE)</f>
        <v xml:space="preserve"> </v>
      </c>
      <c r="O56" s="300" t="s">
        <v>2319</v>
      </c>
      <c r="P56" s="154"/>
    </row>
    <row r="57" spans="1:16" ht="20.149999999999999" customHeight="1" x14ac:dyDescent="0.3">
      <c r="A57" s="155"/>
      <c r="B57" s="168" t="s">
        <v>3077</v>
      </c>
      <c r="C57" s="161" t="s">
        <v>2417</v>
      </c>
      <c r="D57" s="161"/>
      <c r="E57" s="161"/>
      <c r="F57" s="161"/>
      <c r="G57" s="161"/>
      <c r="H57" s="161"/>
      <c r="I57" s="161"/>
      <c r="J57" s="161"/>
      <c r="K57" s="161"/>
      <c r="L57" s="137"/>
      <c r="M57" s="140"/>
      <c r="N57" s="376" t="str">
        <f>VLOOKUP(_Output!D647,_Guidance!$B$2234:$C$2240,2,FALSE)</f>
        <v xml:space="preserve"> </v>
      </c>
      <c r="O57" s="300" t="s">
        <v>2257</v>
      </c>
      <c r="P57" s="154"/>
    </row>
    <row r="58" spans="1:16" ht="20.149999999999999" customHeight="1" x14ac:dyDescent="0.3">
      <c r="A58" s="155"/>
      <c r="B58" s="168" t="s">
        <v>3078</v>
      </c>
      <c r="C58" s="161" t="s">
        <v>954</v>
      </c>
      <c r="D58" s="161"/>
      <c r="E58" s="161"/>
      <c r="F58" s="161"/>
      <c r="G58" s="161"/>
      <c r="H58" s="161"/>
      <c r="I58" s="161"/>
      <c r="J58" s="161"/>
      <c r="K58" s="161"/>
      <c r="L58" s="137"/>
      <c r="M58" s="140"/>
      <c r="N58" s="376" t="str">
        <f>VLOOKUP(_Output!D648,_Guidance!$B$2234:$C$2240,2,FALSE)</f>
        <v xml:space="preserve"> </v>
      </c>
      <c r="O58" s="300" t="s">
        <v>1106</v>
      </c>
      <c r="P58" s="154"/>
    </row>
    <row r="59" spans="1:16" ht="20.149999999999999" customHeight="1" x14ac:dyDescent="0.3">
      <c r="A59" s="155"/>
      <c r="B59" s="168"/>
      <c r="C59" s="161"/>
      <c r="D59" s="161"/>
      <c r="E59" s="161"/>
      <c r="F59" s="161"/>
      <c r="G59" s="161"/>
      <c r="H59" s="161"/>
      <c r="I59" s="161"/>
      <c r="J59" s="161"/>
      <c r="K59" s="161"/>
      <c r="L59" s="137"/>
      <c r="M59" s="140"/>
      <c r="N59" s="376"/>
      <c r="O59" s="300"/>
      <c r="P59" s="154"/>
    </row>
    <row r="60" spans="1:16" ht="20.149999999999999" customHeight="1" x14ac:dyDescent="0.3">
      <c r="A60" s="155"/>
      <c r="B60" s="398" t="s">
        <v>5126</v>
      </c>
      <c r="C60" s="161"/>
      <c r="D60" s="161"/>
      <c r="E60" s="161"/>
      <c r="F60" s="161"/>
      <c r="G60" s="161"/>
      <c r="H60" s="161"/>
      <c r="I60" s="161"/>
      <c r="J60" s="161"/>
      <c r="K60" s="161"/>
      <c r="L60" s="137"/>
      <c r="M60" s="140"/>
      <c r="N60" s="376"/>
      <c r="O60" s="300"/>
      <c r="P60" s="154"/>
    </row>
    <row r="61" spans="1:16" ht="20.149999999999999" customHeight="1" x14ac:dyDescent="0.3">
      <c r="A61" s="155"/>
      <c r="B61" s="168" t="s">
        <v>3079</v>
      </c>
      <c r="C61" s="161" t="s">
        <v>2415</v>
      </c>
      <c r="D61" s="161"/>
      <c r="E61" s="161"/>
      <c r="F61" s="161"/>
      <c r="G61" s="161"/>
      <c r="H61" s="161"/>
      <c r="I61" s="161"/>
      <c r="J61" s="161"/>
      <c r="K61" s="161"/>
      <c r="L61" s="137"/>
      <c r="M61" s="140"/>
      <c r="N61" s="376"/>
      <c r="O61" s="300" t="s">
        <v>1107</v>
      </c>
      <c r="P61" s="154"/>
    </row>
    <row r="62" spans="1:16" ht="20.149999999999999" customHeight="1" x14ac:dyDescent="0.3">
      <c r="A62" s="155"/>
      <c r="B62" s="168" t="s">
        <v>3080</v>
      </c>
      <c r="C62" s="161" t="s">
        <v>918</v>
      </c>
      <c r="D62" s="161"/>
      <c r="E62" s="161"/>
      <c r="F62" s="161"/>
      <c r="G62" s="161"/>
      <c r="H62" s="161"/>
      <c r="I62" s="161"/>
      <c r="J62" s="161"/>
      <c r="K62" s="161"/>
      <c r="L62" s="137"/>
      <c r="M62" s="140"/>
      <c r="N62" s="376" t="str">
        <f>VLOOKUP(_Output!D650,_Guidance!$B$2234:$C$2240,2,FALSE)</f>
        <v xml:space="preserve"> </v>
      </c>
      <c r="O62" s="300" t="s">
        <v>1108</v>
      </c>
      <c r="P62" s="154"/>
    </row>
    <row r="63" spans="1:16" ht="20.149999999999999" customHeight="1" x14ac:dyDescent="0.3">
      <c r="A63" s="155"/>
      <c r="B63" s="168" t="s">
        <v>3081</v>
      </c>
      <c r="C63" s="161" t="s">
        <v>955</v>
      </c>
      <c r="D63" s="161"/>
      <c r="E63" s="161"/>
      <c r="F63" s="161"/>
      <c r="G63" s="161"/>
      <c r="H63" s="161"/>
      <c r="I63" s="161"/>
      <c r="J63" s="161"/>
      <c r="K63" s="161"/>
      <c r="L63" s="137"/>
      <c r="M63" s="140"/>
      <c r="N63" s="376" t="str">
        <f>VLOOKUP(_Output!D651,_Guidance!$B$2234:$C$2240,2,FALSE)</f>
        <v xml:space="preserve"> </v>
      </c>
      <c r="O63" s="300" t="s">
        <v>4511</v>
      </c>
      <c r="P63" s="154"/>
    </row>
    <row r="64" spans="1:16" ht="20.149999999999999" customHeight="1" x14ac:dyDescent="0.3">
      <c r="A64" s="155"/>
      <c r="B64" s="168" t="s">
        <v>3082</v>
      </c>
      <c r="C64" s="161" t="s">
        <v>956</v>
      </c>
      <c r="D64" s="161"/>
      <c r="E64" s="161"/>
      <c r="F64" s="161"/>
      <c r="G64" s="161"/>
      <c r="H64" s="161"/>
      <c r="I64" s="161"/>
      <c r="J64" s="161"/>
      <c r="K64" s="161"/>
      <c r="L64" s="137"/>
      <c r="M64" s="140"/>
      <c r="N64" s="376" t="str">
        <f>VLOOKUP(_Output!D653,_Guidance!$B$2234:$C$2240,2,FALSE)</f>
        <v xml:space="preserve"> </v>
      </c>
      <c r="O64" s="300" t="s">
        <v>4510</v>
      </c>
      <c r="P64" s="154"/>
    </row>
    <row r="65" spans="1:16" ht="20.149999999999999" customHeight="1" x14ac:dyDescent="0.3">
      <c r="A65" s="155"/>
      <c r="B65" s="168" t="s">
        <v>3083</v>
      </c>
      <c r="C65" s="161" t="s">
        <v>5145</v>
      </c>
      <c r="D65" s="161"/>
      <c r="E65" s="161"/>
      <c r="F65" s="161"/>
      <c r="G65" s="161"/>
      <c r="H65" s="161"/>
      <c r="I65" s="161"/>
      <c r="J65" s="161"/>
      <c r="K65" s="161"/>
      <c r="L65" s="137"/>
      <c r="M65" s="140"/>
      <c r="N65" s="376" t="str">
        <f>VLOOKUP(_Output!D655,_Guidance!$B$2234:$C$2240,2,FALSE)</f>
        <v xml:space="preserve"> </v>
      </c>
      <c r="O65" s="300" t="s">
        <v>5146</v>
      </c>
      <c r="P65" s="154"/>
    </row>
    <row r="66" spans="1:16" ht="20.149999999999999" customHeight="1" x14ac:dyDescent="0.3">
      <c r="A66" s="155"/>
      <c r="B66" s="168" t="s">
        <v>3084</v>
      </c>
      <c r="C66" s="161" t="s">
        <v>5131</v>
      </c>
      <c r="D66" s="161"/>
      <c r="E66" s="161"/>
      <c r="F66" s="161"/>
      <c r="G66" s="161"/>
      <c r="H66" s="161"/>
      <c r="I66" s="161"/>
      <c r="J66" s="161"/>
      <c r="K66" s="161"/>
      <c r="L66" s="137"/>
      <c r="M66" s="140"/>
      <c r="N66" s="376" t="str">
        <f>VLOOKUP(_Output!D661,_Guidance!$B$2234:$C$2240,2,FALSE)</f>
        <v xml:space="preserve"> </v>
      </c>
      <c r="O66" s="300" t="s">
        <v>5144</v>
      </c>
      <c r="P66" s="154"/>
    </row>
    <row r="67" spans="1:16" ht="20.149999999999999" customHeight="1" x14ac:dyDescent="0.3">
      <c r="A67" s="155"/>
      <c r="B67" s="168" t="s">
        <v>3085</v>
      </c>
      <c r="C67" s="161" t="s">
        <v>961</v>
      </c>
      <c r="D67" s="161"/>
      <c r="E67" s="161"/>
      <c r="F67" s="161"/>
      <c r="G67" s="161"/>
      <c r="H67" s="161"/>
      <c r="I67" s="161"/>
      <c r="J67" s="161"/>
      <c r="K67" s="161"/>
      <c r="L67" s="137"/>
      <c r="M67" s="140"/>
      <c r="N67" s="376" t="str">
        <f>VLOOKUP(_Output!D663,_Guidance!$B$2234:$C$2240,2,FALSE)</f>
        <v xml:space="preserve"> </v>
      </c>
      <c r="O67" s="300" t="s">
        <v>1112</v>
      </c>
      <c r="P67" s="154"/>
    </row>
    <row r="68" spans="1:16" ht="20.149999999999999" customHeight="1" x14ac:dyDescent="0.3">
      <c r="A68" s="155"/>
      <c r="B68" s="168"/>
      <c r="C68" s="161"/>
      <c r="D68" s="161"/>
      <c r="E68" s="161"/>
      <c r="F68" s="161"/>
      <c r="G68" s="161"/>
      <c r="H68" s="161"/>
      <c r="I68" s="161"/>
      <c r="J68" s="161"/>
      <c r="K68" s="161"/>
      <c r="L68" s="137"/>
      <c r="M68" s="140"/>
      <c r="N68" s="376"/>
      <c r="O68" s="300"/>
      <c r="P68" s="154"/>
    </row>
    <row r="69" spans="1:16" ht="20.149999999999999" customHeight="1" x14ac:dyDescent="0.3">
      <c r="A69" s="155"/>
      <c r="B69" s="398" t="s">
        <v>5127</v>
      </c>
      <c r="C69" s="161"/>
      <c r="D69" s="161"/>
      <c r="E69" s="161"/>
      <c r="F69" s="161"/>
      <c r="G69" s="161"/>
      <c r="H69" s="161"/>
      <c r="I69" s="161"/>
      <c r="J69" s="161"/>
      <c r="K69" s="161"/>
      <c r="L69" s="137"/>
      <c r="M69" s="140"/>
      <c r="N69" s="376"/>
      <c r="O69" s="300"/>
      <c r="P69" s="154"/>
    </row>
    <row r="70" spans="1:16" ht="20.149999999999999" customHeight="1" x14ac:dyDescent="0.3">
      <c r="A70" s="155"/>
      <c r="B70" s="168" t="s">
        <v>3086</v>
      </c>
      <c r="C70" s="161" t="s">
        <v>962</v>
      </c>
      <c r="D70" s="161"/>
      <c r="E70" s="161"/>
      <c r="F70" s="161"/>
      <c r="G70" s="161"/>
      <c r="H70" s="161"/>
      <c r="I70" s="161"/>
      <c r="J70" s="161"/>
      <c r="K70" s="161"/>
      <c r="L70" s="137"/>
      <c r="M70" s="140"/>
      <c r="N70" s="376" t="str">
        <f>VLOOKUP(_Output!D664,_Guidance!$B$2234:$C$2240,2,FALSE)</f>
        <v xml:space="preserve"> </v>
      </c>
      <c r="O70" s="300" t="s">
        <v>2258</v>
      </c>
      <c r="P70" s="154"/>
    </row>
    <row r="71" spans="1:16" ht="20.149999999999999" customHeight="1" x14ac:dyDescent="0.3">
      <c r="A71" s="155"/>
      <c r="B71" s="168" t="s">
        <v>3087</v>
      </c>
      <c r="C71" s="161" t="s">
        <v>963</v>
      </c>
      <c r="D71" s="161"/>
      <c r="E71" s="161"/>
      <c r="F71" s="161"/>
      <c r="G71" s="161"/>
      <c r="H71" s="161"/>
      <c r="I71" s="161"/>
      <c r="J71" s="161"/>
      <c r="K71" s="161"/>
      <c r="L71" s="137"/>
      <c r="M71" s="140"/>
      <c r="N71" s="376" t="str">
        <f>VLOOKUP(_Output!D666,_Guidance!$B$2234:$C$2240,2,FALSE)</f>
        <v xml:space="preserve"> </v>
      </c>
      <c r="O71" s="300" t="s">
        <v>1850</v>
      </c>
      <c r="P71" s="154"/>
    </row>
    <row r="72" spans="1:16" ht="20.149999999999999" customHeight="1" x14ac:dyDescent="0.3">
      <c r="A72" s="155"/>
      <c r="B72" s="168" t="s">
        <v>3088</v>
      </c>
      <c r="C72" s="161" t="s">
        <v>5147</v>
      </c>
      <c r="D72" s="161"/>
      <c r="E72" s="161"/>
      <c r="F72" s="161"/>
      <c r="G72" s="161"/>
      <c r="H72" s="161"/>
      <c r="I72" s="161"/>
      <c r="J72" s="161"/>
      <c r="K72" s="161"/>
      <c r="L72" s="137"/>
      <c r="M72" s="140"/>
      <c r="N72" s="376" t="str">
        <f>VLOOKUP(_Output!D668,_Guidance!$B$2234:$C$2240,2,FALSE)</f>
        <v xml:space="preserve"> </v>
      </c>
      <c r="O72" s="300" t="s">
        <v>1113</v>
      </c>
      <c r="P72" s="154"/>
    </row>
    <row r="73" spans="1:16" ht="20.149999999999999" customHeight="1" x14ac:dyDescent="0.3">
      <c r="A73" s="155"/>
      <c r="B73" s="168" t="s">
        <v>3089</v>
      </c>
      <c r="C73" s="161" t="s">
        <v>5129</v>
      </c>
      <c r="D73" s="161"/>
      <c r="E73" s="161"/>
      <c r="F73" s="161"/>
      <c r="G73" s="161"/>
      <c r="H73" s="161"/>
      <c r="I73" s="161"/>
      <c r="J73" s="161"/>
      <c r="K73" s="161"/>
      <c r="L73" s="137"/>
      <c r="M73" s="140"/>
      <c r="N73" s="376"/>
      <c r="O73" s="300" t="s">
        <v>5136</v>
      </c>
      <c r="P73" s="154"/>
    </row>
    <row r="74" spans="1:16" ht="20.149999999999999" customHeight="1" x14ac:dyDescent="0.3">
      <c r="A74" s="155"/>
      <c r="B74" s="168" t="s">
        <v>3090</v>
      </c>
      <c r="C74" s="161" t="s">
        <v>5130</v>
      </c>
      <c r="D74" s="161"/>
      <c r="E74" s="161"/>
      <c r="F74" s="161"/>
      <c r="G74" s="161"/>
      <c r="H74" s="161"/>
      <c r="I74" s="161"/>
      <c r="J74" s="161"/>
      <c r="K74" s="161"/>
      <c r="L74" s="137"/>
      <c r="M74" s="140"/>
      <c r="N74" s="376"/>
      <c r="O74" s="300" t="s">
        <v>5137</v>
      </c>
      <c r="P74" s="154"/>
    </row>
    <row r="75" spans="1:16" ht="20.149999999999999" customHeight="1" x14ac:dyDescent="0.3">
      <c r="A75" s="155"/>
      <c r="B75" s="168" t="s">
        <v>3091</v>
      </c>
      <c r="C75" s="161" t="s">
        <v>957</v>
      </c>
      <c r="D75" s="161"/>
      <c r="E75" s="161"/>
      <c r="F75" s="161"/>
      <c r="G75" s="161"/>
      <c r="H75" s="161"/>
      <c r="I75" s="161"/>
      <c r="J75" s="161"/>
      <c r="K75" s="161"/>
      <c r="L75" s="137"/>
      <c r="M75" s="140"/>
      <c r="N75" s="376"/>
      <c r="O75" s="300" t="s">
        <v>1109</v>
      </c>
      <c r="P75" s="154"/>
    </row>
    <row r="76" spans="1:16" ht="20.149999999999999" customHeight="1" x14ac:dyDescent="0.3">
      <c r="A76" s="155"/>
      <c r="B76" s="168" t="s">
        <v>3092</v>
      </c>
      <c r="C76" s="161" t="s">
        <v>958</v>
      </c>
      <c r="D76" s="161"/>
      <c r="E76" s="161"/>
      <c r="F76" s="161"/>
      <c r="G76" s="161"/>
      <c r="H76" s="161"/>
      <c r="I76" s="161"/>
      <c r="J76" s="161"/>
      <c r="K76" s="161"/>
      <c r="L76" s="137"/>
      <c r="M76" s="140"/>
      <c r="N76" s="376"/>
      <c r="O76" s="300" t="s">
        <v>1110</v>
      </c>
      <c r="P76" s="154"/>
    </row>
    <row r="77" spans="1:16" ht="20.149999999999999" customHeight="1" x14ac:dyDescent="0.3">
      <c r="A77" s="155"/>
      <c r="B77" s="168" t="s">
        <v>3093</v>
      </c>
      <c r="C77" s="161" t="s">
        <v>959</v>
      </c>
      <c r="D77" s="161"/>
      <c r="E77" s="161"/>
      <c r="F77" s="161"/>
      <c r="G77" s="161"/>
      <c r="H77" s="161"/>
      <c r="I77" s="161"/>
      <c r="J77" s="161"/>
      <c r="K77" s="161"/>
      <c r="L77" s="137"/>
      <c r="M77" s="140"/>
      <c r="N77" s="376"/>
      <c r="O77" s="300" t="s">
        <v>2418</v>
      </c>
      <c r="P77" s="154"/>
    </row>
    <row r="78" spans="1:16" ht="20.149999999999999" customHeight="1" x14ac:dyDescent="0.3">
      <c r="A78" s="155"/>
      <c r="B78" s="168" t="s">
        <v>3094</v>
      </c>
      <c r="C78" s="161" t="s">
        <v>2379</v>
      </c>
      <c r="D78" s="161"/>
      <c r="E78" s="161"/>
      <c r="F78" s="161"/>
      <c r="G78" s="161"/>
      <c r="H78" s="161"/>
      <c r="I78" s="161"/>
      <c r="J78" s="161"/>
      <c r="K78" s="161"/>
      <c r="L78" s="137"/>
      <c r="M78" s="140"/>
      <c r="N78" s="376"/>
      <c r="O78" s="300" t="s">
        <v>2416</v>
      </c>
      <c r="P78" s="154"/>
    </row>
    <row r="79" spans="1:16" ht="20.149999999999999" customHeight="1" x14ac:dyDescent="0.3">
      <c r="A79" s="155"/>
      <c r="B79" s="168" t="s">
        <v>3095</v>
      </c>
      <c r="C79" s="161" t="s">
        <v>2380</v>
      </c>
      <c r="D79" s="161"/>
      <c r="E79" s="161"/>
      <c r="F79" s="161"/>
      <c r="G79" s="161"/>
      <c r="H79" s="161"/>
      <c r="I79" s="161"/>
      <c r="J79" s="161"/>
      <c r="K79" s="161"/>
      <c r="L79" s="137"/>
      <c r="M79" s="140"/>
      <c r="N79" s="376"/>
      <c r="O79" s="300" t="s">
        <v>2414</v>
      </c>
      <c r="P79" s="154"/>
    </row>
    <row r="80" spans="1:16" ht="20.149999999999999" customHeight="1" x14ac:dyDescent="0.3">
      <c r="A80" s="155"/>
      <c r="B80" s="168" t="s">
        <v>3096</v>
      </c>
      <c r="C80" s="161" t="s">
        <v>960</v>
      </c>
      <c r="D80" s="161"/>
      <c r="E80" s="161"/>
      <c r="F80" s="161"/>
      <c r="G80" s="161"/>
      <c r="H80" s="161"/>
      <c r="I80" s="161"/>
      <c r="J80" s="161"/>
      <c r="K80" s="161"/>
      <c r="L80" s="137"/>
      <c r="M80" s="140"/>
      <c r="N80" s="376"/>
      <c r="O80" s="300" t="s">
        <v>1111</v>
      </c>
      <c r="P80" s="154"/>
    </row>
    <row r="81" spans="1:16" ht="20.149999999999999" customHeight="1" x14ac:dyDescent="0.3">
      <c r="A81" s="155"/>
      <c r="B81" s="168" t="s">
        <v>3097</v>
      </c>
      <c r="C81" s="161" t="s">
        <v>4512</v>
      </c>
      <c r="D81" s="161"/>
      <c r="E81" s="161"/>
      <c r="F81" s="161"/>
      <c r="G81" s="161"/>
      <c r="H81" s="161"/>
      <c r="I81" s="161"/>
      <c r="J81" s="161"/>
      <c r="K81" s="161"/>
      <c r="L81" s="137"/>
      <c r="M81" s="140"/>
      <c r="N81" s="376"/>
      <c r="O81" s="300" t="s">
        <v>4513</v>
      </c>
      <c r="P81" s="154"/>
    </row>
    <row r="82" spans="1:16" ht="20.149999999999999" customHeight="1" x14ac:dyDescent="0.3">
      <c r="A82" s="155"/>
      <c r="B82" s="168"/>
      <c r="C82" s="161"/>
      <c r="D82" s="161"/>
      <c r="E82" s="161"/>
      <c r="F82" s="161"/>
      <c r="G82" s="161"/>
      <c r="H82" s="161"/>
      <c r="I82" s="161"/>
      <c r="J82" s="161"/>
      <c r="K82" s="161"/>
      <c r="L82" s="137"/>
      <c r="M82" s="140"/>
      <c r="N82" s="376"/>
      <c r="O82" s="300"/>
      <c r="P82" s="154"/>
    </row>
    <row r="83" spans="1:16" ht="20.149999999999999" customHeight="1" x14ac:dyDescent="0.3">
      <c r="A83" s="155"/>
      <c r="B83" s="398" t="s">
        <v>5128</v>
      </c>
      <c r="C83" s="161"/>
      <c r="D83" s="161"/>
      <c r="E83" s="161"/>
      <c r="F83" s="161"/>
      <c r="G83" s="161"/>
      <c r="H83" s="161"/>
      <c r="I83" s="161"/>
      <c r="J83" s="161"/>
      <c r="K83" s="161"/>
      <c r="L83" s="137"/>
      <c r="M83" s="140"/>
      <c r="N83" s="376"/>
      <c r="O83" s="300"/>
      <c r="P83" s="154"/>
    </row>
    <row r="84" spans="1:16" ht="20.149999999999999" customHeight="1" x14ac:dyDescent="0.3">
      <c r="A84" s="155"/>
      <c r="B84" s="168" t="s">
        <v>3098</v>
      </c>
      <c r="C84" s="161" t="s">
        <v>964</v>
      </c>
      <c r="D84" s="161"/>
      <c r="E84" s="161"/>
      <c r="F84" s="161"/>
      <c r="G84" s="161"/>
      <c r="H84" s="161"/>
      <c r="I84" s="161"/>
      <c r="J84" s="161"/>
      <c r="K84" s="161"/>
      <c r="L84" s="137"/>
      <c r="M84" s="140"/>
      <c r="N84" s="376" t="str">
        <f>VLOOKUP(_Output!D670,_Guidance!$B$2234:$C$2240,2,FALSE)</f>
        <v xml:space="preserve"> </v>
      </c>
      <c r="O84" s="300" t="s">
        <v>1114</v>
      </c>
      <c r="P84" s="154"/>
    </row>
    <row r="85" spans="1:16" ht="20.149999999999999" customHeight="1" x14ac:dyDescent="0.3">
      <c r="A85" s="155"/>
      <c r="B85" s="168" t="s">
        <v>3099</v>
      </c>
      <c r="C85" s="161" t="s">
        <v>965</v>
      </c>
      <c r="D85" s="161"/>
      <c r="E85" s="161"/>
      <c r="F85" s="161"/>
      <c r="G85" s="161"/>
      <c r="H85" s="161"/>
      <c r="I85" s="161"/>
      <c r="J85" s="161"/>
      <c r="K85" s="161"/>
      <c r="L85" s="137"/>
      <c r="M85" s="140"/>
      <c r="N85" s="376" t="str">
        <f>VLOOKUP(_Output!D671,_Guidance!$B$2234:$C$2240,2,FALSE)</f>
        <v xml:space="preserve"> </v>
      </c>
      <c r="O85" s="300" t="s">
        <v>1115</v>
      </c>
      <c r="P85" s="154"/>
    </row>
    <row r="86" spans="1:16" ht="20.149999999999999" customHeight="1" x14ac:dyDescent="0.3">
      <c r="A86" s="155"/>
      <c r="B86" s="168" t="s">
        <v>4514</v>
      </c>
      <c r="C86" s="161" t="s">
        <v>966</v>
      </c>
      <c r="D86" s="161"/>
      <c r="E86" s="161"/>
      <c r="F86" s="161"/>
      <c r="G86" s="161"/>
      <c r="H86" s="161"/>
      <c r="I86" s="161"/>
      <c r="J86" s="161"/>
      <c r="K86" s="161"/>
      <c r="L86" s="137"/>
      <c r="M86" s="140"/>
      <c r="N86" s="376" t="str">
        <f>VLOOKUP(_Output!D672,_Guidance!$B$2234:$C$2240,2,FALSE)</f>
        <v xml:space="preserve"> </v>
      </c>
      <c r="O86" s="300" t="s">
        <v>1116</v>
      </c>
      <c r="P86" s="154"/>
    </row>
    <row r="87" spans="1:16" ht="20.149999999999999" customHeight="1" x14ac:dyDescent="0.3">
      <c r="A87" s="155"/>
      <c r="B87" s="168" t="s">
        <v>5148</v>
      </c>
      <c r="C87" s="161" t="s">
        <v>967</v>
      </c>
      <c r="D87" s="161"/>
      <c r="E87" s="161"/>
      <c r="F87" s="161"/>
      <c r="G87" s="161"/>
      <c r="H87" s="161"/>
      <c r="I87" s="161"/>
      <c r="J87" s="161"/>
      <c r="K87" s="161"/>
      <c r="L87" s="137"/>
      <c r="M87" s="140"/>
      <c r="N87" s="376" t="str">
        <f>VLOOKUP(_Output!D673,_Guidance!$B$2234:$C$2240,2,FALSE)</f>
        <v xml:space="preserve"> </v>
      </c>
      <c r="O87" s="300" t="s">
        <v>1117</v>
      </c>
      <c r="P87" s="154"/>
    </row>
    <row r="88" spans="1:16" ht="20.149999999999999" customHeight="1" x14ac:dyDescent="0.3">
      <c r="A88" s="155"/>
      <c r="B88" s="168" t="s">
        <v>5173</v>
      </c>
      <c r="C88" s="169" t="s">
        <v>2446</v>
      </c>
      <c r="D88" s="169"/>
      <c r="E88" s="169"/>
      <c r="F88" s="169"/>
      <c r="G88" s="169"/>
      <c r="H88" s="169"/>
      <c r="I88" s="169"/>
      <c r="J88" s="169"/>
      <c r="K88" s="169"/>
      <c r="L88" s="139"/>
      <c r="M88" s="143"/>
      <c r="N88" s="377"/>
      <c r="O88" s="304" t="s">
        <v>2447</v>
      </c>
      <c r="P88" s="154"/>
    </row>
    <row r="89" spans="1:16" ht="20.149999999999999" customHeight="1" x14ac:dyDescent="0.3">
      <c r="A89" s="155"/>
      <c r="B89" s="140"/>
      <c r="C89" s="158" t="s">
        <v>578</v>
      </c>
      <c r="D89" s="158"/>
      <c r="E89" s="158"/>
      <c r="F89" s="158"/>
      <c r="G89" s="158"/>
      <c r="H89" s="158"/>
      <c r="I89" s="158"/>
      <c r="J89" s="158"/>
      <c r="K89" s="158"/>
      <c r="L89" s="382">
        <f>IFERROR(ROUND(_Output!K676,0),0)</f>
        <v>0</v>
      </c>
      <c r="M89" s="140"/>
      <c r="N89" s="376"/>
      <c r="O89" s="300"/>
      <c r="P89" s="154"/>
    </row>
    <row r="90" spans="1:16" ht="20.149999999999999" customHeight="1" x14ac:dyDescent="0.3">
      <c r="A90" s="155"/>
      <c r="B90" s="140"/>
      <c r="C90" s="158"/>
      <c r="D90" s="158"/>
      <c r="E90" s="158"/>
      <c r="F90" s="158"/>
      <c r="G90" s="158"/>
      <c r="H90" s="158"/>
      <c r="I90" s="158"/>
      <c r="J90" s="158"/>
      <c r="K90" s="158"/>
      <c r="L90" s="375"/>
      <c r="M90" s="140"/>
      <c r="N90" s="178"/>
      <c r="O90" s="300"/>
      <c r="P90" s="154"/>
    </row>
    <row r="91" spans="1:16" ht="20.149999999999999" customHeight="1" x14ac:dyDescent="0.3">
      <c r="A91" s="174"/>
      <c r="B91" s="172" t="s">
        <v>223</v>
      </c>
      <c r="C91" s="172"/>
      <c r="D91" s="172"/>
      <c r="E91" s="172"/>
      <c r="F91" s="172"/>
      <c r="G91" s="172"/>
      <c r="H91" s="172"/>
      <c r="I91" s="172"/>
      <c r="J91" s="172"/>
      <c r="K91" s="383"/>
      <c r="L91" s="137"/>
      <c r="M91" s="140"/>
      <c r="N91" s="137"/>
      <c r="O91" s="300"/>
      <c r="P91" s="154"/>
    </row>
    <row r="92" spans="1:16" ht="20.149999999999999" customHeight="1" x14ac:dyDescent="0.3">
      <c r="A92" s="9"/>
      <c r="B92" s="3" t="s">
        <v>3100</v>
      </c>
      <c r="C92" s="3" t="s">
        <v>4103</v>
      </c>
      <c r="D92" s="5"/>
      <c r="E92" s="5"/>
      <c r="F92" s="5"/>
      <c r="G92" s="5"/>
      <c r="H92" s="5"/>
      <c r="I92" s="5"/>
      <c r="J92" s="5"/>
      <c r="K92" s="102" t="s">
        <v>863</v>
      </c>
      <c r="L92" s="601" t="s">
        <v>6</v>
      </c>
      <c r="M92" s="602"/>
      <c r="N92" s="909"/>
      <c r="O92" s="910"/>
      <c r="P92" s="154"/>
    </row>
    <row r="93" spans="1:16" ht="20" customHeight="1" x14ac:dyDescent="0.3">
      <c r="A93" s="9"/>
      <c r="B93" s="5"/>
      <c r="C93" s="5"/>
      <c r="D93" s="5"/>
      <c r="E93" s="5"/>
      <c r="F93" s="5"/>
      <c r="G93" s="5"/>
      <c r="H93" s="5"/>
      <c r="I93" s="5"/>
      <c r="J93" s="5"/>
      <c r="K93" s="5"/>
      <c r="L93" s="603" t="s">
        <v>7</v>
      </c>
      <c r="M93" s="604"/>
      <c r="N93" s="905"/>
      <c r="O93" s="906"/>
      <c r="P93" s="154"/>
    </row>
    <row r="94" spans="1:16" ht="20" customHeight="1" x14ac:dyDescent="0.3">
      <c r="A94" s="9"/>
      <c r="B94" s="5"/>
      <c r="C94" s="566" t="s">
        <v>4121</v>
      </c>
      <c r="D94" s="5"/>
      <c r="E94" s="5"/>
      <c r="F94" s="5"/>
      <c r="G94" s="5"/>
      <c r="H94" s="5"/>
      <c r="I94" s="5"/>
      <c r="J94" s="5"/>
      <c r="K94" s="5"/>
      <c r="L94" s="603" t="s">
        <v>18</v>
      </c>
      <c r="M94" s="604"/>
      <c r="N94" s="901"/>
      <c r="O94" s="902"/>
      <c r="P94" s="154"/>
    </row>
    <row r="95" spans="1:16" ht="20" customHeight="1" x14ac:dyDescent="0.3">
      <c r="A95" s="9"/>
      <c r="B95" s="5"/>
      <c r="C95" s="567" t="s">
        <v>4122</v>
      </c>
      <c r="D95" s="5"/>
      <c r="E95" s="5"/>
      <c r="F95" s="5"/>
      <c r="G95" s="5"/>
      <c r="H95" s="5"/>
      <c r="I95" s="5"/>
      <c r="J95" s="5"/>
      <c r="K95" s="5"/>
      <c r="L95" s="603" t="s">
        <v>194</v>
      </c>
      <c r="M95" s="604"/>
      <c r="N95" s="905"/>
      <c r="O95" s="906"/>
      <c r="P95" s="154"/>
    </row>
    <row r="96" spans="1:16" ht="20" customHeight="1" x14ac:dyDescent="0.3">
      <c r="A96" s="9"/>
      <c r="B96" s="5"/>
      <c r="C96" s="5"/>
      <c r="D96" s="5"/>
      <c r="E96" s="5"/>
      <c r="F96" s="5"/>
      <c r="G96" s="5"/>
      <c r="H96" s="5"/>
      <c r="I96" s="5"/>
      <c r="J96" s="5"/>
      <c r="K96" s="5"/>
      <c r="L96" s="603" t="s">
        <v>246</v>
      </c>
      <c r="M96" s="604"/>
      <c r="N96" s="901"/>
      <c r="O96" s="902"/>
      <c r="P96" s="154"/>
    </row>
    <row r="97" spans="1:16" ht="20" customHeight="1" x14ac:dyDescent="0.3">
      <c r="A97" s="9"/>
      <c r="B97" s="5"/>
      <c r="C97" s="5"/>
      <c r="D97" s="5"/>
      <c r="E97" s="5"/>
      <c r="F97" s="5"/>
      <c r="G97" s="5"/>
      <c r="H97" s="5"/>
      <c r="I97" s="5"/>
      <c r="J97" s="5"/>
      <c r="K97" s="5"/>
      <c r="L97" s="603" t="s">
        <v>275</v>
      </c>
      <c r="M97" s="604"/>
      <c r="N97" s="901"/>
      <c r="O97" s="902"/>
      <c r="P97" s="154"/>
    </row>
    <row r="98" spans="1:16" ht="20" customHeight="1" x14ac:dyDescent="0.3">
      <c r="A98" s="9"/>
      <c r="B98" s="5"/>
      <c r="C98" s="5"/>
      <c r="D98" s="5"/>
      <c r="E98" s="5"/>
      <c r="F98" s="5"/>
      <c r="G98" s="5"/>
      <c r="H98" s="5"/>
      <c r="I98" s="5"/>
      <c r="J98" s="5"/>
      <c r="K98" s="5"/>
      <c r="L98" s="603" t="s">
        <v>937</v>
      </c>
      <c r="M98" s="604"/>
      <c r="N98" s="905"/>
      <c r="O98" s="906"/>
      <c r="P98" s="154"/>
    </row>
    <row r="99" spans="1:16" ht="20" customHeight="1" x14ac:dyDescent="0.3">
      <c r="A99" s="9"/>
      <c r="B99" s="5"/>
      <c r="C99" s="5"/>
      <c r="D99" s="5"/>
      <c r="E99" s="5"/>
      <c r="F99" s="5"/>
      <c r="G99" s="5"/>
      <c r="H99" s="5"/>
      <c r="I99" s="5"/>
      <c r="J99" s="5"/>
      <c r="K99" s="5"/>
      <c r="L99" s="603" t="s">
        <v>938</v>
      </c>
      <c r="M99" s="604"/>
      <c r="N99" s="899"/>
      <c r="O99" s="900"/>
      <c r="P99" s="154"/>
    </row>
    <row r="100" spans="1:16" ht="20" customHeight="1" x14ac:dyDescent="0.3">
      <c r="A100" s="9"/>
      <c r="B100" s="5"/>
      <c r="C100" s="5"/>
      <c r="D100" s="5"/>
      <c r="E100" s="5"/>
      <c r="F100" s="5"/>
      <c r="G100" s="5"/>
      <c r="H100" s="5"/>
      <c r="I100" s="5"/>
      <c r="J100" s="5"/>
      <c r="K100" s="5"/>
      <c r="L100" s="603" t="s">
        <v>939</v>
      </c>
      <c r="M100" s="604"/>
      <c r="N100" s="899"/>
      <c r="O100" s="900"/>
      <c r="P100" s="154"/>
    </row>
    <row r="101" spans="1:16" ht="20" customHeight="1" x14ac:dyDescent="0.3">
      <c r="A101" s="9"/>
      <c r="B101" s="5"/>
      <c r="C101" s="5"/>
      <c r="D101" s="5"/>
      <c r="E101" s="5"/>
      <c r="F101" s="5"/>
      <c r="G101" s="5"/>
      <c r="H101" s="5"/>
      <c r="I101" s="5"/>
      <c r="J101" s="5"/>
      <c r="K101" s="5"/>
      <c r="L101" s="603" t="s">
        <v>940</v>
      </c>
      <c r="M101" s="604"/>
      <c r="N101" s="899"/>
      <c r="O101" s="900"/>
      <c r="P101" s="154"/>
    </row>
    <row r="102" spans="1:16" ht="20" customHeight="1" x14ac:dyDescent="0.3">
      <c r="A102" s="9"/>
      <c r="B102" s="5"/>
      <c r="C102" s="5"/>
      <c r="D102" s="5"/>
      <c r="E102" s="5"/>
      <c r="F102" s="5"/>
      <c r="G102" s="5"/>
      <c r="H102" s="5"/>
      <c r="I102" s="5"/>
      <c r="J102" s="5"/>
      <c r="K102" s="5"/>
      <c r="L102" s="603" t="s">
        <v>941</v>
      </c>
      <c r="M102" s="604"/>
      <c r="N102" s="899"/>
      <c r="O102" s="900"/>
      <c r="P102" s="154"/>
    </row>
    <row r="103" spans="1:16" ht="20" customHeight="1" x14ac:dyDescent="0.3">
      <c r="A103" s="9"/>
      <c r="B103" s="5"/>
      <c r="C103" s="5"/>
      <c r="D103" s="5"/>
      <c r="E103" s="5"/>
      <c r="F103" s="5"/>
      <c r="G103" s="5"/>
      <c r="H103" s="5"/>
      <c r="I103" s="5"/>
      <c r="J103" s="5"/>
      <c r="K103" s="5"/>
      <c r="L103" s="603" t="s">
        <v>942</v>
      </c>
      <c r="M103" s="604"/>
      <c r="N103" s="899"/>
      <c r="O103" s="900"/>
      <c r="P103" s="154"/>
    </row>
    <row r="104" spans="1:16" ht="20.149999999999999" customHeight="1" x14ac:dyDescent="0.3">
      <c r="A104" s="9"/>
      <c r="B104" s="5"/>
      <c r="C104" s="5"/>
      <c r="D104" s="5"/>
      <c r="E104" s="5"/>
      <c r="F104" s="5"/>
      <c r="G104" s="5"/>
      <c r="H104" s="5"/>
      <c r="I104" s="5"/>
      <c r="J104" s="5"/>
      <c r="K104" s="5"/>
      <c r="L104" s="603" t="s">
        <v>943</v>
      </c>
      <c r="M104" s="604"/>
      <c r="N104" s="899"/>
      <c r="O104" s="900"/>
      <c r="P104" s="154"/>
    </row>
    <row r="105" spans="1:16" ht="20.149999999999999" customHeight="1" x14ac:dyDescent="0.3">
      <c r="A105" s="9"/>
      <c r="B105" s="5"/>
      <c r="C105" s="5"/>
      <c r="D105" s="5"/>
      <c r="E105" s="5"/>
      <c r="F105" s="5"/>
      <c r="G105" s="5"/>
      <c r="H105" s="5"/>
      <c r="I105" s="5"/>
      <c r="J105" s="5"/>
      <c r="K105" s="5"/>
      <c r="L105" s="605" t="s">
        <v>944</v>
      </c>
      <c r="M105" s="606"/>
      <c r="N105" s="907"/>
      <c r="O105" s="908"/>
      <c r="P105" s="154"/>
    </row>
    <row r="106" spans="1:16" ht="20.149999999999999" customHeight="1" x14ac:dyDescent="0.3">
      <c r="A106" s="9"/>
      <c r="B106" s="5"/>
      <c r="C106" s="5"/>
      <c r="D106" s="5"/>
      <c r="E106" s="5"/>
      <c r="F106" s="5"/>
      <c r="G106" s="5"/>
      <c r="H106" s="5"/>
      <c r="I106" s="5"/>
      <c r="J106" s="5"/>
      <c r="K106" s="5"/>
      <c r="L106" s="5"/>
      <c r="M106" s="5"/>
      <c r="N106" s="5"/>
      <c r="O106" s="5"/>
      <c r="P106" s="154"/>
    </row>
    <row r="107" spans="1:16" ht="20.149999999999999" customHeight="1" x14ac:dyDescent="0.3">
      <c r="A107" s="9"/>
      <c r="B107" s="5"/>
      <c r="C107" s="5"/>
      <c r="D107" s="5"/>
      <c r="E107" s="5"/>
      <c r="F107" s="5"/>
      <c r="G107" s="5"/>
      <c r="H107" s="5"/>
      <c r="I107" s="5"/>
      <c r="J107" s="5"/>
      <c r="K107" s="102" t="s">
        <v>902</v>
      </c>
      <c r="L107" s="613" t="s">
        <v>3065</v>
      </c>
      <c r="M107" s="614"/>
      <c r="N107" s="945"/>
      <c r="O107" s="946"/>
      <c r="P107" s="154"/>
    </row>
    <row r="108" spans="1:16" ht="20.149999999999999" customHeight="1" x14ac:dyDescent="0.3">
      <c r="A108" s="9"/>
      <c r="B108" s="5"/>
      <c r="C108" s="5"/>
      <c r="D108" s="5"/>
      <c r="E108" s="5"/>
      <c r="F108" s="5"/>
      <c r="G108" s="5"/>
      <c r="H108" s="5"/>
      <c r="I108" s="5"/>
      <c r="J108" s="5"/>
      <c r="K108" s="5"/>
      <c r="L108" s="615" t="s">
        <v>3066</v>
      </c>
      <c r="M108" s="616"/>
      <c r="N108" s="941"/>
      <c r="O108" s="942"/>
      <c r="P108" s="154"/>
    </row>
    <row r="109" spans="1:16" ht="20.149999999999999" customHeight="1" x14ac:dyDescent="0.3">
      <c r="A109" s="9"/>
      <c r="B109" s="5"/>
      <c r="C109" s="5"/>
      <c r="D109" s="5"/>
      <c r="E109" s="5"/>
      <c r="F109" s="5"/>
      <c r="G109" s="5"/>
      <c r="H109" s="5"/>
      <c r="I109" s="5"/>
      <c r="J109" s="5"/>
      <c r="K109" s="5"/>
      <c r="L109" s="615" t="s">
        <v>3067</v>
      </c>
      <c r="M109" s="616"/>
      <c r="N109" s="943"/>
      <c r="O109" s="944"/>
      <c r="P109" s="154"/>
    </row>
    <row r="110" spans="1:16" ht="20.149999999999999" customHeight="1" x14ac:dyDescent="0.3">
      <c r="A110" s="9"/>
      <c r="B110" s="5"/>
      <c r="C110" s="5"/>
      <c r="D110" s="5"/>
      <c r="E110" s="5"/>
      <c r="F110" s="5"/>
      <c r="G110" s="5"/>
      <c r="H110" s="5"/>
      <c r="I110" s="5"/>
      <c r="J110" s="5"/>
      <c r="K110" s="5"/>
      <c r="L110" s="615" t="s">
        <v>3068</v>
      </c>
      <c r="M110" s="616"/>
      <c r="N110" s="941"/>
      <c r="O110" s="942"/>
      <c r="P110" s="154"/>
    </row>
    <row r="111" spans="1:16" ht="20.149999999999999" customHeight="1" x14ac:dyDescent="0.3">
      <c r="A111" s="9"/>
      <c r="B111" s="5"/>
      <c r="C111" s="5"/>
      <c r="D111" s="5"/>
      <c r="E111" s="5"/>
      <c r="F111" s="5"/>
      <c r="G111" s="5"/>
      <c r="H111" s="5"/>
      <c r="I111" s="5"/>
      <c r="J111" s="5"/>
      <c r="K111" s="5"/>
      <c r="L111" s="615" t="s">
        <v>3069</v>
      </c>
      <c r="M111" s="616"/>
      <c r="N111" s="941"/>
      <c r="O111" s="942"/>
      <c r="P111" s="154"/>
    </row>
    <row r="112" spans="1:16" ht="20.149999999999999" customHeight="1" x14ac:dyDescent="0.3">
      <c r="A112" s="9"/>
      <c r="B112" s="5"/>
      <c r="C112" s="5"/>
      <c r="D112" s="5"/>
      <c r="E112" s="5"/>
      <c r="F112" s="5"/>
      <c r="G112" s="5"/>
      <c r="H112" s="5"/>
      <c r="I112" s="5"/>
      <c r="J112" s="5"/>
      <c r="K112" s="5"/>
      <c r="L112" s="615" t="s">
        <v>3070</v>
      </c>
      <c r="M112" s="616"/>
      <c r="N112" s="941"/>
      <c r="O112" s="942"/>
      <c r="P112" s="154"/>
    </row>
    <row r="113" spans="1:16" ht="20.149999999999999" customHeight="1" x14ac:dyDescent="0.3">
      <c r="A113" s="9"/>
      <c r="B113" s="5"/>
      <c r="C113" s="5"/>
      <c r="D113" s="5"/>
      <c r="E113" s="5"/>
      <c r="F113" s="5"/>
      <c r="G113" s="5"/>
      <c r="H113" s="5"/>
      <c r="I113" s="5"/>
      <c r="J113" s="5"/>
      <c r="K113" s="5"/>
      <c r="L113" s="615" t="s">
        <v>3071</v>
      </c>
      <c r="M113" s="616"/>
      <c r="N113" s="941"/>
      <c r="O113" s="942"/>
      <c r="P113" s="154"/>
    </row>
    <row r="114" spans="1:16" ht="20.149999999999999" customHeight="1" x14ac:dyDescent="0.3">
      <c r="A114" s="9"/>
      <c r="B114" s="5"/>
      <c r="C114" s="5"/>
      <c r="D114" s="5"/>
      <c r="E114" s="5"/>
      <c r="F114" s="5"/>
      <c r="G114" s="5"/>
      <c r="H114" s="5"/>
      <c r="I114" s="5"/>
      <c r="J114" s="5"/>
      <c r="K114" s="5"/>
      <c r="L114" s="615" t="s">
        <v>3072</v>
      </c>
      <c r="M114" s="616"/>
      <c r="N114" s="941"/>
      <c r="O114" s="942"/>
      <c r="P114" s="154"/>
    </row>
    <row r="115" spans="1:16" ht="20.149999999999999" customHeight="1" x14ac:dyDescent="0.3">
      <c r="A115" s="9"/>
      <c r="B115" s="5"/>
      <c r="C115" s="5"/>
      <c r="D115" s="5"/>
      <c r="E115" s="5"/>
      <c r="F115" s="5"/>
      <c r="G115" s="5"/>
      <c r="H115" s="5"/>
      <c r="I115" s="5"/>
      <c r="J115" s="5"/>
      <c r="K115" s="5"/>
      <c r="L115" s="615" t="s">
        <v>3073</v>
      </c>
      <c r="M115" s="616"/>
      <c r="N115" s="941"/>
      <c r="O115" s="942"/>
      <c r="P115" s="154"/>
    </row>
    <row r="116" spans="1:16" ht="20.149999999999999" customHeight="1" x14ac:dyDescent="0.3">
      <c r="A116" s="9"/>
      <c r="B116" s="5"/>
      <c r="C116" s="5"/>
      <c r="D116" s="5"/>
      <c r="E116" s="5"/>
      <c r="F116" s="5"/>
      <c r="G116" s="5"/>
      <c r="H116" s="5"/>
      <c r="I116" s="5"/>
      <c r="J116" s="5"/>
      <c r="K116" s="5"/>
      <c r="L116" s="615" t="s">
        <v>3074</v>
      </c>
      <c r="M116" s="616"/>
      <c r="N116" s="941"/>
      <c r="O116" s="942"/>
      <c r="P116" s="154"/>
    </row>
    <row r="117" spans="1:16" ht="20.149999999999999" customHeight="1" x14ac:dyDescent="0.3">
      <c r="A117" s="9"/>
      <c r="B117" s="5"/>
      <c r="C117" s="5"/>
      <c r="D117" s="5"/>
      <c r="E117" s="5"/>
      <c r="F117" s="5"/>
      <c r="G117" s="5"/>
      <c r="H117" s="5"/>
      <c r="I117" s="5"/>
      <c r="J117" s="5"/>
      <c r="K117" s="5"/>
      <c r="L117" s="615" t="s">
        <v>3075</v>
      </c>
      <c r="M117" s="616"/>
      <c r="N117" s="941"/>
      <c r="O117" s="942"/>
      <c r="P117" s="154"/>
    </row>
    <row r="118" spans="1:16" ht="20.149999999999999" customHeight="1" x14ac:dyDescent="0.3">
      <c r="A118" s="9"/>
      <c r="B118" s="5"/>
      <c r="C118" s="5"/>
      <c r="D118" s="5"/>
      <c r="E118" s="5"/>
      <c r="F118" s="5"/>
      <c r="G118" s="5"/>
      <c r="H118" s="5"/>
      <c r="I118" s="5"/>
      <c r="J118" s="5"/>
      <c r="K118" s="5"/>
      <c r="L118" s="615" t="s">
        <v>3076</v>
      </c>
      <c r="M118" s="616"/>
      <c r="N118" s="941"/>
      <c r="O118" s="942"/>
      <c r="P118" s="154"/>
    </row>
    <row r="119" spans="1:16" ht="20.149999999999999" customHeight="1" x14ac:dyDescent="0.3">
      <c r="A119" s="9"/>
      <c r="B119" s="5"/>
      <c r="C119" s="5"/>
      <c r="D119" s="5"/>
      <c r="E119" s="5"/>
      <c r="F119" s="5"/>
      <c r="G119" s="5"/>
      <c r="H119" s="5"/>
      <c r="I119" s="5"/>
      <c r="J119" s="5"/>
      <c r="K119" s="5"/>
      <c r="L119" s="615" t="s">
        <v>3077</v>
      </c>
      <c r="M119" s="616"/>
      <c r="N119" s="941"/>
      <c r="O119" s="942"/>
      <c r="P119" s="154"/>
    </row>
    <row r="120" spans="1:16" ht="20.149999999999999" customHeight="1" x14ac:dyDescent="0.3">
      <c r="A120" s="9"/>
      <c r="B120" s="5"/>
      <c r="C120" s="5"/>
      <c r="D120" s="5"/>
      <c r="E120" s="5"/>
      <c r="F120" s="5"/>
      <c r="G120" s="5"/>
      <c r="H120" s="5"/>
      <c r="I120" s="5"/>
      <c r="J120" s="5"/>
      <c r="K120" s="5"/>
      <c r="L120" s="615" t="s">
        <v>3078</v>
      </c>
      <c r="M120" s="616"/>
      <c r="N120" s="941"/>
      <c r="O120" s="942"/>
      <c r="P120" s="154"/>
    </row>
    <row r="121" spans="1:16" ht="20.149999999999999" customHeight="1" x14ac:dyDescent="0.3">
      <c r="A121" s="9"/>
      <c r="B121" s="5"/>
      <c r="C121" s="5"/>
      <c r="D121" s="5"/>
      <c r="E121" s="5"/>
      <c r="F121" s="5"/>
      <c r="G121" s="5"/>
      <c r="H121" s="5"/>
      <c r="I121" s="5"/>
      <c r="J121" s="5"/>
      <c r="K121" s="5"/>
      <c r="L121" s="615" t="s">
        <v>3079</v>
      </c>
      <c r="M121" s="616"/>
      <c r="N121" s="941"/>
      <c r="O121" s="942"/>
      <c r="P121" s="154"/>
    </row>
    <row r="122" spans="1:16" ht="20.149999999999999" customHeight="1" x14ac:dyDescent="0.3">
      <c r="A122" s="9"/>
      <c r="B122" s="5"/>
      <c r="C122" s="5"/>
      <c r="D122" s="5"/>
      <c r="E122" s="5"/>
      <c r="F122" s="5"/>
      <c r="G122" s="5"/>
      <c r="H122" s="5"/>
      <c r="I122" s="5"/>
      <c r="J122" s="5"/>
      <c r="K122" s="5"/>
      <c r="L122" s="615" t="s">
        <v>3080</v>
      </c>
      <c r="M122" s="616"/>
      <c r="N122" s="941"/>
      <c r="O122" s="942"/>
      <c r="P122" s="154"/>
    </row>
    <row r="123" spans="1:16" ht="20.149999999999999" customHeight="1" x14ac:dyDescent="0.3">
      <c r="A123" s="9"/>
      <c r="B123" s="5"/>
      <c r="C123" s="5"/>
      <c r="D123" s="5"/>
      <c r="E123" s="5"/>
      <c r="F123" s="5"/>
      <c r="G123" s="5"/>
      <c r="H123" s="5"/>
      <c r="I123" s="5"/>
      <c r="J123" s="5"/>
      <c r="K123" s="5"/>
      <c r="L123" s="615" t="s">
        <v>3081</v>
      </c>
      <c r="M123" s="616"/>
      <c r="N123" s="941"/>
      <c r="O123" s="942"/>
      <c r="P123" s="154"/>
    </row>
    <row r="124" spans="1:16" ht="20.149999999999999" customHeight="1" x14ac:dyDescent="0.3">
      <c r="A124" s="9"/>
      <c r="B124" s="5"/>
      <c r="C124" s="5"/>
      <c r="D124" s="5"/>
      <c r="E124" s="5"/>
      <c r="F124" s="5"/>
      <c r="G124" s="5"/>
      <c r="H124" s="5"/>
      <c r="I124" s="5"/>
      <c r="J124" s="5"/>
      <c r="K124" s="5"/>
      <c r="L124" s="615" t="s">
        <v>3082</v>
      </c>
      <c r="M124" s="616"/>
      <c r="N124" s="941"/>
      <c r="O124" s="942"/>
      <c r="P124" s="154"/>
    </row>
    <row r="125" spans="1:16" ht="20.149999999999999" customHeight="1" x14ac:dyDescent="0.3">
      <c r="A125" s="9"/>
      <c r="B125" s="5"/>
      <c r="C125" s="5"/>
      <c r="D125" s="5"/>
      <c r="E125" s="5"/>
      <c r="F125" s="5"/>
      <c r="G125" s="5"/>
      <c r="H125" s="5"/>
      <c r="I125" s="5"/>
      <c r="J125" s="5"/>
      <c r="K125" s="5"/>
      <c r="L125" s="615" t="s">
        <v>3083</v>
      </c>
      <c r="M125" s="616"/>
      <c r="N125" s="941"/>
      <c r="O125" s="942"/>
      <c r="P125" s="154"/>
    </row>
    <row r="126" spans="1:16" ht="20.149999999999999" customHeight="1" x14ac:dyDescent="0.3">
      <c r="A126" s="9"/>
      <c r="B126" s="5"/>
      <c r="C126" s="5"/>
      <c r="D126" s="5"/>
      <c r="E126" s="5"/>
      <c r="F126" s="5"/>
      <c r="G126" s="5"/>
      <c r="H126" s="5"/>
      <c r="I126" s="5"/>
      <c r="J126" s="5"/>
      <c r="K126" s="5"/>
      <c r="L126" s="615" t="s">
        <v>3084</v>
      </c>
      <c r="M126" s="616"/>
      <c r="N126" s="941"/>
      <c r="O126" s="942"/>
      <c r="P126" s="154"/>
    </row>
    <row r="127" spans="1:16" ht="20.149999999999999" customHeight="1" x14ac:dyDescent="0.3">
      <c r="A127" s="9"/>
      <c r="B127" s="5"/>
      <c r="C127" s="5"/>
      <c r="D127" s="5"/>
      <c r="E127" s="5"/>
      <c r="F127" s="5"/>
      <c r="G127" s="5"/>
      <c r="H127" s="5"/>
      <c r="I127" s="5"/>
      <c r="J127" s="5"/>
      <c r="K127" s="5"/>
      <c r="L127" s="615" t="s">
        <v>3085</v>
      </c>
      <c r="M127" s="616"/>
      <c r="N127" s="941"/>
      <c r="O127" s="942"/>
      <c r="P127" s="154"/>
    </row>
    <row r="128" spans="1:16" ht="20.149999999999999" customHeight="1" x14ac:dyDescent="0.3">
      <c r="A128" s="9"/>
      <c r="B128" s="5"/>
      <c r="C128" s="5"/>
      <c r="D128" s="5"/>
      <c r="E128" s="5"/>
      <c r="F128" s="5"/>
      <c r="G128" s="5"/>
      <c r="H128" s="5"/>
      <c r="I128" s="5"/>
      <c r="J128" s="5"/>
      <c r="K128" s="5"/>
      <c r="L128" s="615" t="s">
        <v>3086</v>
      </c>
      <c r="M128" s="616"/>
      <c r="N128" s="941"/>
      <c r="O128" s="942"/>
      <c r="P128" s="154"/>
    </row>
    <row r="129" spans="1:16" ht="20.149999999999999" customHeight="1" x14ac:dyDescent="0.3">
      <c r="A129" s="9"/>
      <c r="B129" s="5"/>
      <c r="C129" s="5"/>
      <c r="D129" s="5"/>
      <c r="E129" s="5"/>
      <c r="F129" s="5"/>
      <c r="G129" s="5"/>
      <c r="H129" s="5"/>
      <c r="I129" s="5"/>
      <c r="J129" s="5"/>
      <c r="K129" s="5"/>
      <c r="L129" s="615" t="s">
        <v>3087</v>
      </c>
      <c r="M129" s="616"/>
      <c r="N129" s="941"/>
      <c r="O129" s="942"/>
      <c r="P129" s="154"/>
    </row>
    <row r="130" spans="1:16" ht="20.149999999999999" customHeight="1" x14ac:dyDescent="0.3">
      <c r="A130" s="9"/>
      <c r="B130" s="5"/>
      <c r="C130" s="5"/>
      <c r="D130" s="5"/>
      <c r="E130" s="5"/>
      <c r="F130" s="5"/>
      <c r="G130" s="5"/>
      <c r="H130" s="5"/>
      <c r="I130" s="5"/>
      <c r="J130" s="5"/>
      <c r="K130" s="5"/>
      <c r="L130" s="615" t="s">
        <v>3088</v>
      </c>
      <c r="M130" s="616"/>
      <c r="N130" s="941"/>
      <c r="O130" s="942"/>
      <c r="P130" s="154"/>
    </row>
    <row r="131" spans="1:16" ht="20.149999999999999" customHeight="1" x14ac:dyDescent="0.3">
      <c r="A131" s="9"/>
      <c r="B131" s="5"/>
      <c r="C131" s="5"/>
      <c r="D131" s="5"/>
      <c r="E131" s="5"/>
      <c r="F131" s="5"/>
      <c r="G131" s="5"/>
      <c r="H131" s="5"/>
      <c r="I131" s="5"/>
      <c r="J131" s="5"/>
      <c r="K131" s="5"/>
      <c r="L131" s="615" t="s">
        <v>3089</v>
      </c>
      <c r="M131" s="616"/>
      <c r="N131" s="941"/>
      <c r="O131" s="942"/>
      <c r="P131" s="154"/>
    </row>
    <row r="132" spans="1:16" ht="20.149999999999999" customHeight="1" x14ac:dyDescent="0.3">
      <c r="A132" s="9"/>
      <c r="B132" s="5"/>
      <c r="C132" s="5"/>
      <c r="D132" s="5"/>
      <c r="E132" s="5"/>
      <c r="F132" s="5"/>
      <c r="G132" s="5"/>
      <c r="H132" s="5"/>
      <c r="I132" s="5"/>
      <c r="J132" s="5"/>
      <c r="K132" s="5"/>
      <c r="L132" s="615" t="s">
        <v>3090</v>
      </c>
      <c r="M132" s="616"/>
      <c r="N132" s="941"/>
      <c r="O132" s="942"/>
      <c r="P132" s="154"/>
    </row>
    <row r="133" spans="1:16" ht="20.149999999999999" customHeight="1" x14ac:dyDescent="0.3">
      <c r="A133" s="9"/>
      <c r="B133" s="5"/>
      <c r="C133" s="5"/>
      <c r="D133" s="5"/>
      <c r="E133" s="5"/>
      <c r="F133" s="5"/>
      <c r="G133" s="5"/>
      <c r="H133" s="5"/>
      <c r="I133" s="5"/>
      <c r="J133" s="5"/>
      <c r="K133" s="5"/>
      <c r="L133" s="615" t="s">
        <v>3091</v>
      </c>
      <c r="M133" s="616"/>
      <c r="N133" s="941"/>
      <c r="O133" s="942"/>
      <c r="P133" s="154"/>
    </row>
    <row r="134" spans="1:16" ht="20.149999999999999" customHeight="1" x14ac:dyDescent="0.3">
      <c r="A134" s="9"/>
      <c r="B134" s="5"/>
      <c r="C134" s="5"/>
      <c r="D134" s="5"/>
      <c r="E134" s="5"/>
      <c r="F134" s="5"/>
      <c r="G134" s="5"/>
      <c r="H134" s="5"/>
      <c r="I134" s="5"/>
      <c r="J134" s="5"/>
      <c r="K134" s="5"/>
      <c r="L134" s="615" t="s">
        <v>3092</v>
      </c>
      <c r="M134" s="616"/>
      <c r="N134" s="941"/>
      <c r="O134" s="942"/>
      <c r="P134" s="154"/>
    </row>
    <row r="135" spans="1:16" ht="20.149999999999999" customHeight="1" x14ac:dyDescent="0.3">
      <c r="A135" s="9"/>
      <c r="B135" s="5"/>
      <c r="C135" s="5"/>
      <c r="D135" s="5"/>
      <c r="E135" s="5"/>
      <c r="F135" s="5"/>
      <c r="G135" s="5"/>
      <c r="H135" s="5"/>
      <c r="I135" s="5"/>
      <c r="J135" s="5"/>
      <c r="K135" s="5"/>
      <c r="L135" s="615" t="s">
        <v>3093</v>
      </c>
      <c r="M135" s="616"/>
      <c r="N135" s="941"/>
      <c r="O135" s="942"/>
      <c r="P135" s="154"/>
    </row>
    <row r="136" spans="1:16" ht="20.149999999999999" customHeight="1" x14ac:dyDescent="0.3">
      <c r="A136" s="9"/>
      <c r="B136" s="5"/>
      <c r="C136" s="5"/>
      <c r="D136" s="5"/>
      <c r="E136" s="5"/>
      <c r="F136" s="5"/>
      <c r="G136" s="5"/>
      <c r="H136" s="5"/>
      <c r="I136" s="5"/>
      <c r="J136" s="5"/>
      <c r="K136" s="5"/>
      <c r="L136" s="615" t="s">
        <v>3094</v>
      </c>
      <c r="M136" s="616"/>
      <c r="N136" s="941"/>
      <c r="O136" s="942"/>
      <c r="P136" s="154"/>
    </row>
    <row r="137" spans="1:16" ht="20.149999999999999" customHeight="1" x14ac:dyDescent="0.3">
      <c r="A137" s="9"/>
      <c r="B137" s="5"/>
      <c r="C137" s="5"/>
      <c r="D137" s="5"/>
      <c r="E137" s="5"/>
      <c r="F137" s="5"/>
      <c r="G137" s="5"/>
      <c r="H137" s="5"/>
      <c r="I137" s="5"/>
      <c r="J137" s="5"/>
      <c r="K137" s="5"/>
      <c r="L137" s="615" t="s">
        <v>3095</v>
      </c>
      <c r="M137" s="616"/>
      <c r="N137" s="941"/>
      <c r="O137" s="942"/>
      <c r="P137" s="154"/>
    </row>
    <row r="138" spans="1:16" ht="20.149999999999999" customHeight="1" x14ac:dyDescent="0.3">
      <c r="A138" s="9"/>
      <c r="B138" s="5"/>
      <c r="C138" s="5"/>
      <c r="D138" s="5"/>
      <c r="E138" s="5"/>
      <c r="F138" s="5"/>
      <c r="G138" s="5"/>
      <c r="H138" s="5"/>
      <c r="I138" s="5"/>
      <c r="J138" s="5"/>
      <c r="K138" s="5"/>
      <c r="L138" s="615" t="s">
        <v>3096</v>
      </c>
      <c r="M138" s="616"/>
      <c r="N138" s="941"/>
      <c r="O138" s="942"/>
      <c r="P138" s="154"/>
    </row>
    <row r="139" spans="1:16" ht="20.149999999999999" customHeight="1" x14ac:dyDescent="0.3">
      <c r="A139" s="9"/>
      <c r="B139" s="5"/>
      <c r="C139" s="5"/>
      <c r="D139" s="5"/>
      <c r="E139" s="5"/>
      <c r="F139" s="5"/>
      <c r="G139" s="5"/>
      <c r="H139" s="5"/>
      <c r="I139" s="5"/>
      <c r="J139" s="5"/>
      <c r="K139" s="5"/>
      <c r="L139" s="615" t="s">
        <v>3097</v>
      </c>
      <c r="M139" s="616"/>
      <c r="N139" s="941"/>
      <c r="O139" s="942"/>
      <c r="P139" s="154"/>
    </row>
    <row r="140" spans="1:16" ht="20.149999999999999" customHeight="1" x14ac:dyDescent="0.3">
      <c r="A140" s="9"/>
      <c r="B140" s="5"/>
      <c r="C140" s="5"/>
      <c r="D140" s="5"/>
      <c r="E140" s="5"/>
      <c r="F140" s="5"/>
      <c r="G140" s="5"/>
      <c r="H140" s="5"/>
      <c r="I140" s="5"/>
      <c r="J140" s="5"/>
      <c r="K140" s="5"/>
      <c r="L140" s="615" t="s">
        <v>3098</v>
      </c>
      <c r="M140" s="616"/>
      <c r="N140" s="941"/>
      <c r="O140" s="942"/>
      <c r="P140" s="154"/>
    </row>
    <row r="141" spans="1:16" ht="20.149999999999999" customHeight="1" x14ac:dyDescent="0.3">
      <c r="A141" s="9"/>
      <c r="B141" s="5"/>
      <c r="C141" s="5"/>
      <c r="D141" s="5"/>
      <c r="E141" s="5"/>
      <c r="F141" s="5"/>
      <c r="G141" s="5"/>
      <c r="H141" s="5"/>
      <c r="I141" s="5"/>
      <c r="J141" s="5"/>
      <c r="K141" s="5"/>
      <c r="L141" s="617" t="s">
        <v>3099</v>
      </c>
      <c r="M141" s="618"/>
      <c r="N141" s="953"/>
      <c r="O141" s="954"/>
      <c r="P141" s="154"/>
    </row>
    <row r="142" spans="1:16" ht="20.149999999999999" customHeight="1" thickBot="1" x14ac:dyDescent="0.35">
      <c r="A142" s="10"/>
      <c r="B142" s="11"/>
      <c r="C142" s="11"/>
      <c r="D142" s="11"/>
      <c r="E142" s="11"/>
      <c r="F142" s="11"/>
      <c r="G142" s="11"/>
      <c r="H142" s="11"/>
      <c r="I142" s="11"/>
      <c r="J142" s="11"/>
      <c r="K142" s="11"/>
      <c r="L142" s="532"/>
      <c r="M142" s="532"/>
      <c r="N142" s="532"/>
      <c r="O142" s="532"/>
      <c r="P142" s="533"/>
    </row>
    <row r="143" spans="1:16" ht="15" hidden="1" customHeight="1" thickBot="1" x14ac:dyDescent="0.35">
      <c r="A143" s="10"/>
      <c r="B143" s="11"/>
      <c r="C143" s="11"/>
      <c r="D143" s="11"/>
      <c r="E143" s="11"/>
      <c r="F143" s="11"/>
      <c r="G143" s="11"/>
      <c r="H143" s="11"/>
      <c r="I143" s="11"/>
      <c r="J143" s="11"/>
      <c r="K143" s="11"/>
      <c r="L143" s="11"/>
      <c r="M143" s="11"/>
      <c r="N143" s="15"/>
    </row>
  </sheetData>
  <mergeCells count="58">
    <mergeCell ref="N94:O94"/>
    <mergeCell ref="N95:O95"/>
    <mergeCell ref="N96:O96"/>
    <mergeCell ref="B6:F6"/>
    <mergeCell ref="G3:K3"/>
    <mergeCell ref="G4:K4"/>
    <mergeCell ref="N92:O92"/>
    <mergeCell ref="N93:O93"/>
    <mergeCell ref="B1:K2"/>
    <mergeCell ref="L1:L2"/>
    <mergeCell ref="G5:K5"/>
    <mergeCell ref="B4:F4"/>
    <mergeCell ref="B3:F3"/>
    <mergeCell ref="B5:F5"/>
    <mergeCell ref="N97:O97"/>
    <mergeCell ref="N98:O98"/>
    <mergeCell ref="N99:O99"/>
    <mergeCell ref="N100:O100"/>
    <mergeCell ref="N101:O101"/>
    <mergeCell ref="N102:O102"/>
    <mergeCell ref="N103:O103"/>
    <mergeCell ref="N104:O104"/>
    <mergeCell ref="N105:O105"/>
    <mergeCell ref="N107:O107"/>
    <mergeCell ref="N108:O108"/>
    <mergeCell ref="N109:O109"/>
    <mergeCell ref="N110:O110"/>
    <mergeCell ref="N111:O111"/>
    <mergeCell ref="N112:O112"/>
    <mergeCell ref="N113:O113"/>
    <mergeCell ref="N114:O114"/>
    <mergeCell ref="N115:O115"/>
    <mergeCell ref="N116:O116"/>
    <mergeCell ref="N117:O117"/>
    <mergeCell ref="N118:O118"/>
    <mergeCell ref="N119:O119"/>
    <mergeCell ref="N120:O120"/>
    <mergeCell ref="N121:O121"/>
    <mergeCell ref="N122:O122"/>
    <mergeCell ref="N123:O123"/>
    <mergeCell ref="N124:O124"/>
    <mergeCell ref="N125:O125"/>
    <mergeCell ref="N126:O126"/>
    <mergeCell ref="N127:O127"/>
    <mergeCell ref="N128:O128"/>
    <mergeCell ref="N129:O129"/>
    <mergeCell ref="N130:O130"/>
    <mergeCell ref="N131:O131"/>
    <mergeCell ref="N132:O132"/>
    <mergeCell ref="N138:O138"/>
    <mergeCell ref="N139:O139"/>
    <mergeCell ref="N140:O140"/>
    <mergeCell ref="N141:O141"/>
    <mergeCell ref="N133:O133"/>
    <mergeCell ref="N134:O134"/>
    <mergeCell ref="N135:O135"/>
    <mergeCell ref="N136:O136"/>
    <mergeCell ref="N137:O137"/>
  </mergeCells>
  <phoneticPr fontId="24" type="noConversion"/>
  <conditionalFormatting sqref="L89:L90">
    <cfRule type="dataBar" priority="53">
      <dataBar>
        <cfvo type="num" val="0"/>
        <cfvo type="num" val="100"/>
        <color rgb="FF638EC6"/>
      </dataBar>
      <extLst>
        <ext xmlns:x14="http://schemas.microsoft.com/office/spreadsheetml/2009/9/main" uri="{B025F937-C7B1-47D3-B67F-A62EFF666E3E}">
          <x14:id>{2DDAB7A0-4A22-4FCC-A2FE-DB26C6EB5330}</x14:id>
        </ext>
      </extLst>
    </cfRule>
  </conditionalFormatting>
  <hyperlinks>
    <hyperlink ref="B3:F3" location="'Services - SCM'!A1" tooltip="1. Security Monitoring" display="1. Security Monitoring" xr:uid="{00000000-0004-0000-1900-000000000000}"/>
    <hyperlink ref="G4:K4" location="'Services - VUL'!A1" tooltip="6. Vulnerability Management" display="6. Vulnerability Management" xr:uid="{00000000-0004-0000-1900-000003000000}"/>
    <hyperlink ref="G3:K3" location="'Services - HNT'!A1" tooltip="5. Threat Hunting" display="5. Threat Hunting" xr:uid="{00000000-0004-0000-1900-000005000000}"/>
    <hyperlink ref="C95" r:id="rId1" xr:uid="{BE79514F-EF6F-4276-AFEB-E70433C7DCD4}"/>
    <hyperlink ref="B6:F6" location="'Services - THR'!A1" tooltip="4. Threat Intelligence" display="4. Threat Intelligence" xr:uid="{D249AD91-50C9-457B-94DB-C4F4DD53D6C8}"/>
    <hyperlink ref="B5:F5" location="'Services - A&amp;F'!A1" tooltip="3. Forensic Analysis" display="3. Forensic Analysis" xr:uid="{3423A4FD-9FE7-4B14-8332-7FA934F21BD7}"/>
  </hyperlinks>
  <pageMargins left="0.7" right="0.7" top="0.75" bottom="0.75" header="0.3" footer="0.3"/>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47168" r:id="rId5" name="Drop Down 64">
              <controlPr defaultSize="0" autoLine="0" autoPict="0">
                <anchor moveWithCells="1">
                  <from>
                    <xdr:col>11</xdr:col>
                    <xdr:colOff>15368</xdr:colOff>
                    <xdr:row>10</xdr:row>
                    <xdr:rowOff>15368</xdr:rowOff>
                  </from>
                  <to>
                    <xdr:col>12</xdr:col>
                    <xdr:colOff>15368</xdr:colOff>
                    <xdr:row>10</xdr:row>
                    <xdr:rowOff>238205</xdr:rowOff>
                  </to>
                </anchor>
              </controlPr>
            </control>
          </mc:Choice>
        </mc:AlternateContent>
        <mc:AlternateContent xmlns:mc="http://schemas.openxmlformats.org/markup-compatibility/2006">
          <mc:Choice Requires="x14">
            <control shapeId="47169" r:id="rId6" name="Drop Down 65">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47172" r:id="rId7" name="Drop Down 68">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47174" r:id="rId8" name="Drop Down 70">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47175" r:id="rId9" name="Drop Down 71">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47176" r:id="rId10" name="Drop Down 72">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47177" r:id="rId11" name="Drop Down 73">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47178" r:id="rId12" name="Drop Down 74">
              <controlPr defaultSize="0" autoLine="0" autoPict="0">
                <anchor moveWithCells="1">
                  <from>
                    <xdr:col>11</xdr:col>
                    <xdr:colOff>15368</xdr:colOff>
                    <xdr:row>21</xdr:row>
                    <xdr:rowOff>15368</xdr:rowOff>
                  </from>
                  <to>
                    <xdr:col>12</xdr:col>
                    <xdr:colOff>15368</xdr:colOff>
                    <xdr:row>21</xdr:row>
                    <xdr:rowOff>238205</xdr:rowOff>
                  </to>
                </anchor>
              </controlPr>
            </control>
          </mc:Choice>
        </mc:AlternateContent>
        <mc:AlternateContent xmlns:mc="http://schemas.openxmlformats.org/markup-compatibility/2006">
          <mc:Choice Requires="x14">
            <control shapeId="47179" r:id="rId13" name="Drop Down 75">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47180" r:id="rId14" name="Drop Down 76">
              <controlPr defaultSize="0" autoLine="0" autoPict="0">
                <anchor moveWithCells="1">
                  <from>
                    <xdr:col>11</xdr:col>
                    <xdr:colOff>15368</xdr:colOff>
                    <xdr:row>23</xdr:row>
                    <xdr:rowOff>15368</xdr:rowOff>
                  </from>
                  <to>
                    <xdr:col>12</xdr:col>
                    <xdr:colOff>15368</xdr:colOff>
                    <xdr:row>23</xdr:row>
                    <xdr:rowOff>238205</xdr:rowOff>
                  </to>
                </anchor>
              </controlPr>
            </control>
          </mc:Choice>
        </mc:AlternateContent>
        <mc:AlternateContent xmlns:mc="http://schemas.openxmlformats.org/markup-compatibility/2006">
          <mc:Choice Requires="x14">
            <control shapeId="47181" r:id="rId15" name="Drop Down 77">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47182" r:id="rId16" name="Drop Down 78">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47183" r:id="rId17" name="Drop Down 79">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47184" r:id="rId18" name="Drop Down 80">
              <controlPr defaultSize="0" autoLine="0" autoPict="0">
                <anchor moveWithCells="1">
                  <from>
                    <xdr:col>11</xdr:col>
                    <xdr:colOff>15368</xdr:colOff>
                    <xdr:row>27</xdr:row>
                    <xdr:rowOff>15368</xdr:rowOff>
                  </from>
                  <to>
                    <xdr:col>12</xdr:col>
                    <xdr:colOff>15368</xdr:colOff>
                    <xdr:row>27</xdr:row>
                    <xdr:rowOff>238205</xdr:rowOff>
                  </to>
                </anchor>
              </controlPr>
            </control>
          </mc:Choice>
        </mc:AlternateContent>
        <mc:AlternateContent xmlns:mc="http://schemas.openxmlformats.org/markup-compatibility/2006">
          <mc:Choice Requires="x14">
            <control shapeId="47187" r:id="rId19" name="Drop Down 83">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47188" r:id="rId20" name="Drop Down 84">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47189" r:id="rId21" name="Drop Down 85">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47190" r:id="rId22" name="Drop Down 86">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mc:AlternateContent xmlns:mc="http://schemas.openxmlformats.org/markup-compatibility/2006">
          <mc:Choice Requires="x14">
            <control shapeId="47191" r:id="rId23" name="Drop Down 87">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47192" r:id="rId24" name="Drop Down 88">
              <controlPr defaultSize="0" autoLine="0" autoPict="0">
                <anchor moveWithCells="1">
                  <from>
                    <xdr:col>11</xdr:col>
                    <xdr:colOff>15368</xdr:colOff>
                    <xdr:row>34</xdr:row>
                    <xdr:rowOff>15368</xdr:rowOff>
                  </from>
                  <to>
                    <xdr:col>12</xdr:col>
                    <xdr:colOff>15368</xdr:colOff>
                    <xdr:row>34</xdr:row>
                    <xdr:rowOff>238205</xdr:rowOff>
                  </to>
                </anchor>
              </controlPr>
            </control>
          </mc:Choice>
        </mc:AlternateContent>
        <mc:AlternateContent xmlns:mc="http://schemas.openxmlformats.org/markup-compatibility/2006">
          <mc:Choice Requires="x14">
            <control shapeId="47193" r:id="rId25" name="Drop Down 89">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47195" r:id="rId26" name="Drop Down 91">
              <controlPr defaultSize="0" autoLine="0" autoPict="0">
                <anchor moveWithCells="1">
                  <from>
                    <xdr:col>11</xdr:col>
                    <xdr:colOff>15368</xdr:colOff>
                    <xdr:row>37</xdr:row>
                    <xdr:rowOff>15368</xdr:rowOff>
                  </from>
                  <to>
                    <xdr:col>12</xdr:col>
                    <xdr:colOff>15368</xdr:colOff>
                    <xdr:row>37</xdr:row>
                    <xdr:rowOff>238205</xdr:rowOff>
                  </to>
                </anchor>
              </controlPr>
            </control>
          </mc:Choice>
        </mc:AlternateContent>
        <mc:AlternateContent xmlns:mc="http://schemas.openxmlformats.org/markup-compatibility/2006">
          <mc:Choice Requires="x14">
            <control shapeId="47196" r:id="rId27" name="Drop Down 92">
              <controlPr defaultSize="0" autoLine="0" autoPict="0">
                <anchor moveWithCells="1">
                  <from>
                    <xdr:col>11</xdr:col>
                    <xdr:colOff>15368</xdr:colOff>
                    <xdr:row>38</xdr:row>
                    <xdr:rowOff>15368</xdr:rowOff>
                  </from>
                  <to>
                    <xdr:col>12</xdr:col>
                    <xdr:colOff>15368</xdr:colOff>
                    <xdr:row>38</xdr:row>
                    <xdr:rowOff>238205</xdr:rowOff>
                  </to>
                </anchor>
              </controlPr>
            </control>
          </mc:Choice>
        </mc:AlternateContent>
        <mc:AlternateContent xmlns:mc="http://schemas.openxmlformats.org/markup-compatibility/2006">
          <mc:Choice Requires="x14">
            <control shapeId="47208" r:id="rId28" name="Drop Down 104">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47209" r:id="rId29" name="Drop Down 105">
              <controlPr defaultSize="0" autoLine="0" autoPict="0">
                <anchor moveWithCells="1">
                  <from>
                    <xdr:col>11</xdr:col>
                    <xdr:colOff>15368</xdr:colOff>
                    <xdr:row>45</xdr:row>
                    <xdr:rowOff>15368</xdr:rowOff>
                  </from>
                  <to>
                    <xdr:col>12</xdr:col>
                    <xdr:colOff>15368</xdr:colOff>
                    <xdr:row>45</xdr:row>
                    <xdr:rowOff>238205</xdr:rowOff>
                  </to>
                </anchor>
              </controlPr>
            </control>
          </mc:Choice>
        </mc:AlternateContent>
        <mc:AlternateContent xmlns:mc="http://schemas.openxmlformats.org/markup-compatibility/2006">
          <mc:Choice Requires="x14">
            <control shapeId="47210" r:id="rId30" name="Drop Down 106">
              <controlPr defaultSize="0" autoLine="0" autoPict="0">
                <anchor moveWithCells="1">
                  <from>
                    <xdr:col>11</xdr:col>
                    <xdr:colOff>15368</xdr:colOff>
                    <xdr:row>46</xdr:row>
                    <xdr:rowOff>15368</xdr:rowOff>
                  </from>
                  <to>
                    <xdr:col>12</xdr:col>
                    <xdr:colOff>15368</xdr:colOff>
                    <xdr:row>46</xdr:row>
                    <xdr:rowOff>238205</xdr:rowOff>
                  </to>
                </anchor>
              </controlPr>
            </control>
          </mc:Choice>
        </mc:AlternateContent>
        <mc:AlternateContent xmlns:mc="http://schemas.openxmlformats.org/markup-compatibility/2006">
          <mc:Choice Requires="x14">
            <control shapeId="47211" r:id="rId31" name="Drop Down 107">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47212" r:id="rId32" name="Drop Down 108">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47213" r:id="rId33" name="Drop Down 109">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47214" r:id="rId34" name="Drop Down 110">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47215" r:id="rId35" name="Drop Down 111">
              <controlPr defaultSize="0" autoLine="0" autoPict="0">
                <anchor moveWithCells="1">
                  <from>
                    <xdr:col>11</xdr:col>
                    <xdr:colOff>15368</xdr:colOff>
                    <xdr:row>51</xdr:row>
                    <xdr:rowOff>15368</xdr:rowOff>
                  </from>
                  <to>
                    <xdr:col>12</xdr:col>
                    <xdr:colOff>15368</xdr:colOff>
                    <xdr:row>51</xdr:row>
                    <xdr:rowOff>238205</xdr:rowOff>
                  </to>
                </anchor>
              </controlPr>
            </control>
          </mc:Choice>
        </mc:AlternateContent>
        <mc:AlternateContent xmlns:mc="http://schemas.openxmlformats.org/markup-compatibility/2006">
          <mc:Choice Requires="x14">
            <control shapeId="47216" r:id="rId36" name="Drop Down 112">
              <controlPr defaultSize="0" autoLine="0" autoPict="0">
                <anchor moveWithCells="1">
                  <from>
                    <xdr:col>11</xdr:col>
                    <xdr:colOff>15368</xdr:colOff>
                    <xdr:row>52</xdr:row>
                    <xdr:rowOff>15368</xdr:rowOff>
                  </from>
                  <to>
                    <xdr:col>12</xdr:col>
                    <xdr:colOff>15368</xdr:colOff>
                    <xdr:row>52</xdr:row>
                    <xdr:rowOff>238205</xdr:rowOff>
                  </to>
                </anchor>
              </controlPr>
            </control>
          </mc:Choice>
        </mc:AlternateContent>
        <mc:AlternateContent xmlns:mc="http://schemas.openxmlformats.org/markup-compatibility/2006">
          <mc:Choice Requires="x14">
            <control shapeId="47217" r:id="rId37" name="Drop Down 113">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47218" r:id="rId38" name="Drop Down 114">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47219" r:id="rId39" name="Drop Down 115">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47221" r:id="rId40" name="Drop Down 117">
              <controlPr defaultSize="0" autoLine="0" autoPict="0">
                <anchor moveWithCells="1">
                  <from>
                    <xdr:col>11</xdr:col>
                    <xdr:colOff>15368</xdr:colOff>
                    <xdr:row>61</xdr:row>
                    <xdr:rowOff>15368</xdr:rowOff>
                  </from>
                  <to>
                    <xdr:col>12</xdr:col>
                    <xdr:colOff>15368</xdr:colOff>
                    <xdr:row>61</xdr:row>
                    <xdr:rowOff>238205</xdr:rowOff>
                  </to>
                </anchor>
              </controlPr>
            </control>
          </mc:Choice>
        </mc:AlternateContent>
        <mc:AlternateContent xmlns:mc="http://schemas.openxmlformats.org/markup-compatibility/2006">
          <mc:Choice Requires="x14">
            <control shapeId="47222" r:id="rId41" name="Drop Down 118">
              <controlPr defaultSize="0" autoLine="0" autoPict="0">
                <anchor moveWithCells="1">
                  <from>
                    <xdr:col>11</xdr:col>
                    <xdr:colOff>15368</xdr:colOff>
                    <xdr:row>62</xdr:row>
                    <xdr:rowOff>15368</xdr:rowOff>
                  </from>
                  <to>
                    <xdr:col>12</xdr:col>
                    <xdr:colOff>15368</xdr:colOff>
                    <xdr:row>62</xdr:row>
                    <xdr:rowOff>238205</xdr:rowOff>
                  </to>
                </anchor>
              </controlPr>
            </control>
          </mc:Choice>
        </mc:AlternateContent>
        <mc:AlternateContent xmlns:mc="http://schemas.openxmlformats.org/markup-compatibility/2006">
          <mc:Choice Requires="x14">
            <control shapeId="47223" r:id="rId42" name="Drop Down 119">
              <controlPr defaultSize="0" autoLine="0" autoPict="0">
                <anchor moveWithCells="1">
                  <from>
                    <xdr:col>11</xdr:col>
                    <xdr:colOff>15368</xdr:colOff>
                    <xdr:row>63</xdr:row>
                    <xdr:rowOff>15368</xdr:rowOff>
                  </from>
                  <to>
                    <xdr:col>12</xdr:col>
                    <xdr:colOff>15368</xdr:colOff>
                    <xdr:row>63</xdr:row>
                    <xdr:rowOff>238205</xdr:rowOff>
                  </to>
                </anchor>
              </controlPr>
            </control>
          </mc:Choice>
        </mc:AlternateContent>
        <mc:AlternateContent xmlns:mc="http://schemas.openxmlformats.org/markup-compatibility/2006">
          <mc:Choice Requires="x14">
            <control shapeId="47224" r:id="rId43" name="Drop Down 120">
              <controlPr defaultSize="0" autoLine="0" autoPict="0">
                <anchor moveWithCells="1">
                  <from>
                    <xdr:col>11</xdr:col>
                    <xdr:colOff>15368</xdr:colOff>
                    <xdr:row>64</xdr:row>
                    <xdr:rowOff>15368</xdr:rowOff>
                  </from>
                  <to>
                    <xdr:col>12</xdr:col>
                    <xdr:colOff>15368</xdr:colOff>
                    <xdr:row>64</xdr:row>
                    <xdr:rowOff>238205</xdr:rowOff>
                  </to>
                </anchor>
              </controlPr>
            </control>
          </mc:Choice>
        </mc:AlternateContent>
        <mc:AlternateContent xmlns:mc="http://schemas.openxmlformats.org/markup-compatibility/2006">
          <mc:Choice Requires="x14">
            <control shapeId="47231" r:id="rId44" name="Drop Down 127">
              <controlPr defaultSize="0" autoLine="0" autoPict="0">
                <anchor moveWithCells="1">
                  <from>
                    <xdr:col>11</xdr:col>
                    <xdr:colOff>15368</xdr:colOff>
                    <xdr:row>66</xdr:row>
                    <xdr:rowOff>15368</xdr:rowOff>
                  </from>
                  <to>
                    <xdr:col>12</xdr:col>
                    <xdr:colOff>15368</xdr:colOff>
                    <xdr:row>66</xdr:row>
                    <xdr:rowOff>238205</xdr:rowOff>
                  </to>
                </anchor>
              </controlPr>
            </control>
          </mc:Choice>
        </mc:AlternateContent>
        <mc:AlternateContent xmlns:mc="http://schemas.openxmlformats.org/markup-compatibility/2006">
          <mc:Choice Requires="x14">
            <control shapeId="47232" r:id="rId45" name="Drop Down 128">
              <controlPr defaultSize="0" autoLine="0" autoPict="0">
                <anchor moveWithCells="1">
                  <from>
                    <xdr:col>11</xdr:col>
                    <xdr:colOff>15368</xdr:colOff>
                    <xdr:row>69</xdr:row>
                    <xdr:rowOff>15368</xdr:rowOff>
                  </from>
                  <to>
                    <xdr:col>12</xdr:col>
                    <xdr:colOff>15368</xdr:colOff>
                    <xdr:row>69</xdr:row>
                    <xdr:rowOff>238205</xdr:rowOff>
                  </to>
                </anchor>
              </controlPr>
            </control>
          </mc:Choice>
        </mc:AlternateContent>
        <mc:AlternateContent xmlns:mc="http://schemas.openxmlformats.org/markup-compatibility/2006">
          <mc:Choice Requires="x14">
            <control shapeId="47233" r:id="rId46" name="Drop Down 129">
              <controlPr defaultSize="0" autoLine="0" autoPict="0">
                <anchor moveWithCells="1">
                  <from>
                    <xdr:col>11</xdr:col>
                    <xdr:colOff>15368</xdr:colOff>
                    <xdr:row>70</xdr:row>
                    <xdr:rowOff>15368</xdr:rowOff>
                  </from>
                  <to>
                    <xdr:col>12</xdr:col>
                    <xdr:colOff>15368</xdr:colOff>
                    <xdr:row>70</xdr:row>
                    <xdr:rowOff>238205</xdr:rowOff>
                  </to>
                </anchor>
              </controlPr>
            </control>
          </mc:Choice>
        </mc:AlternateContent>
        <mc:AlternateContent xmlns:mc="http://schemas.openxmlformats.org/markup-compatibility/2006">
          <mc:Choice Requires="x14">
            <control shapeId="47234" r:id="rId47" name="Drop Down 130">
              <controlPr defaultSize="0" autoLine="0" autoPict="0">
                <anchor moveWithCells="1">
                  <from>
                    <xdr:col>11</xdr:col>
                    <xdr:colOff>15368</xdr:colOff>
                    <xdr:row>71</xdr:row>
                    <xdr:rowOff>15368</xdr:rowOff>
                  </from>
                  <to>
                    <xdr:col>12</xdr:col>
                    <xdr:colOff>15368</xdr:colOff>
                    <xdr:row>71</xdr:row>
                    <xdr:rowOff>238205</xdr:rowOff>
                  </to>
                </anchor>
              </controlPr>
            </control>
          </mc:Choice>
        </mc:AlternateContent>
        <mc:AlternateContent xmlns:mc="http://schemas.openxmlformats.org/markup-compatibility/2006">
          <mc:Choice Requires="x14">
            <control shapeId="47235" r:id="rId48" name="Drop Down 131">
              <controlPr defaultSize="0" autoLine="0" autoPict="0">
                <anchor moveWithCells="1">
                  <from>
                    <xdr:col>11</xdr:col>
                    <xdr:colOff>15368</xdr:colOff>
                    <xdr:row>83</xdr:row>
                    <xdr:rowOff>15368</xdr:rowOff>
                  </from>
                  <to>
                    <xdr:col>12</xdr:col>
                    <xdr:colOff>15368</xdr:colOff>
                    <xdr:row>83</xdr:row>
                    <xdr:rowOff>238205</xdr:rowOff>
                  </to>
                </anchor>
              </controlPr>
            </control>
          </mc:Choice>
        </mc:AlternateContent>
        <mc:AlternateContent xmlns:mc="http://schemas.openxmlformats.org/markup-compatibility/2006">
          <mc:Choice Requires="x14">
            <control shapeId="47236" r:id="rId49" name="Drop Down 132">
              <controlPr defaultSize="0" autoLine="0" autoPict="0">
                <anchor moveWithCells="1">
                  <from>
                    <xdr:col>11</xdr:col>
                    <xdr:colOff>15368</xdr:colOff>
                    <xdr:row>84</xdr:row>
                    <xdr:rowOff>15368</xdr:rowOff>
                  </from>
                  <to>
                    <xdr:col>12</xdr:col>
                    <xdr:colOff>15368</xdr:colOff>
                    <xdr:row>84</xdr:row>
                    <xdr:rowOff>238205</xdr:rowOff>
                  </to>
                </anchor>
              </controlPr>
            </control>
          </mc:Choice>
        </mc:AlternateContent>
        <mc:AlternateContent xmlns:mc="http://schemas.openxmlformats.org/markup-compatibility/2006">
          <mc:Choice Requires="x14">
            <control shapeId="47237" r:id="rId50" name="Drop Down 133">
              <controlPr defaultSize="0" autoLine="0" autoPict="0">
                <anchor moveWithCells="1">
                  <from>
                    <xdr:col>11</xdr:col>
                    <xdr:colOff>15368</xdr:colOff>
                    <xdr:row>85</xdr:row>
                    <xdr:rowOff>15368</xdr:rowOff>
                  </from>
                  <to>
                    <xdr:col>12</xdr:col>
                    <xdr:colOff>15368</xdr:colOff>
                    <xdr:row>85</xdr:row>
                    <xdr:rowOff>238205</xdr:rowOff>
                  </to>
                </anchor>
              </controlPr>
            </control>
          </mc:Choice>
        </mc:AlternateContent>
        <mc:AlternateContent xmlns:mc="http://schemas.openxmlformats.org/markup-compatibility/2006">
          <mc:Choice Requires="x14">
            <control shapeId="47465" r:id="rId51" name="Drop Down 361">
              <controlPr defaultSize="0" autoLine="0" autoPict="0">
                <anchor moveWithCells="1">
                  <from>
                    <xdr:col>11</xdr:col>
                    <xdr:colOff>15368</xdr:colOff>
                    <xdr:row>39</xdr:row>
                    <xdr:rowOff>15368</xdr:rowOff>
                  </from>
                  <to>
                    <xdr:col>12</xdr:col>
                    <xdr:colOff>15368</xdr:colOff>
                    <xdr:row>39</xdr:row>
                    <xdr:rowOff>238205</xdr:rowOff>
                  </to>
                </anchor>
              </controlPr>
            </control>
          </mc:Choice>
        </mc:AlternateContent>
        <mc:AlternateContent xmlns:mc="http://schemas.openxmlformats.org/markup-compatibility/2006">
          <mc:Choice Requires="x14">
            <control shapeId="47466" r:id="rId52" name="Drop Down 362">
              <controlPr defaultSize="0" autoLine="0" autoPict="0">
                <anchor moveWithCells="1">
                  <from>
                    <xdr:col>11</xdr:col>
                    <xdr:colOff>15368</xdr:colOff>
                    <xdr:row>40</xdr:row>
                    <xdr:rowOff>15368</xdr:rowOff>
                  </from>
                  <to>
                    <xdr:col>12</xdr:col>
                    <xdr:colOff>15368</xdr:colOff>
                    <xdr:row>40</xdr:row>
                    <xdr:rowOff>238205</xdr:rowOff>
                  </to>
                </anchor>
              </controlPr>
            </control>
          </mc:Choice>
        </mc:AlternateContent>
        <mc:AlternateContent xmlns:mc="http://schemas.openxmlformats.org/markup-compatibility/2006">
          <mc:Choice Requires="x14">
            <control shapeId="47471" r:id="rId53" name="Drop Down 367">
              <controlPr defaultSize="0" autoLine="0" autoPict="0">
                <anchor moveWithCells="1">
                  <from>
                    <xdr:col>11</xdr:col>
                    <xdr:colOff>15368</xdr:colOff>
                    <xdr:row>86</xdr:row>
                    <xdr:rowOff>15368</xdr:rowOff>
                  </from>
                  <to>
                    <xdr:col>12</xdr:col>
                    <xdr:colOff>15368</xdr:colOff>
                    <xdr:row>86</xdr:row>
                    <xdr:rowOff>238205</xdr:rowOff>
                  </to>
                </anchor>
              </controlPr>
            </control>
          </mc:Choice>
        </mc:AlternateContent>
        <mc:AlternateContent xmlns:mc="http://schemas.openxmlformats.org/markup-compatibility/2006">
          <mc:Choice Requires="x14">
            <control shapeId="47479" r:id="rId54" name="Drop Down 375">
              <controlPr defaultSize="0" autoLine="0" autoPict="0">
                <anchor moveWithCells="1">
                  <from>
                    <xdr:col>11</xdr:col>
                    <xdr:colOff>15368</xdr:colOff>
                    <xdr:row>36</xdr:row>
                    <xdr:rowOff>15368</xdr:rowOff>
                  </from>
                  <to>
                    <xdr:col>12</xdr:col>
                    <xdr:colOff>15368</xdr:colOff>
                    <xdr:row>36</xdr:row>
                    <xdr:rowOff>238205</xdr:rowOff>
                  </to>
                </anchor>
              </controlPr>
            </control>
          </mc:Choice>
        </mc:AlternateContent>
        <mc:AlternateContent xmlns:mc="http://schemas.openxmlformats.org/markup-compatibility/2006">
          <mc:Choice Requires="x14">
            <control shapeId="47482" r:id="rId55" name="Drop Down 378">
              <controlPr defaultSize="0" autoLine="0" autoPict="0">
                <anchor moveWithCells="1">
                  <from>
                    <xdr:col>11</xdr:col>
                    <xdr:colOff>15368</xdr:colOff>
                    <xdr:row>87</xdr:row>
                    <xdr:rowOff>15368</xdr:rowOff>
                  </from>
                  <to>
                    <xdr:col>12</xdr:col>
                    <xdr:colOff>15368</xdr:colOff>
                    <xdr:row>87</xdr:row>
                    <xdr:rowOff>238205</xdr:rowOff>
                  </to>
                </anchor>
              </controlPr>
            </control>
          </mc:Choice>
        </mc:AlternateContent>
        <mc:AlternateContent xmlns:mc="http://schemas.openxmlformats.org/markup-compatibility/2006">
          <mc:Choice Requires="x14">
            <control shapeId="47229" r:id="rId56" name="Drop Down 125">
              <controlPr defaultSize="0" autoLine="0" autoPict="0">
                <anchor moveWithCells="1">
                  <from>
                    <xdr:col>11</xdr:col>
                    <xdr:colOff>15368</xdr:colOff>
                    <xdr:row>65</xdr:row>
                    <xdr:rowOff>15368</xdr:rowOff>
                  </from>
                  <to>
                    <xdr:col>12</xdr:col>
                    <xdr:colOff>15368</xdr:colOff>
                    <xdr:row>65</xdr:row>
                    <xdr:rowOff>238205</xdr:rowOff>
                  </to>
                </anchor>
              </controlPr>
            </control>
          </mc:Choice>
        </mc:AlternateContent>
        <mc:AlternateContent xmlns:mc="http://schemas.openxmlformats.org/markup-compatibility/2006">
          <mc:Choice Requires="x14">
            <control shapeId="47489" r:id="rId57" name="Drop Down 385">
              <controlPr defaultSize="0" autoLine="0" autoPict="0">
                <anchor moveWithCells="1">
                  <from>
                    <xdr:col>11</xdr:col>
                    <xdr:colOff>15368</xdr:colOff>
                    <xdr:row>79</xdr:row>
                    <xdr:rowOff>15368</xdr:rowOff>
                  </from>
                  <to>
                    <xdr:col>12</xdr:col>
                    <xdr:colOff>15368</xdr:colOff>
                    <xdr:row>79</xdr:row>
                    <xdr:rowOff>238205</xdr:rowOff>
                  </to>
                </anchor>
              </controlPr>
            </control>
          </mc:Choice>
        </mc:AlternateContent>
        <mc:AlternateContent xmlns:mc="http://schemas.openxmlformats.org/markup-compatibility/2006">
          <mc:Choice Requires="x14">
            <control shapeId="47490" r:id="rId58" name="Drop Down 386">
              <controlPr defaultSize="0" autoLine="0" autoPict="0">
                <anchor moveWithCells="1">
                  <from>
                    <xdr:col>11</xdr:col>
                    <xdr:colOff>15368</xdr:colOff>
                    <xdr:row>80</xdr:row>
                    <xdr:rowOff>15368</xdr:rowOff>
                  </from>
                  <to>
                    <xdr:col>12</xdr:col>
                    <xdr:colOff>15368</xdr:colOff>
                    <xdr:row>80</xdr:row>
                    <xdr:rowOff>238205</xdr:rowOff>
                  </to>
                </anchor>
              </controlPr>
            </control>
          </mc:Choice>
        </mc:AlternateContent>
        <mc:AlternateContent xmlns:mc="http://schemas.openxmlformats.org/markup-compatibility/2006">
          <mc:Choice Requires="x14">
            <control shapeId="47491" r:id="rId59" name="Drop Down 387">
              <controlPr defaultSize="0" autoLine="0" autoPict="0">
                <anchor moveWithCells="1">
                  <from>
                    <xdr:col>11</xdr:col>
                    <xdr:colOff>15368</xdr:colOff>
                    <xdr:row>74</xdr:row>
                    <xdr:rowOff>15368</xdr:rowOff>
                  </from>
                  <to>
                    <xdr:col>12</xdr:col>
                    <xdr:colOff>15368</xdr:colOff>
                    <xdr:row>74</xdr:row>
                    <xdr:rowOff>238205</xdr:rowOff>
                  </to>
                </anchor>
              </controlPr>
            </control>
          </mc:Choice>
        </mc:AlternateContent>
        <mc:AlternateContent xmlns:mc="http://schemas.openxmlformats.org/markup-compatibility/2006">
          <mc:Choice Requires="x14">
            <control shapeId="47493" r:id="rId60" name="Drop Down 389">
              <controlPr defaultSize="0" autoLine="0" autoPict="0">
                <anchor moveWithCells="1">
                  <from>
                    <xdr:col>11</xdr:col>
                    <xdr:colOff>15368</xdr:colOff>
                    <xdr:row>75</xdr:row>
                    <xdr:rowOff>15368</xdr:rowOff>
                  </from>
                  <to>
                    <xdr:col>12</xdr:col>
                    <xdr:colOff>15368</xdr:colOff>
                    <xdr:row>75</xdr:row>
                    <xdr:rowOff>238205</xdr:rowOff>
                  </to>
                </anchor>
              </controlPr>
            </control>
          </mc:Choice>
        </mc:AlternateContent>
        <mc:AlternateContent xmlns:mc="http://schemas.openxmlformats.org/markup-compatibility/2006">
          <mc:Choice Requires="x14">
            <control shapeId="47494" r:id="rId61" name="Drop Down 390">
              <controlPr defaultSize="0" autoLine="0" autoPict="0">
                <anchor moveWithCells="1">
                  <from>
                    <xdr:col>11</xdr:col>
                    <xdr:colOff>15368</xdr:colOff>
                    <xdr:row>76</xdr:row>
                    <xdr:rowOff>15368</xdr:rowOff>
                  </from>
                  <to>
                    <xdr:col>12</xdr:col>
                    <xdr:colOff>15368</xdr:colOff>
                    <xdr:row>76</xdr:row>
                    <xdr:rowOff>238205</xdr:rowOff>
                  </to>
                </anchor>
              </controlPr>
            </control>
          </mc:Choice>
        </mc:AlternateContent>
        <mc:AlternateContent xmlns:mc="http://schemas.openxmlformats.org/markup-compatibility/2006">
          <mc:Choice Requires="x14">
            <control shapeId="47495" r:id="rId62" name="Drop Down 391">
              <controlPr defaultSize="0" autoLine="0" autoPict="0">
                <anchor moveWithCells="1">
                  <from>
                    <xdr:col>11</xdr:col>
                    <xdr:colOff>15368</xdr:colOff>
                    <xdr:row>77</xdr:row>
                    <xdr:rowOff>15368</xdr:rowOff>
                  </from>
                  <to>
                    <xdr:col>12</xdr:col>
                    <xdr:colOff>15368</xdr:colOff>
                    <xdr:row>77</xdr:row>
                    <xdr:rowOff>238205</xdr:rowOff>
                  </to>
                </anchor>
              </controlPr>
            </control>
          </mc:Choice>
        </mc:AlternateContent>
        <mc:AlternateContent xmlns:mc="http://schemas.openxmlformats.org/markup-compatibility/2006">
          <mc:Choice Requires="x14">
            <control shapeId="47496" r:id="rId63" name="Drop Down 392">
              <controlPr defaultSize="0" autoLine="0" autoPict="0">
                <anchor moveWithCells="1">
                  <from>
                    <xdr:col>11</xdr:col>
                    <xdr:colOff>15368</xdr:colOff>
                    <xdr:row>78</xdr:row>
                    <xdr:rowOff>15368</xdr:rowOff>
                  </from>
                  <to>
                    <xdr:col>12</xdr:col>
                    <xdr:colOff>15368</xdr:colOff>
                    <xdr:row>78</xdr:row>
                    <xdr:rowOff>238205</xdr:rowOff>
                  </to>
                </anchor>
              </controlPr>
            </control>
          </mc:Choice>
        </mc:AlternateContent>
        <mc:AlternateContent xmlns:mc="http://schemas.openxmlformats.org/markup-compatibility/2006">
          <mc:Choice Requires="x14">
            <control shapeId="47497" r:id="rId64" name="Drop Down 393">
              <controlPr defaultSize="0" autoLine="0" autoPict="0">
                <anchor moveWithCells="1">
                  <from>
                    <xdr:col>11</xdr:col>
                    <xdr:colOff>15368</xdr:colOff>
                    <xdr:row>60</xdr:row>
                    <xdr:rowOff>15368</xdr:rowOff>
                  </from>
                  <to>
                    <xdr:col>12</xdr:col>
                    <xdr:colOff>15368</xdr:colOff>
                    <xdr:row>60</xdr:row>
                    <xdr:rowOff>238205</xdr:rowOff>
                  </to>
                </anchor>
              </controlPr>
            </control>
          </mc:Choice>
        </mc:AlternateContent>
        <mc:AlternateContent xmlns:mc="http://schemas.openxmlformats.org/markup-compatibility/2006">
          <mc:Choice Requires="x14">
            <control shapeId="47498" r:id="rId65" name="Drop Down 394">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47499" r:id="rId66" name="Drop Down 395">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47500" r:id="rId67" name="Drop Down 396">
              <controlPr defaultSize="0" autoLine="0" autoPict="0">
                <anchor moveWithCells="1">
                  <from>
                    <xdr:col>11</xdr:col>
                    <xdr:colOff>15368</xdr:colOff>
                    <xdr:row>72</xdr:row>
                    <xdr:rowOff>15368</xdr:rowOff>
                  </from>
                  <to>
                    <xdr:col>12</xdr:col>
                    <xdr:colOff>15368</xdr:colOff>
                    <xdr:row>72</xdr:row>
                    <xdr:rowOff>238205</xdr:rowOff>
                  </to>
                </anchor>
              </controlPr>
            </control>
          </mc:Choice>
        </mc:AlternateContent>
        <mc:AlternateContent xmlns:mc="http://schemas.openxmlformats.org/markup-compatibility/2006">
          <mc:Choice Requires="x14">
            <control shapeId="47501" r:id="rId68" name="Drop Down 397">
              <controlPr defaultSize="0" autoLine="0" autoPict="0">
                <anchor moveWithCells="1">
                  <from>
                    <xdr:col>11</xdr:col>
                    <xdr:colOff>15368</xdr:colOff>
                    <xdr:row>73</xdr:row>
                    <xdr:rowOff>15368</xdr:rowOff>
                  </from>
                  <to>
                    <xdr:col>12</xdr:col>
                    <xdr:colOff>15368</xdr:colOff>
                    <xdr:row>73</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 id="{19738CC5-22F7-4AE7-8A21-172D320285E5}">
            <xm:f>_Output!$D$601=1</xm:f>
            <x14:dxf>
              <font>
                <strike/>
                <color rgb="FFC00000"/>
              </font>
            </x14:dxf>
          </x14:cfRule>
          <xm:sqref>A8:P142</xm:sqref>
        </x14:conditionalFormatting>
        <x14:conditionalFormatting xmlns:xm="http://schemas.microsoft.com/office/excel/2006/main">
          <x14:cfRule type="dataBar" id="{2DDAB7A0-4A22-4FCC-A2FE-DB26C6EB5330}">
            <x14:dataBar minLength="0" maxLength="100" border="1" gradient="0">
              <x14:cfvo type="num">
                <xm:f>0</xm:f>
              </x14:cfvo>
              <x14:cfvo type="num">
                <xm:f>100</xm:f>
              </x14:cfvo>
              <x14:borderColor theme="3"/>
              <x14:negativeFillColor rgb="FFFF0000"/>
              <x14:axisColor rgb="FF000000"/>
            </x14:dataBar>
          </x14:cfRule>
          <xm:sqref>L89:L90</xm:sqref>
        </x14:conditionalFormatting>
      </x14:conditionalFormattings>
    </ext>
  </extLs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Blad33">
    <tabColor rgb="FF0070C0"/>
  </sheetPr>
  <dimension ref="A1:Z106"/>
  <sheetViews>
    <sheetView showRowColHeaders="0" zoomScaleNormal="100" workbookViewId="0">
      <pane ySplit="7" topLeftCell="A8" activePane="bottomLeft" state="frozen"/>
      <selection activeCell="G25" sqref="G25"/>
      <selection pane="bottomLeft"/>
    </sheetView>
  </sheetViews>
  <sheetFormatPr defaultColWidth="0" defaultRowHeight="0" customHeight="1" zeroHeight="1" x14ac:dyDescent="0.3"/>
  <cols>
    <col min="1" max="1" width="5.77734375" customWidth="1"/>
    <col min="2" max="11" width="9.21875" customWidth="1"/>
    <col min="12" max="12" width="20" customWidth="1"/>
    <col min="13" max="13" width="2.21875" customWidth="1"/>
    <col min="14" max="14" width="57.21875" customWidth="1"/>
    <col min="15" max="15" width="113" customWidth="1"/>
    <col min="16" max="16" width="2.21875" customWidth="1"/>
    <col min="17" max="24" width="0" hidden="1" customWidth="1"/>
    <col min="27" max="16384" width="9.21875" hidden="1"/>
  </cols>
  <sheetData>
    <row r="1" spans="1:16" ht="20.3" customHeight="1" x14ac:dyDescent="0.3">
      <c r="A1" s="380"/>
      <c r="B1" s="949" t="s">
        <v>517</v>
      </c>
      <c r="C1" s="950"/>
      <c r="D1" s="950"/>
      <c r="E1" s="950"/>
      <c r="F1" s="950"/>
      <c r="G1" s="950"/>
      <c r="H1" s="950"/>
      <c r="I1" s="950"/>
      <c r="J1" s="950"/>
      <c r="K1" s="950"/>
      <c r="L1" s="824"/>
      <c r="M1" s="319"/>
      <c r="N1" s="319"/>
      <c r="O1" s="319"/>
      <c r="P1" s="310"/>
    </row>
    <row r="2" spans="1:16" ht="20.3" customHeight="1" x14ac:dyDescent="0.3">
      <c r="A2" s="381"/>
      <c r="B2" s="820"/>
      <c r="C2" s="821"/>
      <c r="D2" s="821"/>
      <c r="E2" s="821"/>
      <c r="F2" s="821"/>
      <c r="G2" s="821"/>
      <c r="H2" s="821"/>
      <c r="I2" s="821"/>
      <c r="J2" s="821"/>
      <c r="K2" s="821"/>
      <c r="L2" s="823"/>
      <c r="M2" s="320"/>
      <c r="N2" s="320"/>
      <c r="O2" s="320"/>
      <c r="P2" s="313"/>
    </row>
    <row r="3" spans="1:16" ht="20.3" customHeight="1" x14ac:dyDescent="0.3">
      <c r="A3" s="381"/>
      <c r="B3" s="814" t="s">
        <v>1917</v>
      </c>
      <c r="C3" s="815"/>
      <c r="D3" s="815"/>
      <c r="E3" s="815"/>
      <c r="F3" s="851"/>
      <c r="G3" s="814" t="s">
        <v>2055</v>
      </c>
      <c r="H3" s="815"/>
      <c r="I3" s="815"/>
      <c r="J3" s="815"/>
      <c r="K3" s="815"/>
      <c r="L3" s="312"/>
      <c r="M3" s="312"/>
      <c r="N3" s="312"/>
      <c r="O3" s="312"/>
      <c r="P3" s="313"/>
    </row>
    <row r="4" spans="1:16" ht="20.3" customHeight="1" x14ac:dyDescent="0.3">
      <c r="A4" s="381"/>
      <c r="B4" s="816" t="s">
        <v>1918</v>
      </c>
      <c r="C4" s="817"/>
      <c r="D4" s="817"/>
      <c r="E4" s="817"/>
      <c r="F4" s="955"/>
      <c r="G4" s="816" t="s">
        <v>1921</v>
      </c>
      <c r="H4" s="817"/>
      <c r="I4" s="817"/>
      <c r="J4" s="817"/>
      <c r="K4" s="817"/>
      <c r="L4" s="312"/>
      <c r="M4" s="312"/>
      <c r="N4" s="312"/>
      <c r="O4" s="312"/>
      <c r="P4" s="313"/>
    </row>
    <row r="5" spans="1:16" ht="20.3" customHeight="1" x14ac:dyDescent="0.3">
      <c r="A5" s="381"/>
      <c r="B5" s="825" t="s">
        <v>4574</v>
      </c>
      <c r="C5" s="826"/>
      <c r="D5" s="826"/>
      <c r="E5" s="826"/>
      <c r="F5" s="827"/>
      <c r="G5" s="816"/>
      <c r="H5" s="817"/>
      <c r="I5" s="817"/>
      <c r="J5" s="817"/>
      <c r="K5" s="817"/>
      <c r="L5" s="312"/>
      <c r="M5" s="312"/>
      <c r="N5" s="312"/>
      <c r="O5" s="312"/>
      <c r="P5" s="313"/>
    </row>
    <row r="6" spans="1:16" ht="20.3" customHeight="1" x14ac:dyDescent="0.3">
      <c r="A6" s="381"/>
      <c r="B6" s="816" t="s">
        <v>4573</v>
      </c>
      <c r="C6" s="817"/>
      <c r="D6" s="817"/>
      <c r="E6" s="817"/>
      <c r="F6" s="955"/>
      <c r="G6" s="379"/>
      <c r="H6" s="384"/>
      <c r="I6" s="384"/>
      <c r="J6" s="384"/>
      <c r="K6" s="384"/>
      <c r="L6" s="312"/>
      <c r="M6" s="312"/>
      <c r="N6" s="312"/>
      <c r="O6" s="312"/>
      <c r="P6" s="313"/>
    </row>
    <row r="7" spans="1:16" ht="20.3" customHeight="1" thickBot="1" x14ac:dyDescent="0.35">
      <c r="A7" s="314"/>
      <c r="B7" s="315"/>
      <c r="C7" s="315"/>
      <c r="D7" s="315"/>
      <c r="E7" s="315"/>
      <c r="F7" s="315"/>
      <c r="G7" s="315"/>
      <c r="H7" s="315"/>
      <c r="I7" s="315"/>
      <c r="J7" s="315"/>
      <c r="K7" s="315"/>
      <c r="L7" s="315"/>
      <c r="M7" s="315"/>
      <c r="N7" s="315"/>
      <c r="O7" s="315"/>
      <c r="P7" s="316"/>
    </row>
    <row r="8" spans="1:16" ht="20.3" customHeight="1" x14ac:dyDescent="0.3">
      <c r="A8" s="151"/>
      <c r="B8" s="810"/>
      <c r="C8" s="152"/>
      <c r="D8" s="152"/>
      <c r="E8" s="152"/>
      <c r="F8" s="152"/>
      <c r="G8" s="152"/>
      <c r="H8" s="152"/>
      <c r="I8" s="152"/>
      <c r="J8" s="152"/>
      <c r="K8" s="152"/>
      <c r="L8" s="152"/>
      <c r="M8" s="152"/>
      <c r="N8" s="152"/>
      <c r="O8" s="152"/>
      <c r="P8" s="153"/>
    </row>
    <row r="9" spans="1:16" ht="20.3" customHeight="1" x14ac:dyDescent="0.3">
      <c r="A9" s="174">
        <v>3</v>
      </c>
      <c r="B9" s="172" t="s">
        <v>4578</v>
      </c>
      <c r="C9" s="172"/>
      <c r="D9" s="172"/>
      <c r="E9" s="172"/>
      <c r="F9" s="172"/>
      <c r="G9" s="172"/>
      <c r="H9" s="172"/>
      <c r="I9" s="172"/>
      <c r="J9" s="172"/>
      <c r="K9" s="172"/>
      <c r="L9" s="175" t="s">
        <v>144</v>
      </c>
      <c r="M9" s="172"/>
      <c r="N9" s="176" t="s">
        <v>1172</v>
      </c>
      <c r="O9" s="175" t="s">
        <v>145</v>
      </c>
      <c r="P9" s="154"/>
    </row>
    <row r="10" spans="1:16" ht="20.3" customHeight="1" x14ac:dyDescent="0.3">
      <c r="A10" s="155"/>
      <c r="B10" s="149" t="s">
        <v>863</v>
      </c>
      <c r="C10" s="146"/>
      <c r="D10" s="146"/>
      <c r="E10" s="146"/>
      <c r="F10" s="146"/>
      <c r="G10" s="146"/>
      <c r="H10" s="146"/>
      <c r="I10" s="146"/>
      <c r="J10" s="146"/>
      <c r="K10" s="146"/>
      <c r="L10" s="147"/>
      <c r="M10" s="146"/>
      <c r="N10" s="177"/>
      <c r="O10" s="305"/>
      <c r="P10" s="154"/>
    </row>
    <row r="11" spans="1:16" ht="20.3" customHeight="1" x14ac:dyDescent="0.3">
      <c r="A11" s="155"/>
      <c r="B11" s="161" t="s">
        <v>8</v>
      </c>
      <c r="C11" s="161" t="s">
        <v>4575</v>
      </c>
      <c r="D11" s="161"/>
      <c r="E11" s="161"/>
      <c r="F11" s="161"/>
      <c r="G11" s="161"/>
      <c r="H11" s="161"/>
      <c r="I11" s="161"/>
      <c r="J11" s="161"/>
      <c r="K11" s="161"/>
      <c r="L11" s="137"/>
      <c r="M11" s="140"/>
      <c r="N11" s="376" t="str">
        <f>VLOOKUP(_Output!D681,_Guidance!B1821:C1826,2,FALSE)</f>
        <v xml:space="preserve"> </v>
      </c>
      <c r="O11" s="300" t="s">
        <v>2130</v>
      </c>
      <c r="P11" s="154"/>
    </row>
    <row r="12" spans="1:16" ht="20.3" customHeight="1" x14ac:dyDescent="0.3">
      <c r="A12" s="156"/>
      <c r="B12" s="162" t="s">
        <v>20</v>
      </c>
      <c r="C12" s="163" t="s">
        <v>969</v>
      </c>
      <c r="D12" s="163"/>
      <c r="E12" s="163"/>
      <c r="F12" s="163"/>
      <c r="G12" s="163"/>
      <c r="H12" s="163"/>
      <c r="I12" s="163"/>
      <c r="J12" s="163"/>
      <c r="K12" s="163"/>
      <c r="L12" s="138"/>
      <c r="M12" s="141"/>
      <c r="N12" s="405"/>
      <c r="O12" s="301"/>
      <c r="P12" s="157"/>
    </row>
    <row r="13" spans="1:16" ht="20.3" customHeight="1" x14ac:dyDescent="0.3">
      <c r="A13" s="156"/>
      <c r="B13" s="171" t="s">
        <v>21</v>
      </c>
      <c r="C13" s="162" t="s">
        <v>866</v>
      </c>
      <c r="D13" s="162"/>
      <c r="E13" s="162"/>
      <c r="F13" s="162"/>
      <c r="G13" s="162"/>
      <c r="H13" s="162"/>
      <c r="I13" s="162"/>
      <c r="J13" s="162"/>
      <c r="K13" s="162"/>
      <c r="L13" s="138"/>
      <c r="M13" s="141"/>
      <c r="N13" s="405"/>
      <c r="O13" s="301" t="s">
        <v>1066</v>
      </c>
      <c r="P13" s="157"/>
    </row>
    <row r="14" spans="1:16" ht="20.3" customHeight="1" x14ac:dyDescent="0.3">
      <c r="A14" s="156"/>
      <c r="B14" s="171" t="s">
        <v>32</v>
      </c>
      <c r="C14" s="162" t="s">
        <v>867</v>
      </c>
      <c r="D14" s="162"/>
      <c r="E14" s="162"/>
      <c r="F14" s="162"/>
      <c r="G14" s="162"/>
      <c r="H14" s="162"/>
      <c r="I14" s="162"/>
      <c r="J14" s="162"/>
      <c r="K14" s="162"/>
      <c r="L14" s="138"/>
      <c r="M14" s="141"/>
      <c r="N14" s="405"/>
      <c r="O14" s="301" t="s">
        <v>1067</v>
      </c>
      <c r="P14" s="157"/>
    </row>
    <row r="15" spans="1:16" ht="20.3" customHeight="1" x14ac:dyDescent="0.3">
      <c r="A15" s="156"/>
      <c r="B15" s="171" t="s">
        <v>33</v>
      </c>
      <c r="C15" s="162" t="s">
        <v>869</v>
      </c>
      <c r="D15" s="162"/>
      <c r="E15" s="162"/>
      <c r="F15" s="162"/>
      <c r="G15" s="162"/>
      <c r="H15" s="162"/>
      <c r="I15" s="162"/>
      <c r="J15" s="162"/>
      <c r="K15" s="162"/>
      <c r="L15" s="138"/>
      <c r="M15" s="141"/>
      <c r="N15" s="405"/>
      <c r="O15" s="301" t="s">
        <v>1068</v>
      </c>
      <c r="P15" s="157"/>
    </row>
    <row r="16" spans="1:16" ht="20.3" customHeight="1" x14ac:dyDescent="0.3">
      <c r="A16" s="156"/>
      <c r="B16" s="171" t="s">
        <v>34</v>
      </c>
      <c r="C16" s="162" t="s">
        <v>871</v>
      </c>
      <c r="D16" s="162"/>
      <c r="E16" s="162"/>
      <c r="F16" s="162"/>
      <c r="G16" s="162"/>
      <c r="H16" s="162"/>
      <c r="I16" s="162"/>
      <c r="J16" s="162"/>
      <c r="K16" s="162"/>
      <c r="L16" s="138"/>
      <c r="M16" s="141"/>
      <c r="N16" s="405"/>
      <c r="O16" s="301" t="s">
        <v>1069</v>
      </c>
      <c r="P16" s="157"/>
    </row>
    <row r="17" spans="1:16" ht="20.3" customHeight="1" x14ac:dyDescent="0.3">
      <c r="A17" s="156"/>
      <c r="B17" s="171" t="s">
        <v>35</v>
      </c>
      <c r="C17" s="162" t="s">
        <v>873</v>
      </c>
      <c r="D17" s="162"/>
      <c r="E17" s="162"/>
      <c r="F17" s="162"/>
      <c r="G17" s="162"/>
      <c r="H17" s="162"/>
      <c r="I17" s="162"/>
      <c r="J17" s="162"/>
      <c r="K17" s="162"/>
      <c r="L17" s="138"/>
      <c r="M17" s="141"/>
      <c r="N17" s="405"/>
      <c r="O17" s="301" t="s">
        <v>1070</v>
      </c>
      <c r="P17" s="157"/>
    </row>
    <row r="18" spans="1:16" ht="20.3" customHeight="1" x14ac:dyDescent="0.3">
      <c r="A18" s="156"/>
      <c r="B18" s="171" t="s">
        <v>36</v>
      </c>
      <c r="C18" s="162" t="s">
        <v>875</v>
      </c>
      <c r="D18" s="162"/>
      <c r="E18" s="162"/>
      <c r="F18" s="162"/>
      <c r="G18" s="162"/>
      <c r="H18" s="162"/>
      <c r="I18" s="162"/>
      <c r="J18" s="162"/>
      <c r="K18" s="162"/>
      <c r="L18" s="138"/>
      <c r="M18" s="141"/>
      <c r="N18" s="405"/>
      <c r="O18" s="301" t="s">
        <v>1071</v>
      </c>
      <c r="P18" s="157"/>
    </row>
    <row r="19" spans="1:16" ht="20.3" customHeight="1" x14ac:dyDescent="0.3">
      <c r="A19" s="156"/>
      <c r="B19" s="171" t="s">
        <v>37</v>
      </c>
      <c r="C19" s="162" t="s">
        <v>877</v>
      </c>
      <c r="D19" s="162"/>
      <c r="E19" s="162"/>
      <c r="F19" s="162"/>
      <c r="G19" s="162"/>
      <c r="H19" s="162"/>
      <c r="I19" s="162"/>
      <c r="J19" s="162"/>
      <c r="K19" s="162"/>
      <c r="L19" s="138"/>
      <c r="M19" s="141"/>
      <c r="N19" s="405"/>
      <c r="O19" s="301" t="s">
        <v>1072</v>
      </c>
      <c r="P19" s="157"/>
    </row>
    <row r="20" spans="1:16" ht="20.3" customHeight="1" x14ac:dyDescent="0.3">
      <c r="A20" s="156"/>
      <c r="B20" s="171" t="s">
        <v>38</v>
      </c>
      <c r="C20" s="162" t="s">
        <v>879</v>
      </c>
      <c r="D20" s="162"/>
      <c r="E20" s="162"/>
      <c r="F20" s="162"/>
      <c r="G20" s="162"/>
      <c r="H20" s="162"/>
      <c r="I20" s="162"/>
      <c r="J20" s="162"/>
      <c r="K20" s="162"/>
      <c r="L20" s="138"/>
      <c r="M20" s="141"/>
      <c r="N20" s="405"/>
      <c r="O20" s="301" t="s">
        <v>1073</v>
      </c>
      <c r="P20" s="157"/>
    </row>
    <row r="21" spans="1:16" ht="20.3" customHeight="1" x14ac:dyDescent="0.3">
      <c r="A21" s="156"/>
      <c r="B21" s="171" t="s">
        <v>39</v>
      </c>
      <c r="C21" s="162" t="s">
        <v>881</v>
      </c>
      <c r="D21" s="162"/>
      <c r="E21" s="162"/>
      <c r="F21" s="162"/>
      <c r="G21" s="162"/>
      <c r="H21" s="162"/>
      <c r="I21" s="162"/>
      <c r="J21" s="162"/>
      <c r="K21" s="162"/>
      <c r="L21" s="138"/>
      <c r="M21" s="141"/>
      <c r="N21" s="405"/>
      <c r="O21" s="301" t="s">
        <v>1074</v>
      </c>
      <c r="P21" s="157"/>
    </row>
    <row r="22" spans="1:16" ht="20.3" customHeight="1" x14ac:dyDescent="0.3">
      <c r="A22" s="156"/>
      <c r="B22" s="171" t="s">
        <v>188</v>
      </c>
      <c r="C22" s="162" t="s">
        <v>883</v>
      </c>
      <c r="D22" s="162"/>
      <c r="E22" s="162"/>
      <c r="F22" s="162"/>
      <c r="G22" s="162"/>
      <c r="H22" s="162"/>
      <c r="I22" s="162"/>
      <c r="J22" s="162"/>
      <c r="K22" s="162"/>
      <c r="L22" s="138"/>
      <c r="M22" s="141"/>
      <c r="N22" s="405"/>
      <c r="O22" s="301" t="s">
        <v>1075</v>
      </c>
      <c r="P22" s="157"/>
    </row>
    <row r="23" spans="1:16" ht="20.3" customHeight="1" x14ac:dyDescent="0.3">
      <c r="A23" s="156"/>
      <c r="B23" s="171" t="s">
        <v>970</v>
      </c>
      <c r="C23" s="164" t="s">
        <v>885</v>
      </c>
      <c r="D23" s="164"/>
      <c r="E23" s="164"/>
      <c r="F23" s="164"/>
      <c r="G23" s="164"/>
      <c r="H23" s="164"/>
      <c r="I23" s="164"/>
      <c r="J23" s="164"/>
      <c r="K23" s="164"/>
      <c r="L23" s="145"/>
      <c r="M23" s="148"/>
      <c r="N23" s="406"/>
      <c r="O23" s="302" t="s">
        <v>1076</v>
      </c>
      <c r="P23" s="157"/>
    </row>
    <row r="24" spans="1:16" ht="20.3" customHeight="1" x14ac:dyDescent="0.3">
      <c r="A24" s="156"/>
      <c r="B24" s="162"/>
      <c r="C24" s="166" t="s">
        <v>10</v>
      </c>
      <c r="D24" s="166"/>
      <c r="E24" s="166"/>
      <c r="F24" s="166"/>
      <c r="G24" s="166"/>
      <c r="H24" s="166"/>
      <c r="I24" s="166"/>
      <c r="J24" s="166"/>
      <c r="K24" s="166"/>
      <c r="L24" s="306" t="str">
        <f>VLOOKUP(SUM(_Output!D686:D696),_SUM_Completeness!A84:B95, 2, FALSE)</f>
        <v>Incomplete</v>
      </c>
      <c r="M24" s="141"/>
      <c r="N24" s="405"/>
      <c r="O24" s="303" t="s">
        <v>1118</v>
      </c>
      <c r="P24" s="157"/>
    </row>
    <row r="25" spans="1:16" ht="20.3" customHeight="1" x14ac:dyDescent="0.3">
      <c r="A25" s="155"/>
      <c r="B25" s="161" t="s">
        <v>65</v>
      </c>
      <c r="C25" s="161" t="s">
        <v>886</v>
      </c>
      <c r="D25" s="161"/>
      <c r="E25" s="161"/>
      <c r="F25" s="161"/>
      <c r="G25" s="161"/>
      <c r="H25" s="161"/>
      <c r="I25" s="161"/>
      <c r="J25" s="161"/>
      <c r="K25" s="161"/>
      <c r="L25" s="144"/>
      <c r="M25" s="140"/>
      <c r="N25" s="376" t="str">
        <f>VLOOKUP(_Output!D697,_Guidance!B1827:C1832,2,FALSE)</f>
        <v xml:space="preserve"> </v>
      </c>
      <c r="O25" s="300" t="s">
        <v>2131</v>
      </c>
      <c r="P25" s="154"/>
    </row>
    <row r="26" spans="1:16" ht="20.3" customHeight="1" x14ac:dyDescent="0.3">
      <c r="A26" s="155"/>
      <c r="B26" s="161" t="s">
        <v>67</v>
      </c>
      <c r="C26" s="161" t="s">
        <v>887</v>
      </c>
      <c r="D26" s="161"/>
      <c r="E26" s="161"/>
      <c r="F26" s="161"/>
      <c r="G26" s="161"/>
      <c r="H26" s="161"/>
      <c r="I26" s="161"/>
      <c r="J26" s="161"/>
      <c r="K26" s="161"/>
      <c r="L26" s="137"/>
      <c r="M26" s="140"/>
      <c r="N26" s="376" t="str">
        <f>VLOOKUP(_Output!D698,_Guidance!B1833:C1838,2,FALSE)</f>
        <v xml:space="preserve"> </v>
      </c>
      <c r="O26" s="300" t="s">
        <v>2132</v>
      </c>
      <c r="P26" s="154"/>
    </row>
    <row r="27" spans="1:16" ht="20.3" customHeight="1" x14ac:dyDescent="0.3">
      <c r="A27" s="155"/>
      <c r="B27" s="161" t="s">
        <v>176</v>
      </c>
      <c r="C27" s="161" t="s">
        <v>888</v>
      </c>
      <c r="D27" s="161"/>
      <c r="E27" s="161"/>
      <c r="F27" s="161"/>
      <c r="G27" s="161"/>
      <c r="H27" s="161"/>
      <c r="I27" s="161"/>
      <c r="J27" s="161"/>
      <c r="K27" s="161"/>
      <c r="L27" s="137"/>
      <c r="M27" s="140"/>
      <c r="N27" s="376" t="str">
        <f>VLOOKUP(_Output!D699,_Guidance!B1839:C1844,2,FALSE)</f>
        <v xml:space="preserve"> </v>
      </c>
      <c r="O27" s="300" t="s">
        <v>1079</v>
      </c>
      <c r="P27" s="154"/>
    </row>
    <row r="28" spans="1:16" ht="20.3" customHeight="1" x14ac:dyDescent="0.3">
      <c r="A28" s="155"/>
      <c r="B28" s="161" t="s">
        <v>280</v>
      </c>
      <c r="C28" s="161" t="s">
        <v>889</v>
      </c>
      <c r="D28" s="161"/>
      <c r="E28" s="161"/>
      <c r="F28" s="161"/>
      <c r="G28" s="161"/>
      <c r="H28" s="161"/>
      <c r="I28" s="161"/>
      <c r="J28" s="161"/>
      <c r="K28" s="161"/>
      <c r="L28" s="137"/>
      <c r="M28" s="140"/>
      <c r="N28" s="376" t="str">
        <f>VLOOKUP(_Output!D700,_Guidance!B1845:C1850,2,FALSE)</f>
        <v xml:space="preserve"> </v>
      </c>
      <c r="O28" s="300" t="s">
        <v>2133</v>
      </c>
      <c r="P28" s="154"/>
    </row>
    <row r="29" spans="1:16" ht="20.3" customHeight="1" x14ac:dyDescent="0.3">
      <c r="A29" s="155"/>
      <c r="B29" s="161" t="s">
        <v>513</v>
      </c>
      <c r="C29" s="161" t="s">
        <v>1779</v>
      </c>
      <c r="D29" s="161"/>
      <c r="E29" s="161"/>
      <c r="F29" s="161"/>
      <c r="G29" s="161"/>
      <c r="H29" s="161"/>
      <c r="I29" s="161"/>
      <c r="J29" s="161"/>
      <c r="K29" s="161"/>
      <c r="L29" s="137"/>
      <c r="M29" s="140"/>
      <c r="N29" s="376" t="str">
        <f>VLOOKUP(_Output!D701,_Guidance!B1851:C1856,2,FALSE)</f>
        <v xml:space="preserve"> </v>
      </c>
      <c r="O29" s="300" t="s">
        <v>2134</v>
      </c>
      <c r="P29" s="154"/>
    </row>
    <row r="30" spans="1:16" ht="20.3" customHeight="1" x14ac:dyDescent="0.3">
      <c r="A30" s="155"/>
      <c r="B30" s="161" t="s">
        <v>527</v>
      </c>
      <c r="C30" s="161" t="s">
        <v>1784</v>
      </c>
      <c r="D30" s="161"/>
      <c r="E30" s="161"/>
      <c r="F30" s="161"/>
      <c r="G30" s="161"/>
      <c r="H30" s="161"/>
      <c r="I30" s="161"/>
      <c r="J30" s="161"/>
      <c r="K30" s="161"/>
      <c r="L30" s="137"/>
      <c r="M30" s="140"/>
      <c r="N30" s="376" t="str">
        <f>VLOOKUP(_Output!D702,_Guidance!B1857:C1862,2,FALSE)</f>
        <v xml:space="preserve"> </v>
      </c>
      <c r="O30" s="300" t="s">
        <v>1080</v>
      </c>
      <c r="P30" s="154"/>
    </row>
    <row r="31" spans="1:16" ht="20.3" customHeight="1" x14ac:dyDescent="0.3">
      <c r="A31" s="155"/>
      <c r="B31" s="161" t="s">
        <v>546</v>
      </c>
      <c r="C31" s="161" t="s">
        <v>892</v>
      </c>
      <c r="D31" s="161"/>
      <c r="E31" s="161"/>
      <c r="F31" s="161"/>
      <c r="G31" s="161"/>
      <c r="H31" s="161"/>
      <c r="I31" s="161"/>
      <c r="J31" s="161"/>
      <c r="K31" s="161"/>
      <c r="L31" s="137"/>
      <c r="M31" s="140"/>
      <c r="N31" s="376" t="str">
        <f>VLOOKUP(_Output!D703,_Guidance!B1863:C1868,2,FALSE)</f>
        <v xml:space="preserve"> </v>
      </c>
      <c r="O31" s="300" t="s">
        <v>2136</v>
      </c>
      <c r="P31" s="154"/>
    </row>
    <row r="32" spans="1:16" ht="20.3" customHeight="1" x14ac:dyDescent="0.3">
      <c r="A32" s="155"/>
      <c r="B32" s="161" t="s">
        <v>746</v>
      </c>
      <c r="C32" s="161" t="s">
        <v>894</v>
      </c>
      <c r="D32" s="161"/>
      <c r="E32" s="161"/>
      <c r="F32" s="161"/>
      <c r="G32" s="161"/>
      <c r="H32" s="161"/>
      <c r="I32" s="161"/>
      <c r="J32" s="161"/>
      <c r="K32" s="161"/>
      <c r="L32" s="137"/>
      <c r="M32" s="140"/>
      <c r="N32" s="376" t="str">
        <f>VLOOKUP(_Output!D705,_Guidance!B1869:C1874,2,FALSE)</f>
        <v xml:space="preserve"> </v>
      </c>
      <c r="O32" s="300" t="s">
        <v>2251</v>
      </c>
      <c r="P32" s="154"/>
    </row>
    <row r="33" spans="1:16" ht="20.3" customHeight="1" x14ac:dyDescent="0.3">
      <c r="A33" s="155"/>
      <c r="B33" s="161" t="s">
        <v>971</v>
      </c>
      <c r="C33" s="161" t="s">
        <v>3009</v>
      </c>
      <c r="D33" s="161"/>
      <c r="E33" s="161"/>
      <c r="F33" s="161"/>
      <c r="G33" s="161"/>
      <c r="H33" s="161"/>
      <c r="I33" s="161"/>
      <c r="J33" s="161"/>
      <c r="K33" s="161"/>
      <c r="L33" s="137"/>
      <c r="M33" s="140"/>
      <c r="N33" s="376" t="str">
        <f>VLOOKUP(_Output!D1068,_Guidance!B1875:C1880,2,FALSE)</f>
        <v xml:space="preserve"> </v>
      </c>
      <c r="O33" s="300" t="s">
        <v>3010</v>
      </c>
      <c r="P33" s="154"/>
    </row>
    <row r="34" spans="1:16" ht="20.3" customHeight="1" x14ac:dyDescent="0.3">
      <c r="A34" s="155"/>
      <c r="B34" s="161" t="s">
        <v>972</v>
      </c>
      <c r="C34" s="161" t="s">
        <v>896</v>
      </c>
      <c r="D34" s="161"/>
      <c r="E34" s="161"/>
      <c r="F34" s="161"/>
      <c r="G34" s="161"/>
      <c r="H34" s="161"/>
      <c r="I34" s="161"/>
      <c r="J34" s="161"/>
      <c r="K34" s="161"/>
      <c r="L34" s="137"/>
      <c r="M34" s="140"/>
      <c r="N34" s="376" t="str">
        <f>VLOOKUP(_Output!D706,_Guidance!B1881:C1886,2,FALSE)</f>
        <v xml:space="preserve"> </v>
      </c>
      <c r="O34" s="300" t="s">
        <v>2137</v>
      </c>
      <c r="P34" s="154"/>
    </row>
    <row r="35" spans="1:16" ht="20.3" customHeight="1" x14ac:dyDescent="0.3">
      <c r="A35" s="155"/>
      <c r="B35" s="161" t="s">
        <v>973</v>
      </c>
      <c r="C35" s="161" t="s">
        <v>1823</v>
      </c>
      <c r="D35" s="161"/>
      <c r="E35" s="161"/>
      <c r="F35" s="161"/>
      <c r="G35" s="161"/>
      <c r="H35" s="161"/>
      <c r="I35" s="161"/>
      <c r="J35" s="161"/>
      <c r="K35" s="161"/>
      <c r="L35" s="137"/>
      <c r="M35" s="140"/>
      <c r="N35" s="376" t="str">
        <f>VLOOKUP(_Output!D707,_Guidance!B1887:C1892,2,FALSE)</f>
        <v xml:space="preserve"> </v>
      </c>
      <c r="O35" s="300" t="s">
        <v>1119</v>
      </c>
      <c r="P35" s="154"/>
    </row>
    <row r="36" spans="1:16" ht="20.3" customHeight="1" x14ac:dyDescent="0.3">
      <c r="A36" s="155"/>
      <c r="B36" s="161" t="s">
        <v>974</v>
      </c>
      <c r="C36" s="161" t="s">
        <v>900</v>
      </c>
      <c r="D36" s="161"/>
      <c r="E36" s="161"/>
      <c r="F36" s="161"/>
      <c r="G36" s="161"/>
      <c r="H36" s="161"/>
      <c r="I36" s="161"/>
      <c r="J36" s="161"/>
      <c r="K36" s="161"/>
      <c r="L36" s="137"/>
      <c r="M36" s="140"/>
      <c r="N36" s="376" t="str">
        <f>VLOOKUP(_Output!D711,_Guidance!B1893:C1898,2,FALSE)</f>
        <v xml:space="preserve"> </v>
      </c>
      <c r="O36" s="300" t="s">
        <v>2138</v>
      </c>
      <c r="P36" s="154"/>
    </row>
    <row r="37" spans="1:16" ht="20.3" customHeight="1" x14ac:dyDescent="0.3">
      <c r="A37" s="155"/>
      <c r="B37" s="161" t="s">
        <v>975</v>
      </c>
      <c r="C37" s="161" t="s">
        <v>1802</v>
      </c>
      <c r="D37" s="161"/>
      <c r="E37" s="161"/>
      <c r="F37" s="161"/>
      <c r="G37" s="161"/>
      <c r="H37" s="161"/>
      <c r="I37" s="161"/>
      <c r="J37" s="161"/>
      <c r="K37" s="161"/>
      <c r="L37" s="137"/>
      <c r="M37" s="140"/>
      <c r="N37" s="376" t="str">
        <f>VLOOKUP(_Output!D712,_Guidance!B1899:C1904,2,FALSE)</f>
        <v xml:space="preserve"> </v>
      </c>
      <c r="O37" s="300" t="s">
        <v>1082</v>
      </c>
      <c r="P37" s="154"/>
    </row>
    <row r="38" spans="1:16" ht="20.3" customHeight="1" x14ac:dyDescent="0.3">
      <c r="A38" s="155"/>
      <c r="B38" s="150" t="s">
        <v>902</v>
      </c>
      <c r="C38" s="143"/>
      <c r="D38" s="143"/>
      <c r="E38" s="143"/>
      <c r="F38" s="143"/>
      <c r="G38" s="143"/>
      <c r="H38" s="143"/>
      <c r="I38" s="143"/>
      <c r="J38" s="143"/>
      <c r="K38" s="143"/>
      <c r="L38" s="139"/>
      <c r="M38" s="143"/>
      <c r="N38" s="377"/>
      <c r="O38" s="304"/>
      <c r="P38" s="154"/>
    </row>
    <row r="39" spans="1:16" ht="20.3" customHeight="1" x14ac:dyDescent="0.3">
      <c r="A39" s="155"/>
      <c r="B39" s="161" t="s">
        <v>986</v>
      </c>
      <c r="C39" s="167" t="s">
        <v>976</v>
      </c>
      <c r="D39" s="167"/>
      <c r="E39" s="167"/>
      <c r="F39" s="167"/>
      <c r="G39" s="167"/>
      <c r="H39" s="167"/>
      <c r="I39" s="167"/>
      <c r="J39" s="167"/>
      <c r="K39" s="167"/>
      <c r="L39" s="137"/>
      <c r="M39" s="140"/>
      <c r="N39" s="376"/>
      <c r="O39" s="300"/>
      <c r="P39" s="154"/>
    </row>
    <row r="40" spans="1:16" ht="20.3" customHeight="1" x14ac:dyDescent="0.3">
      <c r="A40" s="155"/>
      <c r="B40" s="168" t="s">
        <v>3132</v>
      </c>
      <c r="C40" s="161" t="s">
        <v>977</v>
      </c>
      <c r="D40" s="161"/>
      <c r="E40" s="161"/>
      <c r="F40" s="161"/>
      <c r="G40" s="161"/>
      <c r="H40" s="161"/>
      <c r="I40" s="161"/>
      <c r="J40" s="161"/>
      <c r="K40" s="161"/>
      <c r="L40" s="137"/>
      <c r="M40" s="140"/>
      <c r="N40" s="376" t="str">
        <f>VLOOKUP(_Output!D714,_Guidance!$B$2234:$C$2240,2,FALSE)</f>
        <v xml:space="preserve"> </v>
      </c>
      <c r="O40" s="300" t="s">
        <v>1120</v>
      </c>
      <c r="P40" s="154"/>
    </row>
    <row r="41" spans="1:16" ht="20.3" customHeight="1" x14ac:dyDescent="0.3">
      <c r="A41" s="155"/>
      <c r="B41" s="168" t="s">
        <v>3133</v>
      </c>
      <c r="C41" s="161" t="s">
        <v>1835</v>
      </c>
      <c r="D41" s="161"/>
      <c r="E41" s="161"/>
      <c r="F41" s="161"/>
      <c r="G41" s="161"/>
      <c r="H41" s="161"/>
      <c r="I41" s="161"/>
      <c r="J41" s="161"/>
      <c r="K41" s="161"/>
      <c r="L41" s="137"/>
      <c r="M41" s="140"/>
      <c r="N41" s="376" t="str">
        <f>VLOOKUP(_Output!D715,_Guidance!$B$2234:$C$2240,2,FALSE)</f>
        <v xml:space="preserve"> </v>
      </c>
      <c r="O41" s="161" t="s">
        <v>1845</v>
      </c>
      <c r="P41" s="154"/>
    </row>
    <row r="42" spans="1:16" ht="20.3" customHeight="1" x14ac:dyDescent="0.3">
      <c r="A42" s="155"/>
      <c r="B42" s="168" t="s">
        <v>3134</v>
      </c>
      <c r="C42" s="161" t="s">
        <v>978</v>
      </c>
      <c r="D42" s="161"/>
      <c r="E42" s="161"/>
      <c r="F42" s="161"/>
      <c r="G42" s="161"/>
      <c r="H42" s="161"/>
      <c r="I42" s="161"/>
      <c r="J42" s="161"/>
      <c r="K42" s="161"/>
      <c r="L42" s="137"/>
      <c r="M42" s="140"/>
      <c r="N42" s="376" t="str">
        <f>VLOOKUP(_Output!D716,_Guidance!$B$2234:$C$2240,2,FALSE)</f>
        <v xml:space="preserve"> </v>
      </c>
      <c r="O42" s="300" t="s">
        <v>1121</v>
      </c>
      <c r="P42" s="154"/>
    </row>
    <row r="43" spans="1:16" ht="20.3" customHeight="1" x14ac:dyDescent="0.3">
      <c r="A43" s="155"/>
      <c r="B43" s="168" t="s">
        <v>3135</v>
      </c>
      <c r="C43" s="161" t="s">
        <v>979</v>
      </c>
      <c r="D43" s="161"/>
      <c r="E43" s="161"/>
      <c r="F43" s="161"/>
      <c r="G43" s="161"/>
      <c r="H43" s="161"/>
      <c r="I43" s="161"/>
      <c r="J43" s="161"/>
      <c r="K43" s="161"/>
      <c r="L43" s="137"/>
      <c r="M43" s="140"/>
      <c r="N43" s="376" t="str">
        <f>VLOOKUP(_Output!D717,_Guidance!$B$2234:$C$2240,2,FALSE)</f>
        <v xml:space="preserve"> </v>
      </c>
      <c r="O43" s="300" t="s">
        <v>1122</v>
      </c>
      <c r="P43" s="154"/>
    </row>
    <row r="44" spans="1:16" ht="20.3" customHeight="1" x14ac:dyDescent="0.3">
      <c r="A44" s="155"/>
      <c r="B44" s="168" t="s">
        <v>3136</v>
      </c>
      <c r="C44" s="161" t="s">
        <v>980</v>
      </c>
      <c r="D44" s="161"/>
      <c r="E44" s="161"/>
      <c r="F44" s="161"/>
      <c r="G44" s="161"/>
      <c r="H44" s="161"/>
      <c r="I44" s="161"/>
      <c r="J44" s="161"/>
      <c r="K44" s="161"/>
      <c r="L44" s="137"/>
      <c r="M44" s="140"/>
      <c r="N44" s="376" t="str">
        <f>VLOOKUP(_Output!D718,_Guidance!$B$2234:$C$2240,2,FALSE)</f>
        <v xml:space="preserve"> </v>
      </c>
      <c r="O44" s="300" t="s">
        <v>2261</v>
      </c>
      <c r="P44" s="154"/>
    </row>
    <row r="45" spans="1:16" ht="20.3" customHeight="1" x14ac:dyDescent="0.3">
      <c r="A45" s="155"/>
      <c r="B45" s="168" t="s">
        <v>3137</v>
      </c>
      <c r="C45" s="161" t="s">
        <v>981</v>
      </c>
      <c r="D45" s="161"/>
      <c r="E45" s="161"/>
      <c r="F45" s="161"/>
      <c r="G45" s="161"/>
      <c r="H45" s="161"/>
      <c r="I45" s="161"/>
      <c r="J45" s="161"/>
      <c r="K45" s="161"/>
      <c r="L45" s="137"/>
      <c r="M45" s="140"/>
      <c r="N45" s="376" t="str">
        <f>VLOOKUP(_Output!D719,_Guidance!$B$2234:$C$2240,2,FALSE)</f>
        <v xml:space="preserve"> </v>
      </c>
      <c r="O45" s="300" t="s">
        <v>1123</v>
      </c>
      <c r="P45" s="154"/>
    </row>
    <row r="46" spans="1:16" ht="20.3" customHeight="1" x14ac:dyDescent="0.3">
      <c r="A46" s="155"/>
      <c r="B46" s="168" t="s">
        <v>3138</v>
      </c>
      <c r="C46" s="161" t="s">
        <v>982</v>
      </c>
      <c r="D46" s="161"/>
      <c r="E46" s="161"/>
      <c r="F46" s="161"/>
      <c r="G46" s="161"/>
      <c r="H46" s="161"/>
      <c r="I46" s="161"/>
      <c r="J46" s="161"/>
      <c r="K46" s="161"/>
      <c r="L46" s="137"/>
      <c r="M46" s="140"/>
      <c r="N46" s="376" t="str">
        <f>VLOOKUP(_Output!D720,_Guidance!$B$2234:$C$2240,2,FALSE)</f>
        <v xml:space="preserve"> </v>
      </c>
      <c r="O46" s="300" t="s">
        <v>1124</v>
      </c>
      <c r="P46" s="154"/>
    </row>
    <row r="47" spans="1:16" ht="20.3" customHeight="1" x14ac:dyDescent="0.3">
      <c r="A47" s="155"/>
      <c r="B47" s="168" t="s">
        <v>3139</v>
      </c>
      <c r="C47" s="161" t="s">
        <v>983</v>
      </c>
      <c r="D47" s="161"/>
      <c r="E47" s="161"/>
      <c r="F47" s="161"/>
      <c r="G47" s="161"/>
      <c r="H47" s="161"/>
      <c r="I47" s="161"/>
      <c r="J47" s="161"/>
      <c r="K47" s="161"/>
      <c r="L47" s="137"/>
      <c r="M47" s="140"/>
      <c r="N47" s="376" t="str">
        <f>VLOOKUP(_Output!D721,_Guidance!$B$2234:$C$2240,2,FALSE)</f>
        <v xml:space="preserve"> </v>
      </c>
      <c r="O47" s="300" t="s">
        <v>1125</v>
      </c>
      <c r="P47" s="154"/>
    </row>
    <row r="48" spans="1:16" ht="20.3" customHeight="1" x14ac:dyDescent="0.3">
      <c r="A48" s="155"/>
      <c r="B48" s="168" t="s">
        <v>3140</v>
      </c>
      <c r="C48" s="161" t="s">
        <v>984</v>
      </c>
      <c r="D48" s="161"/>
      <c r="E48" s="161"/>
      <c r="F48" s="161"/>
      <c r="G48" s="161"/>
      <c r="H48" s="161"/>
      <c r="I48" s="161"/>
      <c r="J48" s="161"/>
      <c r="K48" s="161"/>
      <c r="L48" s="137"/>
      <c r="M48" s="140"/>
      <c r="N48" s="376" t="str">
        <f>VLOOKUP(_Output!D722,_Guidance!$B$2234:$C$2240,2,FALSE)</f>
        <v xml:space="preserve"> </v>
      </c>
      <c r="O48" s="300" t="s">
        <v>1126</v>
      </c>
      <c r="P48" s="154"/>
    </row>
    <row r="49" spans="1:16" ht="20.3" customHeight="1" x14ac:dyDescent="0.3">
      <c r="A49" s="155"/>
      <c r="B49" s="168" t="s">
        <v>3141</v>
      </c>
      <c r="C49" s="161" t="s">
        <v>985</v>
      </c>
      <c r="D49" s="161"/>
      <c r="E49" s="161"/>
      <c r="F49" s="161"/>
      <c r="G49" s="161"/>
      <c r="H49" s="161"/>
      <c r="I49" s="161"/>
      <c r="J49" s="161"/>
      <c r="K49" s="161"/>
      <c r="L49" s="137"/>
      <c r="M49" s="140"/>
      <c r="N49" s="376" t="str">
        <f>VLOOKUP(_Output!D723,_Guidance!$B$2234:$C$2240,2,FALSE)</f>
        <v xml:space="preserve"> </v>
      </c>
      <c r="O49" s="300" t="s">
        <v>1127</v>
      </c>
      <c r="P49" s="154"/>
    </row>
    <row r="50" spans="1:16" ht="20.3" customHeight="1" x14ac:dyDescent="0.3">
      <c r="A50" s="155"/>
      <c r="B50" s="168" t="s">
        <v>3142</v>
      </c>
      <c r="C50" s="161" t="s">
        <v>2068</v>
      </c>
      <c r="D50" s="161"/>
      <c r="E50" s="161"/>
      <c r="F50" s="161"/>
      <c r="G50" s="161"/>
      <c r="H50" s="161"/>
      <c r="I50" s="161"/>
      <c r="J50" s="161"/>
      <c r="K50" s="161"/>
      <c r="L50" s="137"/>
      <c r="M50" s="140"/>
      <c r="N50" s="376" t="str">
        <f>VLOOKUP(_Output!D724,_Guidance!$B$2234:$C$2240,2,FALSE)</f>
        <v xml:space="preserve"> </v>
      </c>
      <c r="O50" s="300" t="s">
        <v>2984</v>
      </c>
      <c r="P50" s="154"/>
    </row>
    <row r="51" spans="1:16" ht="20.3" customHeight="1" x14ac:dyDescent="0.3">
      <c r="A51" s="155"/>
      <c r="B51" s="168" t="s">
        <v>3143</v>
      </c>
      <c r="C51" s="161" t="s">
        <v>1830</v>
      </c>
      <c r="D51" s="161"/>
      <c r="E51" s="161"/>
      <c r="F51" s="161"/>
      <c r="G51" s="161"/>
      <c r="H51" s="161"/>
      <c r="I51" s="161"/>
      <c r="J51" s="161"/>
      <c r="K51" s="161"/>
      <c r="L51" s="137"/>
      <c r="M51" s="140"/>
      <c r="N51" s="376" t="str">
        <f>VLOOKUP(_Output!D725,_Guidance!$B$2234:$C$2240,2,FALSE)</f>
        <v xml:space="preserve"> </v>
      </c>
      <c r="O51" s="300" t="s">
        <v>1839</v>
      </c>
      <c r="P51" s="154"/>
    </row>
    <row r="52" spans="1:16" ht="20.3" customHeight="1" x14ac:dyDescent="0.3">
      <c r="A52" s="155"/>
      <c r="B52" s="168" t="s">
        <v>3144</v>
      </c>
      <c r="C52" s="161" t="s">
        <v>1829</v>
      </c>
      <c r="D52" s="161"/>
      <c r="E52" s="161"/>
      <c r="F52" s="161"/>
      <c r="G52" s="161"/>
      <c r="H52" s="161"/>
      <c r="I52" s="161"/>
      <c r="J52" s="161"/>
      <c r="K52" s="161"/>
      <c r="L52" s="137"/>
      <c r="M52" s="140"/>
      <c r="N52" s="376" t="str">
        <f>VLOOKUP(_Output!D726,_Guidance!$B$2234:$C$2240,2,FALSE)</f>
        <v xml:space="preserve"> </v>
      </c>
      <c r="O52" s="300" t="s">
        <v>1897</v>
      </c>
      <c r="P52" s="154"/>
    </row>
    <row r="53" spans="1:16" ht="20.3" customHeight="1" x14ac:dyDescent="0.3">
      <c r="A53" s="155"/>
      <c r="B53" s="168" t="s">
        <v>3145</v>
      </c>
      <c r="C53" s="161" t="s">
        <v>1831</v>
      </c>
      <c r="D53" s="161"/>
      <c r="E53" s="161"/>
      <c r="F53" s="161"/>
      <c r="G53" s="161"/>
      <c r="H53" s="161"/>
      <c r="I53" s="161"/>
      <c r="J53" s="161"/>
      <c r="K53" s="161"/>
      <c r="L53" s="137"/>
      <c r="M53" s="140"/>
      <c r="N53" s="376" t="str">
        <f>VLOOKUP(_Output!D727,_Guidance!$B$2234:$C$2240,2,FALSE)</f>
        <v xml:space="preserve"> </v>
      </c>
      <c r="O53" s="300" t="s">
        <v>1840</v>
      </c>
      <c r="P53" s="154"/>
    </row>
    <row r="54" spans="1:16" ht="20.3" customHeight="1" x14ac:dyDescent="0.3">
      <c r="A54" s="155"/>
      <c r="B54" s="168" t="s">
        <v>3146</v>
      </c>
      <c r="C54" s="161" t="s">
        <v>1837</v>
      </c>
      <c r="D54" s="161"/>
      <c r="E54" s="161"/>
      <c r="F54" s="161"/>
      <c r="G54" s="161"/>
      <c r="H54" s="161"/>
      <c r="I54" s="161"/>
      <c r="J54" s="161"/>
      <c r="K54" s="161"/>
      <c r="L54" s="137"/>
      <c r="M54" s="140"/>
      <c r="N54" s="376" t="str">
        <f>VLOOKUP(_Output!D728,_Guidance!$B$2234:$C$2240,2,FALSE)</f>
        <v xml:space="preserve"> </v>
      </c>
      <c r="O54" s="300" t="s">
        <v>1841</v>
      </c>
      <c r="P54" s="154"/>
    </row>
    <row r="55" spans="1:16" ht="20.3" customHeight="1" x14ac:dyDescent="0.3">
      <c r="A55" s="155"/>
      <c r="B55" s="168" t="s">
        <v>3147</v>
      </c>
      <c r="C55" s="161" t="s">
        <v>1836</v>
      </c>
      <c r="D55" s="161"/>
      <c r="E55" s="161"/>
      <c r="F55" s="161"/>
      <c r="G55" s="161"/>
      <c r="H55" s="161"/>
      <c r="I55" s="161"/>
      <c r="J55" s="161"/>
      <c r="K55" s="161"/>
      <c r="L55" s="137"/>
      <c r="M55" s="140"/>
      <c r="N55" s="376" t="str">
        <f>VLOOKUP(_Output!D729,_Guidance!$B$2234:$C$2240,2,FALSE)</f>
        <v xml:space="preserve"> </v>
      </c>
      <c r="O55" s="300" t="s">
        <v>1842</v>
      </c>
      <c r="P55" s="154"/>
    </row>
    <row r="56" spans="1:16" ht="20.3" customHeight="1" x14ac:dyDescent="0.3">
      <c r="A56" s="155"/>
      <c r="B56" s="168" t="s">
        <v>3148</v>
      </c>
      <c r="C56" s="161" t="s">
        <v>1843</v>
      </c>
      <c r="D56" s="161"/>
      <c r="E56" s="161"/>
      <c r="F56" s="161"/>
      <c r="G56" s="161"/>
      <c r="H56" s="161"/>
      <c r="I56" s="161"/>
      <c r="J56" s="161"/>
      <c r="K56" s="161"/>
      <c r="L56" s="137"/>
      <c r="M56" s="140"/>
      <c r="N56" s="376" t="str">
        <f>VLOOKUP(_Output!D730,_Guidance!$B$2234:$C$2240,2,FALSE)</f>
        <v xml:space="preserve"> </v>
      </c>
      <c r="O56" s="300" t="s">
        <v>1844</v>
      </c>
      <c r="P56" s="154"/>
    </row>
    <row r="57" spans="1:16" ht="20.3" customHeight="1" x14ac:dyDescent="0.3">
      <c r="A57" s="155"/>
      <c r="B57" s="168" t="s">
        <v>3149</v>
      </c>
      <c r="C57" s="161" t="s">
        <v>4576</v>
      </c>
      <c r="D57" s="161"/>
      <c r="E57" s="161"/>
      <c r="F57" s="161"/>
      <c r="G57" s="161"/>
      <c r="H57" s="161"/>
      <c r="I57" s="161"/>
      <c r="J57" s="161"/>
      <c r="K57" s="161"/>
      <c r="L57" s="137"/>
      <c r="M57" s="140"/>
      <c r="N57" s="376" t="str">
        <f>VLOOKUP(_Output!D731,_Guidance!$B$2234:$C$2240,2,FALSE)</f>
        <v xml:space="preserve"> </v>
      </c>
      <c r="O57" s="300" t="s">
        <v>1128</v>
      </c>
      <c r="P57" s="154"/>
    </row>
    <row r="58" spans="1:16" ht="20.3" customHeight="1" x14ac:dyDescent="0.3">
      <c r="A58" s="155"/>
      <c r="B58" s="168" t="s">
        <v>3150</v>
      </c>
      <c r="C58" s="161" t="s">
        <v>4577</v>
      </c>
      <c r="D58" s="161"/>
      <c r="E58" s="161"/>
      <c r="F58" s="161"/>
      <c r="G58" s="161"/>
      <c r="H58" s="161"/>
      <c r="I58" s="161"/>
      <c r="J58" s="161"/>
      <c r="K58" s="161"/>
      <c r="L58" s="137"/>
      <c r="M58" s="140"/>
      <c r="N58" s="376" t="str">
        <f>VLOOKUP(_Output!D732,_Guidance!$B$2234:$C$2240,2,FALSE)</f>
        <v xml:space="preserve"> </v>
      </c>
      <c r="O58" s="300" t="s">
        <v>1129</v>
      </c>
      <c r="P58" s="154"/>
    </row>
    <row r="59" spans="1:16" ht="20.3" customHeight="1" x14ac:dyDescent="0.3">
      <c r="A59" s="155"/>
      <c r="B59" s="168" t="s">
        <v>3151</v>
      </c>
      <c r="C59" s="161" t="s">
        <v>342</v>
      </c>
      <c r="D59" s="161"/>
      <c r="E59" s="161"/>
      <c r="F59" s="161"/>
      <c r="G59" s="161"/>
      <c r="H59" s="161"/>
      <c r="I59" s="161"/>
      <c r="J59" s="161"/>
      <c r="K59" s="161"/>
      <c r="L59" s="137"/>
      <c r="M59" s="140"/>
      <c r="N59" s="376" t="str">
        <f>VLOOKUP(_Output!D733,_Guidance!$B$2234:$C$2240,2,FALSE)</f>
        <v xml:space="preserve"> </v>
      </c>
      <c r="O59" s="300" t="s">
        <v>1130</v>
      </c>
      <c r="P59" s="154"/>
    </row>
    <row r="60" spans="1:16" ht="20.3" customHeight="1" x14ac:dyDescent="0.3">
      <c r="A60" s="155"/>
      <c r="B60" s="168" t="s">
        <v>3152</v>
      </c>
      <c r="C60" s="161" t="s">
        <v>1832</v>
      </c>
      <c r="D60" s="161"/>
      <c r="E60" s="161"/>
      <c r="F60" s="161"/>
      <c r="G60" s="161"/>
      <c r="H60" s="161"/>
      <c r="I60" s="161"/>
      <c r="J60" s="161"/>
      <c r="K60" s="161"/>
      <c r="L60" s="137"/>
      <c r="M60" s="140"/>
      <c r="N60" s="376" t="str">
        <f>VLOOKUP(_Output!D734,_Guidance!$B$2234:$C$2240,2,FALSE)</f>
        <v xml:space="preserve"> </v>
      </c>
      <c r="O60" s="300" t="s">
        <v>1846</v>
      </c>
      <c r="P60" s="154"/>
    </row>
    <row r="61" spans="1:16" ht="20.3" customHeight="1" x14ac:dyDescent="0.3">
      <c r="A61" s="155"/>
      <c r="B61" s="168" t="s">
        <v>3153</v>
      </c>
      <c r="C61" s="161" t="s">
        <v>1833</v>
      </c>
      <c r="D61" s="161"/>
      <c r="E61" s="161"/>
      <c r="F61" s="161"/>
      <c r="G61" s="161"/>
      <c r="H61" s="161"/>
      <c r="I61" s="161"/>
      <c r="J61" s="161"/>
      <c r="K61" s="161"/>
      <c r="L61" s="137"/>
      <c r="M61" s="140"/>
      <c r="N61" s="376" t="str">
        <f>VLOOKUP(_Output!D735,_Guidance!$B$2234:$C$2240,2,FALSE)</f>
        <v xml:space="preserve"> </v>
      </c>
      <c r="O61" s="300" t="s">
        <v>1847</v>
      </c>
      <c r="P61" s="154"/>
    </row>
    <row r="62" spans="1:16" ht="20.3" customHeight="1" x14ac:dyDescent="0.3">
      <c r="A62" s="155"/>
      <c r="B62" s="168" t="s">
        <v>3154</v>
      </c>
      <c r="C62" s="161" t="s">
        <v>1834</v>
      </c>
      <c r="D62" s="161"/>
      <c r="E62" s="161"/>
      <c r="F62" s="161"/>
      <c r="G62" s="161"/>
      <c r="H62" s="161"/>
      <c r="I62" s="161"/>
      <c r="J62" s="161"/>
      <c r="K62" s="161"/>
      <c r="L62" s="137"/>
      <c r="M62" s="140"/>
      <c r="N62" s="376" t="str">
        <f>VLOOKUP(_Output!D736,_Guidance!$B$2234:$C$2240,2,FALSE)</f>
        <v xml:space="preserve"> </v>
      </c>
      <c r="O62" s="300" t="s">
        <v>1848</v>
      </c>
      <c r="P62" s="154"/>
    </row>
    <row r="63" spans="1:16" ht="20.3" customHeight="1" x14ac:dyDescent="0.3">
      <c r="A63" s="155"/>
      <c r="B63" s="168" t="s">
        <v>3155</v>
      </c>
      <c r="C63" s="169" t="s">
        <v>1838</v>
      </c>
      <c r="D63" s="169"/>
      <c r="E63" s="169"/>
      <c r="F63" s="169"/>
      <c r="G63" s="169"/>
      <c r="H63" s="169"/>
      <c r="I63" s="169"/>
      <c r="J63" s="169"/>
      <c r="K63" s="169"/>
      <c r="L63" s="139"/>
      <c r="M63" s="143"/>
      <c r="N63" s="511" t="str">
        <f>VLOOKUP(_Output!D737,_Guidance!$B$2234:$C$2240,2,FALSE)</f>
        <v xml:space="preserve"> </v>
      </c>
      <c r="O63" s="304" t="s">
        <v>1849</v>
      </c>
      <c r="P63" s="154"/>
    </row>
    <row r="64" spans="1:16" ht="20.3" customHeight="1" x14ac:dyDescent="0.3">
      <c r="A64" s="155"/>
      <c r="B64" s="140"/>
      <c r="C64" s="158" t="s">
        <v>578</v>
      </c>
      <c r="D64" s="158"/>
      <c r="E64" s="158"/>
      <c r="F64" s="158"/>
      <c r="G64" s="158"/>
      <c r="H64" s="158"/>
      <c r="I64" s="158"/>
      <c r="J64" s="158"/>
      <c r="K64" s="158"/>
      <c r="L64" s="307">
        <f>IFERROR(ROUND(_Output!K739,0),0)</f>
        <v>0</v>
      </c>
      <c r="M64" s="140"/>
      <c r="N64" s="178"/>
      <c r="O64" s="300"/>
      <c r="P64" s="154"/>
    </row>
    <row r="65" spans="1:16" ht="20.3" customHeight="1" x14ac:dyDescent="0.3">
      <c r="A65" s="155"/>
      <c r="B65" s="140"/>
      <c r="C65" s="140"/>
      <c r="D65" s="140"/>
      <c r="E65" s="140"/>
      <c r="F65" s="140"/>
      <c r="G65" s="140"/>
      <c r="H65" s="140"/>
      <c r="I65" s="140"/>
      <c r="J65" s="140"/>
      <c r="K65" s="140"/>
      <c r="L65" s="144"/>
      <c r="M65" s="140"/>
      <c r="N65" s="137"/>
      <c r="O65" s="137"/>
      <c r="P65" s="154"/>
    </row>
    <row r="66" spans="1:16" ht="20.3" customHeight="1" x14ac:dyDescent="0.3">
      <c r="A66" s="174"/>
      <c r="B66" s="172" t="s">
        <v>223</v>
      </c>
      <c r="C66" s="172"/>
      <c r="D66" s="172"/>
      <c r="E66" s="172"/>
      <c r="F66" s="172"/>
      <c r="G66" s="172"/>
      <c r="H66" s="172"/>
      <c r="I66" s="172"/>
      <c r="J66" s="172"/>
      <c r="K66" s="383"/>
      <c r="L66" s="139"/>
      <c r="M66" s="140"/>
      <c r="N66" s="139"/>
      <c r="O66" s="139"/>
      <c r="P66" s="154"/>
    </row>
    <row r="67" spans="1:16" ht="20.3" customHeight="1" x14ac:dyDescent="0.3">
      <c r="A67" s="9"/>
      <c r="B67" s="3" t="s">
        <v>3156</v>
      </c>
      <c r="C67" s="3" t="s">
        <v>4103</v>
      </c>
      <c r="D67" s="5"/>
      <c r="E67" s="5"/>
      <c r="F67" s="5"/>
      <c r="G67" s="5"/>
      <c r="H67" s="5"/>
      <c r="I67" s="5"/>
      <c r="J67" s="5"/>
      <c r="K67" s="102" t="s">
        <v>863</v>
      </c>
      <c r="L67" s="601" t="s">
        <v>8</v>
      </c>
      <c r="M67" s="602"/>
      <c r="N67" s="909"/>
      <c r="O67" s="910"/>
      <c r="P67" s="14"/>
    </row>
    <row r="68" spans="1:16" ht="20.3" customHeight="1" x14ac:dyDescent="0.3">
      <c r="A68" s="9"/>
      <c r="B68" s="5"/>
      <c r="C68" s="5"/>
      <c r="D68" s="5"/>
      <c r="E68" s="5"/>
      <c r="F68" s="5"/>
      <c r="G68" s="5"/>
      <c r="H68" s="5"/>
      <c r="I68" s="5"/>
      <c r="J68" s="5"/>
      <c r="K68" s="5"/>
      <c r="L68" s="603" t="s">
        <v>65</v>
      </c>
      <c r="M68" s="604"/>
      <c r="N68" s="905"/>
      <c r="O68" s="906"/>
      <c r="P68" s="14"/>
    </row>
    <row r="69" spans="1:16" ht="20.3" customHeight="1" x14ac:dyDescent="0.3">
      <c r="A69" s="9"/>
      <c r="B69" s="5"/>
      <c r="C69" s="5"/>
      <c r="D69" s="5"/>
      <c r="E69" s="5"/>
      <c r="F69" s="5"/>
      <c r="G69" s="5"/>
      <c r="H69" s="5"/>
      <c r="I69" s="5"/>
      <c r="J69" s="5"/>
      <c r="K69" s="5"/>
      <c r="L69" s="603" t="s">
        <v>67</v>
      </c>
      <c r="M69" s="604"/>
      <c r="N69" s="901"/>
      <c r="O69" s="902"/>
      <c r="P69" s="14"/>
    </row>
    <row r="70" spans="1:16" ht="20.3" customHeight="1" x14ac:dyDescent="0.3">
      <c r="A70" s="9"/>
      <c r="B70" s="5"/>
      <c r="C70" s="5"/>
      <c r="D70" s="5"/>
      <c r="E70" s="5"/>
      <c r="F70" s="5"/>
      <c r="G70" s="5"/>
      <c r="H70" s="5"/>
      <c r="I70" s="5"/>
      <c r="J70" s="5"/>
      <c r="K70" s="5"/>
      <c r="L70" s="603" t="s">
        <v>176</v>
      </c>
      <c r="M70" s="604"/>
      <c r="N70" s="905"/>
      <c r="O70" s="906"/>
      <c r="P70" s="14"/>
    </row>
    <row r="71" spans="1:16" ht="20.3" customHeight="1" x14ac:dyDescent="0.3">
      <c r="A71" s="9"/>
      <c r="B71" s="5"/>
      <c r="C71" s="5"/>
      <c r="D71" s="5"/>
      <c r="E71" s="5"/>
      <c r="F71" s="5"/>
      <c r="G71" s="5"/>
      <c r="H71" s="5"/>
      <c r="I71" s="5"/>
      <c r="J71" s="5"/>
      <c r="K71" s="5"/>
      <c r="L71" s="603" t="s">
        <v>280</v>
      </c>
      <c r="M71" s="604"/>
      <c r="N71" s="901"/>
      <c r="O71" s="902"/>
      <c r="P71" s="14"/>
    </row>
    <row r="72" spans="1:16" ht="20.3" customHeight="1" x14ac:dyDescent="0.3">
      <c r="A72" s="9"/>
      <c r="B72" s="5"/>
      <c r="C72" s="5"/>
      <c r="D72" s="5"/>
      <c r="E72" s="5"/>
      <c r="F72" s="5"/>
      <c r="G72" s="5"/>
      <c r="H72" s="5"/>
      <c r="I72" s="5"/>
      <c r="J72" s="5"/>
      <c r="K72" s="5"/>
      <c r="L72" s="603" t="s">
        <v>513</v>
      </c>
      <c r="M72" s="604"/>
      <c r="N72" s="901"/>
      <c r="O72" s="902"/>
      <c r="P72" s="14"/>
    </row>
    <row r="73" spans="1:16" ht="20.3" customHeight="1" x14ac:dyDescent="0.3">
      <c r="A73" s="9"/>
      <c r="B73" s="5"/>
      <c r="C73" s="5"/>
      <c r="D73" s="5"/>
      <c r="E73" s="5"/>
      <c r="F73" s="5"/>
      <c r="G73" s="5"/>
      <c r="H73" s="5"/>
      <c r="I73" s="5"/>
      <c r="J73" s="5"/>
      <c r="K73" s="5"/>
      <c r="L73" s="603" t="s">
        <v>527</v>
      </c>
      <c r="M73" s="604"/>
      <c r="N73" s="905"/>
      <c r="O73" s="906"/>
      <c r="P73" s="14"/>
    </row>
    <row r="74" spans="1:16" ht="20.3" customHeight="1" x14ac:dyDescent="0.3">
      <c r="A74" s="9"/>
      <c r="B74" s="5"/>
      <c r="C74" s="5"/>
      <c r="D74" s="5"/>
      <c r="E74" s="5"/>
      <c r="F74" s="5"/>
      <c r="G74" s="5"/>
      <c r="H74" s="5"/>
      <c r="I74" s="5"/>
      <c r="J74" s="5"/>
      <c r="K74" s="5"/>
      <c r="L74" s="603" t="s">
        <v>546</v>
      </c>
      <c r="M74" s="604"/>
      <c r="N74" s="899"/>
      <c r="O74" s="900"/>
      <c r="P74" s="14"/>
    </row>
    <row r="75" spans="1:16" ht="20.3" customHeight="1" x14ac:dyDescent="0.3">
      <c r="A75" s="9"/>
      <c r="B75" s="5"/>
      <c r="C75" s="5"/>
      <c r="D75" s="5"/>
      <c r="E75" s="5"/>
      <c r="F75" s="5"/>
      <c r="G75" s="5"/>
      <c r="H75" s="5"/>
      <c r="I75" s="5"/>
      <c r="J75" s="5"/>
      <c r="K75" s="5"/>
      <c r="L75" s="603" t="s">
        <v>746</v>
      </c>
      <c r="M75" s="604"/>
      <c r="N75" s="899"/>
      <c r="O75" s="900"/>
      <c r="P75" s="14"/>
    </row>
    <row r="76" spans="1:16" ht="20.3" customHeight="1" x14ac:dyDescent="0.3">
      <c r="A76" s="9"/>
      <c r="B76" s="5"/>
      <c r="C76" s="5"/>
      <c r="D76" s="5"/>
      <c r="E76" s="5"/>
      <c r="F76" s="5"/>
      <c r="G76" s="5"/>
      <c r="H76" s="5"/>
      <c r="I76" s="5"/>
      <c r="J76" s="5"/>
      <c r="K76" s="5"/>
      <c r="L76" s="603" t="s">
        <v>971</v>
      </c>
      <c r="M76" s="604"/>
      <c r="N76" s="899"/>
      <c r="O76" s="900"/>
      <c r="P76" s="14"/>
    </row>
    <row r="77" spans="1:16" ht="20.3" customHeight="1" x14ac:dyDescent="0.3">
      <c r="A77" s="9"/>
      <c r="B77" s="5"/>
      <c r="C77" s="5"/>
      <c r="D77" s="5"/>
      <c r="E77" s="5"/>
      <c r="F77" s="5"/>
      <c r="G77" s="5"/>
      <c r="H77" s="5"/>
      <c r="I77" s="5"/>
      <c r="J77" s="5"/>
      <c r="K77" s="5"/>
      <c r="L77" s="603" t="s">
        <v>972</v>
      </c>
      <c r="M77" s="604"/>
      <c r="N77" s="899"/>
      <c r="O77" s="900"/>
      <c r="P77" s="14"/>
    </row>
    <row r="78" spans="1:16" ht="20.3" customHeight="1" x14ac:dyDescent="0.3">
      <c r="A78" s="9"/>
      <c r="B78" s="5"/>
      <c r="C78" s="5"/>
      <c r="D78" s="5"/>
      <c r="E78" s="5"/>
      <c r="F78" s="5"/>
      <c r="G78" s="5"/>
      <c r="H78" s="5"/>
      <c r="I78" s="5"/>
      <c r="J78" s="5"/>
      <c r="K78" s="5"/>
      <c r="L78" s="603" t="s">
        <v>973</v>
      </c>
      <c r="M78" s="604"/>
      <c r="N78" s="899"/>
      <c r="O78" s="900"/>
      <c r="P78" s="14"/>
    </row>
    <row r="79" spans="1:16" ht="20.3" customHeight="1" x14ac:dyDescent="0.3">
      <c r="A79" s="9"/>
      <c r="B79" s="5"/>
      <c r="C79" s="5"/>
      <c r="D79" s="5"/>
      <c r="E79" s="5"/>
      <c r="F79" s="5"/>
      <c r="G79" s="5"/>
      <c r="H79" s="5"/>
      <c r="I79" s="5"/>
      <c r="J79" s="5"/>
      <c r="K79" s="5"/>
      <c r="L79" s="603" t="s">
        <v>974</v>
      </c>
      <c r="M79" s="604"/>
      <c r="N79" s="899"/>
      <c r="O79" s="900"/>
      <c r="P79" s="14"/>
    </row>
    <row r="80" spans="1:16" ht="20.3" customHeight="1" x14ac:dyDescent="0.3">
      <c r="A80" s="9"/>
      <c r="B80" s="5"/>
      <c r="C80" s="5"/>
      <c r="D80" s="5"/>
      <c r="E80" s="5"/>
      <c r="F80" s="5"/>
      <c r="G80" s="5"/>
      <c r="H80" s="5"/>
      <c r="I80" s="5"/>
      <c r="J80" s="5"/>
      <c r="K80" s="5"/>
      <c r="L80" s="605" t="s">
        <v>975</v>
      </c>
      <c r="M80" s="606"/>
      <c r="N80" s="907"/>
      <c r="O80" s="908"/>
      <c r="P80" s="14"/>
    </row>
    <row r="81" spans="1:16" ht="20.3" customHeight="1" x14ac:dyDescent="0.3">
      <c r="A81" s="9"/>
      <c r="B81" s="5"/>
      <c r="C81" s="5"/>
      <c r="D81" s="5"/>
      <c r="E81" s="5"/>
      <c r="F81" s="5"/>
      <c r="G81" s="5"/>
      <c r="H81" s="5"/>
      <c r="I81" s="5"/>
      <c r="J81" s="5"/>
      <c r="K81" s="5"/>
      <c r="L81" s="5"/>
      <c r="M81" s="5"/>
      <c r="N81" s="5"/>
      <c r="O81" s="5"/>
      <c r="P81" s="14"/>
    </row>
    <row r="82" spans="1:16" ht="20.3" customHeight="1" x14ac:dyDescent="0.3">
      <c r="A82" s="9"/>
      <c r="B82" s="5"/>
      <c r="C82" s="5"/>
      <c r="D82" s="5"/>
      <c r="E82" s="5"/>
      <c r="F82" s="5"/>
      <c r="G82" s="5"/>
      <c r="H82" s="5"/>
      <c r="I82" s="5"/>
      <c r="J82" s="5"/>
      <c r="K82" s="102" t="s">
        <v>902</v>
      </c>
      <c r="L82" s="613" t="s">
        <v>3132</v>
      </c>
      <c r="M82" s="614"/>
      <c r="N82" s="945"/>
      <c r="O82" s="946"/>
      <c r="P82" s="14"/>
    </row>
    <row r="83" spans="1:16" ht="20.3" customHeight="1" x14ac:dyDescent="0.3">
      <c r="A83" s="9"/>
      <c r="B83" s="5"/>
      <c r="C83" s="5"/>
      <c r="D83" s="5"/>
      <c r="E83" s="5"/>
      <c r="F83" s="5"/>
      <c r="G83" s="5"/>
      <c r="H83" s="5"/>
      <c r="I83" s="5"/>
      <c r="J83" s="5"/>
      <c r="K83" s="5"/>
      <c r="L83" s="615" t="s">
        <v>3133</v>
      </c>
      <c r="M83" s="616"/>
      <c r="N83" s="941"/>
      <c r="O83" s="942"/>
      <c r="P83" s="14"/>
    </row>
    <row r="84" spans="1:16" ht="20.3" customHeight="1" x14ac:dyDescent="0.3">
      <c r="A84" s="9"/>
      <c r="B84" s="5"/>
      <c r="C84" s="5"/>
      <c r="D84" s="5"/>
      <c r="E84" s="5"/>
      <c r="F84" s="5"/>
      <c r="G84" s="5"/>
      <c r="H84" s="5"/>
      <c r="I84" s="5"/>
      <c r="J84" s="5"/>
      <c r="K84" s="5"/>
      <c r="L84" s="615" t="s">
        <v>3134</v>
      </c>
      <c r="M84" s="616"/>
      <c r="N84" s="943"/>
      <c r="O84" s="944"/>
      <c r="P84" s="14"/>
    </row>
    <row r="85" spans="1:16" ht="20.3" customHeight="1" x14ac:dyDescent="0.3">
      <c r="A85" s="9"/>
      <c r="B85" s="5"/>
      <c r="C85" s="5"/>
      <c r="D85" s="5"/>
      <c r="E85" s="5"/>
      <c r="F85" s="5"/>
      <c r="G85" s="5"/>
      <c r="H85" s="5"/>
      <c r="I85" s="5"/>
      <c r="J85" s="5"/>
      <c r="K85" s="5"/>
      <c r="L85" s="615" t="s">
        <v>3135</v>
      </c>
      <c r="M85" s="616"/>
      <c r="N85" s="941"/>
      <c r="O85" s="942"/>
      <c r="P85" s="14"/>
    </row>
    <row r="86" spans="1:16" ht="20.3" customHeight="1" x14ac:dyDescent="0.3">
      <c r="A86" s="9"/>
      <c r="B86" s="5"/>
      <c r="C86" s="5"/>
      <c r="D86" s="5"/>
      <c r="E86" s="5"/>
      <c r="F86" s="5"/>
      <c r="G86" s="5"/>
      <c r="H86" s="5"/>
      <c r="I86" s="5"/>
      <c r="J86" s="5"/>
      <c r="K86" s="5"/>
      <c r="L86" s="615" t="s">
        <v>3136</v>
      </c>
      <c r="M86" s="616"/>
      <c r="N86" s="941"/>
      <c r="O86" s="942"/>
      <c r="P86" s="14"/>
    </row>
    <row r="87" spans="1:16" ht="20.3" customHeight="1" x14ac:dyDescent="0.3">
      <c r="A87" s="9"/>
      <c r="B87" s="5"/>
      <c r="C87" s="5"/>
      <c r="D87" s="5"/>
      <c r="E87" s="5"/>
      <c r="F87" s="5"/>
      <c r="G87" s="5"/>
      <c r="H87" s="5"/>
      <c r="I87" s="5"/>
      <c r="J87" s="5"/>
      <c r="K87" s="5"/>
      <c r="L87" s="615" t="s">
        <v>3137</v>
      </c>
      <c r="M87" s="616"/>
      <c r="N87" s="941"/>
      <c r="O87" s="942"/>
      <c r="P87" s="14"/>
    </row>
    <row r="88" spans="1:16" ht="20.3" customHeight="1" x14ac:dyDescent="0.3">
      <c r="A88" s="9"/>
      <c r="B88" s="5"/>
      <c r="C88" s="5"/>
      <c r="D88" s="5"/>
      <c r="E88" s="5"/>
      <c r="F88" s="5"/>
      <c r="G88" s="5"/>
      <c r="H88" s="5"/>
      <c r="I88" s="5"/>
      <c r="J88" s="5"/>
      <c r="K88" s="5"/>
      <c r="L88" s="615" t="s">
        <v>3138</v>
      </c>
      <c r="M88" s="616"/>
      <c r="N88" s="941"/>
      <c r="O88" s="942"/>
      <c r="P88" s="14"/>
    </row>
    <row r="89" spans="1:16" ht="20.3" customHeight="1" x14ac:dyDescent="0.3">
      <c r="A89" s="9"/>
      <c r="B89" s="5"/>
      <c r="C89" s="5"/>
      <c r="D89" s="5"/>
      <c r="E89" s="5"/>
      <c r="F89" s="5"/>
      <c r="G89" s="5"/>
      <c r="H89" s="5"/>
      <c r="I89" s="5"/>
      <c r="J89" s="5"/>
      <c r="K89" s="5"/>
      <c r="L89" s="615" t="s">
        <v>3139</v>
      </c>
      <c r="M89" s="616"/>
      <c r="N89" s="941"/>
      <c r="O89" s="942"/>
      <c r="P89" s="14"/>
    </row>
    <row r="90" spans="1:16" ht="20.3" customHeight="1" x14ac:dyDescent="0.3">
      <c r="A90" s="9"/>
      <c r="B90" s="5"/>
      <c r="C90" s="5"/>
      <c r="D90" s="5"/>
      <c r="E90" s="5"/>
      <c r="F90" s="5"/>
      <c r="G90" s="5"/>
      <c r="H90" s="5"/>
      <c r="I90" s="5"/>
      <c r="J90" s="5"/>
      <c r="K90" s="5"/>
      <c r="L90" s="615" t="s">
        <v>3140</v>
      </c>
      <c r="M90" s="616"/>
      <c r="N90" s="941"/>
      <c r="O90" s="942"/>
      <c r="P90" s="14"/>
    </row>
    <row r="91" spans="1:16" ht="20.3" customHeight="1" x14ac:dyDescent="0.3">
      <c r="A91" s="9"/>
      <c r="B91" s="5"/>
      <c r="C91" s="5"/>
      <c r="D91" s="5"/>
      <c r="E91" s="5"/>
      <c r="F91" s="5"/>
      <c r="G91" s="5"/>
      <c r="H91" s="5"/>
      <c r="I91" s="5"/>
      <c r="J91" s="5"/>
      <c r="K91" s="5"/>
      <c r="L91" s="615" t="s">
        <v>3141</v>
      </c>
      <c r="M91" s="616"/>
      <c r="N91" s="941"/>
      <c r="O91" s="942"/>
      <c r="P91" s="14"/>
    </row>
    <row r="92" spans="1:16" ht="20.3" customHeight="1" x14ac:dyDescent="0.3">
      <c r="A92" s="9"/>
      <c r="B92" s="5"/>
      <c r="C92" s="5"/>
      <c r="D92" s="5"/>
      <c r="E92" s="5"/>
      <c r="F92" s="5"/>
      <c r="G92" s="5"/>
      <c r="H92" s="5"/>
      <c r="I92" s="5"/>
      <c r="J92" s="5"/>
      <c r="K92" s="5"/>
      <c r="L92" s="615" t="s">
        <v>3142</v>
      </c>
      <c r="M92" s="616"/>
      <c r="N92" s="941"/>
      <c r="O92" s="942"/>
      <c r="P92" s="14"/>
    </row>
    <row r="93" spans="1:16" ht="20.3" customHeight="1" x14ac:dyDescent="0.3">
      <c r="A93" s="9"/>
      <c r="B93" s="5"/>
      <c r="C93" s="5"/>
      <c r="D93" s="5"/>
      <c r="E93" s="5"/>
      <c r="F93" s="5"/>
      <c r="G93" s="5"/>
      <c r="H93" s="5"/>
      <c r="I93" s="5"/>
      <c r="J93" s="5"/>
      <c r="K93" s="5"/>
      <c r="L93" s="615" t="s">
        <v>3143</v>
      </c>
      <c r="M93" s="616"/>
      <c r="N93" s="941"/>
      <c r="O93" s="942"/>
      <c r="P93" s="14"/>
    </row>
    <row r="94" spans="1:16" ht="20.3" customHeight="1" x14ac:dyDescent="0.3">
      <c r="A94" s="9"/>
      <c r="B94" s="5"/>
      <c r="C94" s="5"/>
      <c r="D94" s="5"/>
      <c r="E94" s="5"/>
      <c r="F94" s="5"/>
      <c r="G94" s="5"/>
      <c r="H94" s="5"/>
      <c r="I94" s="5"/>
      <c r="J94" s="5"/>
      <c r="K94" s="5"/>
      <c r="L94" s="615" t="s">
        <v>3144</v>
      </c>
      <c r="M94" s="616"/>
      <c r="N94" s="941"/>
      <c r="O94" s="942"/>
      <c r="P94" s="14"/>
    </row>
    <row r="95" spans="1:16" ht="20.3" customHeight="1" x14ac:dyDescent="0.3">
      <c r="A95" s="9"/>
      <c r="B95" s="5"/>
      <c r="C95" s="5"/>
      <c r="D95" s="5"/>
      <c r="E95" s="5"/>
      <c r="F95" s="5"/>
      <c r="G95" s="5"/>
      <c r="H95" s="5"/>
      <c r="I95" s="5"/>
      <c r="J95" s="5"/>
      <c r="K95" s="5"/>
      <c r="L95" s="615" t="s">
        <v>3145</v>
      </c>
      <c r="M95" s="616"/>
      <c r="N95" s="941"/>
      <c r="O95" s="942"/>
      <c r="P95" s="14"/>
    </row>
    <row r="96" spans="1:16" ht="20.3" customHeight="1" x14ac:dyDescent="0.3">
      <c r="A96" s="9"/>
      <c r="B96" s="5"/>
      <c r="C96" s="5"/>
      <c r="D96" s="5"/>
      <c r="E96" s="5"/>
      <c r="F96" s="5"/>
      <c r="G96" s="5"/>
      <c r="H96" s="5"/>
      <c r="I96" s="5"/>
      <c r="J96" s="5"/>
      <c r="K96" s="5"/>
      <c r="L96" s="615" t="s">
        <v>3146</v>
      </c>
      <c r="M96" s="616"/>
      <c r="N96" s="941"/>
      <c r="O96" s="942"/>
      <c r="P96" s="14"/>
    </row>
    <row r="97" spans="1:16" ht="20.3" customHeight="1" x14ac:dyDescent="0.3">
      <c r="A97" s="9"/>
      <c r="B97" s="5"/>
      <c r="C97" s="5"/>
      <c r="D97" s="5"/>
      <c r="E97" s="5"/>
      <c r="F97" s="5"/>
      <c r="G97" s="5"/>
      <c r="H97" s="5"/>
      <c r="I97" s="5"/>
      <c r="J97" s="5"/>
      <c r="K97" s="5"/>
      <c r="L97" s="615" t="s">
        <v>3147</v>
      </c>
      <c r="M97" s="616"/>
      <c r="N97" s="941"/>
      <c r="O97" s="942"/>
      <c r="P97" s="14"/>
    </row>
    <row r="98" spans="1:16" ht="20.3" customHeight="1" x14ac:dyDescent="0.3">
      <c r="A98" s="9"/>
      <c r="B98" s="5"/>
      <c r="C98" s="5"/>
      <c r="D98" s="5"/>
      <c r="E98" s="5"/>
      <c r="F98" s="5"/>
      <c r="G98" s="5"/>
      <c r="H98" s="5"/>
      <c r="I98" s="5"/>
      <c r="J98" s="5"/>
      <c r="K98" s="5"/>
      <c r="L98" s="615" t="s">
        <v>3148</v>
      </c>
      <c r="M98" s="616"/>
      <c r="N98" s="941"/>
      <c r="O98" s="942"/>
      <c r="P98" s="14"/>
    </row>
    <row r="99" spans="1:16" ht="20.3" customHeight="1" x14ac:dyDescent="0.3">
      <c r="A99" s="9"/>
      <c r="B99" s="5"/>
      <c r="C99" s="5"/>
      <c r="D99" s="5"/>
      <c r="E99" s="5"/>
      <c r="F99" s="5"/>
      <c r="G99" s="5"/>
      <c r="H99" s="5"/>
      <c r="I99" s="5"/>
      <c r="J99" s="5"/>
      <c r="K99" s="5"/>
      <c r="L99" s="615" t="s">
        <v>3149</v>
      </c>
      <c r="M99" s="616"/>
      <c r="N99" s="941"/>
      <c r="O99" s="942"/>
      <c r="P99" s="14"/>
    </row>
    <row r="100" spans="1:16" ht="20.3" customHeight="1" x14ac:dyDescent="0.3">
      <c r="A100" s="9"/>
      <c r="B100" s="5"/>
      <c r="C100" s="5"/>
      <c r="D100" s="5"/>
      <c r="E100" s="5"/>
      <c r="F100" s="5"/>
      <c r="G100" s="5"/>
      <c r="H100" s="5"/>
      <c r="I100" s="5"/>
      <c r="J100" s="5"/>
      <c r="K100" s="5"/>
      <c r="L100" s="615" t="s">
        <v>3150</v>
      </c>
      <c r="M100" s="616"/>
      <c r="N100" s="941"/>
      <c r="O100" s="942"/>
      <c r="P100" s="14"/>
    </row>
    <row r="101" spans="1:16" ht="20.3" customHeight="1" x14ac:dyDescent="0.3">
      <c r="A101" s="9"/>
      <c r="B101" s="5"/>
      <c r="C101" s="5"/>
      <c r="D101" s="5"/>
      <c r="E101" s="5"/>
      <c r="F101" s="5"/>
      <c r="G101" s="5"/>
      <c r="H101" s="5"/>
      <c r="I101" s="5"/>
      <c r="J101" s="5"/>
      <c r="K101" s="5"/>
      <c r="L101" s="615" t="s">
        <v>3151</v>
      </c>
      <c r="M101" s="616"/>
      <c r="N101" s="941"/>
      <c r="O101" s="942"/>
      <c r="P101" s="14"/>
    </row>
    <row r="102" spans="1:16" ht="20.3" customHeight="1" x14ac:dyDescent="0.3">
      <c r="A102" s="9"/>
      <c r="B102" s="5"/>
      <c r="C102" s="5"/>
      <c r="D102" s="5"/>
      <c r="E102" s="5"/>
      <c r="F102" s="5"/>
      <c r="G102" s="5"/>
      <c r="H102" s="5"/>
      <c r="I102" s="5"/>
      <c r="J102" s="5"/>
      <c r="K102" s="5"/>
      <c r="L102" s="615" t="s">
        <v>3152</v>
      </c>
      <c r="M102" s="616"/>
      <c r="N102" s="941"/>
      <c r="O102" s="942"/>
      <c r="P102" s="14"/>
    </row>
    <row r="103" spans="1:16" ht="20.3" customHeight="1" x14ac:dyDescent="0.3">
      <c r="A103" s="9"/>
      <c r="B103" s="5"/>
      <c r="C103" s="5"/>
      <c r="D103" s="5"/>
      <c r="E103" s="5"/>
      <c r="F103" s="5"/>
      <c r="G103" s="5"/>
      <c r="H103" s="5"/>
      <c r="I103" s="5"/>
      <c r="J103" s="5"/>
      <c r="K103" s="5"/>
      <c r="L103" s="615" t="s">
        <v>3153</v>
      </c>
      <c r="M103" s="616"/>
      <c r="N103" s="941"/>
      <c r="O103" s="942"/>
      <c r="P103" s="14"/>
    </row>
    <row r="104" spans="1:16" ht="20.3" customHeight="1" x14ac:dyDescent="0.3">
      <c r="A104" s="9"/>
      <c r="B104" s="5"/>
      <c r="C104" s="5"/>
      <c r="D104" s="5"/>
      <c r="E104" s="5"/>
      <c r="F104" s="5"/>
      <c r="G104" s="5"/>
      <c r="H104" s="5"/>
      <c r="I104" s="5"/>
      <c r="J104" s="5"/>
      <c r="K104" s="5"/>
      <c r="L104" s="615" t="s">
        <v>3154</v>
      </c>
      <c r="M104" s="616"/>
      <c r="N104" s="941"/>
      <c r="O104" s="942"/>
      <c r="P104" s="14"/>
    </row>
    <row r="105" spans="1:16" ht="20.3" customHeight="1" x14ac:dyDescent="0.3">
      <c r="A105" s="9"/>
      <c r="B105" s="5"/>
      <c r="C105" s="5"/>
      <c r="D105" s="5"/>
      <c r="E105" s="5"/>
      <c r="F105" s="5"/>
      <c r="G105" s="5"/>
      <c r="H105" s="5"/>
      <c r="I105" s="5"/>
      <c r="J105" s="5"/>
      <c r="K105" s="5"/>
      <c r="L105" s="617" t="s">
        <v>3155</v>
      </c>
      <c r="M105" s="618"/>
      <c r="N105" s="953"/>
      <c r="O105" s="954"/>
      <c r="P105" s="14"/>
    </row>
    <row r="106" spans="1:16" ht="20.3" customHeight="1" thickBot="1" x14ac:dyDescent="0.35">
      <c r="A106" s="10"/>
      <c r="B106" s="11"/>
      <c r="C106" s="11"/>
      <c r="D106" s="11"/>
      <c r="E106" s="11"/>
      <c r="F106" s="11"/>
      <c r="G106" s="11"/>
      <c r="H106" s="11"/>
      <c r="I106" s="11"/>
      <c r="J106" s="11"/>
      <c r="K106" s="11"/>
      <c r="L106" s="11"/>
      <c r="M106" s="11"/>
      <c r="N106" s="11"/>
      <c r="O106" s="11"/>
      <c r="P106" s="15"/>
    </row>
  </sheetData>
  <mergeCells count="47">
    <mergeCell ref="N72:O72"/>
    <mergeCell ref="N73:O73"/>
    <mergeCell ref="N74:O74"/>
    <mergeCell ref="N75:O75"/>
    <mergeCell ref="N76:O76"/>
    <mergeCell ref="N67:O67"/>
    <mergeCell ref="N68:O68"/>
    <mergeCell ref="N69:O69"/>
    <mergeCell ref="N70:O70"/>
    <mergeCell ref="N71:O71"/>
    <mergeCell ref="B4:F4"/>
    <mergeCell ref="G4:K4"/>
    <mergeCell ref="B5:F5"/>
    <mergeCell ref="G5:K5"/>
    <mergeCell ref="B6:F6"/>
    <mergeCell ref="B1:K2"/>
    <mergeCell ref="L1:L2"/>
    <mergeCell ref="B3:F3"/>
    <mergeCell ref="G3:K3"/>
    <mergeCell ref="N77:O77"/>
    <mergeCell ref="N78:O78"/>
    <mergeCell ref="N79:O79"/>
    <mergeCell ref="N80:O80"/>
    <mergeCell ref="N83:O83"/>
    <mergeCell ref="N92:O92"/>
    <mergeCell ref="N93:O93"/>
    <mergeCell ref="N84:O84"/>
    <mergeCell ref="N85:O85"/>
    <mergeCell ref="N86:O86"/>
    <mergeCell ref="N87:O87"/>
    <mergeCell ref="N88:O88"/>
    <mergeCell ref="N104:O104"/>
    <mergeCell ref="N105:O105"/>
    <mergeCell ref="N82:O82"/>
    <mergeCell ref="N99:O99"/>
    <mergeCell ref="N100:O100"/>
    <mergeCell ref="N101:O101"/>
    <mergeCell ref="N102:O102"/>
    <mergeCell ref="N103:O103"/>
    <mergeCell ref="N94:O94"/>
    <mergeCell ref="N95:O95"/>
    <mergeCell ref="N96:O96"/>
    <mergeCell ref="N97:O97"/>
    <mergeCell ref="N98:O98"/>
    <mergeCell ref="N89:O89"/>
    <mergeCell ref="N90:O90"/>
    <mergeCell ref="N91:O91"/>
  </mergeCells>
  <phoneticPr fontId="24" type="noConversion"/>
  <conditionalFormatting sqref="L64">
    <cfRule type="dataBar" priority="17">
      <dataBar>
        <cfvo type="num" val="0"/>
        <cfvo type="num" val="100"/>
        <color rgb="FF638EC6"/>
      </dataBar>
      <extLst>
        <ext xmlns:x14="http://schemas.microsoft.com/office/spreadsheetml/2009/9/main" uri="{B025F937-C7B1-47D3-B67F-A62EFF666E3E}">
          <x14:id>{25074FCD-97BC-4F2A-91F0-B2C7FFCB65B8}</x14:id>
        </ext>
      </extLst>
    </cfRule>
  </conditionalFormatting>
  <hyperlinks>
    <hyperlink ref="G4:K4" location="'Services - VUL'!A1" tooltip="6. Vulnerability Management" display="6. Vulnerability Management" xr:uid="{00000000-0004-0000-1A00-000001000000}"/>
    <hyperlink ref="B4:F4" location="'Services - SIM'!A1" tooltip="2. Security Incident Management" display="2. Security Incident Management" xr:uid="{00000000-0004-0000-1A00-000003000000}"/>
    <hyperlink ref="B3:F3" location="'Services - SCM'!A1" tooltip="1. Security Monitoring" display="1. Security Monitoring" xr:uid="{00000000-0004-0000-1A00-000004000000}"/>
    <hyperlink ref="G3:K3" location="'Services - HNT'!A1" tooltip="5. Threat Hunting" display="5. Threat Hunting" xr:uid="{00000000-0004-0000-1A00-000005000000}"/>
    <hyperlink ref="B6:F6" location="'Services - THR'!A1" tooltip="4. Threat Intelligence" display="4. Threat Intelligence" xr:uid="{FFEEA3EC-B9EC-4ED3-9322-275D72A389BD}"/>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58842" r:id="rId4" name="Drop Down 122">
              <controlPr defaultSize="0" autoLine="0" autoPict="0">
                <anchor moveWithCells="1">
                  <from>
                    <xdr:col>11</xdr:col>
                    <xdr:colOff>15368</xdr:colOff>
                    <xdr:row>10</xdr:row>
                    <xdr:rowOff>15368</xdr:rowOff>
                  </from>
                  <to>
                    <xdr:col>12</xdr:col>
                    <xdr:colOff>15368</xdr:colOff>
                    <xdr:row>10</xdr:row>
                    <xdr:rowOff>238205</xdr:rowOff>
                  </to>
                </anchor>
              </controlPr>
            </control>
          </mc:Choice>
        </mc:AlternateContent>
        <mc:AlternateContent xmlns:mc="http://schemas.openxmlformats.org/markup-compatibility/2006">
          <mc:Choice Requires="x14">
            <control shapeId="158844" r:id="rId5" name="Drop Down 124">
              <controlPr defaultSize="0" autoLine="0" autoPict="0">
                <anchor moveWithCells="1">
                  <from>
                    <xdr:col>11</xdr:col>
                    <xdr:colOff>15368</xdr:colOff>
                    <xdr:row>12</xdr:row>
                    <xdr:rowOff>15368</xdr:rowOff>
                  </from>
                  <to>
                    <xdr:col>12</xdr:col>
                    <xdr:colOff>15368</xdr:colOff>
                    <xdr:row>12</xdr:row>
                    <xdr:rowOff>238205</xdr:rowOff>
                  </to>
                </anchor>
              </controlPr>
            </control>
          </mc:Choice>
        </mc:AlternateContent>
        <mc:AlternateContent xmlns:mc="http://schemas.openxmlformats.org/markup-compatibility/2006">
          <mc:Choice Requires="x14">
            <control shapeId="158845" r:id="rId6" name="Drop Down 125">
              <controlPr defaultSize="0" autoLine="0" autoPict="0">
                <anchor moveWithCells="1">
                  <from>
                    <xdr:col>11</xdr:col>
                    <xdr:colOff>15368</xdr:colOff>
                    <xdr:row>13</xdr:row>
                    <xdr:rowOff>15368</xdr:rowOff>
                  </from>
                  <to>
                    <xdr:col>12</xdr:col>
                    <xdr:colOff>15368</xdr:colOff>
                    <xdr:row>13</xdr:row>
                    <xdr:rowOff>238205</xdr:rowOff>
                  </to>
                </anchor>
              </controlPr>
            </control>
          </mc:Choice>
        </mc:AlternateContent>
        <mc:AlternateContent xmlns:mc="http://schemas.openxmlformats.org/markup-compatibility/2006">
          <mc:Choice Requires="x14">
            <control shapeId="158846" r:id="rId7" name="Drop Down 126">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158847" r:id="rId8" name="Drop Down 127">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158848" r:id="rId9" name="Drop Down 128">
              <controlPr defaultSize="0" autoLine="0" autoPict="0">
                <anchor moveWithCells="1">
                  <from>
                    <xdr:col>11</xdr:col>
                    <xdr:colOff>15368</xdr:colOff>
                    <xdr:row>16</xdr:row>
                    <xdr:rowOff>15368</xdr:rowOff>
                  </from>
                  <to>
                    <xdr:col>12</xdr:col>
                    <xdr:colOff>15368</xdr:colOff>
                    <xdr:row>16</xdr:row>
                    <xdr:rowOff>238205</xdr:rowOff>
                  </to>
                </anchor>
              </controlPr>
            </control>
          </mc:Choice>
        </mc:AlternateContent>
        <mc:AlternateContent xmlns:mc="http://schemas.openxmlformats.org/markup-compatibility/2006">
          <mc:Choice Requires="x14">
            <control shapeId="158849" r:id="rId10" name="Drop Down 129">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158850" r:id="rId11" name="Drop Down 130">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158851" r:id="rId12" name="Drop Down 131">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158852" r:id="rId13" name="Drop Down 132">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158853" r:id="rId14" name="Drop Down 133">
              <controlPr defaultSize="0" autoLine="0" autoPict="0">
                <anchor moveWithCells="1">
                  <from>
                    <xdr:col>11</xdr:col>
                    <xdr:colOff>15368</xdr:colOff>
                    <xdr:row>21</xdr:row>
                    <xdr:rowOff>15368</xdr:rowOff>
                  </from>
                  <to>
                    <xdr:col>12</xdr:col>
                    <xdr:colOff>15368</xdr:colOff>
                    <xdr:row>21</xdr:row>
                    <xdr:rowOff>238205</xdr:rowOff>
                  </to>
                </anchor>
              </controlPr>
            </control>
          </mc:Choice>
        </mc:AlternateContent>
        <mc:AlternateContent xmlns:mc="http://schemas.openxmlformats.org/markup-compatibility/2006">
          <mc:Choice Requires="x14">
            <control shapeId="158854" r:id="rId15" name="Drop Down 134">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158855" r:id="rId16" name="Drop Down 135">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158857" r:id="rId17" name="Drop Down 137">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158858" r:id="rId18" name="Drop Down 138">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158859" r:id="rId19" name="Drop Down 139">
              <controlPr defaultSize="0" autoLine="0" autoPict="0">
                <anchor moveWithCells="1">
                  <from>
                    <xdr:col>11</xdr:col>
                    <xdr:colOff>15368</xdr:colOff>
                    <xdr:row>27</xdr:row>
                    <xdr:rowOff>15368</xdr:rowOff>
                  </from>
                  <to>
                    <xdr:col>12</xdr:col>
                    <xdr:colOff>15368</xdr:colOff>
                    <xdr:row>27</xdr:row>
                    <xdr:rowOff>238205</xdr:rowOff>
                  </to>
                </anchor>
              </controlPr>
            </control>
          </mc:Choice>
        </mc:AlternateContent>
        <mc:AlternateContent xmlns:mc="http://schemas.openxmlformats.org/markup-compatibility/2006">
          <mc:Choice Requires="x14">
            <control shapeId="158860" r:id="rId20" name="Drop Down 140">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158861" r:id="rId21" name="Drop Down 141">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158862" r:id="rId22" name="Drop Down 142">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158863" r:id="rId23" name="Drop Down 143">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158864" r:id="rId24" name="Drop Down 144">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158865" r:id="rId25" name="Drop Down 145">
              <controlPr defaultSize="0" autoLine="0" autoPict="0">
                <anchor moveWithCells="1">
                  <from>
                    <xdr:col>11</xdr:col>
                    <xdr:colOff>15368</xdr:colOff>
                    <xdr:row>34</xdr:row>
                    <xdr:rowOff>15368</xdr:rowOff>
                  </from>
                  <to>
                    <xdr:col>12</xdr:col>
                    <xdr:colOff>15368</xdr:colOff>
                    <xdr:row>34</xdr:row>
                    <xdr:rowOff>238205</xdr:rowOff>
                  </to>
                </anchor>
              </controlPr>
            </control>
          </mc:Choice>
        </mc:AlternateContent>
        <mc:AlternateContent xmlns:mc="http://schemas.openxmlformats.org/markup-compatibility/2006">
          <mc:Choice Requires="x14">
            <control shapeId="158866" r:id="rId26" name="Drop Down 146">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158867" r:id="rId27" name="Drop Down 147">
              <controlPr defaultSize="0" autoLine="0" autoPict="0">
                <anchor moveWithCells="1">
                  <from>
                    <xdr:col>11</xdr:col>
                    <xdr:colOff>15368</xdr:colOff>
                    <xdr:row>36</xdr:row>
                    <xdr:rowOff>15368</xdr:rowOff>
                  </from>
                  <to>
                    <xdr:col>12</xdr:col>
                    <xdr:colOff>15368</xdr:colOff>
                    <xdr:row>36</xdr:row>
                    <xdr:rowOff>238205</xdr:rowOff>
                  </to>
                </anchor>
              </controlPr>
            </control>
          </mc:Choice>
        </mc:AlternateContent>
        <mc:AlternateContent xmlns:mc="http://schemas.openxmlformats.org/markup-compatibility/2006">
          <mc:Choice Requires="x14">
            <control shapeId="158879" r:id="rId28" name="Drop Down 159">
              <controlPr defaultSize="0" autoLine="0" autoPict="0">
                <anchor moveWithCells="1">
                  <from>
                    <xdr:col>11</xdr:col>
                    <xdr:colOff>15368</xdr:colOff>
                    <xdr:row>39</xdr:row>
                    <xdr:rowOff>15368</xdr:rowOff>
                  </from>
                  <to>
                    <xdr:col>12</xdr:col>
                    <xdr:colOff>15368</xdr:colOff>
                    <xdr:row>39</xdr:row>
                    <xdr:rowOff>238205</xdr:rowOff>
                  </to>
                </anchor>
              </controlPr>
            </control>
          </mc:Choice>
        </mc:AlternateContent>
        <mc:AlternateContent xmlns:mc="http://schemas.openxmlformats.org/markup-compatibility/2006">
          <mc:Choice Requires="x14">
            <control shapeId="158880" r:id="rId29" name="Drop Down 160">
              <controlPr defaultSize="0" autoLine="0" autoPict="0">
                <anchor moveWithCells="1">
                  <from>
                    <xdr:col>11</xdr:col>
                    <xdr:colOff>15368</xdr:colOff>
                    <xdr:row>41</xdr:row>
                    <xdr:rowOff>15368</xdr:rowOff>
                  </from>
                  <to>
                    <xdr:col>12</xdr:col>
                    <xdr:colOff>15368</xdr:colOff>
                    <xdr:row>41</xdr:row>
                    <xdr:rowOff>238205</xdr:rowOff>
                  </to>
                </anchor>
              </controlPr>
            </control>
          </mc:Choice>
        </mc:AlternateContent>
        <mc:AlternateContent xmlns:mc="http://schemas.openxmlformats.org/markup-compatibility/2006">
          <mc:Choice Requires="x14">
            <control shapeId="158881" r:id="rId30" name="Drop Down 161">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158882" r:id="rId31" name="Drop Down 162">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158883" r:id="rId32" name="Drop Down 163">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158884" r:id="rId33" name="Drop Down 164">
              <controlPr defaultSize="0" autoLine="0" autoPict="0">
                <anchor moveWithCells="1">
                  <from>
                    <xdr:col>11</xdr:col>
                    <xdr:colOff>15368</xdr:colOff>
                    <xdr:row>45</xdr:row>
                    <xdr:rowOff>15368</xdr:rowOff>
                  </from>
                  <to>
                    <xdr:col>12</xdr:col>
                    <xdr:colOff>15368</xdr:colOff>
                    <xdr:row>45</xdr:row>
                    <xdr:rowOff>238205</xdr:rowOff>
                  </to>
                </anchor>
              </controlPr>
            </control>
          </mc:Choice>
        </mc:AlternateContent>
        <mc:AlternateContent xmlns:mc="http://schemas.openxmlformats.org/markup-compatibility/2006">
          <mc:Choice Requires="x14">
            <control shapeId="158885" r:id="rId34" name="Drop Down 165">
              <controlPr defaultSize="0" autoLine="0" autoPict="0">
                <anchor moveWithCells="1">
                  <from>
                    <xdr:col>11</xdr:col>
                    <xdr:colOff>15368</xdr:colOff>
                    <xdr:row>46</xdr:row>
                    <xdr:rowOff>15368</xdr:rowOff>
                  </from>
                  <to>
                    <xdr:col>12</xdr:col>
                    <xdr:colOff>15368</xdr:colOff>
                    <xdr:row>46</xdr:row>
                    <xdr:rowOff>238205</xdr:rowOff>
                  </to>
                </anchor>
              </controlPr>
            </control>
          </mc:Choice>
        </mc:AlternateContent>
        <mc:AlternateContent xmlns:mc="http://schemas.openxmlformats.org/markup-compatibility/2006">
          <mc:Choice Requires="x14">
            <control shapeId="158886" r:id="rId35" name="Drop Down 166">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158887" r:id="rId36" name="Drop Down 167">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158888" r:id="rId37" name="Drop Down 168">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158889" r:id="rId38" name="Drop Down 169">
              <controlPr defaultSize="0" autoLine="0" autoPict="0">
                <anchor moveWithCells="1">
                  <from>
                    <xdr:col>11</xdr:col>
                    <xdr:colOff>15368</xdr:colOff>
                    <xdr:row>51</xdr:row>
                    <xdr:rowOff>15368</xdr:rowOff>
                  </from>
                  <to>
                    <xdr:col>12</xdr:col>
                    <xdr:colOff>15368</xdr:colOff>
                    <xdr:row>51</xdr:row>
                    <xdr:rowOff>238205</xdr:rowOff>
                  </to>
                </anchor>
              </controlPr>
            </control>
          </mc:Choice>
        </mc:AlternateContent>
        <mc:AlternateContent xmlns:mc="http://schemas.openxmlformats.org/markup-compatibility/2006">
          <mc:Choice Requires="x14">
            <control shapeId="158890" r:id="rId39" name="Drop Down 170">
              <controlPr defaultSize="0" autoLine="0" autoPict="0">
                <anchor moveWithCells="1">
                  <from>
                    <xdr:col>11</xdr:col>
                    <xdr:colOff>15368</xdr:colOff>
                    <xdr:row>52</xdr:row>
                    <xdr:rowOff>15368</xdr:rowOff>
                  </from>
                  <to>
                    <xdr:col>12</xdr:col>
                    <xdr:colOff>15368</xdr:colOff>
                    <xdr:row>52</xdr:row>
                    <xdr:rowOff>238205</xdr:rowOff>
                  </to>
                </anchor>
              </controlPr>
            </control>
          </mc:Choice>
        </mc:AlternateContent>
        <mc:AlternateContent xmlns:mc="http://schemas.openxmlformats.org/markup-compatibility/2006">
          <mc:Choice Requires="x14">
            <control shapeId="158891" r:id="rId40" name="Drop Down 171">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158892" r:id="rId41" name="Drop Down 172">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158893" r:id="rId42" name="Drop Down 173">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158894" r:id="rId43" name="Drop Down 174">
              <controlPr defaultSize="0" autoLine="0" autoPict="0">
                <anchor moveWithCells="1">
                  <from>
                    <xdr:col>11</xdr:col>
                    <xdr:colOff>15368</xdr:colOff>
                    <xdr:row>58</xdr:row>
                    <xdr:rowOff>15368</xdr:rowOff>
                  </from>
                  <to>
                    <xdr:col>12</xdr:col>
                    <xdr:colOff>15368</xdr:colOff>
                    <xdr:row>58</xdr:row>
                    <xdr:rowOff>238205</xdr:rowOff>
                  </to>
                </anchor>
              </controlPr>
            </control>
          </mc:Choice>
        </mc:AlternateContent>
        <mc:AlternateContent xmlns:mc="http://schemas.openxmlformats.org/markup-compatibility/2006">
          <mc:Choice Requires="x14">
            <control shapeId="159068" r:id="rId44" name="Drop Down 348">
              <controlPr defaultSize="0" autoLine="0" autoPict="0">
                <anchor moveWithCells="1">
                  <from>
                    <xdr:col>11</xdr:col>
                    <xdr:colOff>15368</xdr:colOff>
                    <xdr:row>62</xdr:row>
                    <xdr:rowOff>15368</xdr:rowOff>
                  </from>
                  <to>
                    <xdr:col>12</xdr:col>
                    <xdr:colOff>15368</xdr:colOff>
                    <xdr:row>62</xdr:row>
                    <xdr:rowOff>238205</xdr:rowOff>
                  </to>
                </anchor>
              </controlPr>
            </control>
          </mc:Choice>
        </mc:AlternateContent>
        <mc:AlternateContent xmlns:mc="http://schemas.openxmlformats.org/markup-compatibility/2006">
          <mc:Choice Requires="x14">
            <control shapeId="159069" r:id="rId45" name="Drop Down 349">
              <controlPr defaultSize="0" autoLine="0" autoPict="0">
                <anchor moveWithCells="1">
                  <from>
                    <xdr:col>11</xdr:col>
                    <xdr:colOff>15368</xdr:colOff>
                    <xdr:row>40</xdr:row>
                    <xdr:rowOff>15368</xdr:rowOff>
                  </from>
                  <to>
                    <xdr:col>12</xdr:col>
                    <xdr:colOff>15368</xdr:colOff>
                    <xdr:row>40</xdr:row>
                    <xdr:rowOff>238205</xdr:rowOff>
                  </to>
                </anchor>
              </controlPr>
            </control>
          </mc:Choice>
        </mc:AlternateContent>
        <mc:AlternateContent xmlns:mc="http://schemas.openxmlformats.org/markup-compatibility/2006">
          <mc:Choice Requires="x14">
            <control shapeId="159070" r:id="rId46" name="Drop Down 350">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159071" r:id="rId47" name="Drop Down 351">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159072" r:id="rId48" name="Drop Down 352">
              <controlPr defaultSize="0" autoLine="0" autoPict="0">
                <anchor moveWithCells="1">
                  <from>
                    <xdr:col>11</xdr:col>
                    <xdr:colOff>15368</xdr:colOff>
                    <xdr:row>59</xdr:row>
                    <xdr:rowOff>15368</xdr:rowOff>
                  </from>
                  <to>
                    <xdr:col>12</xdr:col>
                    <xdr:colOff>15368</xdr:colOff>
                    <xdr:row>59</xdr:row>
                    <xdr:rowOff>238205</xdr:rowOff>
                  </to>
                </anchor>
              </controlPr>
            </control>
          </mc:Choice>
        </mc:AlternateContent>
        <mc:AlternateContent xmlns:mc="http://schemas.openxmlformats.org/markup-compatibility/2006">
          <mc:Choice Requires="x14">
            <control shapeId="159073" r:id="rId49" name="Drop Down 353">
              <controlPr defaultSize="0" autoLine="0" autoPict="0">
                <anchor moveWithCells="1">
                  <from>
                    <xdr:col>11</xdr:col>
                    <xdr:colOff>15368</xdr:colOff>
                    <xdr:row>60</xdr:row>
                    <xdr:rowOff>15368</xdr:rowOff>
                  </from>
                  <to>
                    <xdr:col>12</xdr:col>
                    <xdr:colOff>15368</xdr:colOff>
                    <xdr:row>60</xdr:row>
                    <xdr:rowOff>238205</xdr:rowOff>
                  </to>
                </anchor>
              </controlPr>
            </control>
          </mc:Choice>
        </mc:AlternateContent>
        <mc:AlternateContent xmlns:mc="http://schemas.openxmlformats.org/markup-compatibility/2006">
          <mc:Choice Requires="x14">
            <control shapeId="159074" r:id="rId50" name="Drop Down 354">
              <controlPr defaultSize="0" autoLine="0" autoPict="0">
                <anchor moveWithCells="1">
                  <from>
                    <xdr:col>11</xdr:col>
                    <xdr:colOff>15368</xdr:colOff>
                    <xdr:row>61</xdr:row>
                    <xdr:rowOff>15368</xdr:rowOff>
                  </from>
                  <to>
                    <xdr:col>12</xdr:col>
                    <xdr:colOff>15368</xdr:colOff>
                    <xdr:row>61</xdr:row>
                    <xdr:rowOff>238205</xdr:rowOff>
                  </to>
                </anchor>
              </controlPr>
            </control>
          </mc:Choice>
        </mc:AlternateContent>
        <mc:AlternateContent xmlns:mc="http://schemas.openxmlformats.org/markup-compatibility/2006">
          <mc:Choice Requires="x14">
            <control shapeId="159075" r:id="rId51" name="Drop Down 355">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159076" r:id="rId52" name="Drop Down 356">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 id="{15F12C14-BF45-4670-BF31-0196DFF15C54}">
            <xm:f>_Output!$D$680=1</xm:f>
            <x14:dxf>
              <font>
                <strike/>
                <color rgb="FFC00000"/>
              </font>
            </x14:dxf>
          </x14:cfRule>
          <xm:sqref>A8:P106</xm:sqref>
        </x14:conditionalFormatting>
        <x14:conditionalFormatting xmlns:xm="http://schemas.microsoft.com/office/excel/2006/main">
          <x14:cfRule type="dataBar" id="{25074FCD-97BC-4F2A-91F0-B2C7FFCB65B8}">
            <x14:dataBar minLength="0" maxLength="100" border="1" gradient="0">
              <x14:cfvo type="num">
                <xm:f>0</xm:f>
              </x14:cfvo>
              <x14:cfvo type="num">
                <xm:f>100</xm:f>
              </x14:cfvo>
              <x14:borderColor theme="3"/>
              <x14:negativeFillColor rgb="FFFF0000"/>
              <x14:axisColor rgb="FF000000"/>
            </x14:dataBar>
          </x14:cfRule>
          <xm:sqref>L64</xm:sqref>
        </x14:conditionalFormatting>
      </x14:conditionalFormattings>
    </ext>
  </extLs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Blad34">
    <tabColor rgb="FF0070C0"/>
  </sheetPr>
  <dimension ref="A1:Z151"/>
  <sheetViews>
    <sheetView showRowColHeaders="0" zoomScaleNormal="100" workbookViewId="0">
      <pane ySplit="7" topLeftCell="A8" activePane="bottomLeft" state="frozen"/>
      <selection activeCell="G25" sqref="G25"/>
      <selection pane="bottomLeft"/>
    </sheetView>
  </sheetViews>
  <sheetFormatPr defaultColWidth="0" defaultRowHeight="0" customHeight="1" zeroHeight="1" x14ac:dyDescent="0.3"/>
  <cols>
    <col min="1" max="1" width="5.77734375" customWidth="1"/>
    <col min="2" max="11" width="9.21875" customWidth="1"/>
    <col min="12" max="12" width="20" customWidth="1"/>
    <col min="13" max="13" width="2.21875" customWidth="1"/>
    <col min="14" max="14" width="57.21875" customWidth="1"/>
    <col min="15" max="15" width="113" customWidth="1"/>
    <col min="16" max="16" width="2.21875" customWidth="1"/>
    <col min="17" max="24" width="0" hidden="1" customWidth="1"/>
    <col min="27" max="16384" width="9.21875" hidden="1"/>
  </cols>
  <sheetData>
    <row r="1" spans="1:16" ht="20.3" customHeight="1" x14ac:dyDescent="0.3">
      <c r="A1" s="380"/>
      <c r="B1" s="950" t="s">
        <v>517</v>
      </c>
      <c r="C1" s="950"/>
      <c r="D1" s="950"/>
      <c r="E1" s="950"/>
      <c r="F1" s="950"/>
      <c r="G1" s="950"/>
      <c r="H1" s="950"/>
      <c r="I1" s="950"/>
      <c r="J1" s="950"/>
      <c r="K1" s="950"/>
      <c r="L1" s="824"/>
      <c r="M1" s="319"/>
      <c r="N1" s="319"/>
      <c r="O1" s="319"/>
      <c r="P1" s="310"/>
    </row>
    <row r="2" spans="1:16" ht="20.3" customHeight="1" x14ac:dyDescent="0.3">
      <c r="A2" s="381"/>
      <c r="B2" s="821"/>
      <c r="C2" s="821"/>
      <c r="D2" s="821"/>
      <c r="E2" s="821"/>
      <c r="F2" s="821"/>
      <c r="G2" s="821"/>
      <c r="H2" s="821"/>
      <c r="I2" s="821"/>
      <c r="J2" s="821"/>
      <c r="K2" s="821"/>
      <c r="L2" s="823"/>
      <c r="M2" s="320"/>
      <c r="N2" s="320"/>
      <c r="O2" s="320"/>
      <c r="P2" s="313"/>
    </row>
    <row r="3" spans="1:16" ht="20.3" customHeight="1" x14ac:dyDescent="0.3">
      <c r="A3" s="381"/>
      <c r="B3" s="956" t="s">
        <v>1917</v>
      </c>
      <c r="C3" s="957"/>
      <c r="D3" s="957"/>
      <c r="E3" s="957"/>
      <c r="F3" s="958"/>
      <c r="G3" s="814" t="s">
        <v>2055</v>
      </c>
      <c r="H3" s="815"/>
      <c r="I3" s="815"/>
      <c r="J3" s="815"/>
      <c r="K3" s="815"/>
      <c r="L3" s="312"/>
      <c r="M3" s="312"/>
      <c r="N3" s="312"/>
      <c r="O3" s="312"/>
      <c r="P3" s="313"/>
    </row>
    <row r="4" spans="1:16" ht="20.3" customHeight="1" x14ac:dyDescent="0.3">
      <c r="A4" s="381"/>
      <c r="B4" s="816" t="s">
        <v>1918</v>
      </c>
      <c r="C4" s="817"/>
      <c r="D4" s="817"/>
      <c r="E4" s="817"/>
      <c r="F4" s="955"/>
      <c r="G4" s="816" t="s">
        <v>1921</v>
      </c>
      <c r="H4" s="817"/>
      <c r="I4" s="817"/>
      <c r="J4" s="817"/>
      <c r="K4" s="817"/>
      <c r="L4" s="312"/>
      <c r="M4" s="312"/>
      <c r="N4" s="312"/>
      <c r="O4" s="312"/>
      <c r="P4" s="313"/>
    </row>
    <row r="5" spans="1:16" ht="20.3" customHeight="1" x14ac:dyDescent="0.3">
      <c r="A5" s="381"/>
      <c r="B5" s="816" t="s">
        <v>4574</v>
      </c>
      <c r="C5" s="817"/>
      <c r="D5" s="817"/>
      <c r="E5" s="817"/>
      <c r="F5" s="955"/>
      <c r="G5" s="816"/>
      <c r="H5" s="817"/>
      <c r="I5" s="817"/>
      <c r="J5" s="817"/>
      <c r="K5" s="817"/>
      <c r="L5" s="312"/>
      <c r="M5" s="312"/>
      <c r="N5" s="312"/>
      <c r="O5" s="312"/>
      <c r="P5" s="313"/>
    </row>
    <row r="6" spans="1:16" ht="20.3" customHeight="1" x14ac:dyDescent="0.3">
      <c r="A6" s="381"/>
      <c r="B6" s="825" t="s">
        <v>4572</v>
      </c>
      <c r="C6" s="826"/>
      <c r="D6" s="826"/>
      <c r="E6" s="826"/>
      <c r="F6" s="827"/>
      <c r="G6" s="321"/>
      <c r="H6" s="312"/>
      <c r="I6" s="312"/>
      <c r="J6" s="312"/>
      <c r="K6" s="312"/>
      <c r="L6" s="312"/>
      <c r="M6" s="312"/>
      <c r="N6" s="312"/>
      <c r="O6" s="312"/>
      <c r="P6" s="313"/>
    </row>
    <row r="7" spans="1:16" ht="20.3" customHeight="1" thickBot="1" x14ac:dyDescent="0.35">
      <c r="A7" s="314"/>
      <c r="B7" s="315"/>
      <c r="C7" s="315"/>
      <c r="D7" s="315"/>
      <c r="E7" s="315"/>
      <c r="F7" s="315"/>
      <c r="G7" s="315"/>
      <c r="H7" s="315"/>
      <c r="I7" s="315"/>
      <c r="J7" s="315"/>
      <c r="K7" s="315"/>
      <c r="L7" s="315"/>
      <c r="M7" s="315"/>
      <c r="N7" s="315"/>
      <c r="O7" s="315"/>
      <c r="P7" s="316"/>
    </row>
    <row r="8" spans="1:16" ht="20.3" customHeight="1" x14ac:dyDescent="0.3">
      <c r="A8" s="151"/>
      <c r="B8" s="152"/>
      <c r="C8" s="152"/>
      <c r="D8" s="152"/>
      <c r="E8" s="152"/>
      <c r="F8" s="152"/>
      <c r="G8" s="152"/>
      <c r="H8" s="152"/>
      <c r="I8" s="152"/>
      <c r="J8" s="152"/>
      <c r="K8" s="152"/>
      <c r="L8" s="152"/>
      <c r="M8" s="152"/>
      <c r="N8" s="152"/>
      <c r="O8" s="152"/>
      <c r="P8" s="153"/>
    </row>
    <row r="9" spans="1:16" ht="20.3" customHeight="1" x14ac:dyDescent="0.3">
      <c r="A9" s="174">
        <v>4</v>
      </c>
      <c r="B9" s="172" t="s">
        <v>152</v>
      </c>
      <c r="C9" s="172"/>
      <c r="D9" s="172"/>
      <c r="E9" s="172"/>
      <c r="F9" s="172"/>
      <c r="G9" s="172"/>
      <c r="H9" s="172"/>
      <c r="I9" s="172"/>
      <c r="J9" s="172"/>
      <c r="K9" s="172"/>
      <c r="L9" s="175" t="s">
        <v>144</v>
      </c>
      <c r="M9" s="172"/>
      <c r="N9" s="176" t="s">
        <v>1172</v>
      </c>
      <c r="O9" s="175" t="s">
        <v>145</v>
      </c>
      <c r="P9" s="154"/>
    </row>
    <row r="10" spans="1:16" ht="20.3" customHeight="1" x14ac:dyDescent="0.3">
      <c r="A10" s="155"/>
      <c r="B10" s="149" t="s">
        <v>863</v>
      </c>
      <c r="C10" s="146"/>
      <c r="D10" s="146"/>
      <c r="E10" s="146"/>
      <c r="F10" s="146"/>
      <c r="G10" s="146"/>
      <c r="H10" s="146"/>
      <c r="I10" s="146"/>
      <c r="J10" s="146"/>
      <c r="K10" s="146"/>
      <c r="L10" s="147"/>
      <c r="M10" s="146"/>
      <c r="N10" s="177"/>
      <c r="O10" s="305"/>
      <c r="P10" s="154"/>
    </row>
    <row r="11" spans="1:16" ht="20.3" customHeight="1" x14ac:dyDescent="0.3">
      <c r="A11" s="155"/>
      <c r="B11" s="161" t="s">
        <v>58</v>
      </c>
      <c r="C11" s="161" t="s">
        <v>987</v>
      </c>
      <c r="D11" s="161"/>
      <c r="E11" s="161"/>
      <c r="F11" s="161"/>
      <c r="G11" s="161"/>
      <c r="H11" s="161"/>
      <c r="I11" s="161"/>
      <c r="J11" s="161"/>
      <c r="K11" s="161"/>
      <c r="L11" s="137"/>
      <c r="M11" s="140"/>
      <c r="N11" s="376" t="str">
        <f>VLOOKUP(_Output!D744,_Guidance!B1907:C1912,2,FALSE)</f>
        <v xml:space="preserve"> </v>
      </c>
      <c r="O11" s="300" t="s">
        <v>2130</v>
      </c>
      <c r="P11" s="154"/>
    </row>
    <row r="12" spans="1:16" ht="20.3" customHeight="1" x14ac:dyDescent="0.3">
      <c r="A12" s="156"/>
      <c r="B12" s="162" t="s">
        <v>59</v>
      </c>
      <c r="C12" s="163" t="s">
        <v>988</v>
      </c>
      <c r="D12" s="163"/>
      <c r="E12" s="163"/>
      <c r="F12" s="163"/>
      <c r="G12" s="163"/>
      <c r="H12" s="163"/>
      <c r="I12" s="163"/>
      <c r="J12" s="163"/>
      <c r="K12" s="163"/>
      <c r="L12" s="138"/>
      <c r="M12" s="141"/>
      <c r="N12" s="405"/>
      <c r="O12" s="301"/>
      <c r="P12" s="157"/>
    </row>
    <row r="13" spans="1:16" ht="20.3" customHeight="1" x14ac:dyDescent="0.3">
      <c r="A13" s="156"/>
      <c r="B13" s="165" t="s">
        <v>228</v>
      </c>
      <c r="C13" s="162" t="s">
        <v>866</v>
      </c>
      <c r="D13" s="162"/>
      <c r="E13" s="162"/>
      <c r="F13" s="162"/>
      <c r="G13" s="162"/>
      <c r="H13" s="162"/>
      <c r="I13" s="162"/>
      <c r="J13" s="162"/>
      <c r="K13" s="162"/>
      <c r="L13" s="138"/>
      <c r="M13" s="141"/>
      <c r="N13" s="405"/>
      <c r="O13" s="301" t="s">
        <v>1066</v>
      </c>
      <c r="P13" s="157"/>
    </row>
    <row r="14" spans="1:16" ht="20.3" customHeight="1" x14ac:dyDescent="0.3">
      <c r="A14" s="156"/>
      <c r="B14" s="165" t="s">
        <v>296</v>
      </c>
      <c r="C14" s="162" t="s">
        <v>867</v>
      </c>
      <c r="D14" s="162"/>
      <c r="E14" s="162"/>
      <c r="F14" s="162"/>
      <c r="G14" s="162"/>
      <c r="H14" s="162"/>
      <c r="I14" s="162"/>
      <c r="J14" s="162"/>
      <c r="K14" s="162"/>
      <c r="L14" s="138"/>
      <c r="M14" s="141"/>
      <c r="N14" s="405"/>
      <c r="O14" s="301" t="s">
        <v>1067</v>
      </c>
      <c r="P14" s="157"/>
    </row>
    <row r="15" spans="1:16" ht="20.3" customHeight="1" x14ac:dyDescent="0.3">
      <c r="A15" s="156"/>
      <c r="B15" s="165" t="s">
        <v>297</v>
      </c>
      <c r="C15" s="162" t="s">
        <v>869</v>
      </c>
      <c r="D15" s="162"/>
      <c r="E15" s="162"/>
      <c r="F15" s="162"/>
      <c r="G15" s="162"/>
      <c r="H15" s="162"/>
      <c r="I15" s="162"/>
      <c r="J15" s="162"/>
      <c r="K15" s="162"/>
      <c r="L15" s="138"/>
      <c r="M15" s="141"/>
      <c r="N15" s="405"/>
      <c r="O15" s="301" t="s">
        <v>1068</v>
      </c>
      <c r="P15" s="157"/>
    </row>
    <row r="16" spans="1:16" ht="20.3" customHeight="1" x14ac:dyDescent="0.3">
      <c r="A16" s="156"/>
      <c r="B16" s="165" t="s">
        <v>298</v>
      </c>
      <c r="C16" s="162" t="s">
        <v>871</v>
      </c>
      <c r="D16" s="162"/>
      <c r="E16" s="162"/>
      <c r="F16" s="162"/>
      <c r="G16" s="162"/>
      <c r="H16" s="162"/>
      <c r="I16" s="162"/>
      <c r="J16" s="162"/>
      <c r="K16" s="162"/>
      <c r="L16" s="138"/>
      <c r="M16" s="141"/>
      <c r="N16" s="405"/>
      <c r="O16" s="301" t="s">
        <v>1069</v>
      </c>
      <c r="P16" s="157"/>
    </row>
    <row r="17" spans="1:16" ht="20.3" customHeight="1" x14ac:dyDescent="0.3">
      <c r="A17" s="156"/>
      <c r="B17" s="165" t="s">
        <v>305</v>
      </c>
      <c r="C17" s="162" t="s">
        <v>873</v>
      </c>
      <c r="D17" s="162"/>
      <c r="E17" s="162"/>
      <c r="F17" s="162"/>
      <c r="G17" s="162"/>
      <c r="H17" s="162"/>
      <c r="I17" s="162"/>
      <c r="J17" s="162"/>
      <c r="K17" s="162"/>
      <c r="L17" s="138"/>
      <c r="M17" s="141"/>
      <c r="N17" s="405"/>
      <c r="O17" s="301" t="s">
        <v>1070</v>
      </c>
      <c r="P17" s="157"/>
    </row>
    <row r="18" spans="1:16" ht="20.3" customHeight="1" x14ac:dyDescent="0.3">
      <c r="A18" s="156"/>
      <c r="B18" s="165" t="s">
        <v>640</v>
      </c>
      <c r="C18" s="162" t="s">
        <v>875</v>
      </c>
      <c r="D18" s="162"/>
      <c r="E18" s="162"/>
      <c r="F18" s="162"/>
      <c r="G18" s="162"/>
      <c r="H18" s="162"/>
      <c r="I18" s="162"/>
      <c r="J18" s="162"/>
      <c r="K18" s="162"/>
      <c r="L18" s="138"/>
      <c r="M18" s="141"/>
      <c r="N18" s="405"/>
      <c r="O18" s="301" t="s">
        <v>1071</v>
      </c>
      <c r="P18" s="157"/>
    </row>
    <row r="19" spans="1:16" ht="20.3" customHeight="1" x14ac:dyDescent="0.3">
      <c r="A19" s="156"/>
      <c r="B19" s="165" t="s">
        <v>989</v>
      </c>
      <c r="C19" s="162" t="s">
        <v>877</v>
      </c>
      <c r="D19" s="162"/>
      <c r="E19" s="162"/>
      <c r="F19" s="162"/>
      <c r="G19" s="162"/>
      <c r="H19" s="162"/>
      <c r="I19" s="162"/>
      <c r="J19" s="162"/>
      <c r="K19" s="162"/>
      <c r="L19" s="138"/>
      <c r="M19" s="141"/>
      <c r="N19" s="405"/>
      <c r="O19" s="301" t="s">
        <v>1072</v>
      </c>
      <c r="P19" s="157"/>
    </row>
    <row r="20" spans="1:16" ht="20.3" customHeight="1" x14ac:dyDescent="0.3">
      <c r="A20" s="156"/>
      <c r="B20" s="165" t="s">
        <v>990</v>
      </c>
      <c r="C20" s="162" t="s">
        <v>879</v>
      </c>
      <c r="D20" s="162"/>
      <c r="E20" s="162"/>
      <c r="F20" s="162"/>
      <c r="G20" s="162"/>
      <c r="H20" s="162"/>
      <c r="I20" s="162"/>
      <c r="J20" s="162"/>
      <c r="K20" s="162"/>
      <c r="L20" s="138"/>
      <c r="M20" s="141"/>
      <c r="N20" s="405"/>
      <c r="O20" s="301" t="s">
        <v>1073</v>
      </c>
      <c r="P20" s="157"/>
    </row>
    <row r="21" spans="1:16" ht="20.3" customHeight="1" x14ac:dyDescent="0.3">
      <c r="A21" s="156"/>
      <c r="B21" s="165" t="s">
        <v>991</v>
      </c>
      <c r="C21" s="162" t="s">
        <v>881</v>
      </c>
      <c r="D21" s="162"/>
      <c r="E21" s="162"/>
      <c r="F21" s="162"/>
      <c r="G21" s="162"/>
      <c r="H21" s="162"/>
      <c r="I21" s="162"/>
      <c r="J21" s="162"/>
      <c r="K21" s="162"/>
      <c r="L21" s="138"/>
      <c r="M21" s="141"/>
      <c r="N21" s="405"/>
      <c r="O21" s="301" t="s">
        <v>1074</v>
      </c>
      <c r="P21" s="157"/>
    </row>
    <row r="22" spans="1:16" ht="20.3" customHeight="1" x14ac:dyDescent="0.3">
      <c r="A22" s="156"/>
      <c r="B22" s="165" t="s">
        <v>992</v>
      </c>
      <c r="C22" s="162" t="s">
        <v>883</v>
      </c>
      <c r="D22" s="162"/>
      <c r="E22" s="162"/>
      <c r="F22" s="162"/>
      <c r="G22" s="162"/>
      <c r="H22" s="162"/>
      <c r="I22" s="162"/>
      <c r="J22" s="162"/>
      <c r="K22" s="162"/>
      <c r="L22" s="138"/>
      <c r="M22" s="141"/>
      <c r="N22" s="405"/>
      <c r="O22" s="301" t="s">
        <v>1075</v>
      </c>
      <c r="P22" s="157"/>
    </row>
    <row r="23" spans="1:16" ht="20.3" customHeight="1" x14ac:dyDescent="0.3">
      <c r="A23" s="156"/>
      <c r="B23" s="165" t="s">
        <v>993</v>
      </c>
      <c r="C23" s="164" t="s">
        <v>885</v>
      </c>
      <c r="D23" s="164"/>
      <c r="E23" s="164"/>
      <c r="F23" s="164"/>
      <c r="G23" s="164"/>
      <c r="H23" s="164"/>
      <c r="I23" s="164"/>
      <c r="J23" s="164"/>
      <c r="K23" s="164"/>
      <c r="L23" s="145"/>
      <c r="M23" s="148"/>
      <c r="N23" s="406"/>
      <c r="O23" s="302" t="s">
        <v>1076</v>
      </c>
      <c r="P23" s="157"/>
    </row>
    <row r="24" spans="1:16" ht="20.3" customHeight="1" x14ac:dyDescent="0.3">
      <c r="A24" s="156"/>
      <c r="B24" s="162"/>
      <c r="C24" s="166" t="s">
        <v>10</v>
      </c>
      <c r="D24" s="166"/>
      <c r="E24" s="166"/>
      <c r="F24" s="166"/>
      <c r="G24" s="166"/>
      <c r="H24" s="166"/>
      <c r="I24" s="166"/>
      <c r="J24" s="166"/>
      <c r="K24" s="166"/>
      <c r="L24" s="306" t="str">
        <f>VLOOKUP(SUM(_Output!D746:D756),_SUM_Completeness!A84:B95,2,FALSE)</f>
        <v>Incomplete</v>
      </c>
      <c r="M24" s="141"/>
      <c r="N24" s="405"/>
      <c r="O24" s="303" t="s">
        <v>1131</v>
      </c>
      <c r="P24" s="157"/>
    </row>
    <row r="25" spans="1:16" ht="20.3" customHeight="1" x14ac:dyDescent="0.3">
      <c r="A25" s="155"/>
      <c r="B25" s="161" t="s">
        <v>81</v>
      </c>
      <c r="C25" s="161" t="s">
        <v>886</v>
      </c>
      <c r="D25" s="161"/>
      <c r="E25" s="161"/>
      <c r="F25" s="161"/>
      <c r="G25" s="161"/>
      <c r="H25" s="161"/>
      <c r="I25" s="161"/>
      <c r="J25" s="161"/>
      <c r="K25" s="161"/>
      <c r="L25" s="144"/>
      <c r="M25" s="140"/>
      <c r="N25" s="376" t="str">
        <f>VLOOKUP(_Output!D757,_Guidance!B1913:C1918,2,FALSE)</f>
        <v xml:space="preserve"> </v>
      </c>
      <c r="O25" s="300" t="s">
        <v>2131</v>
      </c>
      <c r="P25" s="154"/>
    </row>
    <row r="26" spans="1:16" ht="20.3" customHeight="1" x14ac:dyDescent="0.3">
      <c r="A26" s="155"/>
      <c r="B26" s="161" t="s">
        <v>112</v>
      </c>
      <c r="C26" s="161" t="s">
        <v>887</v>
      </c>
      <c r="D26" s="161"/>
      <c r="E26" s="161"/>
      <c r="F26" s="161"/>
      <c r="G26" s="161"/>
      <c r="H26" s="161"/>
      <c r="I26" s="161"/>
      <c r="J26" s="161"/>
      <c r="K26" s="161"/>
      <c r="L26" s="137"/>
      <c r="M26" s="140"/>
      <c r="N26" s="376" t="str">
        <f>VLOOKUP(_Output!D758,_Guidance!B1919:C1924,2,FALSE)</f>
        <v xml:space="preserve"> </v>
      </c>
      <c r="O26" s="300" t="s">
        <v>2132</v>
      </c>
      <c r="P26" s="154"/>
    </row>
    <row r="27" spans="1:16" ht="20.3" customHeight="1" x14ac:dyDescent="0.3">
      <c r="A27" s="155"/>
      <c r="B27" s="161" t="s">
        <v>114</v>
      </c>
      <c r="C27" s="161" t="s">
        <v>888</v>
      </c>
      <c r="D27" s="161"/>
      <c r="E27" s="161"/>
      <c r="F27" s="161"/>
      <c r="G27" s="161"/>
      <c r="H27" s="161"/>
      <c r="I27" s="161"/>
      <c r="J27" s="161"/>
      <c r="K27" s="161"/>
      <c r="L27" s="137"/>
      <c r="M27" s="140"/>
      <c r="N27" s="376" t="str">
        <f>VLOOKUP(_Output!D759,_Guidance!B1925:C1930,2,FALSE)</f>
        <v xml:space="preserve"> </v>
      </c>
      <c r="O27" s="300" t="s">
        <v>1079</v>
      </c>
      <c r="P27" s="154"/>
    </row>
    <row r="28" spans="1:16" ht="20.3" customHeight="1" x14ac:dyDescent="0.3">
      <c r="A28" s="155"/>
      <c r="B28" s="161" t="s">
        <v>301</v>
      </c>
      <c r="C28" s="161" t="s">
        <v>889</v>
      </c>
      <c r="D28" s="161"/>
      <c r="E28" s="161"/>
      <c r="F28" s="161"/>
      <c r="G28" s="161"/>
      <c r="H28" s="161"/>
      <c r="I28" s="161"/>
      <c r="J28" s="161"/>
      <c r="K28" s="161"/>
      <c r="L28" s="137"/>
      <c r="M28" s="140"/>
      <c r="N28" s="376" t="str">
        <f>VLOOKUP(_Output!D760,_Guidance!B1931:C1936,2,FALSE)</f>
        <v xml:space="preserve"> </v>
      </c>
      <c r="O28" s="300" t="s">
        <v>2133</v>
      </c>
      <c r="P28" s="154"/>
    </row>
    <row r="29" spans="1:16" ht="20.3" customHeight="1" x14ac:dyDescent="0.3">
      <c r="A29" s="155"/>
      <c r="B29" s="161" t="s">
        <v>783</v>
      </c>
      <c r="C29" s="161" t="s">
        <v>1779</v>
      </c>
      <c r="D29" s="161"/>
      <c r="E29" s="161"/>
      <c r="F29" s="161"/>
      <c r="G29" s="161"/>
      <c r="H29" s="161"/>
      <c r="I29" s="161"/>
      <c r="J29" s="161"/>
      <c r="K29" s="161"/>
      <c r="L29" s="137"/>
      <c r="M29" s="140"/>
      <c r="N29" s="376" t="str">
        <f>VLOOKUP(_Output!D761,_Guidance!B1937:C1942,2,FALSE)</f>
        <v xml:space="preserve"> </v>
      </c>
      <c r="O29" s="300" t="s">
        <v>2134</v>
      </c>
      <c r="P29" s="154"/>
    </row>
    <row r="30" spans="1:16" ht="20.3" customHeight="1" x14ac:dyDescent="0.3">
      <c r="A30" s="155"/>
      <c r="B30" s="161" t="s">
        <v>785</v>
      </c>
      <c r="C30" s="161" t="s">
        <v>1784</v>
      </c>
      <c r="D30" s="161"/>
      <c r="E30" s="161"/>
      <c r="F30" s="161"/>
      <c r="G30" s="161"/>
      <c r="H30" s="161"/>
      <c r="I30" s="161"/>
      <c r="J30" s="161"/>
      <c r="K30" s="161"/>
      <c r="L30" s="137"/>
      <c r="M30" s="140"/>
      <c r="N30" s="376" t="str">
        <f>VLOOKUP(_Output!D762,_Guidance!B1943:C1948,2,FALSE)</f>
        <v xml:space="preserve"> </v>
      </c>
      <c r="O30" s="300" t="s">
        <v>1132</v>
      </c>
      <c r="P30" s="154"/>
    </row>
    <row r="31" spans="1:16" ht="20.3" customHeight="1" x14ac:dyDescent="0.3">
      <c r="A31" s="155"/>
      <c r="B31" s="161" t="s">
        <v>787</v>
      </c>
      <c r="C31" s="161" t="s">
        <v>892</v>
      </c>
      <c r="D31" s="161"/>
      <c r="E31" s="161"/>
      <c r="F31" s="161"/>
      <c r="G31" s="161"/>
      <c r="H31" s="161"/>
      <c r="I31" s="161"/>
      <c r="J31" s="161"/>
      <c r="K31" s="161"/>
      <c r="L31" s="137"/>
      <c r="M31" s="140"/>
      <c r="N31" s="376" t="str">
        <f>VLOOKUP(_Output!D763,_Guidance!B1949:C1954,2,FALSE)</f>
        <v xml:space="preserve"> </v>
      </c>
      <c r="O31" s="300" t="s">
        <v>2136</v>
      </c>
      <c r="P31" s="154"/>
    </row>
    <row r="32" spans="1:16" ht="20.3" customHeight="1" x14ac:dyDescent="0.3">
      <c r="A32" s="155"/>
      <c r="B32" s="161" t="s">
        <v>788</v>
      </c>
      <c r="C32" s="161" t="s">
        <v>894</v>
      </c>
      <c r="D32" s="161"/>
      <c r="E32" s="161"/>
      <c r="F32" s="161"/>
      <c r="G32" s="161"/>
      <c r="H32" s="161"/>
      <c r="I32" s="161"/>
      <c r="J32" s="161"/>
      <c r="K32" s="161"/>
      <c r="L32" s="137"/>
      <c r="M32" s="140"/>
      <c r="N32" s="376" t="str">
        <f>VLOOKUP(_Output!D765,_Guidance!B1955:C1960,2,FALSE)</f>
        <v xml:space="preserve"> </v>
      </c>
      <c r="O32" s="300" t="s">
        <v>2251</v>
      </c>
      <c r="P32" s="154"/>
    </row>
    <row r="33" spans="1:16" ht="20.3" customHeight="1" x14ac:dyDescent="0.3">
      <c r="A33" s="155"/>
      <c r="B33" s="161" t="s">
        <v>790</v>
      </c>
      <c r="C33" s="161" t="s">
        <v>3009</v>
      </c>
      <c r="D33" s="161"/>
      <c r="E33" s="161"/>
      <c r="F33" s="161"/>
      <c r="G33" s="161"/>
      <c r="H33" s="161"/>
      <c r="I33" s="161"/>
      <c r="J33" s="161"/>
      <c r="K33" s="161"/>
      <c r="L33" s="137"/>
      <c r="M33" s="140"/>
      <c r="N33" s="376" t="str">
        <f>VLOOKUP(_Output!D1069,_Guidance!B1961:C1966,2,FALSE)</f>
        <v xml:space="preserve"> </v>
      </c>
      <c r="O33" s="300" t="s">
        <v>3010</v>
      </c>
      <c r="P33" s="154"/>
    </row>
    <row r="34" spans="1:16" ht="20.3" customHeight="1" x14ac:dyDescent="0.3">
      <c r="A34" s="155"/>
      <c r="B34" s="161" t="s">
        <v>791</v>
      </c>
      <c r="C34" s="161" t="s">
        <v>896</v>
      </c>
      <c r="D34" s="161"/>
      <c r="E34" s="161"/>
      <c r="F34" s="161"/>
      <c r="G34" s="161"/>
      <c r="H34" s="161"/>
      <c r="I34" s="161"/>
      <c r="J34" s="161"/>
      <c r="K34" s="161"/>
      <c r="L34" s="137"/>
      <c r="M34" s="140"/>
      <c r="N34" s="376" t="str">
        <f>VLOOKUP(_Output!D766,_Guidance!B1967:C1972,2,FALSE)</f>
        <v xml:space="preserve"> </v>
      </c>
      <c r="O34" s="300" t="s">
        <v>2137</v>
      </c>
      <c r="P34" s="154"/>
    </row>
    <row r="35" spans="1:16" ht="20.3" customHeight="1" x14ac:dyDescent="0.3">
      <c r="A35" s="155"/>
      <c r="B35" s="161" t="s">
        <v>994</v>
      </c>
      <c r="C35" s="161" t="s">
        <v>900</v>
      </c>
      <c r="D35" s="161"/>
      <c r="E35" s="161"/>
      <c r="F35" s="161"/>
      <c r="G35" s="161"/>
      <c r="H35" s="161"/>
      <c r="I35" s="161"/>
      <c r="J35" s="161"/>
      <c r="K35" s="161"/>
      <c r="L35" s="137"/>
      <c r="M35" s="140"/>
      <c r="N35" s="376" t="str">
        <f>VLOOKUP(_Output!D767,_Guidance!B1973:C1978,2,FALSE)</f>
        <v xml:space="preserve"> </v>
      </c>
      <c r="O35" s="300" t="s">
        <v>2138</v>
      </c>
      <c r="P35" s="154"/>
    </row>
    <row r="36" spans="1:16" ht="20.3" customHeight="1" x14ac:dyDescent="0.3">
      <c r="A36" s="155"/>
      <c r="B36" s="161" t="s">
        <v>4118</v>
      </c>
      <c r="C36" s="161" t="s">
        <v>1802</v>
      </c>
      <c r="D36" s="161"/>
      <c r="E36" s="161"/>
      <c r="F36" s="161"/>
      <c r="G36" s="161"/>
      <c r="H36" s="161"/>
      <c r="I36" s="161"/>
      <c r="J36" s="161"/>
      <c r="K36" s="161"/>
      <c r="L36" s="137"/>
      <c r="M36" s="140"/>
      <c r="N36" s="376" t="str">
        <f>VLOOKUP(_Output!D768,_Guidance!B1979:C1984,2,FALSE)</f>
        <v xml:space="preserve"> </v>
      </c>
      <c r="O36" s="300" t="s">
        <v>1082</v>
      </c>
      <c r="P36" s="154"/>
    </row>
    <row r="37" spans="1:16" ht="20.3" customHeight="1" x14ac:dyDescent="0.3">
      <c r="A37" s="155"/>
      <c r="B37" s="150" t="s">
        <v>902</v>
      </c>
      <c r="C37" s="143"/>
      <c r="D37" s="143"/>
      <c r="E37" s="143"/>
      <c r="F37" s="143"/>
      <c r="G37" s="143"/>
      <c r="H37" s="143"/>
      <c r="I37" s="143"/>
      <c r="J37" s="143"/>
      <c r="K37" s="143"/>
      <c r="L37" s="139"/>
      <c r="M37" s="143"/>
      <c r="N37" s="377"/>
      <c r="O37" s="304"/>
      <c r="P37" s="154"/>
    </row>
    <row r="38" spans="1:16" ht="20.3" customHeight="1" x14ac:dyDescent="0.3">
      <c r="A38" s="155"/>
      <c r="B38" s="161" t="s">
        <v>1012</v>
      </c>
      <c r="C38" s="167" t="s">
        <v>995</v>
      </c>
      <c r="D38" s="167"/>
      <c r="E38" s="167"/>
      <c r="F38" s="167"/>
      <c r="G38" s="167"/>
      <c r="H38" s="167"/>
      <c r="I38" s="167"/>
      <c r="J38" s="167"/>
      <c r="K38" s="167"/>
      <c r="L38" s="137"/>
      <c r="M38" s="140"/>
      <c r="N38" s="376"/>
      <c r="O38" s="300"/>
      <c r="P38" s="154"/>
    </row>
    <row r="39" spans="1:16" ht="20.3" customHeight="1" x14ac:dyDescent="0.3">
      <c r="A39" s="155"/>
      <c r="B39" s="480" t="s">
        <v>4950</v>
      </c>
      <c r="C39" s="167"/>
      <c r="D39" s="167"/>
      <c r="E39" s="167"/>
      <c r="F39" s="167"/>
      <c r="G39" s="167"/>
      <c r="H39" s="167"/>
      <c r="I39" s="167"/>
      <c r="J39" s="167"/>
      <c r="K39" s="167"/>
      <c r="L39" s="137"/>
      <c r="M39" s="140"/>
      <c r="N39" s="376"/>
      <c r="O39" s="300"/>
      <c r="P39" s="154"/>
    </row>
    <row r="40" spans="1:16" ht="20.3" customHeight="1" x14ac:dyDescent="0.3">
      <c r="A40" s="155"/>
      <c r="B40" s="168" t="s">
        <v>3184</v>
      </c>
      <c r="C40" s="161" t="s">
        <v>4957</v>
      </c>
      <c r="D40" s="167"/>
      <c r="E40" s="167"/>
      <c r="F40" s="167"/>
      <c r="G40" s="167"/>
      <c r="H40" s="167"/>
      <c r="I40" s="167"/>
      <c r="J40" s="167"/>
      <c r="K40" s="167"/>
      <c r="L40" s="137"/>
      <c r="M40" s="140"/>
      <c r="N40" s="376" t="str">
        <f>VLOOKUP(_Output!D1455,_Guidance!$B$2234:$C$2240,2,FALSE)</f>
        <v xml:space="preserve"> </v>
      </c>
      <c r="O40" s="300" t="s">
        <v>4968</v>
      </c>
      <c r="P40" s="154"/>
    </row>
    <row r="41" spans="1:16" ht="20.3" customHeight="1" x14ac:dyDescent="0.3">
      <c r="A41" s="155"/>
      <c r="B41" s="168" t="s">
        <v>3185</v>
      </c>
      <c r="C41" s="161" t="s">
        <v>4955</v>
      </c>
      <c r="D41" s="167"/>
      <c r="E41" s="167"/>
      <c r="F41" s="167"/>
      <c r="G41" s="167"/>
      <c r="H41" s="167"/>
      <c r="I41" s="167"/>
      <c r="J41" s="167"/>
      <c r="K41" s="167"/>
      <c r="L41" s="137"/>
      <c r="M41" s="140"/>
      <c r="N41" s="376" t="str">
        <f>VLOOKUP(_Output!D1456,_Guidance!$B$2234:$C$2240,2,FALSE)</f>
        <v xml:space="preserve"> </v>
      </c>
      <c r="O41" s="300" t="s">
        <v>4969</v>
      </c>
      <c r="P41" s="154"/>
    </row>
    <row r="42" spans="1:16" ht="20.3" customHeight="1" x14ac:dyDescent="0.3">
      <c r="A42" s="155"/>
      <c r="B42" s="168" t="s">
        <v>3186</v>
      </c>
      <c r="C42" s="161" t="s">
        <v>4960</v>
      </c>
      <c r="D42" s="167"/>
      <c r="E42" s="167"/>
      <c r="F42" s="167"/>
      <c r="G42" s="167"/>
      <c r="H42" s="167"/>
      <c r="I42" s="167"/>
      <c r="J42" s="167"/>
      <c r="K42" s="167"/>
      <c r="L42" s="137"/>
      <c r="M42" s="140"/>
      <c r="N42" s="376" t="str">
        <f>VLOOKUP(_Output!D1457,_Guidance!$B$2234:$C$2240,2,FALSE)</f>
        <v xml:space="preserve"> </v>
      </c>
      <c r="O42" s="300" t="s">
        <v>4970</v>
      </c>
      <c r="P42" s="154"/>
    </row>
    <row r="43" spans="1:16" ht="20.3" customHeight="1" x14ac:dyDescent="0.3">
      <c r="A43" s="155"/>
      <c r="B43" s="168" t="s">
        <v>3187</v>
      </c>
      <c r="C43" s="161" t="s">
        <v>4956</v>
      </c>
      <c r="D43" s="167"/>
      <c r="E43" s="167"/>
      <c r="F43" s="167"/>
      <c r="G43" s="167"/>
      <c r="H43" s="167"/>
      <c r="I43" s="167"/>
      <c r="J43" s="167"/>
      <c r="K43" s="167"/>
      <c r="L43" s="137"/>
      <c r="M43" s="140"/>
      <c r="N43" s="376" t="str">
        <f>VLOOKUP(_Output!D1458,_Guidance!$B$2234:$C$2240,2,FALSE)</f>
        <v xml:space="preserve"> </v>
      </c>
      <c r="O43" s="300" t="s">
        <v>4971</v>
      </c>
      <c r="P43" s="154"/>
    </row>
    <row r="44" spans="1:16" ht="20.3" customHeight="1" x14ac:dyDescent="0.3">
      <c r="A44" s="155"/>
      <c r="B44" s="168" t="s">
        <v>3188</v>
      </c>
      <c r="C44" s="161" t="s">
        <v>4958</v>
      </c>
      <c r="D44" s="167"/>
      <c r="E44" s="167"/>
      <c r="F44" s="167"/>
      <c r="G44" s="167"/>
      <c r="H44" s="167"/>
      <c r="I44" s="167"/>
      <c r="J44" s="167"/>
      <c r="K44" s="167"/>
      <c r="L44" s="137"/>
      <c r="M44" s="140"/>
      <c r="N44" s="376" t="str">
        <f>VLOOKUP(_Output!D1459,_Guidance!$B$2234:$C$2240,2,FALSE)</f>
        <v xml:space="preserve"> </v>
      </c>
      <c r="O44" s="300" t="s">
        <v>4966</v>
      </c>
      <c r="P44" s="154"/>
    </row>
    <row r="45" spans="1:16" ht="20.3" customHeight="1" x14ac:dyDescent="0.3">
      <c r="A45" s="155"/>
      <c r="B45" s="168" t="s">
        <v>3189</v>
      </c>
      <c r="C45" s="161" t="s">
        <v>4959</v>
      </c>
      <c r="D45" s="167"/>
      <c r="E45" s="167"/>
      <c r="F45" s="167"/>
      <c r="G45" s="167"/>
      <c r="H45" s="167"/>
      <c r="I45" s="167"/>
      <c r="J45" s="167"/>
      <c r="K45" s="167"/>
      <c r="L45" s="137"/>
      <c r="M45" s="140"/>
      <c r="N45" s="376" t="str">
        <f>VLOOKUP(_Output!D1460,_Guidance!$B$2234:$C$2240,2,FALSE)</f>
        <v xml:space="preserve"> </v>
      </c>
      <c r="O45" s="300" t="s">
        <v>4967</v>
      </c>
      <c r="P45" s="154"/>
    </row>
    <row r="46" spans="1:16" ht="20.3" customHeight="1" x14ac:dyDescent="0.3">
      <c r="A46" s="155"/>
      <c r="B46" s="480"/>
      <c r="C46" s="161"/>
      <c r="D46" s="167"/>
      <c r="E46" s="167"/>
      <c r="F46" s="167"/>
      <c r="G46" s="167"/>
      <c r="H46" s="167"/>
      <c r="I46" s="167"/>
      <c r="J46" s="167"/>
      <c r="K46" s="167"/>
      <c r="L46" s="137"/>
      <c r="M46" s="140"/>
      <c r="N46" s="376"/>
      <c r="O46" s="300"/>
      <c r="P46" s="154"/>
    </row>
    <row r="47" spans="1:16" ht="20.3" customHeight="1" x14ac:dyDescent="0.3">
      <c r="A47" s="155"/>
      <c r="B47" s="480" t="s">
        <v>2501</v>
      </c>
      <c r="C47" s="167"/>
      <c r="D47" s="167"/>
      <c r="E47" s="167"/>
      <c r="F47" s="167"/>
      <c r="G47" s="167"/>
      <c r="H47" s="167"/>
      <c r="I47" s="167"/>
      <c r="J47" s="167"/>
      <c r="K47" s="167"/>
      <c r="L47" s="137"/>
      <c r="M47" s="140"/>
      <c r="N47" s="376"/>
      <c r="O47" s="300"/>
      <c r="P47" s="154"/>
    </row>
    <row r="48" spans="1:16" ht="20.3" customHeight="1" x14ac:dyDescent="0.3">
      <c r="A48" s="155"/>
      <c r="B48" s="168" t="s">
        <v>3190</v>
      </c>
      <c r="C48" s="161" t="s">
        <v>996</v>
      </c>
      <c r="D48" s="161"/>
      <c r="E48" s="161"/>
      <c r="F48" s="161"/>
      <c r="G48" s="161"/>
      <c r="H48" s="161"/>
      <c r="I48" s="161"/>
      <c r="J48" s="161"/>
      <c r="K48" s="161"/>
      <c r="L48" s="137"/>
      <c r="M48" s="140"/>
      <c r="N48" s="376" t="str">
        <f>VLOOKUP(_Output!D770,_Guidance!$B$2234:$C$2240,2,FALSE)</f>
        <v xml:space="preserve"> </v>
      </c>
      <c r="O48" s="300" t="s">
        <v>1133</v>
      </c>
      <c r="P48" s="154"/>
    </row>
    <row r="49" spans="1:16" ht="20.3" customHeight="1" x14ac:dyDescent="0.3">
      <c r="A49" s="155"/>
      <c r="B49" s="168" t="s">
        <v>3191</v>
      </c>
      <c r="C49" s="161" t="s">
        <v>997</v>
      </c>
      <c r="D49" s="161"/>
      <c r="E49" s="161"/>
      <c r="F49" s="161"/>
      <c r="G49" s="161"/>
      <c r="H49" s="161"/>
      <c r="I49" s="161"/>
      <c r="J49" s="161"/>
      <c r="K49" s="161"/>
      <c r="L49" s="137"/>
      <c r="M49" s="140"/>
      <c r="N49" s="376" t="str">
        <f>VLOOKUP(_Output!D771,_Guidance!$B$2234:$C$2240,2,FALSE)</f>
        <v xml:space="preserve"> </v>
      </c>
      <c r="O49" s="300" t="s">
        <v>2409</v>
      </c>
      <c r="P49" s="154"/>
    </row>
    <row r="50" spans="1:16" ht="20.3" customHeight="1" x14ac:dyDescent="0.3">
      <c r="A50" s="155"/>
      <c r="B50" s="168" t="s">
        <v>3192</v>
      </c>
      <c r="C50" s="161" t="s">
        <v>2262</v>
      </c>
      <c r="D50" s="161"/>
      <c r="E50" s="161"/>
      <c r="F50" s="161"/>
      <c r="G50" s="161"/>
      <c r="H50" s="161"/>
      <c r="I50" s="161"/>
      <c r="J50" s="161"/>
      <c r="K50" s="161"/>
      <c r="L50" s="137"/>
      <c r="M50" s="140"/>
      <c r="N50" s="376" t="str">
        <f>VLOOKUP(_Output!D772,_Guidance!$B$2234:$C$2240,2,FALSE)</f>
        <v xml:space="preserve"> </v>
      </c>
      <c r="O50" s="300" t="s">
        <v>1134</v>
      </c>
      <c r="P50" s="154"/>
    </row>
    <row r="51" spans="1:16" ht="20.3" customHeight="1" x14ac:dyDescent="0.3">
      <c r="A51" s="155"/>
      <c r="B51" s="168" t="s">
        <v>3193</v>
      </c>
      <c r="C51" s="161" t="s">
        <v>1851</v>
      </c>
      <c r="D51" s="161"/>
      <c r="E51" s="161"/>
      <c r="F51" s="161"/>
      <c r="G51" s="161"/>
      <c r="H51" s="161"/>
      <c r="I51" s="161"/>
      <c r="J51" s="161"/>
      <c r="K51" s="161"/>
      <c r="L51" s="137"/>
      <c r="M51" s="140"/>
      <c r="N51" s="376" t="str">
        <f>VLOOKUP(_Output!D773,_Guidance!$B$2234:$C$2240,2,FALSE)</f>
        <v xml:space="preserve"> </v>
      </c>
      <c r="O51" s="300" t="s">
        <v>1135</v>
      </c>
      <c r="P51" s="154"/>
    </row>
    <row r="52" spans="1:16" ht="20.3" customHeight="1" x14ac:dyDescent="0.3">
      <c r="A52" s="155"/>
      <c r="B52" s="168" t="s">
        <v>3194</v>
      </c>
      <c r="C52" s="161" t="s">
        <v>1856</v>
      </c>
      <c r="D52" s="161"/>
      <c r="E52" s="161"/>
      <c r="F52" s="161"/>
      <c r="G52" s="161"/>
      <c r="H52" s="161"/>
      <c r="I52" s="161"/>
      <c r="J52" s="161"/>
      <c r="K52" s="161"/>
      <c r="L52" s="137"/>
      <c r="M52" s="140"/>
      <c r="N52" s="376" t="str">
        <f>VLOOKUP(_Output!D774,_Guidance!$B$2234:$C$2240,2,FALSE)</f>
        <v xml:space="preserve"> </v>
      </c>
      <c r="O52" s="300" t="s">
        <v>1857</v>
      </c>
      <c r="P52" s="154"/>
    </row>
    <row r="53" spans="1:16" ht="20.3" customHeight="1" x14ac:dyDescent="0.3">
      <c r="A53" s="155"/>
      <c r="B53" s="168" t="s">
        <v>3195</v>
      </c>
      <c r="C53" s="161" t="s">
        <v>1852</v>
      </c>
      <c r="D53" s="161"/>
      <c r="E53" s="161"/>
      <c r="F53" s="161"/>
      <c r="G53" s="161"/>
      <c r="H53" s="161"/>
      <c r="I53" s="161"/>
      <c r="J53" s="161"/>
      <c r="K53" s="161"/>
      <c r="L53" s="137"/>
      <c r="M53" s="140"/>
      <c r="N53" s="376" t="str">
        <f>VLOOKUP(_Output!D775,_Guidance!$B$2234:$C$2240,2,FALSE)</f>
        <v xml:space="preserve"> </v>
      </c>
      <c r="O53" s="300" t="s">
        <v>1136</v>
      </c>
      <c r="P53" s="154"/>
    </row>
    <row r="54" spans="1:16" ht="20.3" customHeight="1" x14ac:dyDescent="0.3">
      <c r="A54" s="155"/>
      <c r="B54" s="168" t="s">
        <v>3196</v>
      </c>
      <c r="C54" s="161" t="s">
        <v>1853</v>
      </c>
      <c r="D54" s="161"/>
      <c r="E54" s="161"/>
      <c r="F54" s="161"/>
      <c r="G54" s="161"/>
      <c r="H54" s="161"/>
      <c r="I54" s="161"/>
      <c r="J54" s="161"/>
      <c r="K54" s="161"/>
      <c r="L54" s="137"/>
      <c r="M54" s="140"/>
      <c r="N54" s="376" t="str">
        <f>VLOOKUP(_Output!D776,_Guidance!$B$2234:$C$2240,2,FALSE)</f>
        <v xml:space="preserve"> </v>
      </c>
      <c r="O54" s="300" t="s">
        <v>1137</v>
      </c>
      <c r="P54" s="154"/>
    </row>
    <row r="55" spans="1:16" ht="20.3" customHeight="1" x14ac:dyDescent="0.3">
      <c r="A55" s="155"/>
      <c r="B55" s="168" t="s">
        <v>3197</v>
      </c>
      <c r="C55" s="161" t="s">
        <v>1854</v>
      </c>
      <c r="D55" s="161"/>
      <c r="E55" s="161"/>
      <c r="F55" s="161"/>
      <c r="G55" s="161"/>
      <c r="H55" s="161"/>
      <c r="I55" s="161"/>
      <c r="J55" s="161"/>
      <c r="K55" s="161"/>
      <c r="L55" s="137"/>
      <c r="M55" s="140"/>
      <c r="N55" s="376" t="str">
        <f>VLOOKUP(_Output!D777,_Guidance!$B$2234:$C$2240,2,FALSE)</f>
        <v xml:space="preserve"> </v>
      </c>
      <c r="O55" s="300" t="s">
        <v>1138</v>
      </c>
      <c r="P55" s="154"/>
    </row>
    <row r="56" spans="1:16" ht="20.3" customHeight="1" x14ac:dyDescent="0.3">
      <c r="A56" s="155"/>
      <c r="B56" s="168" t="s">
        <v>3198</v>
      </c>
      <c r="C56" s="161" t="s">
        <v>1855</v>
      </c>
      <c r="D56" s="161"/>
      <c r="E56" s="161"/>
      <c r="F56" s="161"/>
      <c r="G56" s="161"/>
      <c r="H56" s="161"/>
      <c r="I56" s="161"/>
      <c r="J56" s="161"/>
      <c r="K56" s="161"/>
      <c r="L56" s="137"/>
      <c r="M56" s="140"/>
      <c r="N56" s="376" t="str">
        <f>VLOOKUP(_Output!D778,_Guidance!$B$2234:$C$2240,2,FALSE)</f>
        <v xml:space="preserve"> </v>
      </c>
      <c r="O56" s="300" t="s">
        <v>1139</v>
      </c>
      <c r="P56" s="154"/>
    </row>
    <row r="57" spans="1:16" ht="20.3" customHeight="1" x14ac:dyDescent="0.3">
      <c r="A57" s="155"/>
      <c r="B57" s="168" t="s">
        <v>3199</v>
      </c>
      <c r="C57" s="161" t="s">
        <v>4961</v>
      </c>
      <c r="D57" s="161"/>
      <c r="E57" s="161"/>
      <c r="F57" s="161"/>
      <c r="G57" s="161"/>
      <c r="H57" s="161"/>
      <c r="I57" s="161"/>
      <c r="J57" s="161"/>
      <c r="K57" s="161"/>
      <c r="L57" s="137"/>
      <c r="M57" s="140"/>
      <c r="N57" s="376" t="str">
        <f>VLOOKUP(_Output!D1461,_Guidance!$B$2234:$C$2240,2,FALSE)</f>
        <v xml:space="preserve"> </v>
      </c>
      <c r="O57" s="300" t="s">
        <v>4993</v>
      </c>
      <c r="P57" s="154"/>
    </row>
    <row r="58" spans="1:16" ht="20.3" customHeight="1" x14ac:dyDescent="0.3">
      <c r="A58" s="155"/>
      <c r="B58" s="168"/>
      <c r="C58" s="161"/>
      <c r="D58" s="161"/>
      <c r="E58" s="161"/>
      <c r="F58" s="161"/>
      <c r="G58" s="161"/>
      <c r="H58" s="161"/>
      <c r="I58" s="161"/>
      <c r="J58" s="161"/>
      <c r="K58" s="161"/>
      <c r="L58" s="137"/>
      <c r="M58" s="140"/>
      <c r="N58" s="376"/>
      <c r="O58" s="300"/>
      <c r="P58" s="154"/>
    </row>
    <row r="59" spans="1:16" ht="20.3" customHeight="1" x14ac:dyDescent="0.3">
      <c r="A59" s="155"/>
      <c r="B59" s="798" t="s">
        <v>2502</v>
      </c>
      <c r="C59" s="161"/>
      <c r="D59" s="161"/>
      <c r="E59" s="161"/>
      <c r="F59" s="161"/>
      <c r="G59" s="161"/>
      <c r="H59" s="161"/>
      <c r="I59" s="161"/>
      <c r="J59" s="161"/>
      <c r="K59" s="161"/>
      <c r="L59" s="137"/>
      <c r="M59" s="140"/>
      <c r="N59" s="376"/>
      <c r="O59" s="300"/>
      <c r="P59" s="154"/>
    </row>
    <row r="60" spans="1:16" ht="20.3" customHeight="1" x14ac:dyDescent="0.3">
      <c r="A60" s="155"/>
      <c r="B60" s="168" t="s">
        <v>3200</v>
      </c>
      <c r="C60" s="161" t="s">
        <v>1004</v>
      </c>
      <c r="D60" s="161"/>
      <c r="E60" s="161"/>
      <c r="F60" s="161"/>
      <c r="G60" s="161"/>
      <c r="H60" s="161"/>
      <c r="I60" s="161"/>
      <c r="J60" s="161"/>
      <c r="K60" s="161"/>
      <c r="L60" s="137"/>
      <c r="M60" s="140"/>
      <c r="N60" s="376" t="str">
        <f>VLOOKUP(_Output!D788,_Guidance!$B$2234:$C$2240,2,FALSE)</f>
        <v xml:space="preserve"> </v>
      </c>
      <c r="O60" s="300" t="s">
        <v>4999</v>
      </c>
      <c r="P60" s="154"/>
    </row>
    <row r="61" spans="1:16" ht="20.3" customHeight="1" x14ac:dyDescent="0.3">
      <c r="A61" s="155"/>
      <c r="B61" s="168" t="s">
        <v>3201</v>
      </c>
      <c r="C61" s="161" t="s">
        <v>1005</v>
      </c>
      <c r="D61" s="161"/>
      <c r="E61" s="161"/>
      <c r="F61" s="161"/>
      <c r="G61" s="161"/>
      <c r="H61" s="161"/>
      <c r="I61" s="161"/>
      <c r="J61" s="161"/>
      <c r="K61" s="161"/>
      <c r="L61" s="137"/>
      <c r="M61" s="140"/>
      <c r="N61" s="376" t="str">
        <f>VLOOKUP(_Output!D789,_Guidance!$B$2234:$C$2240,2,FALSE)</f>
        <v xml:space="preserve"> </v>
      </c>
      <c r="O61" s="300" t="s">
        <v>5000</v>
      </c>
      <c r="P61" s="154"/>
    </row>
    <row r="62" spans="1:16" ht="20.3" customHeight="1" x14ac:dyDescent="0.3">
      <c r="A62" s="155"/>
      <c r="B62" s="168" t="s">
        <v>3202</v>
      </c>
      <c r="C62" s="161" t="s">
        <v>1006</v>
      </c>
      <c r="D62" s="161"/>
      <c r="E62" s="161"/>
      <c r="F62" s="161"/>
      <c r="G62" s="161"/>
      <c r="H62" s="161"/>
      <c r="I62" s="161"/>
      <c r="J62" s="161"/>
      <c r="K62" s="161"/>
      <c r="L62" s="137"/>
      <c r="M62" s="140"/>
      <c r="N62" s="376" t="str">
        <f>VLOOKUP(_Output!D790,_Guidance!$B$2234:$C$2240,2,FALSE)</f>
        <v xml:space="preserve"> </v>
      </c>
      <c r="O62" s="300" t="s">
        <v>5001</v>
      </c>
      <c r="P62" s="154"/>
    </row>
    <row r="63" spans="1:16" ht="20.3" customHeight="1" x14ac:dyDescent="0.3">
      <c r="A63" s="155"/>
      <c r="B63" s="168" t="s">
        <v>3203</v>
      </c>
      <c r="C63" s="161" t="s">
        <v>918</v>
      </c>
      <c r="D63" s="161"/>
      <c r="E63" s="161"/>
      <c r="F63" s="161"/>
      <c r="G63" s="161"/>
      <c r="H63" s="161"/>
      <c r="I63" s="161"/>
      <c r="J63" s="161"/>
      <c r="K63" s="161"/>
      <c r="L63" s="137"/>
      <c r="M63" s="140"/>
      <c r="N63" s="376" t="str">
        <f>VLOOKUP(_Output!D1462,_Guidance!$B$2234:$C$2240,2,FALSE)</f>
        <v xml:space="preserve"> </v>
      </c>
      <c r="O63" s="300" t="s">
        <v>5002</v>
      </c>
      <c r="P63" s="154"/>
    </row>
    <row r="64" spans="1:16" ht="20.3" customHeight="1" x14ac:dyDescent="0.3">
      <c r="A64" s="155"/>
      <c r="B64" s="168"/>
      <c r="C64" s="161"/>
      <c r="D64" s="161"/>
      <c r="E64" s="161"/>
      <c r="F64" s="161"/>
      <c r="G64" s="161"/>
      <c r="H64" s="161"/>
      <c r="I64" s="161"/>
      <c r="J64" s="161"/>
      <c r="K64" s="161"/>
      <c r="L64" s="137"/>
      <c r="M64" s="140"/>
      <c r="N64" s="376"/>
      <c r="O64" s="300"/>
      <c r="P64" s="154"/>
    </row>
    <row r="65" spans="1:16" ht="20.3" customHeight="1" x14ac:dyDescent="0.3">
      <c r="A65" s="155"/>
      <c r="B65" s="480" t="s">
        <v>4951</v>
      </c>
      <c r="C65" s="161"/>
      <c r="D65" s="161"/>
      <c r="E65" s="161"/>
      <c r="F65" s="161"/>
      <c r="G65" s="161"/>
      <c r="H65" s="161"/>
      <c r="I65" s="161"/>
      <c r="J65" s="161"/>
      <c r="K65" s="161"/>
      <c r="L65" s="137"/>
      <c r="M65" s="140"/>
      <c r="N65" s="376"/>
      <c r="O65" s="300"/>
      <c r="P65" s="154"/>
    </row>
    <row r="66" spans="1:16" ht="20.3" customHeight="1" x14ac:dyDescent="0.3">
      <c r="A66" s="155"/>
      <c r="B66" s="168" t="s">
        <v>3204</v>
      </c>
      <c r="C66" s="161" t="s">
        <v>998</v>
      </c>
      <c r="D66" s="161"/>
      <c r="E66" s="161"/>
      <c r="F66" s="161"/>
      <c r="G66" s="161"/>
      <c r="H66" s="161"/>
      <c r="I66" s="161"/>
      <c r="J66" s="161"/>
      <c r="K66" s="161"/>
      <c r="L66" s="137"/>
      <c r="M66" s="140"/>
      <c r="N66" s="376" t="str">
        <f>VLOOKUP(_Output!D779,_Guidance!$B$2234:$C$2240,2,FALSE)</f>
        <v xml:space="preserve"> </v>
      </c>
      <c r="O66" s="300" t="s">
        <v>2263</v>
      </c>
      <c r="P66" s="154"/>
    </row>
    <row r="67" spans="1:16" ht="20.3" customHeight="1" x14ac:dyDescent="0.3">
      <c r="A67" s="155"/>
      <c r="B67" s="168" t="s">
        <v>3205</v>
      </c>
      <c r="C67" s="161" t="s">
        <v>999</v>
      </c>
      <c r="D67" s="161"/>
      <c r="E67" s="161"/>
      <c r="F67" s="161"/>
      <c r="G67" s="161"/>
      <c r="H67" s="161"/>
      <c r="I67" s="161"/>
      <c r="J67" s="161"/>
      <c r="K67" s="161"/>
      <c r="L67" s="137"/>
      <c r="M67" s="140"/>
      <c r="N67" s="376" t="str">
        <f>VLOOKUP(_Output!D780,_Guidance!$B$2234:$C$2240,2,FALSE)</f>
        <v xml:space="preserve"> </v>
      </c>
      <c r="O67" s="300" t="s">
        <v>2264</v>
      </c>
      <c r="P67" s="154"/>
    </row>
    <row r="68" spans="1:16" ht="20.3" customHeight="1" x14ac:dyDescent="0.3">
      <c r="A68" s="155"/>
      <c r="B68" s="168" t="s">
        <v>3206</v>
      </c>
      <c r="C68" s="161" t="s">
        <v>1000</v>
      </c>
      <c r="D68" s="161"/>
      <c r="E68" s="161"/>
      <c r="F68" s="161"/>
      <c r="G68" s="161"/>
      <c r="H68" s="161"/>
      <c r="I68" s="161"/>
      <c r="J68" s="161"/>
      <c r="K68" s="161"/>
      <c r="L68" s="137"/>
      <c r="M68" s="140"/>
      <c r="N68" s="376" t="str">
        <f>VLOOKUP(_Output!D781,_Guidance!$B$2234:$C$2240,2,FALSE)</f>
        <v xml:space="preserve"> </v>
      </c>
      <c r="O68" s="300" t="s">
        <v>1140</v>
      </c>
      <c r="P68" s="154"/>
    </row>
    <row r="69" spans="1:16" ht="20.3" customHeight="1" x14ac:dyDescent="0.3">
      <c r="A69" s="155"/>
      <c r="B69" s="168" t="s">
        <v>3207</v>
      </c>
      <c r="C69" s="161" t="s">
        <v>978</v>
      </c>
      <c r="D69" s="161"/>
      <c r="E69" s="161"/>
      <c r="F69" s="161"/>
      <c r="G69" s="161"/>
      <c r="H69" s="161"/>
      <c r="I69" s="161"/>
      <c r="J69" s="161"/>
      <c r="K69" s="161"/>
      <c r="L69" s="137"/>
      <c r="M69" s="140"/>
      <c r="N69" s="376" t="str">
        <f>VLOOKUP(_Output!D782,_Guidance!$B$2234:$C$2240,2,FALSE)</f>
        <v xml:space="preserve"> </v>
      </c>
      <c r="O69" s="300" t="s">
        <v>2265</v>
      </c>
      <c r="P69" s="154"/>
    </row>
    <row r="70" spans="1:16" ht="20.3" customHeight="1" x14ac:dyDescent="0.3">
      <c r="A70" s="155"/>
      <c r="B70" s="168" t="s">
        <v>3208</v>
      </c>
      <c r="C70" s="161" t="s">
        <v>551</v>
      </c>
      <c r="D70" s="161"/>
      <c r="E70" s="161"/>
      <c r="F70" s="161"/>
      <c r="G70" s="161"/>
      <c r="H70" s="161"/>
      <c r="I70" s="161"/>
      <c r="J70" s="161"/>
      <c r="K70" s="161"/>
      <c r="L70" s="137"/>
      <c r="M70" s="140"/>
      <c r="N70" s="376" t="str">
        <f>VLOOKUP(_Output!D783,_Guidance!$B$2234:$C$2240,2,FALSE)</f>
        <v xml:space="preserve"> </v>
      </c>
      <c r="O70" s="300" t="s">
        <v>1141</v>
      </c>
      <c r="P70" s="154"/>
    </row>
    <row r="71" spans="1:16" ht="20.3" customHeight="1" x14ac:dyDescent="0.3">
      <c r="A71" s="155"/>
      <c r="B71" s="168" t="s">
        <v>3209</v>
      </c>
      <c r="C71" s="161" t="s">
        <v>1001</v>
      </c>
      <c r="D71" s="161"/>
      <c r="E71" s="161"/>
      <c r="F71" s="161"/>
      <c r="G71" s="161"/>
      <c r="H71" s="161"/>
      <c r="I71" s="161"/>
      <c r="J71" s="161"/>
      <c r="K71" s="161"/>
      <c r="L71" s="137"/>
      <c r="M71" s="140"/>
      <c r="N71" s="376" t="str">
        <f>VLOOKUP(_Output!D784,_Guidance!$B$2234:$C$2240,2,FALSE)</f>
        <v xml:space="preserve"> </v>
      </c>
      <c r="O71" s="300" t="s">
        <v>1142</v>
      </c>
      <c r="P71" s="154"/>
    </row>
    <row r="72" spans="1:16" ht="20.3" customHeight="1" x14ac:dyDescent="0.3">
      <c r="A72" s="155"/>
      <c r="B72" s="168" t="s">
        <v>3210</v>
      </c>
      <c r="C72" s="161" t="s">
        <v>2410</v>
      </c>
      <c r="D72" s="161"/>
      <c r="E72" s="161"/>
      <c r="F72" s="161"/>
      <c r="G72" s="161"/>
      <c r="H72" s="161"/>
      <c r="I72" s="161"/>
      <c r="J72" s="161"/>
      <c r="K72" s="161"/>
      <c r="L72" s="137"/>
      <c r="M72" s="140"/>
      <c r="N72" s="376" t="str">
        <f>VLOOKUP(_Output!D785,_Guidance!$B$2234:$C$2240,2,FALSE)</f>
        <v xml:space="preserve"> </v>
      </c>
      <c r="O72" s="300" t="s">
        <v>2411</v>
      </c>
      <c r="P72" s="154"/>
    </row>
    <row r="73" spans="1:16" ht="20.3" customHeight="1" x14ac:dyDescent="0.3">
      <c r="A73" s="155"/>
      <c r="B73" s="168" t="s">
        <v>3211</v>
      </c>
      <c r="C73" s="161" t="s">
        <v>1002</v>
      </c>
      <c r="D73" s="161"/>
      <c r="E73" s="161"/>
      <c r="F73" s="161"/>
      <c r="G73" s="161"/>
      <c r="H73" s="161"/>
      <c r="I73" s="161"/>
      <c r="J73" s="161"/>
      <c r="K73" s="161"/>
      <c r="L73" s="137"/>
      <c r="M73" s="140"/>
      <c r="N73" s="376" t="str">
        <f>VLOOKUP(_Output!D786,_Guidance!$B$2234:$C$2240,2,FALSE)</f>
        <v xml:space="preserve"> </v>
      </c>
      <c r="O73" s="300" t="s">
        <v>1143</v>
      </c>
      <c r="P73" s="154"/>
    </row>
    <row r="74" spans="1:16" ht="20.3" customHeight="1" x14ac:dyDescent="0.3">
      <c r="A74" s="155"/>
      <c r="B74" s="168" t="s">
        <v>3212</v>
      </c>
      <c r="C74" s="161" t="s">
        <v>1003</v>
      </c>
      <c r="D74" s="161"/>
      <c r="E74" s="161"/>
      <c r="F74" s="161"/>
      <c r="G74" s="161"/>
      <c r="H74" s="161"/>
      <c r="I74" s="161"/>
      <c r="J74" s="161"/>
      <c r="K74" s="161"/>
      <c r="L74" s="137"/>
      <c r="M74" s="140"/>
      <c r="N74" s="376" t="str">
        <f>VLOOKUP(_Output!D787,_Guidance!$B$2234:$C$2240,2,FALSE)</f>
        <v xml:space="preserve"> </v>
      </c>
      <c r="O74" s="300" t="s">
        <v>1144</v>
      </c>
      <c r="P74" s="154"/>
    </row>
    <row r="75" spans="1:16" ht="20.3" customHeight="1" x14ac:dyDescent="0.3">
      <c r="A75" s="155"/>
      <c r="B75" s="168" t="s">
        <v>3213</v>
      </c>
      <c r="C75" s="161" t="s">
        <v>2266</v>
      </c>
      <c r="D75" s="161"/>
      <c r="E75" s="161"/>
      <c r="F75" s="161"/>
      <c r="G75" s="161"/>
      <c r="H75" s="161"/>
      <c r="I75" s="161"/>
      <c r="J75" s="161"/>
      <c r="K75" s="161"/>
      <c r="L75" s="137"/>
      <c r="M75" s="140"/>
      <c r="N75" s="376" t="str">
        <f>VLOOKUP(_Output!D791,_Guidance!$B$2234:$C$2240,2,FALSE)</f>
        <v xml:space="preserve"> </v>
      </c>
      <c r="O75" s="300" t="s">
        <v>1145</v>
      </c>
      <c r="P75" s="154"/>
    </row>
    <row r="76" spans="1:16" ht="20.3" customHeight="1" x14ac:dyDescent="0.3">
      <c r="A76" s="155"/>
      <c r="B76" s="168" t="s">
        <v>3214</v>
      </c>
      <c r="C76" s="161" t="s">
        <v>2412</v>
      </c>
      <c r="D76" s="161"/>
      <c r="E76" s="161"/>
      <c r="F76" s="161"/>
      <c r="G76" s="161"/>
      <c r="H76" s="161"/>
      <c r="I76" s="161"/>
      <c r="J76" s="161"/>
      <c r="K76" s="161"/>
      <c r="L76" s="137"/>
      <c r="M76" s="140"/>
      <c r="N76" s="376" t="str">
        <f>VLOOKUP(_Output!D792,_Guidance!$B$2234:$C$2240,2,FALSE)</f>
        <v xml:space="preserve"> </v>
      </c>
      <c r="O76" s="300" t="s">
        <v>2413</v>
      </c>
      <c r="P76" s="154"/>
    </row>
    <row r="77" spans="1:16" ht="20.3" customHeight="1" x14ac:dyDescent="0.3">
      <c r="A77" s="155"/>
      <c r="B77" s="168" t="s">
        <v>4972</v>
      </c>
      <c r="C77" s="161" t="s">
        <v>1008</v>
      </c>
      <c r="D77" s="161"/>
      <c r="E77" s="161"/>
      <c r="F77" s="161"/>
      <c r="G77" s="161"/>
      <c r="H77" s="161"/>
      <c r="I77" s="161"/>
      <c r="J77" s="161"/>
      <c r="K77" s="161"/>
      <c r="L77" s="137"/>
      <c r="M77" s="140"/>
      <c r="N77" s="376" t="str">
        <f>VLOOKUP(_Output!D793,_Guidance!$B$2234:$C$2240,2,FALSE)</f>
        <v xml:space="preserve"> </v>
      </c>
      <c r="O77" s="300" t="s">
        <v>1147</v>
      </c>
      <c r="P77" s="154"/>
    </row>
    <row r="78" spans="1:16" ht="20.3" customHeight="1" x14ac:dyDescent="0.3">
      <c r="A78" s="155"/>
      <c r="B78" s="168" t="s">
        <v>4973</v>
      </c>
      <c r="C78" s="161" t="s">
        <v>4994</v>
      </c>
      <c r="D78" s="161"/>
      <c r="E78" s="161"/>
      <c r="F78" s="161"/>
      <c r="G78" s="161"/>
      <c r="H78" s="161"/>
      <c r="I78" s="161"/>
      <c r="J78" s="161"/>
      <c r="K78" s="161"/>
      <c r="L78" s="137"/>
      <c r="M78" s="140"/>
      <c r="N78" s="376" t="str">
        <f>VLOOKUP(_Output!D1073,_Guidance!$B$2234:$C$2240,2,FALSE)</f>
        <v xml:space="preserve"> </v>
      </c>
      <c r="O78" s="300" t="s">
        <v>4995</v>
      </c>
      <c r="P78" s="154"/>
    </row>
    <row r="79" spans="1:16" ht="20.3" customHeight="1" x14ac:dyDescent="0.3">
      <c r="A79" s="155"/>
      <c r="B79" s="168" t="s">
        <v>4974</v>
      </c>
      <c r="C79" s="161" t="s">
        <v>1009</v>
      </c>
      <c r="D79" s="161"/>
      <c r="E79" s="161"/>
      <c r="F79" s="161"/>
      <c r="G79" s="161"/>
      <c r="H79" s="161"/>
      <c r="I79" s="161"/>
      <c r="J79" s="161"/>
      <c r="K79" s="161"/>
      <c r="L79" s="137"/>
      <c r="M79" s="140"/>
      <c r="N79" s="376" t="str">
        <f>VLOOKUP(_Output!D794,_Guidance!$B$2234:$C$2240,2,FALSE)</f>
        <v xml:space="preserve"> </v>
      </c>
      <c r="O79" s="300" t="s">
        <v>1148</v>
      </c>
      <c r="P79" s="154"/>
    </row>
    <row r="80" spans="1:16" ht="20.3" customHeight="1" x14ac:dyDescent="0.3">
      <c r="A80" s="155"/>
      <c r="B80" s="168"/>
      <c r="C80" s="161"/>
      <c r="D80" s="161"/>
      <c r="E80" s="161"/>
      <c r="F80" s="161"/>
      <c r="G80" s="161"/>
      <c r="H80" s="161"/>
      <c r="I80" s="161"/>
      <c r="J80" s="161"/>
      <c r="K80" s="161"/>
      <c r="L80" s="137"/>
      <c r="M80" s="140"/>
      <c r="N80" s="376"/>
      <c r="O80" s="300"/>
      <c r="P80" s="154"/>
    </row>
    <row r="81" spans="1:16" ht="20.3" customHeight="1" x14ac:dyDescent="0.3">
      <c r="A81" s="155"/>
      <c r="B81" s="480" t="s">
        <v>4952</v>
      </c>
      <c r="C81" s="161"/>
      <c r="D81" s="161"/>
      <c r="E81" s="161"/>
      <c r="F81" s="161"/>
      <c r="G81" s="161"/>
      <c r="H81" s="161"/>
      <c r="I81" s="161"/>
      <c r="J81" s="161"/>
      <c r="K81" s="161"/>
      <c r="L81" s="137"/>
      <c r="M81" s="140"/>
      <c r="N81" s="376"/>
      <c r="O81" s="300"/>
      <c r="P81" s="154"/>
    </row>
    <row r="82" spans="1:16" ht="20.3" customHeight="1" x14ac:dyDescent="0.3">
      <c r="A82" s="155"/>
      <c r="B82" s="168" t="s">
        <v>4984</v>
      </c>
      <c r="C82" s="161" t="s">
        <v>1007</v>
      </c>
      <c r="D82" s="161"/>
      <c r="E82" s="161"/>
      <c r="F82" s="161"/>
      <c r="G82" s="161"/>
      <c r="H82" s="161"/>
      <c r="I82" s="161"/>
      <c r="J82" s="161"/>
      <c r="K82" s="161"/>
      <c r="L82" s="137"/>
      <c r="M82" s="140"/>
      <c r="N82" s="376" t="str">
        <f>VLOOKUP(_Output!D795,_Guidance!$B$2234:$C$2240,2,FALSE)</f>
        <v xml:space="preserve"> </v>
      </c>
      <c r="O82" s="300" t="s">
        <v>1146</v>
      </c>
      <c r="P82" s="154"/>
    </row>
    <row r="83" spans="1:16" ht="20.3" customHeight="1" x14ac:dyDescent="0.3">
      <c r="A83" s="155"/>
      <c r="B83" s="168" t="s">
        <v>4985</v>
      </c>
      <c r="C83" s="161" t="s">
        <v>1010</v>
      </c>
      <c r="D83" s="161"/>
      <c r="E83" s="161"/>
      <c r="F83" s="161"/>
      <c r="G83" s="161"/>
      <c r="H83" s="161"/>
      <c r="I83" s="161"/>
      <c r="J83" s="161"/>
      <c r="K83" s="161"/>
      <c r="L83" s="137"/>
      <c r="M83" s="140"/>
      <c r="N83" s="376" t="str">
        <f>VLOOKUP(_Output!D796,_Guidance!$B$2234:$C$2240,2,FALSE)</f>
        <v xml:space="preserve"> </v>
      </c>
      <c r="O83" s="300" t="s">
        <v>1149</v>
      </c>
      <c r="P83" s="154"/>
    </row>
    <row r="84" spans="1:16" ht="20.3" customHeight="1" x14ac:dyDescent="0.3">
      <c r="A84" s="155"/>
      <c r="B84" s="168" t="s">
        <v>4986</v>
      </c>
      <c r="C84" s="161" t="s">
        <v>1011</v>
      </c>
      <c r="D84" s="161"/>
      <c r="E84" s="161"/>
      <c r="F84" s="161"/>
      <c r="G84" s="161"/>
      <c r="H84" s="161"/>
      <c r="I84" s="161"/>
      <c r="J84" s="161"/>
      <c r="K84" s="161"/>
      <c r="L84" s="137"/>
      <c r="M84" s="140"/>
      <c r="N84" s="376" t="str">
        <f>VLOOKUP(_Output!D797,_Guidance!$B$2234:$C$2240,2,FALSE)</f>
        <v xml:space="preserve"> </v>
      </c>
      <c r="O84" s="300" t="s">
        <v>1150</v>
      </c>
      <c r="P84" s="154"/>
    </row>
    <row r="85" spans="1:16" ht="20.3" customHeight="1" x14ac:dyDescent="0.3">
      <c r="A85" s="155"/>
      <c r="B85" s="168" t="s">
        <v>4987</v>
      </c>
      <c r="C85" s="161" t="s">
        <v>2267</v>
      </c>
      <c r="D85" s="161"/>
      <c r="E85" s="161"/>
      <c r="F85" s="161"/>
      <c r="G85" s="161"/>
      <c r="H85" s="161"/>
      <c r="I85" s="161"/>
      <c r="J85" s="161"/>
      <c r="K85" s="161"/>
      <c r="L85" s="137"/>
      <c r="M85" s="140"/>
      <c r="N85" s="376" t="str">
        <f>VLOOKUP(_Output!D798,_Guidance!$B$2234:$C$2240,2,FALSE)</f>
        <v xml:space="preserve"> </v>
      </c>
      <c r="O85" s="300" t="s">
        <v>2268</v>
      </c>
      <c r="P85" s="154"/>
    </row>
    <row r="86" spans="1:16" ht="20.3" customHeight="1" x14ac:dyDescent="0.3">
      <c r="A86" s="155"/>
      <c r="B86" s="168" t="s">
        <v>4988</v>
      </c>
      <c r="C86" s="161" t="s">
        <v>4962</v>
      </c>
      <c r="D86" s="161"/>
      <c r="E86" s="161"/>
      <c r="F86" s="161"/>
      <c r="G86" s="161"/>
      <c r="H86" s="161"/>
      <c r="I86" s="161"/>
      <c r="J86" s="161"/>
      <c r="K86" s="161"/>
      <c r="L86" s="137"/>
      <c r="M86" s="140"/>
      <c r="N86" s="376" t="str">
        <f>VLOOKUP(_Output!D1463,_Guidance!$B$2234:$C$2240,2,FALSE)</f>
        <v xml:space="preserve"> </v>
      </c>
      <c r="O86" s="300" t="s">
        <v>4963</v>
      </c>
      <c r="P86" s="154"/>
    </row>
    <row r="87" spans="1:16" ht="20.3" customHeight="1" x14ac:dyDescent="0.3">
      <c r="A87" s="155"/>
      <c r="B87" s="168"/>
      <c r="C87" s="161"/>
      <c r="D87" s="161"/>
      <c r="E87" s="161"/>
      <c r="F87" s="161"/>
      <c r="G87" s="161"/>
      <c r="H87" s="161"/>
      <c r="I87" s="161"/>
      <c r="J87" s="161"/>
      <c r="K87" s="161"/>
      <c r="L87" s="137"/>
      <c r="M87" s="140"/>
      <c r="N87" s="376"/>
      <c r="O87" s="300"/>
      <c r="P87" s="154"/>
    </row>
    <row r="88" spans="1:16" ht="20.3" customHeight="1" x14ac:dyDescent="0.3">
      <c r="A88" s="155"/>
      <c r="B88" s="480" t="s">
        <v>4965</v>
      </c>
      <c r="C88" s="161"/>
      <c r="D88" s="161"/>
      <c r="E88" s="161"/>
      <c r="F88" s="161"/>
      <c r="G88" s="161"/>
      <c r="H88" s="161"/>
      <c r="I88" s="161"/>
      <c r="J88" s="161"/>
      <c r="K88" s="161"/>
      <c r="L88" s="137"/>
      <c r="M88" s="140"/>
      <c r="N88" s="376"/>
      <c r="O88" s="300"/>
      <c r="P88" s="154"/>
    </row>
    <row r="89" spans="1:16" ht="20.3" customHeight="1" x14ac:dyDescent="0.3">
      <c r="A89" s="155"/>
      <c r="B89" s="168" t="s">
        <v>4989</v>
      </c>
      <c r="C89" s="161" t="s">
        <v>2503</v>
      </c>
      <c r="D89" s="161"/>
      <c r="E89" s="161"/>
      <c r="F89" s="161"/>
      <c r="G89" s="161"/>
      <c r="H89" s="161"/>
      <c r="I89" s="161"/>
      <c r="J89" s="161"/>
      <c r="K89" s="161"/>
      <c r="L89" s="137"/>
      <c r="M89" s="140"/>
      <c r="N89" s="376" t="str">
        <f>VLOOKUP(_Output!D1074,_Guidance!$B$2234:$C$2240,2,FALSE)</f>
        <v xml:space="preserve"> </v>
      </c>
      <c r="O89" s="300" t="s">
        <v>2985</v>
      </c>
      <c r="P89" s="154"/>
    </row>
    <row r="90" spans="1:16" ht="20.3" customHeight="1" x14ac:dyDescent="0.3">
      <c r="A90" s="155"/>
      <c r="B90" s="168" t="s">
        <v>4990</v>
      </c>
      <c r="C90" s="161" t="s">
        <v>4964</v>
      </c>
      <c r="D90" s="161"/>
      <c r="E90" s="161"/>
      <c r="F90" s="161"/>
      <c r="G90" s="161"/>
      <c r="H90" s="161"/>
      <c r="I90" s="161"/>
      <c r="J90" s="161"/>
      <c r="K90" s="161"/>
      <c r="L90" s="137"/>
      <c r="M90" s="140"/>
      <c r="N90" s="376" t="str">
        <f>VLOOKUP(_Output!D1465,_Guidance!$B$2234:$C$2240,2,FALSE)</f>
        <v xml:space="preserve"> </v>
      </c>
      <c r="O90" s="300" t="s">
        <v>4954</v>
      </c>
      <c r="P90" s="154"/>
    </row>
    <row r="91" spans="1:16" ht="20.3" customHeight="1" x14ac:dyDescent="0.3">
      <c r="A91" s="155"/>
      <c r="B91" s="431" t="s">
        <v>4991</v>
      </c>
      <c r="C91" s="169" t="s">
        <v>459</v>
      </c>
      <c r="D91" s="169"/>
      <c r="E91" s="169"/>
      <c r="F91" s="169"/>
      <c r="G91" s="169"/>
      <c r="H91" s="169"/>
      <c r="I91" s="169"/>
      <c r="J91" s="169"/>
      <c r="K91" s="169"/>
      <c r="L91" s="139"/>
      <c r="M91" s="143"/>
      <c r="N91" s="304" t="str">
        <f>VLOOKUP(_Output!D1465,_Guidance!$B$2234:$C$2240,2,FALSE)</f>
        <v xml:space="preserve"> </v>
      </c>
      <c r="O91" s="304" t="s">
        <v>4953</v>
      </c>
      <c r="P91" s="154"/>
    </row>
    <row r="92" spans="1:16" ht="20.3" customHeight="1" x14ac:dyDescent="0.3">
      <c r="A92" s="155"/>
      <c r="B92" s="140"/>
      <c r="C92" s="158" t="s">
        <v>578</v>
      </c>
      <c r="D92" s="158"/>
      <c r="E92" s="158"/>
      <c r="F92" s="158"/>
      <c r="G92" s="158"/>
      <c r="H92" s="158"/>
      <c r="I92" s="158"/>
      <c r="J92" s="158"/>
      <c r="K92" s="158"/>
      <c r="L92" s="307">
        <f>IFERROR(ROUND(_Output!K800,0),0)</f>
        <v>0</v>
      </c>
      <c r="M92" s="385"/>
      <c r="N92" s="178"/>
      <c r="O92" s="300"/>
      <c r="P92" s="154"/>
    </row>
    <row r="93" spans="1:16" ht="20.3" customHeight="1" x14ac:dyDescent="0.3">
      <c r="A93" s="155"/>
      <c r="B93" s="140"/>
      <c r="C93" s="140"/>
      <c r="D93" s="140"/>
      <c r="E93" s="140"/>
      <c r="F93" s="140"/>
      <c r="G93" s="140"/>
      <c r="H93" s="140"/>
      <c r="I93" s="140"/>
      <c r="J93" s="140"/>
      <c r="K93" s="140"/>
      <c r="L93" s="144"/>
      <c r="M93" s="140"/>
      <c r="N93" s="178"/>
      <c r="O93" s="300"/>
      <c r="P93" s="154"/>
    </row>
    <row r="94" spans="1:16" ht="20.3" customHeight="1" x14ac:dyDescent="0.3">
      <c r="A94" s="174"/>
      <c r="B94" s="172" t="s">
        <v>223</v>
      </c>
      <c r="C94" s="172"/>
      <c r="D94" s="172"/>
      <c r="E94" s="172"/>
      <c r="F94" s="172"/>
      <c r="G94" s="172"/>
      <c r="H94" s="172"/>
      <c r="I94" s="172"/>
      <c r="J94" s="172"/>
      <c r="K94" s="383"/>
      <c r="L94" s="139"/>
      <c r="M94" s="140"/>
      <c r="N94" s="139"/>
      <c r="O94" s="139"/>
      <c r="P94" s="154"/>
    </row>
    <row r="95" spans="1:16" ht="20.3" customHeight="1" x14ac:dyDescent="0.3">
      <c r="A95" s="9"/>
      <c r="B95" s="3" t="s">
        <v>3215</v>
      </c>
      <c r="C95" s="3" t="s">
        <v>4103</v>
      </c>
      <c r="D95" s="5"/>
      <c r="E95" s="5"/>
      <c r="F95" s="5"/>
      <c r="G95" s="5"/>
      <c r="H95" s="5"/>
      <c r="I95" s="5"/>
      <c r="J95" s="5"/>
      <c r="K95" s="102" t="s">
        <v>863</v>
      </c>
      <c r="L95" s="601" t="s">
        <v>58</v>
      </c>
      <c r="M95" s="602"/>
      <c r="N95" s="909"/>
      <c r="O95" s="910"/>
      <c r="P95" s="14"/>
    </row>
    <row r="96" spans="1:16" ht="20.3" customHeight="1" x14ac:dyDescent="0.3">
      <c r="A96" s="9"/>
      <c r="B96" s="5"/>
      <c r="C96" s="5"/>
      <c r="D96" s="5"/>
      <c r="E96" s="5"/>
      <c r="F96" s="5"/>
      <c r="G96" s="5"/>
      <c r="H96" s="5"/>
      <c r="I96" s="5"/>
      <c r="J96" s="5"/>
      <c r="K96" s="5"/>
      <c r="L96" s="603" t="s">
        <v>81</v>
      </c>
      <c r="M96" s="604"/>
      <c r="N96" s="905"/>
      <c r="O96" s="906"/>
      <c r="P96" s="14"/>
    </row>
    <row r="97" spans="1:16" ht="20.3" customHeight="1" x14ac:dyDescent="0.3">
      <c r="A97" s="9"/>
      <c r="B97" s="5"/>
      <c r="C97" s="5"/>
      <c r="D97" s="5"/>
      <c r="E97" s="5"/>
      <c r="F97" s="5"/>
      <c r="G97" s="5"/>
      <c r="H97" s="5"/>
      <c r="I97" s="5"/>
      <c r="J97" s="5"/>
      <c r="K97" s="5"/>
      <c r="L97" s="603" t="s">
        <v>112</v>
      </c>
      <c r="M97" s="604"/>
      <c r="N97" s="901"/>
      <c r="O97" s="902"/>
      <c r="P97" s="14"/>
    </row>
    <row r="98" spans="1:16" ht="20.3" customHeight="1" x14ac:dyDescent="0.3">
      <c r="A98" s="9"/>
      <c r="B98" s="5"/>
      <c r="C98" s="5"/>
      <c r="D98" s="5"/>
      <c r="E98" s="5"/>
      <c r="F98" s="5"/>
      <c r="G98" s="5"/>
      <c r="H98" s="5"/>
      <c r="I98" s="5"/>
      <c r="J98" s="5"/>
      <c r="K98" s="5"/>
      <c r="L98" s="603" t="s">
        <v>114</v>
      </c>
      <c r="M98" s="604"/>
      <c r="N98" s="905"/>
      <c r="O98" s="906"/>
      <c r="P98" s="14"/>
    </row>
    <row r="99" spans="1:16" ht="20.3" customHeight="1" x14ac:dyDescent="0.3">
      <c r="A99" s="9"/>
      <c r="B99" s="5"/>
      <c r="C99" s="5"/>
      <c r="D99" s="5"/>
      <c r="E99" s="5"/>
      <c r="F99" s="5"/>
      <c r="G99" s="5"/>
      <c r="H99" s="5"/>
      <c r="I99" s="5"/>
      <c r="J99" s="5"/>
      <c r="K99" s="5"/>
      <c r="L99" s="603" t="s">
        <v>301</v>
      </c>
      <c r="M99" s="604"/>
      <c r="N99" s="901"/>
      <c r="O99" s="902"/>
      <c r="P99" s="14"/>
    </row>
    <row r="100" spans="1:16" ht="20.3" customHeight="1" x14ac:dyDescent="0.3">
      <c r="A100" s="9"/>
      <c r="B100" s="5"/>
      <c r="C100" s="5"/>
      <c r="D100" s="5"/>
      <c r="E100" s="5"/>
      <c r="F100" s="5"/>
      <c r="G100" s="5"/>
      <c r="H100" s="5"/>
      <c r="I100" s="5"/>
      <c r="J100" s="5"/>
      <c r="K100" s="5"/>
      <c r="L100" s="603" t="s">
        <v>783</v>
      </c>
      <c r="M100" s="604"/>
      <c r="N100" s="901"/>
      <c r="O100" s="902"/>
      <c r="P100" s="14"/>
    </row>
    <row r="101" spans="1:16" ht="20.3" customHeight="1" x14ac:dyDescent="0.3">
      <c r="A101" s="9"/>
      <c r="B101" s="5"/>
      <c r="C101" s="5"/>
      <c r="D101" s="5"/>
      <c r="E101" s="5"/>
      <c r="F101" s="5"/>
      <c r="G101" s="5"/>
      <c r="H101" s="5"/>
      <c r="I101" s="5"/>
      <c r="J101" s="5"/>
      <c r="K101" s="5"/>
      <c r="L101" s="603" t="s">
        <v>785</v>
      </c>
      <c r="M101" s="604"/>
      <c r="N101" s="905"/>
      <c r="O101" s="906"/>
      <c r="P101" s="14"/>
    </row>
    <row r="102" spans="1:16" ht="20.3" customHeight="1" x14ac:dyDescent="0.3">
      <c r="A102" s="9"/>
      <c r="B102" s="5"/>
      <c r="C102" s="5"/>
      <c r="D102" s="5"/>
      <c r="E102" s="5"/>
      <c r="F102" s="5"/>
      <c r="G102" s="5"/>
      <c r="H102" s="5"/>
      <c r="I102" s="5"/>
      <c r="J102" s="5"/>
      <c r="K102" s="5"/>
      <c r="L102" s="603" t="s">
        <v>787</v>
      </c>
      <c r="M102" s="604"/>
      <c r="N102" s="899"/>
      <c r="O102" s="900"/>
      <c r="P102" s="14"/>
    </row>
    <row r="103" spans="1:16" ht="20.3" customHeight="1" x14ac:dyDescent="0.3">
      <c r="A103" s="9"/>
      <c r="B103" s="5"/>
      <c r="C103" s="5"/>
      <c r="D103" s="5"/>
      <c r="E103" s="5"/>
      <c r="F103" s="5"/>
      <c r="G103" s="5"/>
      <c r="H103" s="5"/>
      <c r="I103" s="5"/>
      <c r="J103" s="5"/>
      <c r="K103" s="5"/>
      <c r="L103" s="603" t="s">
        <v>788</v>
      </c>
      <c r="M103" s="604"/>
      <c r="N103" s="899"/>
      <c r="O103" s="900"/>
      <c r="P103" s="14"/>
    </row>
    <row r="104" spans="1:16" ht="20.3" customHeight="1" x14ac:dyDescent="0.3">
      <c r="A104" s="9"/>
      <c r="B104" s="5"/>
      <c r="C104" s="5"/>
      <c r="D104" s="5"/>
      <c r="E104" s="5"/>
      <c r="F104" s="5"/>
      <c r="G104" s="5"/>
      <c r="H104" s="5"/>
      <c r="I104" s="5"/>
      <c r="J104" s="5"/>
      <c r="K104" s="5"/>
      <c r="L104" s="603" t="s">
        <v>790</v>
      </c>
      <c r="M104" s="604"/>
      <c r="N104" s="899"/>
      <c r="O104" s="900"/>
      <c r="P104" s="14"/>
    </row>
    <row r="105" spans="1:16" ht="20.3" customHeight="1" x14ac:dyDescent="0.3">
      <c r="A105" s="9"/>
      <c r="B105" s="5"/>
      <c r="C105" s="5"/>
      <c r="D105" s="5"/>
      <c r="E105" s="5"/>
      <c r="F105" s="5"/>
      <c r="G105" s="5"/>
      <c r="H105" s="5"/>
      <c r="I105" s="5"/>
      <c r="J105" s="5"/>
      <c r="K105" s="5"/>
      <c r="L105" s="603" t="s">
        <v>791</v>
      </c>
      <c r="M105" s="604"/>
      <c r="N105" s="899"/>
      <c r="O105" s="900"/>
      <c r="P105" s="14"/>
    </row>
    <row r="106" spans="1:16" ht="20.3" customHeight="1" x14ac:dyDescent="0.3">
      <c r="A106" s="9"/>
      <c r="B106" s="5"/>
      <c r="C106" s="5"/>
      <c r="D106" s="5"/>
      <c r="E106" s="5"/>
      <c r="F106" s="5"/>
      <c r="G106" s="5"/>
      <c r="H106" s="5"/>
      <c r="I106" s="5"/>
      <c r="J106" s="5"/>
      <c r="K106" s="5"/>
      <c r="L106" s="603" t="s">
        <v>994</v>
      </c>
      <c r="M106" s="604"/>
      <c r="N106" s="899"/>
      <c r="O106" s="900"/>
      <c r="P106" s="14"/>
    </row>
    <row r="107" spans="1:16" ht="20.3" customHeight="1" x14ac:dyDescent="0.3">
      <c r="A107" s="9"/>
      <c r="B107" s="5"/>
      <c r="C107" s="5"/>
      <c r="D107" s="5"/>
      <c r="E107" s="5"/>
      <c r="F107" s="5"/>
      <c r="G107" s="5"/>
      <c r="H107" s="5"/>
      <c r="I107" s="5"/>
      <c r="J107" s="5"/>
      <c r="K107" s="5"/>
      <c r="L107" s="605" t="s">
        <v>4118</v>
      </c>
      <c r="M107" s="606"/>
      <c r="N107" s="907"/>
      <c r="O107" s="908"/>
      <c r="P107" s="14"/>
    </row>
    <row r="108" spans="1:16" ht="20.3" customHeight="1" x14ac:dyDescent="0.3">
      <c r="A108" s="9"/>
      <c r="B108" s="5"/>
      <c r="C108" s="5"/>
      <c r="D108" s="5"/>
      <c r="E108" s="5"/>
      <c r="F108" s="5"/>
      <c r="G108" s="5"/>
      <c r="H108" s="5"/>
      <c r="I108" s="5"/>
      <c r="J108" s="5"/>
      <c r="K108" s="5"/>
      <c r="L108" s="5"/>
      <c r="M108" s="5"/>
      <c r="N108" s="5"/>
      <c r="O108" s="5"/>
      <c r="P108" s="14"/>
    </row>
    <row r="109" spans="1:16" ht="20.3" customHeight="1" x14ac:dyDescent="0.3">
      <c r="A109" s="9"/>
      <c r="B109" s="5"/>
      <c r="C109" s="5"/>
      <c r="D109" s="5"/>
      <c r="E109" s="5"/>
      <c r="F109" s="5"/>
      <c r="G109" s="5"/>
      <c r="H109" s="5"/>
      <c r="I109" s="5"/>
      <c r="J109" s="5"/>
      <c r="K109" s="346" t="s">
        <v>902</v>
      </c>
      <c r="L109" s="613" t="s">
        <v>3184</v>
      </c>
      <c r="M109" s="614"/>
      <c r="N109" s="945"/>
      <c r="O109" s="946"/>
      <c r="P109" s="14"/>
    </row>
    <row r="110" spans="1:16" ht="20.3" customHeight="1" x14ac:dyDescent="0.3">
      <c r="A110" s="9"/>
      <c r="B110" s="5"/>
      <c r="C110" s="5"/>
      <c r="D110" s="5"/>
      <c r="E110" s="5"/>
      <c r="F110" s="5"/>
      <c r="G110" s="5"/>
      <c r="H110" s="5"/>
      <c r="I110" s="5"/>
      <c r="J110" s="5"/>
      <c r="K110" s="5"/>
      <c r="L110" s="615" t="s">
        <v>3185</v>
      </c>
      <c r="M110" s="616"/>
      <c r="N110" s="941"/>
      <c r="O110" s="942"/>
      <c r="P110" s="14"/>
    </row>
    <row r="111" spans="1:16" ht="20.3" customHeight="1" x14ac:dyDescent="0.3">
      <c r="A111" s="9"/>
      <c r="B111" s="5"/>
      <c r="C111" s="5"/>
      <c r="D111" s="5"/>
      <c r="E111" s="5"/>
      <c r="F111" s="5"/>
      <c r="G111" s="5"/>
      <c r="H111" s="5"/>
      <c r="I111" s="5"/>
      <c r="J111" s="5"/>
      <c r="K111" s="5"/>
      <c r="L111" s="615" t="s">
        <v>3186</v>
      </c>
      <c r="M111" s="616"/>
      <c r="N111" s="943"/>
      <c r="O111" s="944"/>
      <c r="P111" s="14"/>
    </row>
    <row r="112" spans="1:16" ht="20.3" customHeight="1" x14ac:dyDescent="0.3">
      <c r="A112" s="9"/>
      <c r="B112" s="5"/>
      <c r="C112" s="5"/>
      <c r="D112" s="5"/>
      <c r="E112" s="5"/>
      <c r="F112" s="5"/>
      <c r="G112" s="5"/>
      <c r="H112" s="5"/>
      <c r="I112" s="5"/>
      <c r="J112" s="5"/>
      <c r="K112" s="5"/>
      <c r="L112" s="615" t="s">
        <v>3187</v>
      </c>
      <c r="M112" s="616"/>
      <c r="N112" s="941"/>
      <c r="O112" s="942"/>
      <c r="P112" s="14"/>
    </row>
    <row r="113" spans="1:16" ht="20.3" customHeight="1" x14ac:dyDescent="0.3">
      <c r="A113" s="9"/>
      <c r="B113" s="5"/>
      <c r="C113" s="5"/>
      <c r="D113" s="5"/>
      <c r="E113" s="5"/>
      <c r="F113" s="5"/>
      <c r="G113" s="5"/>
      <c r="H113" s="5"/>
      <c r="I113" s="5"/>
      <c r="J113" s="5"/>
      <c r="K113" s="5"/>
      <c r="L113" s="615" t="s">
        <v>3188</v>
      </c>
      <c r="M113" s="616"/>
      <c r="N113" s="941"/>
      <c r="O113" s="942"/>
      <c r="P113" s="14"/>
    </row>
    <row r="114" spans="1:16" ht="20.3" customHeight="1" x14ac:dyDescent="0.3">
      <c r="A114" s="9"/>
      <c r="B114" s="5"/>
      <c r="C114" s="5"/>
      <c r="D114" s="5"/>
      <c r="E114" s="5"/>
      <c r="F114" s="5"/>
      <c r="G114" s="5"/>
      <c r="H114" s="5"/>
      <c r="I114" s="5"/>
      <c r="J114" s="5"/>
      <c r="K114" s="5"/>
      <c r="L114" s="615" t="s">
        <v>3189</v>
      </c>
      <c r="M114" s="616"/>
      <c r="N114" s="941"/>
      <c r="O114" s="942"/>
      <c r="P114" s="14"/>
    </row>
    <row r="115" spans="1:16" ht="20.3" customHeight="1" x14ac:dyDescent="0.3">
      <c r="A115" s="9"/>
      <c r="B115" s="5"/>
      <c r="C115" s="5"/>
      <c r="D115" s="5"/>
      <c r="E115" s="5"/>
      <c r="F115" s="5"/>
      <c r="G115" s="5"/>
      <c r="H115" s="5"/>
      <c r="I115" s="5"/>
      <c r="J115" s="5"/>
      <c r="K115" s="5"/>
      <c r="L115" s="615" t="s">
        <v>3190</v>
      </c>
      <c r="M115" s="616"/>
      <c r="N115" s="941"/>
      <c r="O115" s="942"/>
      <c r="P115" s="14"/>
    </row>
    <row r="116" spans="1:16" ht="20.3" customHeight="1" x14ac:dyDescent="0.3">
      <c r="A116" s="9"/>
      <c r="B116" s="5"/>
      <c r="C116" s="5"/>
      <c r="D116" s="5"/>
      <c r="E116" s="5"/>
      <c r="F116" s="5"/>
      <c r="G116" s="5"/>
      <c r="H116" s="5"/>
      <c r="I116" s="5"/>
      <c r="J116" s="5"/>
      <c r="K116" s="5"/>
      <c r="L116" s="615" t="s">
        <v>3191</v>
      </c>
      <c r="M116" s="616"/>
      <c r="N116" s="941"/>
      <c r="O116" s="942"/>
      <c r="P116" s="14"/>
    </row>
    <row r="117" spans="1:16" ht="20.3" customHeight="1" x14ac:dyDescent="0.3">
      <c r="A117" s="9"/>
      <c r="B117" s="5"/>
      <c r="C117" s="5"/>
      <c r="D117" s="5"/>
      <c r="E117" s="5"/>
      <c r="F117" s="5"/>
      <c r="G117" s="5"/>
      <c r="H117" s="5"/>
      <c r="I117" s="5"/>
      <c r="J117" s="5"/>
      <c r="K117" s="5"/>
      <c r="L117" s="615" t="s">
        <v>3192</v>
      </c>
      <c r="M117" s="616"/>
      <c r="N117" s="941"/>
      <c r="O117" s="942"/>
      <c r="P117" s="14"/>
    </row>
    <row r="118" spans="1:16" ht="20.3" customHeight="1" x14ac:dyDescent="0.3">
      <c r="A118" s="9"/>
      <c r="B118" s="5"/>
      <c r="C118" s="5"/>
      <c r="D118" s="5"/>
      <c r="E118" s="5"/>
      <c r="F118" s="5"/>
      <c r="G118" s="5"/>
      <c r="H118" s="5"/>
      <c r="I118" s="5"/>
      <c r="J118" s="5"/>
      <c r="K118" s="5"/>
      <c r="L118" s="615" t="s">
        <v>3193</v>
      </c>
      <c r="M118" s="616"/>
      <c r="N118" s="941"/>
      <c r="O118" s="942"/>
      <c r="P118" s="14"/>
    </row>
    <row r="119" spans="1:16" ht="20.3" customHeight="1" x14ac:dyDescent="0.3">
      <c r="A119" s="9"/>
      <c r="B119" s="5"/>
      <c r="C119" s="5"/>
      <c r="D119" s="5"/>
      <c r="E119" s="5"/>
      <c r="F119" s="5"/>
      <c r="G119" s="5"/>
      <c r="H119" s="5"/>
      <c r="I119" s="5"/>
      <c r="J119" s="5"/>
      <c r="K119" s="5"/>
      <c r="L119" s="615" t="s">
        <v>3194</v>
      </c>
      <c r="M119" s="616"/>
      <c r="N119" s="941"/>
      <c r="O119" s="942"/>
      <c r="P119" s="14"/>
    </row>
    <row r="120" spans="1:16" ht="20.3" customHeight="1" x14ac:dyDescent="0.3">
      <c r="A120" s="9"/>
      <c r="B120" s="5"/>
      <c r="C120" s="5"/>
      <c r="D120" s="5"/>
      <c r="E120" s="5"/>
      <c r="F120" s="5"/>
      <c r="G120" s="5"/>
      <c r="H120" s="5"/>
      <c r="I120" s="5"/>
      <c r="J120" s="5"/>
      <c r="K120" s="5"/>
      <c r="L120" s="615" t="s">
        <v>3195</v>
      </c>
      <c r="M120" s="616"/>
      <c r="N120" s="941"/>
      <c r="O120" s="942"/>
      <c r="P120" s="14"/>
    </row>
    <row r="121" spans="1:16" ht="20.3" customHeight="1" x14ac:dyDescent="0.3">
      <c r="A121" s="9"/>
      <c r="B121" s="5"/>
      <c r="C121" s="5"/>
      <c r="D121" s="5"/>
      <c r="E121" s="5"/>
      <c r="F121" s="5"/>
      <c r="G121" s="5"/>
      <c r="H121" s="5"/>
      <c r="I121" s="5"/>
      <c r="J121" s="5"/>
      <c r="K121" s="5"/>
      <c r="L121" s="615" t="s">
        <v>3196</v>
      </c>
      <c r="M121" s="616"/>
      <c r="N121" s="941"/>
      <c r="O121" s="942"/>
      <c r="P121" s="14"/>
    </row>
    <row r="122" spans="1:16" ht="20.3" customHeight="1" x14ac:dyDescent="0.3">
      <c r="A122" s="9"/>
      <c r="B122" s="5"/>
      <c r="C122" s="5"/>
      <c r="D122" s="5"/>
      <c r="E122" s="5"/>
      <c r="F122" s="5"/>
      <c r="G122" s="5"/>
      <c r="H122" s="5"/>
      <c r="I122" s="5"/>
      <c r="J122" s="5"/>
      <c r="K122" s="5"/>
      <c r="L122" s="615" t="s">
        <v>3197</v>
      </c>
      <c r="M122" s="616"/>
      <c r="N122" s="941"/>
      <c r="O122" s="942"/>
      <c r="P122" s="14"/>
    </row>
    <row r="123" spans="1:16" ht="20.3" customHeight="1" x14ac:dyDescent="0.3">
      <c r="A123" s="9"/>
      <c r="B123" s="5"/>
      <c r="C123" s="5"/>
      <c r="D123" s="5"/>
      <c r="E123" s="5"/>
      <c r="F123" s="5"/>
      <c r="G123" s="5"/>
      <c r="H123" s="5"/>
      <c r="I123" s="5"/>
      <c r="J123" s="5"/>
      <c r="K123" s="5"/>
      <c r="L123" s="615" t="s">
        <v>3198</v>
      </c>
      <c r="M123" s="616"/>
      <c r="N123" s="941"/>
      <c r="O123" s="942"/>
      <c r="P123" s="14"/>
    </row>
    <row r="124" spans="1:16" ht="20.3" customHeight="1" x14ac:dyDescent="0.3">
      <c r="A124" s="9"/>
      <c r="B124" s="5"/>
      <c r="C124" s="5"/>
      <c r="D124" s="5"/>
      <c r="E124" s="5"/>
      <c r="F124" s="5"/>
      <c r="G124" s="5"/>
      <c r="H124" s="5"/>
      <c r="I124" s="5"/>
      <c r="J124" s="5"/>
      <c r="K124" s="5"/>
      <c r="L124" s="615" t="s">
        <v>3199</v>
      </c>
      <c r="M124" s="616"/>
      <c r="N124" s="941"/>
      <c r="O124" s="942"/>
      <c r="P124" s="14"/>
    </row>
    <row r="125" spans="1:16" ht="20.3" customHeight="1" x14ac:dyDescent="0.3">
      <c r="A125" s="9"/>
      <c r="B125" s="5"/>
      <c r="C125" s="5"/>
      <c r="D125" s="5"/>
      <c r="E125" s="5"/>
      <c r="F125" s="5"/>
      <c r="G125" s="5"/>
      <c r="H125" s="5"/>
      <c r="I125" s="5"/>
      <c r="J125" s="5"/>
      <c r="K125" s="5"/>
      <c r="L125" s="615" t="s">
        <v>3200</v>
      </c>
      <c r="M125" s="616"/>
      <c r="N125" s="941"/>
      <c r="O125" s="942"/>
      <c r="P125" s="14"/>
    </row>
    <row r="126" spans="1:16" ht="20.3" customHeight="1" x14ac:dyDescent="0.3">
      <c r="A126" s="9"/>
      <c r="B126" s="5"/>
      <c r="C126" s="5"/>
      <c r="D126" s="5"/>
      <c r="E126" s="5"/>
      <c r="F126" s="5"/>
      <c r="G126" s="5"/>
      <c r="H126" s="5"/>
      <c r="I126" s="5"/>
      <c r="J126" s="5"/>
      <c r="K126" s="5"/>
      <c r="L126" s="615" t="s">
        <v>3201</v>
      </c>
      <c r="M126" s="616"/>
      <c r="N126" s="941"/>
      <c r="O126" s="942"/>
      <c r="P126" s="14"/>
    </row>
    <row r="127" spans="1:16" ht="20.3" customHeight="1" x14ac:dyDescent="0.3">
      <c r="A127" s="9"/>
      <c r="B127" s="5"/>
      <c r="C127" s="5"/>
      <c r="D127" s="5"/>
      <c r="E127" s="5"/>
      <c r="F127" s="5"/>
      <c r="G127" s="5"/>
      <c r="H127" s="5"/>
      <c r="I127" s="5"/>
      <c r="J127" s="5"/>
      <c r="K127" s="5"/>
      <c r="L127" s="615" t="s">
        <v>3202</v>
      </c>
      <c r="M127" s="616"/>
      <c r="N127" s="941"/>
      <c r="O127" s="942"/>
      <c r="P127" s="14"/>
    </row>
    <row r="128" spans="1:16" ht="20.3" customHeight="1" x14ac:dyDescent="0.3">
      <c r="A128" s="9"/>
      <c r="B128" s="5"/>
      <c r="C128" s="5"/>
      <c r="D128" s="5"/>
      <c r="E128" s="5"/>
      <c r="F128" s="5"/>
      <c r="G128" s="5"/>
      <c r="H128" s="5"/>
      <c r="I128" s="5"/>
      <c r="J128" s="5"/>
      <c r="K128" s="5"/>
      <c r="L128" s="615" t="s">
        <v>3203</v>
      </c>
      <c r="M128" s="616"/>
      <c r="N128" s="941"/>
      <c r="O128" s="942"/>
      <c r="P128" s="14"/>
    </row>
    <row r="129" spans="1:16" ht="20.3" customHeight="1" x14ac:dyDescent="0.3">
      <c r="A129" s="9"/>
      <c r="B129" s="5"/>
      <c r="C129" s="5"/>
      <c r="D129" s="5"/>
      <c r="E129" s="5"/>
      <c r="F129" s="5"/>
      <c r="G129" s="5"/>
      <c r="H129" s="5"/>
      <c r="I129" s="5"/>
      <c r="J129" s="5"/>
      <c r="K129" s="5"/>
      <c r="L129" s="615" t="s">
        <v>3204</v>
      </c>
      <c r="M129" s="616"/>
      <c r="N129" s="941"/>
      <c r="O129" s="942"/>
      <c r="P129" s="14"/>
    </row>
    <row r="130" spans="1:16" ht="20.3" customHeight="1" x14ac:dyDescent="0.3">
      <c r="A130" s="9"/>
      <c r="B130" s="5"/>
      <c r="C130" s="5"/>
      <c r="D130" s="5"/>
      <c r="E130" s="5"/>
      <c r="F130" s="5"/>
      <c r="G130" s="5"/>
      <c r="H130" s="5"/>
      <c r="I130" s="5"/>
      <c r="J130" s="5"/>
      <c r="K130" s="5"/>
      <c r="L130" s="615" t="s">
        <v>3205</v>
      </c>
      <c r="M130" s="616"/>
      <c r="N130" s="941"/>
      <c r="O130" s="942"/>
      <c r="P130" s="14"/>
    </row>
    <row r="131" spans="1:16" ht="20.3" customHeight="1" x14ac:dyDescent="0.3">
      <c r="A131" s="9"/>
      <c r="B131" s="5"/>
      <c r="C131" s="5"/>
      <c r="D131" s="5"/>
      <c r="E131" s="5"/>
      <c r="F131" s="5"/>
      <c r="G131" s="5"/>
      <c r="H131" s="5"/>
      <c r="I131" s="5"/>
      <c r="J131" s="5"/>
      <c r="K131" s="5"/>
      <c r="L131" s="615" t="s">
        <v>3206</v>
      </c>
      <c r="M131" s="616"/>
      <c r="N131" s="941"/>
      <c r="O131" s="942"/>
      <c r="P131" s="14"/>
    </row>
    <row r="132" spans="1:16" ht="20.3" customHeight="1" x14ac:dyDescent="0.3">
      <c r="A132" s="9"/>
      <c r="B132" s="5"/>
      <c r="C132" s="5"/>
      <c r="D132" s="5"/>
      <c r="E132" s="5"/>
      <c r="F132" s="5"/>
      <c r="G132" s="5"/>
      <c r="H132" s="5"/>
      <c r="I132" s="5"/>
      <c r="J132" s="5"/>
      <c r="K132" s="5"/>
      <c r="L132" s="615" t="s">
        <v>3207</v>
      </c>
      <c r="M132" s="616"/>
      <c r="N132" s="941"/>
      <c r="O132" s="942"/>
      <c r="P132" s="14"/>
    </row>
    <row r="133" spans="1:16" ht="20.3" customHeight="1" x14ac:dyDescent="0.3">
      <c r="A133" s="9"/>
      <c r="B133" s="5"/>
      <c r="C133" s="5"/>
      <c r="D133" s="5"/>
      <c r="E133" s="5"/>
      <c r="F133" s="5"/>
      <c r="G133" s="5"/>
      <c r="H133" s="5"/>
      <c r="I133" s="5"/>
      <c r="J133" s="5"/>
      <c r="K133" s="5"/>
      <c r="L133" s="615" t="s">
        <v>3208</v>
      </c>
      <c r="M133" s="616"/>
      <c r="N133" s="941"/>
      <c r="O133" s="942"/>
      <c r="P133" s="14"/>
    </row>
    <row r="134" spans="1:16" ht="20.3" customHeight="1" x14ac:dyDescent="0.3">
      <c r="A134" s="9"/>
      <c r="B134" s="5"/>
      <c r="C134" s="5"/>
      <c r="D134" s="5"/>
      <c r="E134" s="5"/>
      <c r="F134" s="5"/>
      <c r="G134" s="5"/>
      <c r="H134" s="5"/>
      <c r="I134" s="5"/>
      <c r="J134" s="5"/>
      <c r="K134" s="5"/>
      <c r="L134" s="615" t="s">
        <v>3209</v>
      </c>
      <c r="M134" s="616"/>
      <c r="N134" s="941"/>
      <c r="O134" s="942"/>
      <c r="P134" s="14"/>
    </row>
    <row r="135" spans="1:16" ht="20.3" customHeight="1" x14ac:dyDescent="0.3">
      <c r="A135" s="9"/>
      <c r="B135" s="5"/>
      <c r="C135" s="5"/>
      <c r="D135" s="5"/>
      <c r="E135" s="5"/>
      <c r="F135" s="5"/>
      <c r="G135" s="5"/>
      <c r="H135" s="5"/>
      <c r="I135" s="5"/>
      <c r="J135" s="5"/>
      <c r="K135" s="5"/>
      <c r="L135" s="615" t="s">
        <v>3210</v>
      </c>
      <c r="M135" s="616"/>
      <c r="N135" s="941"/>
      <c r="O135" s="942"/>
      <c r="P135" s="14"/>
    </row>
    <row r="136" spans="1:16" ht="20.3" customHeight="1" x14ac:dyDescent="0.3">
      <c r="A136" s="9"/>
      <c r="B136" s="5"/>
      <c r="C136" s="5"/>
      <c r="D136" s="5"/>
      <c r="E136" s="5"/>
      <c r="F136" s="5"/>
      <c r="G136" s="5"/>
      <c r="H136" s="5"/>
      <c r="I136" s="5"/>
      <c r="J136" s="5"/>
      <c r="K136" s="5"/>
      <c r="L136" s="615" t="s">
        <v>3211</v>
      </c>
      <c r="M136" s="616"/>
      <c r="N136" s="941"/>
      <c r="O136" s="942"/>
      <c r="P136" s="14"/>
    </row>
    <row r="137" spans="1:16" ht="20.3" customHeight="1" x14ac:dyDescent="0.3">
      <c r="A137" s="9"/>
      <c r="B137" s="5"/>
      <c r="C137" s="5"/>
      <c r="D137" s="5"/>
      <c r="E137" s="5"/>
      <c r="F137" s="5"/>
      <c r="G137" s="5"/>
      <c r="H137" s="5"/>
      <c r="I137" s="5"/>
      <c r="J137" s="5"/>
      <c r="K137" s="5"/>
      <c r="L137" s="615" t="s">
        <v>3212</v>
      </c>
      <c r="M137" s="616"/>
      <c r="N137" s="941"/>
      <c r="O137" s="942"/>
      <c r="P137" s="14"/>
    </row>
    <row r="138" spans="1:16" ht="20.3" customHeight="1" x14ac:dyDescent="0.3">
      <c r="A138" s="9"/>
      <c r="B138" s="5"/>
      <c r="C138" s="5"/>
      <c r="D138" s="5"/>
      <c r="E138" s="5"/>
      <c r="F138" s="5"/>
      <c r="G138" s="5"/>
      <c r="H138" s="5"/>
      <c r="I138" s="5"/>
      <c r="J138" s="5"/>
      <c r="K138" s="5"/>
      <c r="L138" s="615" t="s">
        <v>3213</v>
      </c>
      <c r="M138" s="616"/>
      <c r="N138" s="941"/>
      <c r="O138" s="942"/>
      <c r="P138" s="14"/>
    </row>
    <row r="139" spans="1:16" ht="20.3" customHeight="1" x14ac:dyDescent="0.3">
      <c r="A139" s="9"/>
      <c r="B139" s="5"/>
      <c r="C139" s="5"/>
      <c r="D139" s="5"/>
      <c r="E139" s="5"/>
      <c r="F139" s="5"/>
      <c r="G139" s="5"/>
      <c r="H139" s="5"/>
      <c r="I139" s="5"/>
      <c r="J139" s="5"/>
      <c r="K139" s="5"/>
      <c r="L139" s="615" t="s">
        <v>3214</v>
      </c>
      <c r="M139" s="616"/>
      <c r="N139" s="941"/>
      <c r="O139" s="942"/>
      <c r="P139" s="14"/>
    </row>
    <row r="140" spans="1:16" ht="20.3" customHeight="1" x14ac:dyDescent="0.3">
      <c r="A140" s="9"/>
      <c r="B140" s="5"/>
      <c r="C140" s="5"/>
      <c r="D140" s="5"/>
      <c r="E140" s="5"/>
      <c r="F140" s="5"/>
      <c r="G140" s="5"/>
      <c r="H140" s="5"/>
      <c r="I140" s="5"/>
      <c r="J140" s="5"/>
      <c r="K140" s="5"/>
      <c r="L140" s="615" t="s">
        <v>4972</v>
      </c>
      <c r="M140" s="616"/>
      <c r="N140" s="941"/>
      <c r="O140" s="942"/>
      <c r="P140" s="14"/>
    </row>
    <row r="141" spans="1:16" ht="20.3" customHeight="1" x14ac:dyDescent="0.3">
      <c r="A141" s="9"/>
      <c r="B141" s="5"/>
      <c r="C141" s="5"/>
      <c r="D141" s="5"/>
      <c r="E141" s="5"/>
      <c r="F141" s="5"/>
      <c r="G141" s="5"/>
      <c r="H141" s="5"/>
      <c r="I141" s="5"/>
      <c r="J141" s="5"/>
      <c r="K141" s="5"/>
      <c r="L141" s="615" t="s">
        <v>4973</v>
      </c>
      <c r="M141" s="616"/>
      <c r="N141" s="941"/>
      <c r="O141" s="942"/>
      <c r="P141" s="14"/>
    </row>
    <row r="142" spans="1:16" ht="20.3" customHeight="1" x14ac:dyDescent="0.3">
      <c r="A142" s="9"/>
      <c r="B142" s="5"/>
      <c r="C142" s="5"/>
      <c r="D142" s="5"/>
      <c r="E142" s="5"/>
      <c r="F142" s="5"/>
      <c r="G142" s="5"/>
      <c r="H142" s="5"/>
      <c r="I142" s="5"/>
      <c r="J142" s="5"/>
      <c r="K142" s="5"/>
      <c r="L142" s="615" t="s">
        <v>4974</v>
      </c>
      <c r="M142" s="616"/>
      <c r="N142" s="941"/>
      <c r="O142" s="942"/>
      <c r="P142" s="14"/>
    </row>
    <row r="143" spans="1:16" ht="20.3" customHeight="1" x14ac:dyDescent="0.3">
      <c r="A143" s="9"/>
      <c r="B143" s="5"/>
      <c r="C143" s="5"/>
      <c r="D143" s="5"/>
      <c r="E143" s="5"/>
      <c r="F143" s="5"/>
      <c r="G143" s="5"/>
      <c r="H143" s="5"/>
      <c r="I143" s="5"/>
      <c r="J143" s="5"/>
      <c r="K143" s="5"/>
      <c r="L143" s="615" t="s">
        <v>4984</v>
      </c>
      <c r="M143" s="616"/>
      <c r="N143" s="941"/>
      <c r="O143" s="942"/>
      <c r="P143" s="14"/>
    </row>
    <row r="144" spans="1:16" ht="20.3" customHeight="1" x14ac:dyDescent="0.3">
      <c r="A144" s="9"/>
      <c r="B144" s="5"/>
      <c r="C144" s="5"/>
      <c r="D144" s="5"/>
      <c r="E144" s="5"/>
      <c r="F144" s="5"/>
      <c r="G144" s="5"/>
      <c r="H144" s="5"/>
      <c r="I144" s="5"/>
      <c r="J144" s="5"/>
      <c r="K144" s="5"/>
      <c r="L144" s="615" t="s">
        <v>4985</v>
      </c>
      <c r="M144" s="616"/>
      <c r="N144" s="941"/>
      <c r="O144" s="942"/>
      <c r="P144" s="14"/>
    </row>
    <row r="145" spans="1:16" ht="20.3" customHeight="1" x14ac:dyDescent="0.3">
      <c r="A145" s="9"/>
      <c r="B145" s="5"/>
      <c r="C145" s="5"/>
      <c r="D145" s="5"/>
      <c r="E145" s="5"/>
      <c r="F145" s="5"/>
      <c r="G145" s="5"/>
      <c r="H145" s="5"/>
      <c r="I145" s="5"/>
      <c r="J145" s="5"/>
      <c r="K145" s="5"/>
      <c r="L145" s="615" t="s">
        <v>4986</v>
      </c>
      <c r="M145" s="616"/>
      <c r="N145" s="941"/>
      <c r="O145" s="942"/>
      <c r="P145" s="14"/>
    </row>
    <row r="146" spans="1:16" ht="20.3" customHeight="1" x14ac:dyDescent="0.3">
      <c r="A146" s="9"/>
      <c r="B146" s="5"/>
      <c r="C146" s="5"/>
      <c r="D146" s="5"/>
      <c r="E146" s="5"/>
      <c r="F146" s="5"/>
      <c r="G146" s="5"/>
      <c r="H146" s="5"/>
      <c r="I146" s="5"/>
      <c r="J146" s="5"/>
      <c r="K146" s="5"/>
      <c r="L146" s="615" t="s">
        <v>4987</v>
      </c>
      <c r="M146" s="616"/>
      <c r="N146" s="941"/>
      <c r="O146" s="942"/>
      <c r="P146" s="14"/>
    </row>
    <row r="147" spans="1:16" ht="20.3" customHeight="1" x14ac:dyDescent="0.3">
      <c r="A147" s="9"/>
      <c r="B147" s="5"/>
      <c r="C147" s="5"/>
      <c r="D147" s="5"/>
      <c r="E147" s="5"/>
      <c r="F147" s="5"/>
      <c r="G147" s="5"/>
      <c r="H147" s="5"/>
      <c r="I147" s="5"/>
      <c r="J147" s="5"/>
      <c r="K147" s="5"/>
      <c r="L147" s="615" t="s">
        <v>4988</v>
      </c>
      <c r="M147" s="616"/>
      <c r="N147" s="941"/>
      <c r="O147" s="942"/>
      <c r="P147" s="14"/>
    </row>
    <row r="148" spans="1:16" ht="20.3" customHeight="1" x14ac:dyDescent="0.3">
      <c r="A148" s="9"/>
      <c r="B148" s="5"/>
      <c r="C148" s="5"/>
      <c r="D148" s="5"/>
      <c r="E148" s="5"/>
      <c r="F148" s="5"/>
      <c r="G148" s="5"/>
      <c r="H148" s="5"/>
      <c r="I148" s="5"/>
      <c r="J148" s="5"/>
      <c r="K148" s="5"/>
      <c r="L148" s="615" t="s">
        <v>4989</v>
      </c>
      <c r="M148" s="616"/>
      <c r="N148" s="941"/>
      <c r="O148" s="942"/>
      <c r="P148" s="14"/>
    </row>
    <row r="149" spans="1:16" ht="20.3" customHeight="1" x14ac:dyDescent="0.3">
      <c r="A149" s="9"/>
      <c r="B149" s="5"/>
      <c r="C149" s="5"/>
      <c r="D149" s="5"/>
      <c r="E149" s="5"/>
      <c r="F149" s="5"/>
      <c r="G149" s="5"/>
      <c r="H149" s="5"/>
      <c r="I149" s="5"/>
      <c r="J149" s="5"/>
      <c r="K149" s="5"/>
      <c r="L149" s="615" t="s">
        <v>4990</v>
      </c>
      <c r="M149" s="616"/>
      <c r="N149" s="941"/>
      <c r="O149" s="942"/>
      <c r="P149" s="14"/>
    </row>
    <row r="150" spans="1:16" ht="20.3" customHeight="1" x14ac:dyDescent="0.3">
      <c r="A150" s="9"/>
      <c r="B150" s="5"/>
      <c r="C150" s="5"/>
      <c r="D150" s="5"/>
      <c r="E150" s="5"/>
      <c r="F150" s="5"/>
      <c r="G150" s="5"/>
      <c r="H150" s="5"/>
      <c r="I150" s="5"/>
      <c r="J150" s="5"/>
      <c r="K150" s="5"/>
      <c r="L150" s="617" t="s">
        <v>4991</v>
      </c>
      <c r="M150" s="618"/>
      <c r="N150" s="953"/>
      <c r="O150" s="954"/>
      <c r="P150" s="14"/>
    </row>
    <row r="151" spans="1:16" ht="20.3" customHeight="1" thickBot="1" x14ac:dyDescent="0.35">
      <c r="A151" s="10"/>
      <c r="B151" s="11"/>
      <c r="C151" s="11"/>
      <c r="D151" s="11"/>
      <c r="E151" s="11"/>
      <c r="F151" s="11"/>
      <c r="G151" s="11"/>
      <c r="H151" s="11"/>
      <c r="I151" s="11"/>
      <c r="J151" s="11"/>
      <c r="K151" s="11"/>
      <c r="L151" s="11"/>
      <c r="M151" s="11"/>
      <c r="N151" s="11"/>
      <c r="O151" s="11"/>
      <c r="P151" s="15"/>
    </row>
  </sheetData>
  <mergeCells count="64">
    <mergeCell ref="N102:O102"/>
    <mergeCell ref="N103:O103"/>
    <mergeCell ref="N104:O104"/>
    <mergeCell ref="N97:O97"/>
    <mergeCell ref="N98:O98"/>
    <mergeCell ref="N99:O99"/>
    <mergeCell ref="N100:O100"/>
    <mergeCell ref="N101:O101"/>
    <mergeCell ref="N105:O105"/>
    <mergeCell ref="N106:O106"/>
    <mergeCell ref="N107:O107"/>
    <mergeCell ref="N109:O109"/>
    <mergeCell ref="B1:K2"/>
    <mergeCell ref="L1:L2"/>
    <mergeCell ref="B3:F3"/>
    <mergeCell ref="G3:K3"/>
    <mergeCell ref="B4:F4"/>
    <mergeCell ref="G4:K4"/>
    <mergeCell ref="B5:F5"/>
    <mergeCell ref="G5:K5"/>
    <mergeCell ref="B6:F6"/>
    <mergeCell ref="N95:O95"/>
    <mergeCell ref="N96:O96"/>
    <mergeCell ref="N110:O110"/>
    <mergeCell ref="N111:O111"/>
    <mergeCell ref="N112:O112"/>
    <mergeCell ref="N113:O113"/>
    <mergeCell ref="N114:O114"/>
    <mergeCell ref="N115:O115"/>
    <mergeCell ref="N116:O116"/>
    <mergeCell ref="N117:O117"/>
    <mergeCell ref="N118:O118"/>
    <mergeCell ref="N119:O119"/>
    <mergeCell ref="N120:O120"/>
    <mergeCell ref="N121:O121"/>
    <mergeCell ref="N122:O122"/>
    <mergeCell ref="N123:O123"/>
    <mergeCell ref="N124:O124"/>
    <mergeCell ref="N125:O125"/>
    <mergeCell ref="N126:O126"/>
    <mergeCell ref="N127:O127"/>
    <mergeCell ref="N128:O128"/>
    <mergeCell ref="N129:O129"/>
    <mergeCell ref="N130:O130"/>
    <mergeCell ref="N131:O131"/>
    <mergeCell ref="N132:O132"/>
    <mergeCell ref="N133:O133"/>
    <mergeCell ref="N134:O134"/>
    <mergeCell ref="N135:O135"/>
    <mergeCell ref="N136:O136"/>
    <mergeCell ref="N137:O137"/>
    <mergeCell ref="N138:O138"/>
    <mergeCell ref="N150:O150"/>
    <mergeCell ref="N139:O139"/>
    <mergeCell ref="N140:O140"/>
    <mergeCell ref="N141:O141"/>
    <mergeCell ref="N142:O142"/>
    <mergeCell ref="N143:O143"/>
    <mergeCell ref="N144:O144"/>
    <mergeCell ref="N145:O145"/>
    <mergeCell ref="N146:O146"/>
    <mergeCell ref="N147:O147"/>
    <mergeCell ref="N148:O148"/>
    <mergeCell ref="N149:O149"/>
  </mergeCells>
  <phoneticPr fontId="24" type="noConversion"/>
  <conditionalFormatting sqref="L92">
    <cfRule type="dataBar" priority="19">
      <dataBar>
        <cfvo type="num" val="0"/>
        <cfvo type="num" val="100"/>
        <color rgb="FF638EC6"/>
      </dataBar>
      <extLst>
        <ext xmlns:x14="http://schemas.microsoft.com/office/spreadsheetml/2009/9/main" uri="{B025F937-C7B1-47D3-B67F-A62EFF666E3E}">
          <x14:id>{D0383ED7-193D-4195-B598-F740B11EEF33}</x14:id>
        </ext>
      </extLst>
    </cfRule>
  </conditionalFormatting>
  <hyperlinks>
    <hyperlink ref="B3:F3" location="'Services - SCM'!A1" tooltip="1. Security Monitoring" display="1. Security Monitoring" xr:uid="{00000000-0004-0000-1B00-000000000000}"/>
    <hyperlink ref="B4:F4" location="'Services - SIM'!A1" tooltip="2. Security Incident Management" display="2. Security Incident Management" xr:uid="{00000000-0004-0000-1B00-000001000000}"/>
    <hyperlink ref="G4:K4" location="'Services - VUL'!A1" tooltip="6. Vulnerability Management" display="6. Vulnerability Management" xr:uid="{00000000-0004-0000-1B00-000003000000}"/>
    <hyperlink ref="G3:K3" location="'Services - HNT'!A1" tooltip="5. Threat Hunting" display="5. Threat Hunting" xr:uid="{00000000-0004-0000-1B00-000005000000}"/>
    <hyperlink ref="B5:F5" location="'Services - A&amp;F'!A1" tooltip="3. Forensic Analysis" display="3. Forensic Analysis" xr:uid="{64426984-1F1A-4D10-9D87-CE8E1E615E9A}"/>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57871" r:id="rId4" name="Drop Down 175">
              <controlPr defaultSize="0" autoLine="0" autoPict="0">
                <anchor moveWithCells="1">
                  <from>
                    <xdr:col>11</xdr:col>
                    <xdr:colOff>15368</xdr:colOff>
                    <xdr:row>10</xdr:row>
                    <xdr:rowOff>15368</xdr:rowOff>
                  </from>
                  <to>
                    <xdr:col>12</xdr:col>
                    <xdr:colOff>15368</xdr:colOff>
                    <xdr:row>10</xdr:row>
                    <xdr:rowOff>238205</xdr:rowOff>
                  </to>
                </anchor>
              </controlPr>
            </control>
          </mc:Choice>
        </mc:AlternateContent>
        <mc:AlternateContent xmlns:mc="http://schemas.openxmlformats.org/markup-compatibility/2006">
          <mc:Choice Requires="x14">
            <control shapeId="157873" r:id="rId5" name="Drop Down 177">
              <controlPr defaultSize="0" autoLine="0" autoPict="0">
                <anchor moveWithCells="1">
                  <from>
                    <xdr:col>11</xdr:col>
                    <xdr:colOff>15368</xdr:colOff>
                    <xdr:row>12</xdr:row>
                    <xdr:rowOff>15368</xdr:rowOff>
                  </from>
                  <to>
                    <xdr:col>12</xdr:col>
                    <xdr:colOff>15368</xdr:colOff>
                    <xdr:row>12</xdr:row>
                    <xdr:rowOff>238205</xdr:rowOff>
                  </to>
                </anchor>
              </controlPr>
            </control>
          </mc:Choice>
        </mc:AlternateContent>
        <mc:AlternateContent xmlns:mc="http://schemas.openxmlformats.org/markup-compatibility/2006">
          <mc:Choice Requires="x14">
            <control shapeId="157874" r:id="rId6" name="Drop Down 178">
              <controlPr defaultSize="0" autoLine="0" autoPict="0">
                <anchor moveWithCells="1">
                  <from>
                    <xdr:col>11</xdr:col>
                    <xdr:colOff>15368</xdr:colOff>
                    <xdr:row>13</xdr:row>
                    <xdr:rowOff>15368</xdr:rowOff>
                  </from>
                  <to>
                    <xdr:col>12</xdr:col>
                    <xdr:colOff>15368</xdr:colOff>
                    <xdr:row>13</xdr:row>
                    <xdr:rowOff>238205</xdr:rowOff>
                  </to>
                </anchor>
              </controlPr>
            </control>
          </mc:Choice>
        </mc:AlternateContent>
        <mc:AlternateContent xmlns:mc="http://schemas.openxmlformats.org/markup-compatibility/2006">
          <mc:Choice Requires="x14">
            <control shapeId="157875" r:id="rId7" name="Drop Down 179">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157876" r:id="rId8" name="Drop Down 180">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157877" r:id="rId9" name="Drop Down 181">
              <controlPr defaultSize="0" autoLine="0" autoPict="0">
                <anchor moveWithCells="1">
                  <from>
                    <xdr:col>11</xdr:col>
                    <xdr:colOff>15368</xdr:colOff>
                    <xdr:row>16</xdr:row>
                    <xdr:rowOff>15368</xdr:rowOff>
                  </from>
                  <to>
                    <xdr:col>12</xdr:col>
                    <xdr:colOff>15368</xdr:colOff>
                    <xdr:row>16</xdr:row>
                    <xdr:rowOff>238205</xdr:rowOff>
                  </to>
                </anchor>
              </controlPr>
            </control>
          </mc:Choice>
        </mc:AlternateContent>
        <mc:AlternateContent xmlns:mc="http://schemas.openxmlformats.org/markup-compatibility/2006">
          <mc:Choice Requires="x14">
            <control shapeId="157878" r:id="rId10" name="Drop Down 182">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157879" r:id="rId11" name="Drop Down 183">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157880" r:id="rId12" name="Drop Down 184">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157881" r:id="rId13" name="Drop Down 185">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157882" r:id="rId14" name="Drop Down 186">
              <controlPr defaultSize="0" autoLine="0" autoPict="0">
                <anchor moveWithCells="1">
                  <from>
                    <xdr:col>11</xdr:col>
                    <xdr:colOff>15368</xdr:colOff>
                    <xdr:row>21</xdr:row>
                    <xdr:rowOff>15368</xdr:rowOff>
                  </from>
                  <to>
                    <xdr:col>12</xdr:col>
                    <xdr:colOff>15368</xdr:colOff>
                    <xdr:row>21</xdr:row>
                    <xdr:rowOff>238205</xdr:rowOff>
                  </to>
                </anchor>
              </controlPr>
            </control>
          </mc:Choice>
        </mc:AlternateContent>
        <mc:AlternateContent xmlns:mc="http://schemas.openxmlformats.org/markup-compatibility/2006">
          <mc:Choice Requires="x14">
            <control shapeId="157883" r:id="rId15" name="Drop Down 187">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157884" r:id="rId16" name="Drop Down 188">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157886" r:id="rId17" name="Drop Down 190">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157887" r:id="rId18" name="Drop Down 191">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157888" r:id="rId19" name="Drop Down 192">
              <controlPr defaultSize="0" autoLine="0" autoPict="0">
                <anchor moveWithCells="1">
                  <from>
                    <xdr:col>11</xdr:col>
                    <xdr:colOff>15368</xdr:colOff>
                    <xdr:row>27</xdr:row>
                    <xdr:rowOff>15368</xdr:rowOff>
                  </from>
                  <to>
                    <xdr:col>12</xdr:col>
                    <xdr:colOff>15368</xdr:colOff>
                    <xdr:row>27</xdr:row>
                    <xdr:rowOff>238205</xdr:rowOff>
                  </to>
                </anchor>
              </controlPr>
            </control>
          </mc:Choice>
        </mc:AlternateContent>
        <mc:AlternateContent xmlns:mc="http://schemas.openxmlformats.org/markup-compatibility/2006">
          <mc:Choice Requires="x14">
            <control shapeId="157889" r:id="rId20" name="Drop Down 193">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157890" r:id="rId21" name="Drop Down 194">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157891" r:id="rId22" name="Drop Down 195">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157892" r:id="rId23" name="Drop Down 196">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157893" r:id="rId24" name="Drop Down 197">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157894" r:id="rId25" name="Drop Down 198">
              <controlPr defaultSize="0" autoLine="0" autoPict="0">
                <anchor moveWithCells="1">
                  <from>
                    <xdr:col>11</xdr:col>
                    <xdr:colOff>15368</xdr:colOff>
                    <xdr:row>34</xdr:row>
                    <xdr:rowOff>15368</xdr:rowOff>
                  </from>
                  <to>
                    <xdr:col>12</xdr:col>
                    <xdr:colOff>15368</xdr:colOff>
                    <xdr:row>34</xdr:row>
                    <xdr:rowOff>238205</xdr:rowOff>
                  </to>
                </anchor>
              </controlPr>
            </control>
          </mc:Choice>
        </mc:AlternateContent>
        <mc:AlternateContent xmlns:mc="http://schemas.openxmlformats.org/markup-compatibility/2006">
          <mc:Choice Requires="x14">
            <control shapeId="157895" r:id="rId26" name="Drop Down 199">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157906" r:id="rId27" name="Drop Down 210">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157907" r:id="rId28" name="Drop Down 211">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157908" r:id="rId29" name="Drop Down 212">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157909" r:id="rId30" name="Drop Down 213">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157910" r:id="rId31" name="Drop Down 214">
              <controlPr defaultSize="0" autoLine="0" autoPict="0">
                <anchor moveWithCells="1">
                  <from>
                    <xdr:col>11</xdr:col>
                    <xdr:colOff>15368</xdr:colOff>
                    <xdr:row>52</xdr:row>
                    <xdr:rowOff>15368</xdr:rowOff>
                  </from>
                  <to>
                    <xdr:col>12</xdr:col>
                    <xdr:colOff>15368</xdr:colOff>
                    <xdr:row>52</xdr:row>
                    <xdr:rowOff>238205</xdr:rowOff>
                  </to>
                </anchor>
              </controlPr>
            </control>
          </mc:Choice>
        </mc:AlternateContent>
        <mc:AlternateContent xmlns:mc="http://schemas.openxmlformats.org/markup-compatibility/2006">
          <mc:Choice Requires="x14">
            <control shapeId="157911" r:id="rId32" name="Drop Down 215">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157912" r:id="rId33" name="Drop Down 216">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157913" r:id="rId34" name="Drop Down 217">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157914" r:id="rId35" name="Drop Down 218">
              <controlPr defaultSize="0" autoLine="0" autoPict="0">
                <anchor moveWithCells="1">
                  <from>
                    <xdr:col>11</xdr:col>
                    <xdr:colOff>15368</xdr:colOff>
                    <xdr:row>65</xdr:row>
                    <xdr:rowOff>15368</xdr:rowOff>
                  </from>
                  <to>
                    <xdr:col>12</xdr:col>
                    <xdr:colOff>15368</xdr:colOff>
                    <xdr:row>65</xdr:row>
                    <xdr:rowOff>238205</xdr:rowOff>
                  </to>
                </anchor>
              </controlPr>
            </control>
          </mc:Choice>
        </mc:AlternateContent>
        <mc:AlternateContent xmlns:mc="http://schemas.openxmlformats.org/markup-compatibility/2006">
          <mc:Choice Requires="x14">
            <control shapeId="157915" r:id="rId36" name="Drop Down 219">
              <controlPr defaultSize="0" autoLine="0" autoPict="0">
                <anchor moveWithCells="1">
                  <from>
                    <xdr:col>11</xdr:col>
                    <xdr:colOff>15368</xdr:colOff>
                    <xdr:row>66</xdr:row>
                    <xdr:rowOff>15368</xdr:rowOff>
                  </from>
                  <to>
                    <xdr:col>12</xdr:col>
                    <xdr:colOff>15368</xdr:colOff>
                    <xdr:row>66</xdr:row>
                    <xdr:rowOff>238205</xdr:rowOff>
                  </to>
                </anchor>
              </controlPr>
            </control>
          </mc:Choice>
        </mc:AlternateContent>
        <mc:AlternateContent xmlns:mc="http://schemas.openxmlformats.org/markup-compatibility/2006">
          <mc:Choice Requires="x14">
            <control shapeId="157916" r:id="rId37" name="Drop Down 220">
              <controlPr defaultSize="0" autoLine="0" autoPict="0">
                <anchor moveWithCells="1">
                  <from>
                    <xdr:col>11</xdr:col>
                    <xdr:colOff>15368</xdr:colOff>
                    <xdr:row>67</xdr:row>
                    <xdr:rowOff>15368</xdr:rowOff>
                  </from>
                  <to>
                    <xdr:col>12</xdr:col>
                    <xdr:colOff>15368</xdr:colOff>
                    <xdr:row>67</xdr:row>
                    <xdr:rowOff>238205</xdr:rowOff>
                  </to>
                </anchor>
              </controlPr>
            </control>
          </mc:Choice>
        </mc:AlternateContent>
        <mc:AlternateContent xmlns:mc="http://schemas.openxmlformats.org/markup-compatibility/2006">
          <mc:Choice Requires="x14">
            <control shapeId="157917" r:id="rId38" name="Drop Down 221">
              <controlPr defaultSize="0" autoLine="0" autoPict="0">
                <anchor moveWithCells="1">
                  <from>
                    <xdr:col>11</xdr:col>
                    <xdr:colOff>15368</xdr:colOff>
                    <xdr:row>68</xdr:row>
                    <xdr:rowOff>15368</xdr:rowOff>
                  </from>
                  <to>
                    <xdr:col>12</xdr:col>
                    <xdr:colOff>15368</xdr:colOff>
                    <xdr:row>68</xdr:row>
                    <xdr:rowOff>238205</xdr:rowOff>
                  </to>
                </anchor>
              </controlPr>
            </control>
          </mc:Choice>
        </mc:AlternateContent>
        <mc:AlternateContent xmlns:mc="http://schemas.openxmlformats.org/markup-compatibility/2006">
          <mc:Choice Requires="x14">
            <control shapeId="157918" r:id="rId39" name="Drop Down 222">
              <controlPr defaultSize="0" autoLine="0" autoPict="0">
                <anchor moveWithCells="1">
                  <from>
                    <xdr:col>11</xdr:col>
                    <xdr:colOff>15368</xdr:colOff>
                    <xdr:row>69</xdr:row>
                    <xdr:rowOff>15368</xdr:rowOff>
                  </from>
                  <to>
                    <xdr:col>12</xdr:col>
                    <xdr:colOff>15368</xdr:colOff>
                    <xdr:row>69</xdr:row>
                    <xdr:rowOff>238205</xdr:rowOff>
                  </to>
                </anchor>
              </controlPr>
            </control>
          </mc:Choice>
        </mc:AlternateContent>
        <mc:AlternateContent xmlns:mc="http://schemas.openxmlformats.org/markup-compatibility/2006">
          <mc:Choice Requires="x14">
            <control shapeId="157919" r:id="rId40" name="Drop Down 223">
              <controlPr defaultSize="0" autoLine="0" autoPict="0">
                <anchor moveWithCells="1">
                  <from>
                    <xdr:col>11</xdr:col>
                    <xdr:colOff>15368</xdr:colOff>
                    <xdr:row>70</xdr:row>
                    <xdr:rowOff>15368</xdr:rowOff>
                  </from>
                  <to>
                    <xdr:col>12</xdr:col>
                    <xdr:colOff>15368</xdr:colOff>
                    <xdr:row>70</xdr:row>
                    <xdr:rowOff>238205</xdr:rowOff>
                  </to>
                </anchor>
              </controlPr>
            </control>
          </mc:Choice>
        </mc:AlternateContent>
        <mc:AlternateContent xmlns:mc="http://schemas.openxmlformats.org/markup-compatibility/2006">
          <mc:Choice Requires="x14">
            <control shapeId="157920" r:id="rId41" name="Drop Down 224">
              <controlPr defaultSize="0" autoLine="0" autoPict="0">
                <anchor moveWithCells="1">
                  <from>
                    <xdr:col>11</xdr:col>
                    <xdr:colOff>15368</xdr:colOff>
                    <xdr:row>72</xdr:row>
                    <xdr:rowOff>15368</xdr:rowOff>
                  </from>
                  <to>
                    <xdr:col>12</xdr:col>
                    <xdr:colOff>15368</xdr:colOff>
                    <xdr:row>72</xdr:row>
                    <xdr:rowOff>238205</xdr:rowOff>
                  </to>
                </anchor>
              </controlPr>
            </control>
          </mc:Choice>
        </mc:AlternateContent>
        <mc:AlternateContent xmlns:mc="http://schemas.openxmlformats.org/markup-compatibility/2006">
          <mc:Choice Requires="x14">
            <control shapeId="157921" r:id="rId42" name="Drop Down 225">
              <controlPr defaultSize="0" autoLine="0" autoPict="0">
                <anchor moveWithCells="1">
                  <from>
                    <xdr:col>11</xdr:col>
                    <xdr:colOff>15368</xdr:colOff>
                    <xdr:row>73</xdr:row>
                    <xdr:rowOff>15368</xdr:rowOff>
                  </from>
                  <to>
                    <xdr:col>12</xdr:col>
                    <xdr:colOff>15368</xdr:colOff>
                    <xdr:row>73</xdr:row>
                    <xdr:rowOff>238205</xdr:rowOff>
                  </to>
                </anchor>
              </controlPr>
            </control>
          </mc:Choice>
        </mc:AlternateContent>
        <mc:AlternateContent xmlns:mc="http://schemas.openxmlformats.org/markup-compatibility/2006">
          <mc:Choice Requires="x14">
            <control shapeId="157925" r:id="rId43" name="Drop Down 229">
              <controlPr defaultSize="0" autoLine="0" autoPict="0">
                <anchor moveWithCells="1">
                  <from>
                    <xdr:col>11</xdr:col>
                    <xdr:colOff>15368</xdr:colOff>
                    <xdr:row>74</xdr:row>
                    <xdr:rowOff>15368</xdr:rowOff>
                  </from>
                  <to>
                    <xdr:col>12</xdr:col>
                    <xdr:colOff>15368</xdr:colOff>
                    <xdr:row>74</xdr:row>
                    <xdr:rowOff>238205</xdr:rowOff>
                  </to>
                </anchor>
              </controlPr>
            </control>
          </mc:Choice>
        </mc:AlternateContent>
        <mc:AlternateContent xmlns:mc="http://schemas.openxmlformats.org/markup-compatibility/2006">
          <mc:Choice Requires="x14">
            <control shapeId="157926" r:id="rId44" name="Drop Down 230">
              <controlPr defaultSize="0" autoLine="0" autoPict="0">
                <anchor moveWithCells="1">
                  <from>
                    <xdr:col>11</xdr:col>
                    <xdr:colOff>15368</xdr:colOff>
                    <xdr:row>76</xdr:row>
                    <xdr:rowOff>15368</xdr:rowOff>
                  </from>
                  <to>
                    <xdr:col>12</xdr:col>
                    <xdr:colOff>15368</xdr:colOff>
                    <xdr:row>76</xdr:row>
                    <xdr:rowOff>238205</xdr:rowOff>
                  </to>
                </anchor>
              </controlPr>
            </control>
          </mc:Choice>
        </mc:AlternateContent>
        <mc:AlternateContent xmlns:mc="http://schemas.openxmlformats.org/markup-compatibility/2006">
          <mc:Choice Requires="x14">
            <control shapeId="157927" r:id="rId45" name="Drop Down 231">
              <controlPr defaultSize="0" autoLine="0" autoPict="0">
                <anchor moveWithCells="1">
                  <from>
                    <xdr:col>11</xdr:col>
                    <xdr:colOff>15368</xdr:colOff>
                    <xdr:row>78</xdr:row>
                    <xdr:rowOff>15368</xdr:rowOff>
                  </from>
                  <to>
                    <xdr:col>12</xdr:col>
                    <xdr:colOff>15368</xdr:colOff>
                    <xdr:row>78</xdr:row>
                    <xdr:rowOff>238205</xdr:rowOff>
                  </to>
                </anchor>
              </controlPr>
            </control>
          </mc:Choice>
        </mc:AlternateContent>
        <mc:AlternateContent xmlns:mc="http://schemas.openxmlformats.org/markup-compatibility/2006">
          <mc:Choice Requires="x14">
            <control shapeId="157928" r:id="rId46" name="Drop Down 232">
              <controlPr defaultSize="0" autoLine="0" autoPict="0">
                <anchor moveWithCells="1">
                  <from>
                    <xdr:col>11</xdr:col>
                    <xdr:colOff>15368</xdr:colOff>
                    <xdr:row>81</xdr:row>
                    <xdr:rowOff>15368</xdr:rowOff>
                  </from>
                  <to>
                    <xdr:col>12</xdr:col>
                    <xdr:colOff>15368</xdr:colOff>
                    <xdr:row>81</xdr:row>
                    <xdr:rowOff>238205</xdr:rowOff>
                  </to>
                </anchor>
              </controlPr>
            </control>
          </mc:Choice>
        </mc:AlternateContent>
        <mc:AlternateContent xmlns:mc="http://schemas.openxmlformats.org/markup-compatibility/2006">
          <mc:Choice Requires="x14">
            <control shapeId="157929" r:id="rId47" name="Drop Down 233">
              <controlPr defaultSize="0" autoLine="0" autoPict="0">
                <anchor moveWithCells="1">
                  <from>
                    <xdr:col>11</xdr:col>
                    <xdr:colOff>15368</xdr:colOff>
                    <xdr:row>82</xdr:row>
                    <xdr:rowOff>15368</xdr:rowOff>
                  </from>
                  <to>
                    <xdr:col>12</xdr:col>
                    <xdr:colOff>15368</xdr:colOff>
                    <xdr:row>82</xdr:row>
                    <xdr:rowOff>238205</xdr:rowOff>
                  </to>
                </anchor>
              </controlPr>
            </control>
          </mc:Choice>
        </mc:AlternateContent>
        <mc:AlternateContent xmlns:mc="http://schemas.openxmlformats.org/markup-compatibility/2006">
          <mc:Choice Requires="x14">
            <control shapeId="157930" r:id="rId48" name="Drop Down 234">
              <controlPr defaultSize="0" autoLine="0" autoPict="0">
                <anchor moveWithCells="1">
                  <from>
                    <xdr:col>11</xdr:col>
                    <xdr:colOff>15368</xdr:colOff>
                    <xdr:row>83</xdr:row>
                    <xdr:rowOff>15368</xdr:rowOff>
                  </from>
                  <to>
                    <xdr:col>12</xdr:col>
                    <xdr:colOff>15368</xdr:colOff>
                    <xdr:row>83</xdr:row>
                    <xdr:rowOff>238205</xdr:rowOff>
                  </to>
                </anchor>
              </controlPr>
            </control>
          </mc:Choice>
        </mc:AlternateContent>
        <mc:AlternateContent xmlns:mc="http://schemas.openxmlformats.org/markup-compatibility/2006">
          <mc:Choice Requires="x14">
            <control shapeId="158051" r:id="rId49" name="Drop Down 355">
              <controlPr defaultSize="0" autoLine="0" autoPict="0">
                <anchor moveWithCells="1">
                  <from>
                    <xdr:col>11</xdr:col>
                    <xdr:colOff>15368</xdr:colOff>
                    <xdr:row>51</xdr:row>
                    <xdr:rowOff>15368</xdr:rowOff>
                  </from>
                  <to>
                    <xdr:col>12</xdr:col>
                    <xdr:colOff>15368</xdr:colOff>
                    <xdr:row>51</xdr:row>
                    <xdr:rowOff>238205</xdr:rowOff>
                  </to>
                </anchor>
              </controlPr>
            </control>
          </mc:Choice>
        </mc:AlternateContent>
        <mc:AlternateContent xmlns:mc="http://schemas.openxmlformats.org/markup-compatibility/2006">
          <mc:Choice Requires="x14">
            <control shapeId="158052" r:id="rId50" name="Drop Down 356">
              <controlPr defaultSize="0" autoLine="0" autoPict="0">
                <anchor moveWithCells="1">
                  <from>
                    <xdr:col>11</xdr:col>
                    <xdr:colOff>15368</xdr:colOff>
                    <xdr:row>71</xdr:row>
                    <xdr:rowOff>15368</xdr:rowOff>
                  </from>
                  <to>
                    <xdr:col>12</xdr:col>
                    <xdr:colOff>15368</xdr:colOff>
                    <xdr:row>71</xdr:row>
                    <xdr:rowOff>238205</xdr:rowOff>
                  </to>
                </anchor>
              </controlPr>
            </control>
          </mc:Choice>
        </mc:AlternateContent>
        <mc:AlternateContent xmlns:mc="http://schemas.openxmlformats.org/markup-compatibility/2006">
          <mc:Choice Requires="x14">
            <control shapeId="158053" r:id="rId51" name="Drop Down 357">
              <controlPr defaultSize="0" autoLine="0" autoPict="0">
                <anchor moveWithCells="1">
                  <from>
                    <xdr:col>11</xdr:col>
                    <xdr:colOff>15368</xdr:colOff>
                    <xdr:row>75</xdr:row>
                    <xdr:rowOff>15368</xdr:rowOff>
                  </from>
                  <to>
                    <xdr:col>12</xdr:col>
                    <xdr:colOff>15368</xdr:colOff>
                    <xdr:row>75</xdr:row>
                    <xdr:rowOff>238205</xdr:rowOff>
                  </to>
                </anchor>
              </controlPr>
            </control>
          </mc:Choice>
        </mc:AlternateContent>
        <mc:AlternateContent xmlns:mc="http://schemas.openxmlformats.org/markup-compatibility/2006">
          <mc:Choice Requires="x14">
            <control shapeId="158054" r:id="rId52" name="Drop Down 358">
              <controlPr defaultSize="0" autoLine="0" autoPict="0">
                <anchor moveWithCells="1">
                  <from>
                    <xdr:col>11</xdr:col>
                    <xdr:colOff>15368</xdr:colOff>
                    <xdr:row>84</xdr:row>
                    <xdr:rowOff>15368</xdr:rowOff>
                  </from>
                  <to>
                    <xdr:col>12</xdr:col>
                    <xdr:colOff>15368</xdr:colOff>
                    <xdr:row>84</xdr:row>
                    <xdr:rowOff>238205</xdr:rowOff>
                  </to>
                </anchor>
              </controlPr>
            </control>
          </mc:Choice>
        </mc:AlternateContent>
        <mc:AlternateContent xmlns:mc="http://schemas.openxmlformats.org/markup-compatibility/2006">
          <mc:Choice Requires="x14">
            <control shapeId="158055" r:id="rId53" name="Drop Down 359">
              <controlPr defaultSize="0" autoLine="0" autoPict="0">
                <anchor moveWithCells="1">
                  <from>
                    <xdr:col>11</xdr:col>
                    <xdr:colOff>15368</xdr:colOff>
                    <xdr:row>77</xdr:row>
                    <xdr:rowOff>15368</xdr:rowOff>
                  </from>
                  <to>
                    <xdr:col>12</xdr:col>
                    <xdr:colOff>15368</xdr:colOff>
                    <xdr:row>77</xdr:row>
                    <xdr:rowOff>238205</xdr:rowOff>
                  </to>
                </anchor>
              </controlPr>
            </control>
          </mc:Choice>
        </mc:AlternateContent>
        <mc:AlternateContent xmlns:mc="http://schemas.openxmlformats.org/markup-compatibility/2006">
          <mc:Choice Requires="x14">
            <control shapeId="158057" r:id="rId54" name="Drop Down 361">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mc:AlternateContent xmlns:mc="http://schemas.openxmlformats.org/markup-compatibility/2006">
          <mc:Choice Requires="x14">
            <control shapeId="158059" r:id="rId55" name="Drop Down 363">
              <controlPr defaultSize="0" autoLine="0" autoPict="0">
                <anchor moveWithCells="1">
                  <from>
                    <xdr:col>11</xdr:col>
                    <xdr:colOff>15368</xdr:colOff>
                    <xdr:row>59</xdr:row>
                    <xdr:rowOff>15368</xdr:rowOff>
                  </from>
                  <to>
                    <xdr:col>12</xdr:col>
                    <xdr:colOff>15368</xdr:colOff>
                    <xdr:row>59</xdr:row>
                    <xdr:rowOff>238205</xdr:rowOff>
                  </to>
                </anchor>
              </controlPr>
            </control>
          </mc:Choice>
        </mc:AlternateContent>
        <mc:AlternateContent xmlns:mc="http://schemas.openxmlformats.org/markup-compatibility/2006">
          <mc:Choice Requires="x14">
            <control shapeId="158061" r:id="rId56" name="Drop Down 365">
              <controlPr defaultSize="0" autoLine="0" autoPict="0">
                <anchor moveWithCells="1">
                  <from>
                    <xdr:col>11</xdr:col>
                    <xdr:colOff>15368</xdr:colOff>
                    <xdr:row>60</xdr:row>
                    <xdr:rowOff>15368</xdr:rowOff>
                  </from>
                  <to>
                    <xdr:col>12</xdr:col>
                    <xdr:colOff>15368</xdr:colOff>
                    <xdr:row>60</xdr:row>
                    <xdr:rowOff>238205</xdr:rowOff>
                  </to>
                </anchor>
              </controlPr>
            </control>
          </mc:Choice>
        </mc:AlternateContent>
        <mc:AlternateContent xmlns:mc="http://schemas.openxmlformats.org/markup-compatibility/2006">
          <mc:Choice Requires="x14">
            <control shapeId="158063" r:id="rId57" name="Drop Down 367">
              <controlPr defaultSize="0" autoLine="0" autoPict="0">
                <anchor moveWithCells="1">
                  <from>
                    <xdr:col>11</xdr:col>
                    <xdr:colOff>15368</xdr:colOff>
                    <xdr:row>61</xdr:row>
                    <xdr:rowOff>15368</xdr:rowOff>
                  </from>
                  <to>
                    <xdr:col>12</xdr:col>
                    <xdr:colOff>15368</xdr:colOff>
                    <xdr:row>61</xdr:row>
                    <xdr:rowOff>238205</xdr:rowOff>
                  </to>
                </anchor>
              </controlPr>
            </control>
          </mc:Choice>
        </mc:AlternateContent>
        <mc:AlternateContent xmlns:mc="http://schemas.openxmlformats.org/markup-compatibility/2006">
          <mc:Choice Requires="x14">
            <control shapeId="158064" r:id="rId58" name="Drop Down 368">
              <controlPr defaultSize="0" autoLine="0" autoPict="0">
                <anchor moveWithCells="1">
                  <from>
                    <xdr:col>11</xdr:col>
                    <xdr:colOff>15368</xdr:colOff>
                    <xdr:row>39</xdr:row>
                    <xdr:rowOff>15368</xdr:rowOff>
                  </from>
                  <to>
                    <xdr:col>12</xdr:col>
                    <xdr:colOff>15368</xdr:colOff>
                    <xdr:row>39</xdr:row>
                    <xdr:rowOff>238205</xdr:rowOff>
                  </to>
                </anchor>
              </controlPr>
            </control>
          </mc:Choice>
        </mc:AlternateContent>
        <mc:AlternateContent xmlns:mc="http://schemas.openxmlformats.org/markup-compatibility/2006">
          <mc:Choice Requires="x14">
            <control shapeId="158065" r:id="rId59" name="Drop Down 369">
              <controlPr defaultSize="0" autoLine="0" autoPict="0">
                <anchor moveWithCells="1">
                  <from>
                    <xdr:col>11</xdr:col>
                    <xdr:colOff>15368</xdr:colOff>
                    <xdr:row>40</xdr:row>
                    <xdr:rowOff>15368</xdr:rowOff>
                  </from>
                  <to>
                    <xdr:col>12</xdr:col>
                    <xdr:colOff>15368</xdr:colOff>
                    <xdr:row>40</xdr:row>
                    <xdr:rowOff>238205</xdr:rowOff>
                  </to>
                </anchor>
              </controlPr>
            </control>
          </mc:Choice>
        </mc:AlternateContent>
        <mc:AlternateContent xmlns:mc="http://schemas.openxmlformats.org/markup-compatibility/2006">
          <mc:Choice Requires="x14">
            <control shapeId="158066" r:id="rId60" name="Drop Down 370">
              <controlPr defaultSize="0" autoLine="0" autoPict="0">
                <anchor moveWithCells="1">
                  <from>
                    <xdr:col>11</xdr:col>
                    <xdr:colOff>15368</xdr:colOff>
                    <xdr:row>41</xdr:row>
                    <xdr:rowOff>15368</xdr:rowOff>
                  </from>
                  <to>
                    <xdr:col>12</xdr:col>
                    <xdr:colOff>15368</xdr:colOff>
                    <xdr:row>41</xdr:row>
                    <xdr:rowOff>238205</xdr:rowOff>
                  </to>
                </anchor>
              </controlPr>
            </control>
          </mc:Choice>
        </mc:AlternateContent>
        <mc:AlternateContent xmlns:mc="http://schemas.openxmlformats.org/markup-compatibility/2006">
          <mc:Choice Requires="x14">
            <control shapeId="158067" r:id="rId61" name="Drop Down 371">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158068" r:id="rId62" name="Drop Down 372">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158069" r:id="rId63" name="Drop Down 373">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158070" r:id="rId64" name="Drop Down 374">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158072" r:id="rId65" name="Drop Down 376">
              <controlPr defaultSize="0" autoLine="0" autoPict="0">
                <anchor moveWithCells="1">
                  <from>
                    <xdr:col>11</xdr:col>
                    <xdr:colOff>15368</xdr:colOff>
                    <xdr:row>62</xdr:row>
                    <xdr:rowOff>15368</xdr:rowOff>
                  </from>
                  <to>
                    <xdr:col>12</xdr:col>
                    <xdr:colOff>15368</xdr:colOff>
                    <xdr:row>62</xdr:row>
                    <xdr:rowOff>238205</xdr:rowOff>
                  </to>
                </anchor>
              </controlPr>
            </control>
          </mc:Choice>
        </mc:AlternateContent>
        <mc:AlternateContent xmlns:mc="http://schemas.openxmlformats.org/markup-compatibility/2006">
          <mc:Choice Requires="x14">
            <control shapeId="158074" r:id="rId66" name="Drop Down 378">
              <controlPr defaultSize="0" autoLine="0" autoPict="0">
                <anchor moveWithCells="1">
                  <from>
                    <xdr:col>11</xdr:col>
                    <xdr:colOff>15368</xdr:colOff>
                    <xdr:row>89</xdr:row>
                    <xdr:rowOff>15368</xdr:rowOff>
                  </from>
                  <to>
                    <xdr:col>12</xdr:col>
                    <xdr:colOff>15368</xdr:colOff>
                    <xdr:row>89</xdr:row>
                    <xdr:rowOff>238205</xdr:rowOff>
                  </to>
                </anchor>
              </controlPr>
            </control>
          </mc:Choice>
        </mc:AlternateContent>
        <mc:AlternateContent xmlns:mc="http://schemas.openxmlformats.org/markup-compatibility/2006">
          <mc:Choice Requires="x14">
            <control shapeId="158075" r:id="rId67" name="Drop Down 379">
              <controlPr defaultSize="0" autoLine="0" autoPict="0">
                <anchor moveWithCells="1">
                  <from>
                    <xdr:col>11</xdr:col>
                    <xdr:colOff>15368</xdr:colOff>
                    <xdr:row>90</xdr:row>
                    <xdr:rowOff>15368</xdr:rowOff>
                  </from>
                  <to>
                    <xdr:col>12</xdr:col>
                    <xdr:colOff>15368</xdr:colOff>
                    <xdr:row>90</xdr:row>
                    <xdr:rowOff>238205</xdr:rowOff>
                  </to>
                </anchor>
              </controlPr>
            </control>
          </mc:Choice>
        </mc:AlternateContent>
        <mc:AlternateContent xmlns:mc="http://schemas.openxmlformats.org/markup-compatibility/2006">
          <mc:Choice Requires="x14">
            <control shapeId="158056" r:id="rId68" name="Drop Down 360">
              <controlPr defaultSize="0" autoLine="0" autoPict="0">
                <anchor moveWithCells="1">
                  <from>
                    <xdr:col>11</xdr:col>
                    <xdr:colOff>15368</xdr:colOff>
                    <xdr:row>88</xdr:row>
                    <xdr:rowOff>15368</xdr:rowOff>
                  </from>
                  <to>
                    <xdr:col>12</xdr:col>
                    <xdr:colOff>15368</xdr:colOff>
                    <xdr:row>88</xdr:row>
                    <xdr:rowOff>238205</xdr:rowOff>
                  </to>
                </anchor>
              </controlPr>
            </control>
          </mc:Choice>
        </mc:AlternateContent>
        <mc:AlternateContent xmlns:mc="http://schemas.openxmlformats.org/markup-compatibility/2006">
          <mc:Choice Requires="x14">
            <control shapeId="158073" r:id="rId69" name="Drop Down 377">
              <controlPr defaultSize="0" autoLine="0" autoPict="0">
                <anchor moveWithCells="1">
                  <from>
                    <xdr:col>11</xdr:col>
                    <xdr:colOff>15368</xdr:colOff>
                    <xdr:row>85</xdr:row>
                    <xdr:rowOff>15368</xdr:rowOff>
                  </from>
                  <to>
                    <xdr:col>12</xdr:col>
                    <xdr:colOff>15368</xdr:colOff>
                    <xdr:row>85</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 id="{EC4B6360-51B2-4399-A14A-FB5F043C51FE}">
            <xm:f>_Output!$D$743=1</xm:f>
            <x14:dxf>
              <font>
                <strike/>
                <color rgb="FFC00000"/>
              </font>
            </x14:dxf>
          </x14:cfRule>
          <xm:sqref>A8:P151</xm:sqref>
        </x14:conditionalFormatting>
        <x14:conditionalFormatting xmlns:xm="http://schemas.microsoft.com/office/excel/2006/main">
          <x14:cfRule type="dataBar" id="{D0383ED7-193D-4195-B598-F740B11EEF33}">
            <x14:dataBar minLength="0" maxLength="100" border="1" gradient="0">
              <x14:cfvo type="num">
                <xm:f>0</xm:f>
              </x14:cfvo>
              <x14:cfvo type="num">
                <xm:f>100</xm:f>
              </x14:cfvo>
              <x14:borderColor theme="3"/>
              <x14:negativeFillColor rgb="FFFF0000"/>
              <x14:axisColor rgb="FF000000"/>
            </x14:dataBar>
          </x14:cfRule>
          <xm:sqref>L92</xm:sqref>
        </x14:conditionalFormatting>
      </x14:conditionalFormattings>
    </ext>
  </extLs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Blad35">
    <tabColor rgb="FF0070C0"/>
    <pageSetUpPr autoPageBreaks="0"/>
  </sheetPr>
  <dimension ref="A1:Z100"/>
  <sheetViews>
    <sheetView showRowColHeaders="0" zoomScaleNormal="100" workbookViewId="0">
      <pane ySplit="7" topLeftCell="A8" activePane="bottomLeft" state="frozen"/>
      <selection activeCell="G25" sqref="G25"/>
      <selection pane="bottomLeft"/>
    </sheetView>
  </sheetViews>
  <sheetFormatPr defaultColWidth="0" defaultRowHeight="0" customHeight="1" zeroHeight="1" x14ac:dyDescent="0.3"/>
  <cols>
    <col min="1" max="1" width="5.77734375" customWidth="1"/>
    <col min="2" max="11" width="9.21875" customWidth="1"/>
    <col min="12" max="12" width="20" customWidth="1"/>
    <col min="13" max="13" width="2.21875" customWidth="1"/>
    <col min="14" max="14" width="57.21875" customWidth="1"/>
    <col min="15" max="15" width="113" customWidth="1"/>
    <col min="16" max="16" width="2.21875" customWidth="1"/>
    <col min="17" max="24" width="0" hidden="1" customWidth="1"/>
    <col min="27" max="16384" width="9.21875" hidden="1"/>
  </cols>
  <sheetData>
    <row r="1" spans="1:16" ht="20.3" customHeight="1" x14ac:dyDescent="0.3">
      <c r="A1" s="380"/>
      <c r="B1" s="949" t="s">
        <v>517</v>
      </c>
      <c r="C1" s="950"/>
      <c r="D1" s="950"/>
      <c r="E1" s="950"/>
      <c r="F1" s="950"/>
      <c r="G1" s="950"/>
      <c r="H1" s="950"/>
      <c r="I1" s="950"/>
      <c r="J1" s="950"/>
      <c r="K1" s="950"/>
      <c r="L1" s="824"/>
      <c r="M1" s="319"/>
      <c r="N1" s="319"/>
      <c r="O1" s="319"/>
      <c r="P1" s="310"/>
    </row>
    <row r="2" spans="1:16" ht="20.3" customHeight="1" x14ac:dyDescent="0.3">
      <c r="A2" s="381"/>
      <c r="B2" s="820"/>
      <c r="C2" s="821"/>
      <c r="D2" s="821"/>
      <c r="E2" s="821"/>
      <c r="F2" s="821"/>
      <c r="G2" s="821"/>
      <c r="H2" s="821"/>
      <c r="I2" s="821"/>
      <c r="J2" s="821"/>
      <c r="K2" s="821"/>
      <c r="L2" s="823"/>
      <c r="M2" s="320"/>
      <c r="N2" s="320"/>
      <c r="O2" s="320"/>
      <c r="P2" s="313"/>
    </row>
    <row r="3" spans="1:16" ht="20.3" customHeight="1" x14ac:dyDescent="0.3">
      <c r="A3" s="381"/>
      <c r="B3" s="814" t="s">
        <v>1917</v>
      </c>
      <c r="C3" s="815"/>
      <c r="D3" s="815"/>
      <c r="E3" s="815"/>
      <c r="F3" s="851"/>
      <c r="G3" s="825" t="s">
        <v>2055</v>
      </c>
      <c r="H3" s="826"/>
      <c r="I3" s="826"/>
      <c r="J3" s="826"/>
      <c r="K3" s="827"/>
      <c r="L3" s="312"/>
      <c r="M3" s="312"/>
      <c r="N3" s="312"/>
      <c r="O3" s="312"/>
      <c r="P3" s="313"/>
    </row>
    <row r="4" spans="1:16" ht="20.3" customHeight="1" x14ac:dyDescent="0.3">
      <c r="A4" s="381"/>
      <c r="B4" s="816" t="s">
        <v>1918</v>
      </c>
      <c r="C4" s="817"/>
      <c r="D4" s="817"/>
      <c r="E4" s="817"/>
      <c r="F4" s="955"/>
      <c r="G4" s="814" t="s">
        <v>1921</v>
      </c>
      <c r="H4" s="815"/>
      <c r="I4" s="815"/>
      <c r="J4" s="815"/>
      <c r="K4" s="815"/>
      <c r="L4" s="312"/>
      <c r="M4" s="312"/>
      <c r="N4" s="312"/>
      <c r="O4" s="312"/>
      <c r="P4" s="313"/>
    </row>
    <row r="5" spans="1:16" ht="20.3" customHeight="1" x14ac:dyDescent="0.3">
      <c r="A5" s="381"/>
      <c r="B5" s="816" t="s">
        <v>4574</v>
      </c>
      <c r="C5" s="817"/>
      <c r="D5" s="817"/>
      <c r="E5" s="817"/>
      <c r="F5" s="955"/>
      <c r="G5" s="814"/>
      <c r="H5" s="815"/>
      <c r="I5" s="815"/>
      <c r="J5" s="815"/>
      <c r="K5" s="815"/>
      <c r="L5" s="312"/>
      <c r="M5" s="312"/>
      <c r="N5" s="312"/>
      <c r="O5" s="312"/>
      <c r="P5" s="313"/>
    </row>
    <row r="6" spans="1:16" ht="20.3" customHeight="1" x14ac:dyDescent="0.3">
      <c r="A6" s="381"/>
      <c r="B6" s="816" t="s">
        <v>4573</v>
      </c>
      <c r="C6" s="817"/>
      <c r="D6" s="817"/>
      <c r="E6" s="817"/>
      <c r="F6" s="955"/>
      <c r="G6" s="379"/>
      <c r="H6" s="384"/>
      <c r="I6" s="384"/>
      <c r="J6" s="384"/>
      <c r="K6" s="384"/>
      <c r="L6" s="312"/>
      <c r="M6" s="312"/>
      <c r="N6" s="312"/>
      <c r="O6" s="312"/>
      <c r="P6" s="313"/>
    </row>
    <row r="7" spans="1:16" ht="20.3" customHeight="1" thickBot="1" x14ac:dyDescent="0.35">
      <c r="A7" s="314"/>
      <c r="B7" s="315"/>
      <c r="C7" s="315"/>
      <c r="D7" s="315"/>
      <c r="E7" s="315"/>
      <c r="F7" s="315"/>
      <c r="G7" s="315"/>
      <c r="H7" s="315"/>
      <c r="I7" s="315"/>
      <c r="J7" s="315"/>
      <c r="K7" s="315"/>
      <c r="L7" s="315"/>
      <c r="M7" s="315"/>
      <c r="N7" s="315"/>
      <c r="O7" s="315"/>
      <c r="P7" s="316"/>
    </row>
    <row r="8" spans="1:16" ht="20.3" customHeight="1" x14ac:dyDescent="0.3">
      <c r="A8" s="151"/>
      <c r="B8" s="152"/>
      <c r="C8" s="152"/>
      <c r="D8" s="152"/>
      <c r="E8" s="152"/>
      <c r="F8" s="152"/>
      <c r="G8" s="152"/>
      <c r="H8" s="152"/>
      <c r="I8" s="152"/>
      <c r="J8" s="152"/>
      <c r="K8" s="152"/>
      <c r="L8" s="152"/>
      <c r="M8" s="152"/>
      <c r="N8" s="152"/>
      <c r="O8" s="152"/>
      <c r="P8" s="153"/>
    </row>
    <row r="9" spans="1:16" ht="20.3" customHeight="1" x14ac:dyDescent="0.3">
      <c r="A9" s="174">
        <v>5</v>
      </c>
      <c r="B9" s="172" t="s">
        <v>917</v>
      </c>
      <c r="C9" s="172"/>
      <c r="D9" s="172"/>
      <c r="E9" s="172"/>
      <c r="F9" s="172"/>
      <c r="G9" s="172"/>
      <c r="H9" s="172"/>
      <c r="I9" s="172"/>
      <c r="J9" s="172"/>
      <c r="K9" s="172"/>
      <c r="L9" s="175" t="s">
        <v>144</v>
      </c>
      <c r="M9" s="172"/>
      <c r="N9" s="176" t="s">
        <v>1172</v>
      </c>
      <c r="O9" s="175" t="s">
        <v>145</v>
      </c>
      <c r="P9" s="154"/>
    </row>
    <row r="10" spans="1:16" ht="20.3" customHeight="1" x14ac:dyDescent="0.3">
      <c r="A10" s="155"/>
      <c r="B10" s="149" t="s">
        <v>863</v>
      </c>
      <c r="C10" s="146"/>
      <c r="D10" s="146"/>
      <c r="E10" s="146"/>
      <c r="F10" s="146"/>
      <c r="G10" s="146"/>
      <c r="H10" s="146"/>
      <c r="I10" s="146"/>
      <c r="J10" s="146"/>
      <c r="K10" s="146"/>
      <c r="L10" s="147"/>
      <c r="M10" s="146"/>
      <c r="N10" s="409"/>
      <c r="O10" s="305"/>
      <c r="P10" s="154"/>
    </row>
    <row r="11" spans="1:16" ht="20.3" customHeight="1" x14ac:dyDescent="0.3">
      <c r="A11" s="155"/>
      <c r="B11" s="161" t="s">
        <v>222</v>
      </c>
      <c r="C11" s="140" t="s">
        <v>2443</v>
      </c>
      <c r="D11" s="140"/>
      <c r="E11" s="140"/>
      <c r="F11" s="140"/>
      <c r="G11" s="140"/>
      <c r="H11" s="140"/>
      <c r="I11" s="140"/>
      <c r="J11" s="140"/>
      <c r="K11" s="140"/>
      <c r="L11" s="137"/>
      <c r="M11" s="140"/>
      <c r="N11" s="376" t="str">
        <f>VLOOKUP(_Output!D805,_Guidance!B1987:C1992,2,FALSE)</f>
        <v xml:space="preserve"> </v>
      </c>
      <c r="O11" s="300" t="s">
        <v>4564</v>
      </c>
      <c r="P11" s="154"/>
    </row>
    <row r="12" spans="1:16" ht="20.3" customHeight="1" x14ac:dyDescent="0.3">
      <c r="A12" s="155"/>
      <c r="B12" s="161" t="s">
        <v>354</v>
      </c>
      <c r="C12" s="161" t="s">
        <v>2071</v>
      </c>
      <c r="D12" s="161"/>
      <c r="E12" s="161"/>
      <c r="F12" s="161"/>
      <c r="G12" s="161"/>
      <c r="H12" s="161"/>
      <c r="I12" s="161"/>
      <c r="J12" s="161"/>
      <c r="K12" s="161"/>
      <c r="L12" s="137"/>
      <c r="M12" s="140"/>
      <c r="N12" s="376" t="str">
        <f>VLOOKUP(_Output!D806,_Guidance!B1993:C1998,2,FALSE)</f>
        <v xml:space="preserve"> </v>
      </c>
      <c r="O12" s="300" t="s">
        <v>2130</v>
      </c>
      <c r="P12" s="154"/>
    </row>
    <row r="13" spans="1:16" ht="20.3" customHeight="1" x14ac:dyDescent="0.3">
      <c r="A13" s="156"/>
      <c r="B13" s="162" t="s">
        <v>355</v>
      </c>
      <c r="C13" s="163" t="s">
        <v>2456</v>
      </c>
      <c r="D13" s="163"/>
      <c r="E13" s="163"/>
      <c r="F13" s="163"/>
      <c r="G13" s="163"/>
      <c r="H13" s="163"/>
      <c r="I13" s="163"/>
      <c r="J13" s="163"/>
      <c r="K13" s="163"/>
      <c r="L13" s="138"/>
      <c r="M13" s="141"/>
      <c r="N13" s="405"/>
      <c r="O13" s="301"/>
      <c r="P13" s="157"/>
    </row>
    <row r="14" spans="1:16" ht="20.3" customHeight="1" x14ac:dyDescent="0.3">
      <c r="A14" s="156"/>
      <c r="B14" s="165" t="s">
        <v>2103</v>
      </c>
      <c r="C14" s="162" t="s">
        <v>866</v>
      </c>
      <c r="D14" s="162"/>
      <c r="E14" s="162"/>
      <c r="F14" s="162"/>
      <c r="G14" s="162"/>
      <c r="H14" s="162"/>
      <c r="I14" s="162"/>
      <c r="J14" s="162"/>
      <c r="K14" s="162"/>
      <c r="L14" s="138"/>
      <c r="M14" s="141"/>
      <c r="N14" s="405"/>
      <c r="O14" s="301" t="s">
        <v>1066</v>
      </c>
      <c r="P14" s="157"/>
    </row>
    <row r="15" spans="1:16" ht="20.3" customHeight="1" x14ac:dyDescent="0.3">
      <c r="A15" s="156"/>
      <c r="B15" s="165" t="s">
        <v>2104</v>
      </c>
      <c r="C15" s="162" t="s">
        <v>867</v>
      </c>
      <c r="D15" s="162"/>
      <c r="E15" s="162"/>
      <c r="F15" s="162"/>
      <c r="G15" s="162"/>
      <c r="H15" s="162"/>
      <c r="I15" s="162"/>
      <c r="J15" s="162"/>
      <c r="K15" s="162"/>
      <c r="L15" s="138"/>
      <c r="M15" s="141"/>
      <c r="N15" s="405"/>
      <c r="O15" s="301" t="s">
        <v>1067</v>
      </c>
      <c r="P15" s="157"/>
    </row>
    <row r="16" spans="1:16" ht="20.3" customHeight="1" x14ac:dyDescent="0.3">
      <c r="A16" s="156"/>
      <c r="B16" s="165" t="s">
        <v>2105</v>
      </c>
      <c r="C16" s="162" t="s">
        <v>869</v>
      </c>
      <c r="D16" s="162"/>
      <c r="E16" s="162"/>
      <c r="F16" s="162"/>
      <c r="G16" s="162"/>
      <c r="H16" s="162"/>
      <c r="I16" s="162"/>
      <c r="J16" s="162"/>
      <c r="K16" s="162"/>
      <c r="L16" s="138"/>
      <c r="M16" s="141"/>
      <c r="N16" s="405"/>
      <c r="O16" s="301" t="s">
        <v>1068</v>
      </c>
      <c r="P16" s="157"/>
    </row>
    <row r="17" spans="1:16" ht="20.3" customHeight="1" x14ac:dyDescent="0.3">
      <c r="A17" s="156"/>
      <c r="B17" s="165" t="s">
        <v>2106</v>
      </c>
      <c r="C17" s="162" t="s">
        <v>871</v>
      </c>
      <c r="D17" s="162"/>
      <c r="E17" s="162"/>
      <c r="F17" s="162"/>
      <c r="G17" s="162"/>
      <c r="H17" s="162"/>
      <c r="I17" s="162"/>
      <c r="J17" s="162"/>
      <c r="K17" s="162"/>
      <c r="L17" s="138"/>
      <c r="M17" s="141"/>
      <c r="N17" s="405"/>
      <c r="O17" s="301" t="s">
        <v>1069</v>
      </c>
      <c r="P17" s="157"/>
    </row>
    <row r="18" spans="1:16" ht="20.3" customHeight="1" x14ac:dyDescent="0.3">
      <c r="A18" s="156"/>
      <c r="B18" s="165" t="s">
        <v>2107</v>
      </c>
      <c r="C18" s="162" t="s">
        <v>873</v>
      </c>
      <c r="D18" s="162"/>
      <c r="E18" s="162"/>
      <c r="F18" s="162"/>
      <c r="G18" s="162"/>
      <c r="H18" s="162"/>
      <c r="I18" s="162"/>
      <c r="J18" s="162"/>
      <c r="K18" s="162"/>
      <c r="L18" s="138"/>
      <c r="M18" s="141"/>
      <c r="N18" s="405"/>
      <c r="O18" s="301" t="s">
        <v>1070</v>
      </c>
      <c r="P18" s="157"/>
    </row>
    <row r="19" spans="1:16" ht="20.3" customHeight="1" x14ac:dyDescent="0.3">
      <c r="A19" s="156"/>
      <c r="B19" s="165" t="s">
        <v>2108</v>
      </c>
      <c r="C19" s="162" t="s">
        <v>875</v>
      </c>
      <c r="D19" s="162"/>
      <c r="E19" s="162"/>
      <c r="F19" s="162"/>
      <c r="G19" s="162"/>
      <c r="H19" s="162"/>
      <c r="I19" s="162"/>
      <c r="J19" s="162"/>
      <c r="K19" s="162"/>
      <c r="L19" s="138"/>
      <c r="M19" s="141"/>
      <c r="N19" s="405"/>
      <c r="O19" s="301" t="s">
        <v>1071</v>
      </c>
      <c r="P19" s="157"/>
    </row>
    <row r="20" spans="1:16" ht="20.3" customHeight="1" x14ac:dyDescent="0.3">
      <c r="A20" s="156"/>
      <c r="B20" s="165" t="s">
        <v>2109</v>
      </c>
      <c r="C20" s="162" t="s">
        <v>877</v>
      </c>
      <c r="D20" s="162"/>
      <c r="E20" s="162"/>
      <c r="F20" s="162"/>
      <c r="G20" s="162"/>
      <c r="H20" s="162"/>
      <c r="I20" s="162"/>
      <c r="J20" s="162"/>
      <c r="K20" s="162"/>
      <c r="L20" s="138"/>
      <c r="M20" s="141"/>
      <c r="N20" s="405"/>
      <c r="O20" s="301" t="s">
        <v>1072</v>
      </c>
      <c r="P20" s="157"/>
    </row>
    <row r="21" spans="1:16" ht="20.3" customHeight="1" x14ac:dyDescent="0.3">
      <c r="A21" s="156"/>
      <c r="B21" s="165" t="s">
        <v>2110</v>
      </c>
      <c r="C21" s="162" t="s">
        <v>879</v>
      </c>
      <c r="D21" s="162"/>
      <c r="E21" s="162"/>
      <c r="F21" s="162"/>
      <c r="G21" s="162"/>
      <c r="H21" s="162"/>
      <c r="I21" s="162"/>
      <c r="J21" s="162"/>
      <c r="K21" s="162"/>
      <c r="L21" s="138"/>
      <c r="M21" s="141"/>
      <c r="N21" s="405"/>
      <c r="O21" s="301" t="s">
        <v>1073</v>
      </c>
      <c r="P21" s="157"/>
    </row>
    <row r="22" spans="1:16" ht="20.3" customHeight="1" x14ac:dyDescent="0.3">
      <c r="A22" s="156"/>
      <c r="B22" s="165" t="s">
        <v>2111</v>
      </c>
      <c r="C22" s="162" t="s">
        <v>881</v>
      </c>
      <c r="D22" s="162"/>
      <c r="E22" s="162"/>
      <c r="F22" s="162"/>
      <c r="G22" s="162"/>
      <c r="H22" s="162"/>
      <c r="I22" s="162"/>
      <c r="J22" s="162"/>
      <c r="K22" s="162"/>
      <c r="L22" s="138"/>
      <c r="M22" s="141"/>
      <c r="N22" s="405"/>
      <c r="O22" s="301" t="s">
        <v>1074</v>
      </c>
      <c r="P22" s="157"/>
    </row>
    <row r="23" spans="1:16" ht="20.3" customHeight="1" x14ac:dyDescent="0.3">
      <c r="A23" s="156"/>
      <c r="B23" s="165" t="s">
        <v>2112</v>
      </c>
      <c r="C23" s="162" t="s">
        <v>883</v>
      </c>
      <c r="D23" s="162"/>
      <c r="E23" s="162"/>
      <c r="F23" s="162"/>
      <c r="G23" s="162"/>
      <c r="H23" s="162"/>
      <c r="I23" s="162"/>
      <c r="J23" s="162"/>
      <c r="K23" s="162"/>
      <c r="L23" s="138"/>
      <c r="M23" s="141"/>
      <c r="N23" s="405"/>
      <c r="O23" s="301" t="s">
        <v>1075</v>
      </c>
      <c r="P23" s="157"/>
    </row>
    <row r="24" spans="1:16" ht="20.3" customHeight="1" x14ac:dyDescent="0.3">
      <c r="A24" s="156"/>
      <c r="B24" s="165" t="s">
        <v>2113</v>
      </c>
      <c r="C24" s="164" t="s">
        <v>885</v>
      </c>
      <c r="D24" s="164"/>
      <c r="E24" s="164"/>
      <c r="F24" s="164"/>
      <c r="G24" s="164"/>
      <c r="H24" s="164"/>
      <c r="I24" s="164"/>
      <c r="J24" s="164"/>
      <c r="K24" s="164"/>
      <c r="L24" s="145"/>
      <c r="M24" s="148"/>
      <c r="N24" s="406"/>
      <c r="O24" s="302" t="s">
        <v>1076</v>
      </c>
      <c r="P24" s="157"/>
    </row>
    <row r="25" spans="1:16" ht="20.3" customHeight="1" x14ac:dyDescent="0.3">
      <c r="A25" s="156"/>
      <c r="B25" s="162"/>
      <c r="C25" s="166" t="s">
        <v>10</v>
      </c>
      <c r="D25" s="166"/>
      <c r="E25" s="166"/>
      <c r="F25" s="166"/>
      <c r="G25" s="166"/>
      <c r="H25" s="166"/>
      <c r="I25" s="166"/>
      <c r="J25" s="166"/>
      <c r="K25" s="166"/>
      <c r="L25" s="306" t="str">
        <f>VLOOKUP(SUM(_Output!D808:D818),_SUM_Completeness!A141:B152,2,FALSE)</f>
        <v>Incomplete</v>
      </c>
      <c r="M25" s="141"/>
      <c r="N25" s="405"/>
      <c r="O25" s="303" t="s">
        <v>1151</v>
      </c>
      <c r="P25" s="157"/>
    </row>
    <row r="26" spans="1:16" ht="20.3" customHeight="1" x14ac:dyDescent="0.3">
      <c r="A26" s="155"/>
      <c r="B26" s="161" t="s">
        <v>356</v>
      </c>
      <c r="C26" s="161" t="s">
        <v>886</v>
      </c>
      <c r="D26" s="161"/>
      <c r="E26" s="161"/>
      <c r="F26" s="161"/>
      <c r="G26" s="161"/>
      <c r="H26" s="161"/>
      <c r="I26" s="161"/>
      <c r="J26" s="161"/>
      <c r="K26" s="161"/>
      <c r="L26" s="137"/>
      <c r="M26" s="140"/>
      <c r="N26" s="376" t="str">
        <f>VLOOKUP(_Output!D819,_Guidance!B1999:C2004,2,FALSE)</f>
        <v xml:space="preserve"> </v>
      </c>
      <c r="O26" s="300" t="s">
        <v>2131</v>
      </c>
      <c r="P26" s="154"/>
    </row>
    <row r="27" spans="1:16" ht="20.3" customHeight="1" x14ac:dyDescent="0.3">
      <c r="A27" s="155"/>
      <c r="B27" s="161" t="s">
        <v>361</v>
      </c>
      <c r="C27" s="161" t="s">
        <v>887</v>
      </c>
      <c r="D27" s="161"/>
      <c r="E27" s="161"/>
      <c r="F27" s="161"/>
      <c r="G27" s="161"/>
      <c r="H27" s="161"/>
      <c r="I27" s="161"/>
      <c r="J27" s="161"/>
      <c r="K27" s="161"/>
      <c r="L27" s="137"/>
      <c r="M27" s="140"/>
      <c r="N27" s="376" t="str">
        <f>VLOOKUP(_Output!D820,_Guidance!B2005:C2010,2,FALSE)</f>
        <v xml:space="preserve"> </v>
      </c>
      <c r="O27" s="300" t="s">
        <v>2132</v>
      </c>
      <c r="P27" s="154"/>
    </row>
    <row r="28" spans="1:16" ht="20.3" customHeight="1" x14ac:dyDescent="0.3">
      <c r="A28" s="155"/>
      <c r="B28" s="161" t="s">
        <v>417</v>
      </c>
      <c r="C28" s="161" t="s">
        <v>888</v>
      </c>
      <c r="D28" s="161"/>
      <c r="E28" s="161"/>
      <c r="F28" s="161"/>
      <c r="G28" s="161"/>
      <c r="H28" s="161"/>
      <c r="I28" s="161"/>
      <c r="J28" s="161"/>
      <c r="K28" s="161"/>
      <c r="L28" s="137"/>
      <c r="M28" s="140"/>
      <c r="N28" s="376" t="str">
        <f>VLOOKUP(_Output!D821,_Guidance!B2011:C2016,2,FALSE)</f>
        <v xml:space="preserve"> </v>
      </c>
      <c r="O28" s="300" t="s">
        <v>1079</v>
      </c>
      <c r="P28" s="154"/>
    </row>
    <row r="29" spans="1:16" ht="20.3" customHeight="1" x14ac:dyDescent="0.3">
      <c r="A29" s="155"/>
      <c r="B29" s="161" t="s">
        <v>418</v>
      </c>
      <c r="C29" s="161" t="s">
        <v>889</v>
      </c>
      <c r="D29" s="161"/>
      <c r="E29" s="161"/>
      <c r="F29" s="161"/>
      <c r="G29" s="161"/>
      <c r="H29" s="161"/>
      <c r="I29" s="161"/>
      <c r="J29" s="161"/>
      <c r="K29" s="161"/>
      <c r="L29" s="137"/>
      <c r="M29" s="140"/>
      <c r="N29" s="376" t="str">
        <f>VLOOKUP(_Output!D822,_Guidance!B2017:C2022,2,FALSE)</f>
        <v xml:space="preserve"> </v>
      </c>
      <c r="O29" s="300" t="s">
        <v>2133</v>
      </c>
      <c r="P29" s="154"/>
    </row>
    <row r="30" spans="1:16" ht="20.3" customHeight="1" x14ac:dyDescent="0.3">
      <c r="A30" s="155"/>
      <c r="B30" s="161" t="s">
        <v>419</v>
      </c>
      <c r="C30" s="161" t="s">
        <v>1779</v>
      </c>
      <c r="D30" s="161"/>
      <c r="E30" s="161"/>
      <c r="F30" s="161"/>
      <c r="G30" s="161"/>
      <c r="H30" s="161"/>
      <c r="I30" s="161"/>
      <c r="J30" s="161"/>
      <c r="K30" s="161"/>
      <c r="L30" s="137"/>
      <c r="M30" s="140"/>
      <c r="N30" s="376" t="str">
        <f>VLOOKUP(_Output!D823,_Guidance!B2023:C2028,2,FALSE)</f>
        <v xml:space="preserve"> </v>
      </c>
      <c r="O30" s="300" t="s">
        <v>2134</v>
      </c>
      <c r="P30" s="154"/>
    </row>
    <row r="31" spans="1:16" ht="20.3" customHeight="1" x14ac:dyDescent="0.3">
      <c r="A31" s="155"/>
      <c r="B31" s="161" t="s">
        <v>1015</v>
      </c>
      <c r="C31" s="161" t="s">
        <v>1784</v>
      </c>
      <c r="D31" s="161"/>
      <c r="E31" s="161"/>
      <c r="F31" s="161"/>
      <c r="G31" s="161"/>
      <c r="H31" s="161"/>
      <c r="I31" s="161"/>
      <c r="J31" s="161"/>
      <c r="K31" s="161"/>
      <c r="L31" s="137"/>
      <c r="M31" s="140"/>
      <c r="N31" s="376" t="str">
        <f>VLOOKUP(_Output!D824,_Guidance!B2029:C2034,2,FALSE)</f>
        <v xml:space="preserve"> </v>
      </c>
      <c r="O31" s="300" t="s">
        <v>2135</v>
      </c>
      <c r="P31" s="154"/>
    </row>
    <row r="32" spans="1:16" ht="20.3" customHeight="1" x14ac:dyDescent="0.3">
      <c r="A32" s="155"/>
      <c r="B32" s="161" t="s">
        <v>1016</v>
      </c>
      <c r="C32" s="161" t="s">
        <v>892</v>
      </c>
      <c r="D32" s="161"/>
      <c r="E32" s="161"/>
      <c r="F32" s="161"/>
      <c r="G32" s="161"/>
      <c r="H32" s="161"/>
      <c r="I32" s="161"/>
      <c r="J32" s="161"/>
      <c r="K32" s="161"/>
      <c r="L32" s="137"/>
      <c r="M32" s="140"/>
      <c r="N32" s="376" t="str">
        <f>VLOOKUP(_Output!D825,_Guidance!B2035:C2040,2,FALSE)</f>
        <v xml:space="preserve"> </v>
      </c>
      <c r="O32" s="300" t="s">
        <v>2136</v>
      </c>
      <c r="P32" s="154"/>
    </row>
    <row r="33" spans="1:16" ht="20.3" customHeight="1" x14ac:dyDescent="0.3">
      <c r="A33" s="155"/>
      <c r="B33" s="161" t="s">
        <v>1017</v>
      </c>
      <c r="C33" s="161" t="s">
        <v>894</v>
      </c>
      <c r="D33" s="161"/>
      <c r="E33" s="161"/>
      <c r="F33" s="161"/>
      <c r="G33" s="161"/>
      <c r="H33" s="161"/>
      <c r="I33" s="161"/>
      <c r="J33" s="161"/>
      <c r="K33" s="161"/>
      <c r="L33" s="137"/>
      <c r="M33" s="140"/>
      <c r="N33" s="376" t="str">
        <f>VLOOKUP(_Output!D827,_Guidance!B2041:C2046,2,FALSE)</f>
        <v xml:space="preserve"> </v>
      </c>
      <c r="O33" s="300" t="s">
        <v>2251</v>
      </c>
      <c r="P33" s="154"/>
    </row>
    <row r="34" spans="1:16" ht="20.3" customHeight="1" x14ac:dyDescent="0.3">
      <c r="A34" s="155"/>
      <c r="B34" s="161" t="s">
        <v>1018</v>
      </c>
      <c r="C34" s="161" t="s">
        <v>3009</v>
      </c>
      <c r="D34" s="161"/>
      <c r="E34" s="161"/>
      <c r="F34" s="161"/>
      <c r="G34" s="161"/>
      <c r="H34" s="161"/>
      <c r="I34" s="161"/>
      <c r="J34" s="161"/>
      <c r="K34" s="161"/>
      <c r="L34" s="137"/>
      <c r="M34" s="140"/>
      <c r="N34" s="376" t="str">
        <f>VLOOKUP(_Output!D1070,_Guidance!B2047:C2052,2,FALSE)</f>
        <v xml:space="preserve"> </v>
      </c>
      <c r="O34" s="300" t="s">
        <v>3010</v>
      </c>
      <c r="P34" s="154"/>
    </row>
    <row r="35" spans="1:16" ht="20.3" customHeight="1" x14ac:dyDescent="0.3">
      <c r="A35" s="155"/>
      <c r="B35" s="161" t="s">
        <v>1019</v>
      </c>
      <c r="C35" s="161" t="s">
        <v>896</v>
      </c>
      <c r="D35" s="161"/>
      <c r="E35" s="161"/>
      <c r="F35" s="161"/>
      <c r="G35" s="161"/>
      <c r="H35" s="161"/>
      <c r="I35" s="161"/>
      <c r="J35" s="161"/>
      <c r="K35" s="161"/>
      <c r="L35" s="137"/>
      <c r="M35" s="140"/>
      <c r="N35" s="376" t="str">
        <f>VLOOKUP(_Output!D828,_Guidance!B2053:C2058,2,FALSE)</f>
        <v xml:space="preserve"> </v>
      </c>
      <c r="O35" s="300" t="s">
        <v>2137</v>
      </c>
      <c r="P35" s="154"/>
    </row>
    <row r="36" spans="1:16" ht="20.3" customHeight="1" x14ac:dyDescent="0.3">
      <c r="A36" s="155"/>
      <c r="B36" s="161" t="s">
        <v>1020</v>
      </c>
      <c r="C36" s="161" t="s">
        <v>900</v>
      </c>
      <c r="D36" s="161"/>
      <c r="E36" s="161"/>
      <c r="F36" s="161"/>
      <c r="G36" s="161"/>
      <c r="H36" s="161"/>
      <c r="I36" s="161"/>
      <c r="J36" s="161"/>
      <c r="K36" s="161"/>
      <c r="L36" s="137"/>
      <c r="M36" s="140"/>
      <c r="N36" s="376" t="str">
        <f>VLOOKUP(_Output!D829,_Guidance!B2059:C2064,2,FALSE)</f>
        <v xml:space="preserve"> </v>
      </c>
      <c r="O36" s="300" t="s">
        <v>2138</v>
      </c>
      <c r="P36" s="154"/>
    </row>
    <row r="37" spans="1:16" ht="20.3" customHeight="1" x14ac:dyDescent="0.3">
      <c r="A37" s="155"/>
      <c r="B37" s="161" t="s">
        <v>1039</v>
      </c>
      <c r="C37" s="161" t="s">
        <v>1802</v>
      </c>
      <c r="D37" s="161"/>
      <c r="E37" s="161"/>
      <c r="F37" s="161"/>
      <c r="G37" s="161"/>
      <c r="H37" s="161"/>
      <c r="I37" s="161"/>
      <c r="J37" s="161"/>
      <c r="K37" s="161"/>
      <c r="L37" s="137"/>
      <c r="M37" s="140"/>
      <c r="N37" s="376" t="str">
        <f>VLOOKUP(_Output!D830,_Guidance!B2065:C2070,2,FALSE)</f>
        <v xml:space="preserve"> </v>
      </c>
      <c r="O37" s="300" t="s">
        <v>1082</v>
      </c>
      <c r="P37" s="154"/>
    </row>
    <row r="38" spans="1:16" ht="20.3" customHeight="1" x14ac:dyDescent="0.3">
      <c r="A38" s="155"/>
      <c r="B38" s="150" t="s">
        <v>902</v>
      </c>
      <c r="C38" s="143"/>
      <c r="D38" s="143"/>
      <c r="E38" s="143"/>
      <c r="F38" s="143"/>
      <c r="G38" s="143"/>
      <c r="H38" s="143"/>
      <c r="I38" s="143"/>
      <c r="J38" s="143"/>
      <c r="K38" s="143"/>
      <c r="L38" s="139"/>
      <c r="M38" s="143"/>
      <c r="N38" s="377"/>
      <c r="O38" s="304"/>
      <c r="P38" s="154"/>
    </row>
    <row r="39" spans="1:16" ht="20.3" customHeight="1" x14ac:dyDescent="0.3">
      <c r="A39" s="155"/>
      <c r="B39" s="161" t="s">
        <v>2114</v>
      </c>
      <c r="C39" s="167" t="s">
        <v>2070</v>
      </c>
      <c r="D39" s="167"/>
      <c r="E39" s="167"/>
      <c r="F39" s="167"/>
      <c r="G39" s="167"/>
      <c r="H39" s="167"/>
      <c r="I39" s="167"/>
      <c r="J39" s="167"/>
      <c r="K39" s="167"/>
      <c r="L39" s="137"/>
      <c r="M39" s="140"/>
      <c r="N39" s="376"/>
      <c r="O39" s="300"/>
      <c r="P39" s="154"/>
    </row>
    <row r="40" spans="1:16" ht="20.3" customHeight="1" x14ac:dyDescent="0.3">
      <c r="A40" s="155"/>
      <c r="B40" s="168" t="s">
        <v>3246</v>
      </c>
      <c r="C40" s="161" t="s">
        <v>2077</v>
      </c>
      <c r="D40" s="161"/>
      <c r="E40" s="161"/>
      <c r="F40" s="161"/>
      <c r="G40" s="161"/>
      <c r="H40" s="161"/>
      <c r="I40" s="161"/>
      <c r="J40" s="161"/>
      <c r="K40" s="161"/>
      <c r="L40" s="137"/>
      <c r="M40" s="140"/>
      <c r="N40" s="376" t="str">
        <f>VLOOKUP(_Output!D832,_Guidance!$B$2234:$C$2240,2,FALSE)</f>
        <v xml:space="preserve"> </v>
      </c>
      <c r="O40" s="408" t="s">
        <v>2085</v>
      </c>
      <c r="P40" s="154"/>
    </row>
    <row r="41" spans="1:16" ht="20.3" customHeight="1" x14ac:dyDescent="0.3">
      <c r="A41" s="155"/>
      <c r="B41" s="168" t="s">
        <v>3247</v>
      </c>
      <c r="C41" s="161" t="s">
        <v>2078</v>
      </c>
      <c r="D41" s="161"/>
      <c r="E41" s="161"/>
      <c r="F41" s="161"/>
      <c r="G41" s="161"/>
      <c r="H41" s="161"/>
      <c r="I41" s="161"/>
      <c r="J41" s="161"/>
      <c r="K41" s="161"/>
      <c r="L41" s="137"/>
      <c r="M41" s="140"/>
      <c r="N41" s="376" t="str">
        <f>VLOOKUP(_Output!D833,_Guidance!$B$2234:$C$2240,2,FALSE)</f>
        <v xml:space="preserve"> </v>
      </c>
      <c r="O41" s="408" t="s">
        <v>2084</v>
      </c>
      <c r="P41" s="154"/>
    </row>
    <row r="42" spans="1:16" ht="20.3" customHeight="1" x14ac:dyDescent="0.3">
      <c r="A42" s="155"/>
      <c r="B42" s="168" t="s">
        <v>3248</v>
      </c>
      <c r="C42" s="161" t="s">
        <v>2079</v>
      </c>
      <c r="D42" s="161"/>
      <c r="E42" s="161"/>
      <c r="F42" s="161"/>
      <c r="G42" s="161"/>
      <c r="H42" s="161"/>
      <c r="I42" s="161"/>
      <c r="J42" s="161"/>
      <c r="K42" s="161"/>
      <c r="L42" s="137"/>
      <c r="M42" s="140"/>
      <c r="N42" s="376" t="str">
        <f>VLOOKUP(_Output!D834,_Guidance!$B$2234:$C$2240,2,FALSE)</f>
        <v xml:space="preserve"> </v>
      </c>
      <c r="O42" s="408" t="s">
        <v>2086</v>
      </c>
      <c r="P42" s="154"/>
    </row>
    <row r="43" spans="1:16" ht="20.3" customHeight="1" x14ac:dyDescent="0.3">
      <c r="A43" s="155"/>
      <c r="B43" s="168" t="s">
        <v>3249</v>
      </c>
      <c r="C43" s="161" t="s">
        <v>2080</v>
      </c>
      <c r="D43" s="161"/>
      <c r="E43" s="161"/>
      <c r="F43" s="161"/>
      <c r="G43" s="161"/>
      <c r="H43" s="161"/>
      <c r="I43" s="161"/>
      <c r="J43" s="161"/>
      <c r="K43" s="161"/>
      <c r="L43" s="137"/>
      <c r="M43" s="140"/>
      <c r="N43" s="376" t="str">
        <f>VLOOKUP(_Output!D835,_Guidance!$B$2234:$C$2240,2,FALSE)</f>
        <v xml:space="preserve"> </v>
      </c>
      <c r="O43" s="408" t="s">
        <v>2088</v>
      </c>
      <c r="P43" s="154"/>
    </row>
    <row r="44" spans="1:16" ht="20.3" customHeight="1" x14ac:dyDescent="0.3">
      <c r="A44" s="155"/>
      <c r="B44" s="168" t="s">
        <v>3250</v>
      </c>
      <c r="C44" s="161" t="s">
        <v>2081</v>
      </c>
      <c r="D44" s="161"/>
      <c r="E44" s="161"/>
      <c r="F44" s="161"/>
      <c r="G44" s="161"/>
      <c r="H44" s="161"/>
      <c r="I44" s="161"/>
      <c r="J44" s="161"/>
      <c r="K44" s="161"/>
      <c r="L44" s="137"/>
      <c r="M44" s="140"/>
      <c r="N44" s="376" t="str">
        <f>VLOOKUP(_Output!D836,_Guidance!$B$2234:$C$2240,2,FALSE)</f>
        <v xml:space="preserve"> </v>
      </c>
      <c r="O44" s="408" t="s">
        <v>2087</v>
      </c>
      <c r="P44" s="154"/>
    </row>
    <row r="45" spans="1:16" ht="20.3" customHeight="1" x14ac:dyDescent="0.3">
      <c r="A45" s="155"/>
      <c r="B45" s="168" t="s">
        <v>3251</v>
      </c>
      <c r="C45" s="161" t="s">
        <v>2082</v>
      </c>
      <c r="D45" s="161"/>
      <c r="E45" s="161"/>
      <c r="F45" s="161"/>
      <c r="G45" s="161"/>
      <c r="H45" s="161"/>
      <c r="I45" s="161"/>
      <c r="J45" s="161"/>
      <c r="K45" s="161"/>
      <c r="L45" s="137"/>
      <c r="M45" s="140"/>
      <c r="N45" s="376" t="str">
        <f>VLOOKUP(_Output!D837,_Guidance!$B$2234:$C$2240,2,FALSE)</f>
        <v xml:space="preserve"> </v>
      </c>
      <c r="O45" s="408" t="s">
        <v>2089</v>
      </c>
      <c r="P45" s="154"/>
    </row>
    <row r="46" spans="1:16" ht="20.3" customHeight="1" x14ac:dyDescent="0.3">
      <c r="A46" s="155"/>
      <c r="B46" s="168" t="s">
        <v>3252</v>
      </c>
      <c r="C46" s="161" t="s">
        <v>2083</v>
      </c>
      <c r="D46" s="161"/>
      <c r="E46" s="161"/>
      <c r="F46" s="161"/>
      <c r="G46" s="161"/>
      <c r="H46" s="161"/>
      <c r="I46" s="161"/>
      <c r="J46" s="161"/>
      <c r="K46" s="161"/>
      <c r="L46" s="137"/>
      <c r="M46" s="140"/>
      <c r="N46" s="376" t="str">
        <f>VLOOKUP(_Output!D838,_Guidance!$B$2234:$C$2240,2,FALSE)</f>
        <v xml:space="preserve"> </v>
      </c>
      <c r="O46" s="408" t="s">
        <v>2090</v>
      </c>
      <c r="P46" s="154"/>
    </row>
    <row r="47" spans="1:16" ht="20.3" customHeight="1" x14ac:dyDescent="0.3">
      <c r="A47" s="155"/>
      <c r="B47" s="168" t="s">
        <v>3253</v>
      </c>
      <c r="C47" s="161" t="s">
        <v>2072</v>
      </c>
      <c r="D47" s="161"/>
      <c r="E47" s="161"/>
      <c r="F47" s="161"/>
      <c r="G47" s="161"/>
      <c r="H47" s="161"/>
      <c r="I47" s="161"/>
      <c r="J47" s="161"/>
      <c r="K47" s="161"/>
      <c r="L47" s="137"/>
      <c r="M47" s="140"/>
      <c r="N47" s="376" t="str">
        <f>VLOOKUP(_Output!D839,_Guidance!$B$2234:$C$2240,2,FALSE)</f>
        <v xml:space="preserve"> </v>
      </c>
      <c r="O47" s="300" t="s">
        <v>2074</v>
      </c>
      <c r="P47" s="154"/>
    </row>
    <row r="48" spans="1:16" ht="20.3" customHeight="1" x14ac:dyDescent="0.3">
      <c r="A48" s="155"/>
      <c r="B48" s="168" t="s">
        <v>3254</v>
      </c>
      <c r="C48" s="161" t="s">
        <v>2073</v>
      </c>
      <c r="D48" s="161"/>
      <c r="E48" s="161"/>
      <c r="F48" s="161"/>
      <c r="G48" s="161"/>
      <c r="H48" s="161"/>
      <c r="I48" s="161"/>
      <c r="J48" s="161"/>
      <c r="K48" s="161"/>
      <c r="L48" s="137"/>
      <c r="M48" s="140"/>
      <c r="N48" s="376" t="str">
        <f>VLOOKUP(_Output!D840,_Guidance!$B$2234:$C$2240,2,FALSE)</f>
        <v xml:space="preserve"> </v>
      </c>
      <c r="O48" s="300" t="s">
        <v>2075</v>
      </c>
      <c r="P48" s="154"/>
    </row>
    <row r="49" spans="1:16" ht="20.3" customHeight="1" x14ac:dyDescent="0.3">
      <c r="A49" s="155"/>
      <c r="B49" s="168" t="s">
        <v>3255</v>
      </c>
      <c r="C49" s="161" t="s">
        <v>2100</v>
      </c>
      <c r="D49" s="161"/>
      <c r="E49" s="161"/>
      <c r="F49" s="161"/>
      <c r="G49" s="161"/>
      <c r="H49" s="161"/>
      <c r="I49" s="161"/>
      <c r="J49" s="161"/>
      <c r="K49" s="161"/>
      <c r="L49" s="137"/>
      <c r="M49" s="140"/>
      <c r="N49" s="376" t="str">
        <f>VLOOKUP(_Output!D841,_Guidance!$B$2234:$C$2240,2,FALSE)</f>
        <v xml:space="preserve"> </v>
      </c>
      <c r="O49" s="300" t="s">
        <v>2269</v>
      </c>
      <c r="P49" s="154"/>
    </row>
    <row r="50" spans="1:16" ht="20.3" customHeight="1" x14ac:dyDescent="0.3">
      <c r="A50" s="155"/>
      <c r="B50" s="168" t="s">
        <v>3256</v>
      </c>
      <c r="C50" s="161" t="s">
        <v>2381</v>
      </c>
      <c r="D50" s="161"/>
      <c r="E50" s="161"/>
      <c r="F50" s="161"/>
      <c r="G50" s="161"/>
      <c r="H50" s="161"/>
      <c r="I50" s="161"/>
      <c r="J50" s="161"/>
      <c r="K50" s="161"/>
      <c r="L50" s="137"/>
      <c r="M50" s="140"/>
      <c r="N50" s="376" t="str">
        <f>VLOOKUP(_Output!D842,_Guidance!$B$2234:$C$2240,2,FALSE)</f>
        <v xml:space="preserve"> </v>
      </c>
      <c r="O50" s="300" t="s">
        <v>2382</v>
      </c>
      <c r="P50" s="154"/>
    </row>
    <row r="51" spans="1:16" ht="20.3" customHeight="1" x14ac:dyDescent="0.3">
      <c r="A51" s="155"/>
      <c r="B51" s="168" t="s">
        <v>3257</v>
      </c>
      <c r="C51" s="161" t="s">
        <v>2066</v>
      </c>
      <c r="D51" s="161"/>
      <c r="E51" s="161"/>
      <c r="F51" s="161"/>
      <c r="G51" s="161"/>
      <c r="H51" s="161"/>
      <c r="I51" s="161"/>
      <c r="J51" s="161"/>
      <c r="K51" s="161"/>
      <c r="L51" s="137"/>
      <c r="M51" s="140"/>
      <c r="N51" s="376" t="str">
        <f>VLOOKUP(_Output!D843,_Guidance!$B$2234:$C$2240,2,FALSE)</f>
        <v xml:space="preserve"> </v>
      </c>
      <c r="O51" s="300" t="s">
        <v>2270</v>
      </c>
      <c r="P51" s="154"/>
    </row>
    <row r="52" spans="1:16" ht="20.3" customHeight="1" x14ac:dyDescent="0.3">
      <c r="A52" s="155"/>
      <c r="B52" s="168" t="s">
        <v>3258</v>
      </c>
      <c r="C52" s="161" t="s">
        <v>2091</v>
      </c>
      <c r="D52" s="161"/>
      <c r="E52" s="161"/>
      <c r="F52" s="161"/>
      <c r="G52" s="161"/>
      <c r="H52" s="161"/>
      <c r="I52" s="161"/>
      <c r="J52" s="161"/>
      <c r="K52" s="161"/>
      <c r="L52" s="137"/>
      <c r="M52" s="140"/>
      <c r="N52" s="376" t="str">
        <f>VLOOKUP(_Output!D844,_Guidance!$B$2234:$C$2240,2,FALSE)</f>
        <v xml:space="preserve"> </v>
      </c>
      <c r="O52" s="300" t="s">
        <v>2099</v>
      </c>
      <c r="P52" s="154"/>
    </row>
    <row r="53" spans="1:16" ht="20.3" customHeight="1" x14ac:dyDescent="0.3">
      <c r="A53" s="155"/>
      <c r="B53" s="168" t="s">
        <v>3259</v>
      </c>
      <c r="C53" s="161" t="s">
        <v>2076</v>
      </c>
      <c r="D53" s="161"/>
      <c r="E53" s="161"/>
      <c r="F53" s="161"/>
      <c r="G53" s="161"/>
      <c r="H53" s="161"/>
      <c r="I53" s="161"/>
      <c r="J53" s="161"/>
      <c r="K53" s="161"/>
      <c r="L53" s="137"/>
      <c r="M53" s="140"/>
      <c r="N53" s="376" t="str">
        <f>VLOOKUP(_Output!D845,_Guidance!$B$2234:$C$2240,2,FALSE)</f>
        <v xml:space="preserve"> </v>
      </c>
      <c r="O53" s="300" t="s">
        <v>2095</v>
      </c>
      <c r="P53" s="154"/>
    </row>
    <row r="54" spans="1:16" ht="20.3" customHeight="1" x14ac:dyDescent="0.3">
      <c r="A54" s="155"/>
      <c r="B54" s="168" t="s">
        <v>3260</v>
      </c>
      <c r="C54" s="161" t="s">
        <v>2069</v>
      </c>
      <c r="D54" s="161"/>
      <c r="E54" s="161"/>
      <c r="F54" s="161"/>
      <c r="G54" s="161"/>
      <c r="H54" s="161"/>
      <c r="I54" s="161"/>
      <c r="J54" s="161"/>
      <c r="K54" s="161"/>
      <c r="L54" s="137"/>
      <c r="M54" s="140"/>
      <c r="N54" s="376" t="str">
        <f>VLOOKUP(_Output!D846,_Guidance!$B$2234:$C$2240,2,FALSE)</f>
        <v xml:space="preserve"> </v>
      </c>
      <c r="O54" s="300" t="s">
        <v>2096</v>
      </c>
      <c r="P54" s="154"/>
    </row>
    <row r="55" spans="1:16" ht="20.3" customHeight="1" x14ac:dyDescent="0.3">
      <c r="A55" s="155"/>
      <c r="B55" s="168" t="s">
        <v>3261</v>
      </c>
      <c r="C55" s="161" t="s">
        <v>2067</v>
      </c>
      <c r="D55" s="161"/>
      <c r="E55" s="161"/>
      <c r="F55" s="161"/>
      <c r="G55" s="161"/>
      <c r="H55" s="161"/>
      <c r="I55" s="161"/>
      <c r="J55" s="161"/>
      <c r="K55" s="161"/>
      <c r="L55" s="137"/>
      <c r="M55" s="140"/>
      <c r="N55" s="376" t="str">
        <f>VLOOKUP(_Output!D847,_Guidance!$B$2234:$C$2240,2,FALSE)</f>
        <v xml:space="preserve"> </v>
      </c>
      <c r="O55" s="300" t="s">
        <v>2097</v>
      </c>
      <c r="P55" s="154"/>
    </row>
    <row r="56" spans="1:16" ht="20.3" customHeight="1" x14ac:dyDescent="0.3">
      <c r="A56" s="155"/>
      <c r="B56" s="168" t="s">
        <v>3262</v>
      </c>
      <c r="C56" s="161" t="s">
        <v>2092</v>
      </c>
      <c r="D56" s="161"/>
      <c r="E56" s="161"/>
      <c r="F56" s="161"/>
      <c r="G56" s="161"/>
      <c r="H56" s="161"/>
      <c r="I56" s="161"/>
      <c r="J56" s="161"/>
      <c r="K56" s="161"/>
      <c r="L56" s="137"/>
      <c r="M56" s="140"/>
      <c r="N56" s="376" t="str">
        <f>VLOOKUP(_Output!D848,_Guidance!$B$2234:$C$2240,2,FALSE)</f>
        <v xml:space="preserve"> </v>
      </c>
      <c r="O56" s="300" t="s">
        <v>2098</v>
      </c>
      <c r="P56" s="154"/>
    </row>
    <row r="57" spans="1:16" ht="20.3" customHeight="1" x14ac:dyDescent="0.3">
      <c r="A57" s="155"/>
      <c r="B57" s="168" t="s">
        <v>3263</v>
      </c>
      <c r="C57" s="161" t="s">
        <v>2093</v>
      </c>
      <c r="D57" s="161"/>
      <c r="E57" s="161"/>
      <c r="F57" s="161"/>
      <c r="G57" s="161"/>
      <c r="H57" s="161"/>
      <c r="I57" s="161"/>
      <c r="J57" s="161"/>
      <c r="K57" s="161"/>
      <c r="L57" s="137"/>
      <c r="M57" s="140"/>
      <c r="N57" s="376" t="str">
        <f>VLOOKUP(_Output!D849,_Guidance!$B$2234:$C$2240,2,FALSE)</f>
        <v xml:space="preserve"> </v>
      </c>
      <c r="O57" s="300" t="s">
        <v>2320</v>
      </c>
      <c r="P57" s="154"/>
    </row>
    <row r="58" spans="1:16" ht="20.3" customHeight="1" x14ac:dyDescent="0.3">
      <c r="A58" s="155"/>
      <c r="B58" s="168" t="s">
        <v>3264</v>
      </c>
      <c r="C58" s="161" t="s">
        <v>2094</v>
      </c>
      <c r="D58" s="161"/>
      <c r="E58" s="161"/>
      <c r="F58" s="161"/>
      <c r="G58" s="161"/>
      <c r="H58" s="161"/>
      <c r="I58" s="161"/>
      <c r="J58" s="161"/>
      <c r="K58" s="161"/>
      <c r="L58" s="137"/>
      <c r="M58" s="140"/>
      <c r="N58" s="376" t="str">
        <f>VLOOKUP(_Output!D850,_Guidance!$B$2234:$C$2240,2,FALSE)</f>
        <v xml:space="preserve"> </v>
      </c>
      <c r="O58" s="300" t="s">
        <v>2322</v>
      </c>
      <c r="P58" s="154"/>
    </row>
    <row r="59" spans="1:16" ht="20.3" customHeight="1" x14ac:dyDescent="0.3">
      <c r="A59" s="155"/>
      <c r="B59" s="168" t="s">
        <v>3265</v>
      </c>
      <c r="C59" s="161" t="s">
        <v>2101</v>
      </c>
      <c r="D59" s="161"/>
      <c r="E59" s="161"/>
      <c r="F59" s="161"/>
      <c r="G59" s="161"/>
      <c r="H59" s="161"/>
      <c r="I59" s="161"/>
      <c r="J59" s="161"/>
      <c r="K59" s="161"/>
      <c r="L59" s="137"/>
      <c r="M59" s="140"/>
      <c r="N59" s="376" t="str">
        <f>VLOOKUP(_Output!D851,_Guidance!$B$2234:$C$2240,2,FALSE)</f>
        <v xml:space="preserve"> </v>
      </c>
      <c r="O59" s="300" t="s">
        <v>2321</v>
      </c>
      <c r="P59" s="154"/>
    </row>
    <row r="60" spans="1:16" ht="20.3" customHeight="1" x14ac:dyDescent="0.3">
      <c r="A60" s="155"/>
      <c r="B60" s="168" t="s">
        <v>3266</v>
      </c>
      <c r="C60" s="169" t="s">
        <v>2024</v>
      </c>
      <c r="D60" s="169"/>
      <c r="E60" s="169"/>
      <c r="F60" s="169"/>
      <c r="G60" s="169"/>
      <c r="H60" s="169"/>
      <c r="I60" s="169"/>
      <c r="J60" s="169"/>
      <c r="K60" s="169"/>
      <c r="L60" s="139"/>
      <c r="M60" s="143"/>
      <c r="N60" s="511" t="str">
        <f>VLOOKUP(_Output!D852,_Guidance!$B$2234:$C$2240,2,FALSE)</f>
        <v xml:space="preserve"> </v>
      </c>
      <c r="O60" s="304" t="s">
        <v>2986</v>
      </c>
      <c r="P60" s="154"/>
    </row>
    <row r="61" spans="1:16" ht="20.3" customHeight="1" x14ac:dyDescent="0.3">
      <c r="A61" s="155"/>
      <c r="B61" s="140"/>
      <c r="C61" s="158" t="s">
        <v>578</v>
      </c>
      <c r="D61" s="158"/>
      <c r="E61" s="158"/>
      <c r="F61" s="158"/>
      <c r="G61" s="158"/>
      <c r="H61" s="158"/>
      <c r="I61" s="158"/>
      <c r="J61" s="158"/>
      <c r="K61" s="158"/>
      <c r="L61" s="306">
        <f>IFERROR(ROUND(_Output!K854,0),0)</f>
        <v>0</v>
      </c>
      <c r="M61" s="140"/>
      <c r="N61" s="178"/>
      <c r="O61" s="300"/>
      <c r="P61" s="154"/>
    </row>
    <row r="62" spans="1:16" ht="20.3" customHeight="1" x14ac:dyDescent="0.3">
      <c r="A62" s="155"/>
      <c r="B62" s="140"/>
      <c r="C62" s="140"/>
      <c r="D62" s="140"/>
      <c r="E62" s="140"/>
      <c r="F62" s="140"/>
      <c r="G62" s="140"/>
      <c r="H62" s="140"/>
      <c r="I62" s="140"/>
      <c r="J62" s="140"/>
      <c r="K62" s="140"/>
      <c r="L62" s="137"/>
      <c r="M62" s="140"/>
      <c r="N62" s="178"/>
      <c r="O62" s="300"/>
      <c r="P62" s="154"/>
    </row>
    <row r="63" spans="1:16" ht="20.3" customHeight="1" x14ac:dyDescent="0.3">
      <c r="A63" s="174"/>
      <c r="B63" s="172" t="s">
        <v>223</v>
      </c>
      <c r="C63" s="172"/>
      <c r="D63" s="172"/>
      <c r="E63" s="172"/>
      <c r="F63" s="172"/>
      <c r="G63" s="172"/>
      <c r="H63" s="172"/>
      <c r="I63" s="172"/>
      <c r="J63" s="172"/>
      <c r="K63" s="383"/>
      <c r="L63" s="139"/>
      <c r="M63" s="140"/>
      <c r="N63" s="139"/>
      <c r="O63" s="139"/>
      <c r="P63" s="154"/>
    </row>
    <row r="64" spans="1:16" ht="20.3" customHeight="1" x14ac:dyDescent="0.3">
      <c r="A64" s="9"/>
      <c r="B64" s="3" t="s">
        <v>3267</v>
      </c>
      <c r="C64" s="3" t="s">
        <v>4103</v>
      </c>
      <c r="D64" s="5"/>
      <c r="E64" s="5"/>
      <c r="F64" s="5"/>
      <c r="G64" s="5"/>
      <c r="H64" s="5"/>
      <c r="I64" s="5"/>
      <c r="J64" s="5"/>
      <c r="K64" s="102" t="s">
        <v>863</v>
      </c>
      <c r="L64" s="601" t="s">
        <v>222</v>
      </c>
      <c r="M64" s="602"/>
      <c r="N64" s="909"/>
      <c r="O64" s="910"/>
      <c r="P64" s="14"/>
    </row>
    <row r="65" spans="1:16" ht="20.3" customHeight="1" x14ac:dyDescent="0.3">
      <c r="A65" s="9"/>
      <c r="B65" s="5"/>
      <c r="C65" s="5"/>
      <c r="D65" s="5"/>
      <c r="E65" s="5"/>
      <c r="F65" s="5"/>
      <c r="G65" s="5"/>
      <c r="H65" s="5"/>
      <c r="I65" s="5"/>
      <c r="J65" s="5"/>
      <c r="K65" s="5"/>
      <c r="L65" s="603" t="s">
        <v>354</v>
      </c>
      <c r="M65" s="604"/>
      <c r="N65" s="905"/>
      <c r="O65" s="906"/>
      <c r="P65" s="14"/>
    </row>
    <row r="66" spans="1:16" ht="20.3" customHeight="1" x14ac:dyDescent="0.3">
      <c r="A66" s="9"/>
      <c r="B66" s="846" t="s">
        <v>2444</v>
      </c>
      <c r="C66" s="846"/>
      <c r="D66" s="846"/>
      <c r="E66" s="846"/>
      <c r="F66" s="846"/>
      <c r="G66" s="846"/>
      <c r="H66" s="846"/>
      <c r="I66" s="846"/>
      <c r="J66" s="846"/>
      <c r="K66" s="846"/>
      <c r="L66" s="603" t="s">
        <v>356</v>
      </c>
      <c r="M66" s="604"/>
      <c r="N66" s="901"/>
      <c r="O66" s="902"/>
      <c r="P66" s="14"/>
    </row>
    <row r="67" spans="1:16" ht="20.3" customHeight="1" x14ac:dyDescent="0.3">
      <c r="A67" s="9"/>
      <c r="B67" s="846"/>
      <c r="C67" s="846"/>
      <c r="D67" s="846"/>
      <c r="E67" s="846"/>
      <c r="F67" s="846"/>
      <c r="G67" s="846"/>
      <c r="H67" s="846"/>
      <c r="I67" s="846"/>
      <c r="J67" s="846"/>
      <c r="K67" s="846"/>
      <c r="L67" s="603" t="s">
        <v>361</v>
      </c>
      <c r="M67" s="604"/>
      <c r="N67" s="905"/>
      <c r="O67" s="906"/>
      <c r="P67" s="14"/>
    </row>
    <row r="68" spans="1:16" ht="20.3" customHeight="1" x14ac:dyDescent="0.3">
      <c r="A68" s="9"/>
      <c r="B68" s="453" t="s">
        <v>2445</v>
      </c>
      <c r="C68" s="5"/>
      <c r="D68" s="5"/>
      <c r="E68" s="5"/>
      <c r="F68" s="5"/>
      <c r="G68" s="5"/>
      <c r="H68" s="5"/>
      <c r="I68" s="5"/>
      <c r="J68" s="5"/>
      <c r="K68" s="5"/>
      <c r="L68" s="603" t="s">
        <v>417</v>
      </c>
      <c r="M68" s="604"/>
      <c r="N68" s="901"/>
      <c r="O68" s="902"/>
      <c r="P68" s="14"/>
    </row>
    <row r="69" spans="1:16" ht="20.3" customHeight="1" x14ac:dyDescent="0.3">
      <c r="A69" s="9"/>
      <c r="B69" s="5"/>
      <c r="C69" s="5"/>
      <c r="D69" s="5"/>
      <c r="E69" s="5"/>
      <c r="F69" s="5"/>
      <c r="G69" s="5"/>
      <c r="H69" s="5"/>
      <c r="I69" s="5"/>
      <c r="J69" s="5"/>
      <c r="K69" s="5"/>
      <c r="L69" s="603" t="s">
        <v>418</v>
      </c>
      <c r="M69" s="604"/>
      <c r="N69" s="901"/>
      <c r="O69" s="902"/>
      <c r="P69" s="14"/>
    </row>
    <row r="70" spans="1:16" ht="20.3" customHeight="1" x14ac:dyDescent="0.3">
      <c r="A70" s="9"/>
      <c r="B70" s="21" t="s">
        <v>4565</v>
      </c>
      <c r="C70" s="5"/>
      <c r="D70" s="5"/>
      <c r="E70" s="5"/>
      <c r="F70" s="5"/>
      <c r="G70" s="5"/>
      <c r="H70" s="5"/>
      <c r="I70" s="5"/>
      <c r="J70" s="5"/>
      <c r="K70" s="5"/>
      <c r="L70" s="603" t="s">
        <v>419</v>
      </c>
      <c r="M70" s="604"/>
      <c r="N70" s="905"/>
      <c r="O70" s="906"/>
      <c r="P70" s="14"/>
    </row>
    <row r="71" spans="1:16" ht="20.3" customHeight="1" x14ac:dyDescent="0.3">
      <c r="A71" s="9"/>
      <c r="B71" s="564" t="s">
        <v>4568</v>
      </c>
      <c r="C71" s="5"/>
      <c r="D71" s="5"/>
      <c r="E71" s="5"/>
      <c r="F71" s="5"/>
      <c r="G71" s="5"/>
      <c r="H71" s="5"/>
      <c r="I71" s="5"/>
      <c r="J71" s="5"/>
      <c r="K71" s="5"/>
      <c r="L71" s="603" t="s">
        <v>1015</v>
      </c>
      <c r="M71" s="604"/>
      <c r="N71" s="899"/>
      <c r="O71" s="900"/>
      <c r="P71" s="14"/>
    </row>
    <row r="72" spans="1:16" ht="20.3" customHeight="1" x14ac:dyDescent="0.3">
      <c r="A72" s="9"/>
      <c r="B72" s="5"/>
      <c r="C72" s="5"/>
      <c r="D72" s="5"/>
      <c r="E72" s="5"/>
      <c r="F72" s="5"/>
      <c r="G72" s="5"/>
      <c r="H72" s="5"/>
      <c r="I72" s="5"/>
      <c r="J72" s="5"/>
      <c r="K72" s="5"/>
      <c r="L72" s="603" t="s">
        <v>1016</v>
      </c>
      <c r="M72" s="604"/>
      <c r="N72" s="899"/>
      <c r="O72" s="900"/>
      <c r="P72" s="14"/>
    </row>
    <row r="73" spans="1:16" ht="20.3" customHeight="1" x14ac:dyDescent="0.3">
      <c r="A73" s="9"/>
      <c r="B73" s="5" t="s">
        <v>4566</v>
      </c>
      <c r="C73" s="5"/>
      <c r="D73" s="5"/>
      <c r="E73" s="5"/>
      <c r="F73" s="5"/>
      <c r="G73" s="5"/>
      <c r="H73" s="5"/>
      <c r="I73" s="5"/>
      <c r="J73" s="5"/>
      <c r="K73" s="5"/>
      <c r="L73" s="603" t="s">
        <v>1017</v>
      </c>
      <c r="M73" s="604"/>
      <c r="N73" s="899"/>
      <c r="O73" s="900"/>
      <c r="P73" s="14"/>
    </row>
    <row r="74" spans="1:16" ht="20.3" customHeight="1" x14ac:dyDescent="0.3">
      <c r="A74" s="9"/>
      <c r="B74" s="567" t="s">
        <v>4567</v>
      </c>
      <c r="C74" s="5"/>
      <c r="D74" s="5"/>
      <c r="E74" s="5"/>
      <c r="F74" s="5"/>
      <c r="G74" s="5"/>
      <c r="H74" s="5"/>
      <c r="I74" s="5"/>
      <c r="J74" s="5"/>
      <c r="K74" s="5"/>
      <c r="L74" s="603" t="s">
        <v>1018</v>
      </c>
      <c r="M74" s="604"/>
      <c r="N74" s="899"/>
      <c r="O74" s="900"/>
      <c r="P74" s="14"/>
    </row>
    <row r="75" spans="1:16" ht="20.3" customHeight="1" x14ac:dyDescent="0.3">
      <c r="A75" s="9"/>
      <c r="B75" s="5"/>
      <c r="C75" s="5"/>
      <c r="D75" s="5"/>
      <c r="E75" s="5"/>
      <c r="F75" s="5"/>
      <c r="G75" s="5"/>
      <c r="H75" s="5"/>
      <c r="I75" s="5"/>
      <c r="J75" s="5"/>
      <c r="K75" s="5"/>
      <c r="L75" s="603" t="s">
        <v>1019</v>
      </c>
      <c r="M75" s="604"/>
      <c r="N75" s="899"/>
      <c r="O75" s="900"/>
      <c r="P75" s="14"/>
    </row>
    <row r="76" spans="1:16" ht="20.3" customHeight="1" x14ac:dyDescent="0.3">
      <c r="A76" s="9"/>
      <c r="B76" s="5"/>
      <c r="C76" s="5"/>
      <c r="D76" s="5"/>
      <c r="E76" s="5"/>
      <c r="F76" s="5"/>
      <c r="G76" s="5"/>
      <c r="H76" s="5"/>
      <c r="I76" s="5"/>
      <c r="J76" s="5"/>
      <c r="K76" s="5"/>
      <c r="L76" s="603" t="s">
        <v>1020</v>
      </c>
      <c r="M76" s="604"/>
      <c r="N76" s="899"/>
      <c r="O76" s="900"/>
      <c r="P76" s="14"/>
    </row>
    <row r="77" spans="1:16" ht="20.3" customHeight="1" x14ac:dyDescent="0.3">
      <c r="A77" s="9"/>
      <c r="B77" s="5"/>
      <c r="C77" s="5"/>
      <c r="D77" s="5"/>
      <c r="E77" s="5"/>
      <c r="F77" s="5"/>
      <c r="G77" s="5"/>
      <c r="H77" s="5"/>
      <c r="I77" s="5"/>
      <c r="J77" s="5"/>
      <c r="K77" s="5"/>
      <c r="L77" s="605" t="s">
        <v>1039</v>
      </c>
      <c r="M77" s="606"/>
      <c r="N77" s="907"/>
      <c r="O77" s="908"/>
      <c r="P77" s="14"/>
    </row>
    <row r="78" spans="1:16" ht="20.3" customHeight="1" x14ac:dyDescent="0.3">
      <c r="A78" s="9"/>
      <c r="B78" s="5"/>
      <c r="C78" s="5"/>
      <c r="D78" s="5"/>
      <c r="E78" s="5"/>
      <c r="F78" s="5"/>
      <c r="G78" s="5"/>
      <c r="H78" s="5"/>
      <c r="I78" s="5"/>
      <c r="J78" s="5"/>
      <c r="K78" s="5"/>
      <c r="L78" s="5"/>
      <c r="M78" s="5"/>
      <c r="N78" s="5"/>
      <c r="O78" s="5"/>
      <c r="P78" s="14"/>
    </row>
    <row r="79" spans="1:16" ht="20.3" customHeight="1" x14ac:dyDescent="0.3">
      <c r="A79" s="9"/>
      <c r="B79" s="5"/>
      <c r="C79" s="5"/>
      <c r="D79" s="5"/>
      <c r="E79" s="5"/>
      <c r="F79" s="5"/>
      <c r="G79" s="5"/>
      <c r="H79" s="5"/>
      <c r="I79" s="5"/>
      <c r="J79" s="5"/>
      <c r="K79" s="102" t="s">
        <v>902</v>
      </c>
      <c r="L79" s="613" t="s">
        <v>3246</v>
      </c>
      <c r="M79" s="614"/>
      <c r="N79" s="945"/>
      <c r="O79" s="946"/>
      <c r="P79" s="14"/>
    </row>
    <row r="80" spans="1:16" ht="20.3" customHeight="1" x14ac:dyDescent="0.3">
      <c r="A80" s="9"/>
      <c r="B80" s="5"/>
      <c r="C80" s="5"/>
      <c r="D80" s="5"/>
      <c r="E80" s="5"/>
      <c r="F80" s="5"/>
      <c r="G80" s="5"/>
      <c r="H80" s="5"/>
      <c r="I80" s="5"/>
      <c r="J80" s="5"/>
      <c r="K80" s="5"/>
      <c r="L80" s="615" t="s">
        <v>3247</v>
      </c>
      <c r="M80" s="616"/>
      <c r="N80" s="941"/>
      <c r="O80" s="942"/>
      <c r="P80" s="14"/>
    </row>
    <row r="81" spans="1:16" ht="20.3" customHeight="1" x14ac:dyDescent="0.3">
      <c r="A81" s="9"/>
      <c r="B81" s="5"/>
      <c r="C81" s="5"/>
      <c r="D81" s="5"/>
      <c r="E81" s="5"/>
      <c r="F81" s="5"/>
      <c r="G81" s="5"/>
      <c r="H81" s="5"/>
      <c r="I81" s="5"/>
      <c r="J81" s="5"/>
      <c r="K81" s="5"/>
      <c r="L81" s="615" t="s">
        <v>3248</v>
      </c>
      <c r="M81" s="616"/>
      <c r="N81" s="943"/>
      <c r="O81" s="944"/>
      <c r="P81" s="14"/>
    </row>
    <row r="82" spans="1:16" ht="20.3" customHeight="1" x14ac:dyDescent="0.3">
      <c r="A82" s="9"/>
      <c r="B82" s="5"/>
      <c r="C82" s="5"/>
      <c r="D82" s="5"/>
      <c r="E82" s="5"/>
      <c r="F82" s="5"/>
      <c r="G82" s="5"/>
      <c r="H82" s="5"/>
      <c r="I82" s="5"/>
      <c r="J82" s="5"/>
      <c r="K82" s="5"/>
      <c r="L82" s="615" t="s">
        <v>3249</v>
      </c>
      <c r="M82" s="616"/>
      <c r="N82" s="941"/>
      <c r="O82" s="942"/>
      <c r="P82" s="14"/>
    </row>
    <row r="83" spans="1:16" ht="20.3" customHeight="1" x14ac:dyDescent="0.3">
      <c r="A83" s="9"/>
      <c r="B83" s="5"/>
      <c r="C83" s="5"/>
      <c r="D83" s="5"/>
      <c r="E83" s="5"/>
      <c r="F83" s="5"/>
      <c r="G83" s="5"/>
      <c r="H83" s="5"/>
      <c r="I83" s="5"/>
      <c r="J83" s="5"/>
      <c r="K83" s="5"/>
      <c r="L83" s="615" t="s">
        <v>3250</v>
      </c>
      <c r="M83" s="616"/>
      <c r="N83" s="941"/>
      <c r="O83" s="942"/>
      <c r="P83" s="14"/>
    </row>
    <row r="84" spans="1:16" ht="20.3" customHeight="1" x14ac:dyDescent="0.3">
      <c r="A84" s="9"/>
      <c r="B84" s="5"/>
      <c r="C84" s="5"/>
      <c r="D84" s="5"/>
      <c r="E84" s="5"/>
      <c r="F84" s="5"/>
      <c r="G84" s="5"/>
      <c r="H84" s="5"/>
      <c r="I84" s="5"/>
      <c r="J84" s="5"/>
      <c r="K84" s="5"/>
      <c r="L84" s="615" t="s">
        <v>3251</v>
      </c>
      <c r="M84" s="616"/>
      <c r="N84" s="941"/>
      <c r="O84" s="942"/>
      <c r="P84" s="14"/>
    </row>
    <row r="85" spans="1:16" ht="20.3" customHeight="1" x14ac:dyDescent="0.3">
      <c r="A85" s="9"/>
      <c r="B85" s="5"/>
      <c r="C85" s="5"/>
      <c r="D85" s="5"/>
      <c r="E85" s="5"/>
      <c r="F85" s="5"/>
      <c r="G85" s="5"/>
      <c r="H85" s="5"/>
      <c r="I85" s="5"/>
      <c r="J85" s="5"/>
      <c r="K85" s="5"/>
      <c r="L85" s="615" t="s">
        <v>3252</v>
      </c>
      <c r="M85" s="616"/>
      <c r="N85" s="941"/>
      <c r="O85" s="942"/>
      <c r="P85" s="14"/>
    </row>
    <row r="86" spans="1:16" ht="20.3" customHeight="1" x14ac:dyDescent="0.3">
      <c r="A86" s="9"/>
      <c r="B86" s="5"/>
      <c r="C86" s="5"/>
      <c r="D86" s="5"/>
      <c r="E86" s="5"/>
      <c r="F86" s="5"/>
      <c r="G86" s="5"/>
      <c r="H86" s="5"/>
      <c r="I86" s="5"/>
      <c r="J86" s="5"/>
      <c r="K86" s="5"/>
      <c r="L86" s="615" t="s">
        <v>3253</v>
      </c>
      <c r="M86" s="616"/>
      <c r="N86" s="941"/>
      <c r="O86" s="942"/>
      <c r="P86" s="14"/>
    </row>
    <row r="87" spans="1:16" ht="20.3" customHeight="1" x14ac:dyDescent="0.3">
      <c r="A87" s="9"/>
      <c r="B87" s="5"/>
      <c r="C87" s="5"/>
      <c r="D87" s="5"/>
      <c r="E87" s="5"/>
      <c r="F87" s="5"/>
      <c r="G87" s="5"/>
      <c r="H87" s="5"/>
      <c r="I87" s="5"/>
      <c r="J87" s="5"/>
      <c r="K87" s="5"/>
      <c r="L87" s="615" t="s">
        <v>3254</v>
      </c>
      <c r="M87" s="616"/>
      <c r="N87" s="941"/>
      <c r="O87" s="942"/>
      <c r="P87" s="14"/>
    </row>
    <row r="88" spans="1:16" ht="20.3" customHeight="1" x14ac:dyDescent="0.3">
      <c r="A88" s="9"/>
      <c r="B88" s="5"/>
      <c r="C88" s="5"/>
      <c r="D88" s="5"/>
      <c r="E88" s="5"/>
      <c r="F88" s="5"/>
      <c r="G88" s="5"/>
      <c r="H88" s="5"/>
      <c r="I88" s="5"/>
      <c r="J88" s="5"/>
      <c r="K88" s="5"/>
      <c r="L88" s="615" t="s">
        <v>3255</v>
      </c>
      <c r="M88" s="616"/>
      <c r="N88" s="941"/>
      <c r="O88" s="942"/>
      <c r="P88" s="14"/>
    </row>
    <row r="89" spans="1:16" ht="20.3" customHeight="1" x14ac:dyDescent="0.3">
      <c r="A89" s="9"/>
      <c r="B89" s="5"/>
      <c r="C89" s="5"/>
      <c r="D89" s="5"/>
      <c r="E89" s="5"/>
      <c r="F89" s="5"/>
      <c r="G89" s="5"/>
      <c r="H89" s="5"/>
      <c r="I89" s="5"/>
      <c r="J89" s="5"/>
      <c r="K89" s="5"/>
      <c r="L89" s="615" t="s">
        <v>3256</v>
      </c>
      <c r="M89" s="616"/>
      <c r="N89" s="941"/>
      <c r="O89" s="942"/>
      <c r="P89" s="14"/>
    </row>
    <row r="90" spans="1:16" ht="20.3" customHeight="1" x14ac:dyDescent="0.3">
      <c r="A90" s="9"/>
      <c r="B90" s="5"/>
      <c r="C90" s="5"/>
      <c r="D90" s="5"/>
      <c r="E90" s="5"/>
      <c r="F90" s="5"/>
      <c r="G90" s="5"/>
      <c r="H90" s="5"/>
      <c r="I90" s="5"/>
      <c r="J90" s="5"/>
      <c r="K90" s="5"/>
      <c r="L90" s="615" t="s">
        <v>3257</v>
      </c>
      <c r="M90" s="616"/>
      <c r="N90" s="941"/>
      <c r="O90" s="942"/>
      <c r="P90" s="14"/>
    </row>
    <row r="91" spans="1:16" ht="20.3" customHeight="1" x14ac:dyDescent="0.3">
      <c r="A91" s="9"/>
      <c r="B91" s="5"/>
      <c r="C91" s="5"/>
      <c r="D91" s="5"/>
      <c r="E91" s="5"/>
      <c r="F91" s="5"/>
      <c r="G91" s="5"/>
      <c r="H91" s="5"/>
      <c r="I91" s="5"/>
      <c r="J91" s="5"/>
      <c r="K91" s="5"/>
      <c r="L91" s="615" t="s">
        <v>3258</v>
      </c>
      <c r="M91" s="616"/>
      <c r="N91" s="941"/>
      <c r="O91" s="942"/>
      <c r="P91" s="14"/>
    </row>
    <row r="92" spans="1:16" ht="20.3" customHeight="1" x14ac:dyDescent="0.3">
      <c r="A92" s="9"/>
      <c r="B92" s="5"/>
      <c r="C92" s="5"/>
      <c r="D92" s="5"/>
      <c r="E92" s="5"/>
      <c r="F92" s="5"/>
      <c r="G92" s="5"/>
      <c r="H92" s="5"/>
      <c r="I92" s="5"/>
      <c r="J92" s="5"/>
      <c r="K92" s="5"/>
      <c r="L92" s="615" t="s">
        <v>3259</v>
      </c>
      <c r="M92" s="616"/>
      <c r="N92" s="941"/>
      <c r="O92" s="942"/>
      <c r="P92" s="14"/>
    </row>
    <row r="93" spans="1:16" ht="20.3" customHeight="1" x14ac:dyDescent="0.3">
      <c r="A93" s="9"/>
      <c r="B93" s="5"/>
      <c r="C93" s="5"/>
      <c r="D93" s="5"/>
      <c r="E93" s="5"/>
      <c r="F93" s="5"/>
      <c r="G93" s="5"/>
      <c r="H93" s="5"/>
      <c r="I93" s="5"/>
      <c r="J93" s="5"/>
      <c r="K93" s="5"/>
      <c r="L93" s="615" t="s">
        <v>3260</v>
      </c>
      <c r="M93" s="616"/>
      <c r="N93" s="941"/>
      <c r="O93" s="942"/>
      <c r="P93" s="14"/>
    </row>
    <row r="94" spans="1:16" ht="20.3" customHeight="1" x14ac:dyDescent="0.3">
      <c r="A94" s="9"/>
      <c r="B94" s="5"/>
      <c r="C94" s="5"/>
      <c r="D94" s="5"/>
      <c r="E94" s="5"/>
      <c r="F94" s="5"/>
      <c r="G94" s="5"/>
      <c r="H94" s="5"/>
      <c r="I94" s="5"/>
      <c r="J94" s="5"/>
      <c r="K94" s="5"/>
      <c r="L94" s="615" t="s">
        <v>3261</v>
      </c>
      <c r="M94" s="616"/>
      <c r="N94" s="941"/>
      <c r="O94" s="942"/>
      <c r="P94" s="14"/>
    </row>
    <row r="95" spans="1:16" ht="20.3" customHeight="1" x14ac:dyDescent="0.3">
      <c r="A95" s="9"/>
      <c r="B95" s="5"/>
      <c r="C95" s="5"/>
      <c r="D95" s="5"/>
      <c r="E95" s="5"/>
      <c r="F95" s="5"/>
      <c r="G95" s="5"/>
      <c r="H95" s="5"/>
      <c r="I95" s="5"/>
      <c r="J95" s="5"/>
      <c r="K95" s="5"/>
      <c r="L95" s="615" t="s">
        <v>3262</v>
      </c>
      <c r="M95" s="616"/>
      <c r="N95" s="941"/>
      <c r="O95" s="942"/>
      <c r="P95" s="14"/>
    </row>
    <row r="96" spans="1:16" ht="20.3" customHeight="1" x14ac:dyDescent="0.3">
      <c r="A96" s="9"/>
      <c r="B96" s="5"/>
      <c r="C96" s="5"/>
      <c r="D96" s="5"/>
      <c r="E96" s="5"/>
      <c r="F96" s="5"/>
      <c r="G96" s="5"/>
      <c r="H96" s="5"/>
      <c r="I96" s="5"/>
      <c r="J96" s="5"/>
      <c r="K96" s="5"/>
      <c r="L96" s="615" t="s">
        <v>3263</v>
      </c>
      <c r="M96" s="616"/>
      <c r="N96" s="941"/>
      <c r="O96" s="942"/>
      <c r="P96" s="14"/>
    </row>
    <row r="97" spans="1:16" ht="20.3" customHeight="1" x14ac:dyDescent="0.3">
      <c r="A97" s="9"/>
      <c r="B97" s="846"/>
      <c r="C97" s="846"/>
      <c r="D97" s="846"/>
      <c r="E97" s="846"/>
      <c r="F97" s="846"/>
      <c r="G97" s="846"/>
      <c r="H97" s="846"/>
      <c r="I97" s="846"/>
      <c r="J97" s="846"/>
      <c r="K97" s="846"/>
      <c r="L97" s="615" t="s">
        <v>3264</v>
      </c>
      <c r="M97" s="616"/>
      <c r="N97" s="941"/>
      <c r="O97" s="942"/>
      <c r="P97" s="14"/>
    </row>
    <row r="98" spans="1:16" ht="20.3" customHeight="1" x14ac:dyDescent="0.3">
      <c r="A98" s="9"/>
      <c r="B98" s="846"/>
      <c r="C98" s="846"/>
      <c r="D98" s="846"/>
      <c r="E98" s="846"/>
      <c r="F98" s="846"/>
      <c r="G98" s="846"/>
      <c r="H98" s="846"/>
      <c r="I98" s="846"/>
      <c r="J98" s="846"/>
      <c r="K98" s="846"/>
      <c r="L98" s="615" t="s">
        <v>3265</v>
      </c>
      <c r="M98" s="616"/>
      <c r="N98" s="941"/>
      <c r="O98" s="942"/>
      <c r="P98" s="14"/>
    </row>
    <row r="99" spans="1:16" ht="20.3" customHeight="1" x14ac:dyDescent="0.3">
      <c r="A99" s="9"/>
      <c r="B99" s="475"/>
      <c r="C99" s="5"/>
      <c r="D99" s="5"/>
      <c r="E99" s="5"/>
      <c r="F99" s="5"/>
      <c r="G99" s="5"/>
      <c r="H99" s="5"/>
      <c r="I99" s="5"/>
      <c r="J99" s="5"/>
      <c r="K99" s="5"/>
      <c r="L99" s="617" t="s">
        <v>3266</v>
      </c>
      <c r="M99" s="618"/>
      <c r="N99" s="953"/>
      <c r="O99" s="954"/>
      <c r="P99" s="14"/>
    </row>
    <row r="100" spans="1:16" ht="20.3" customHeight="1" thickBot="1" x14ac:dyDescent="0.35">
      <c r="A100" s="10"/>
      <c r="B100" s="11"/>
      <c r="C100" s="11"/>
      <c r="D100" s="11"/>
      <c r="E100" s="11"/>
      <c r="F100" s="11"/>
      <c r="G100" s="11"/>
      <c r="H100" s="11"/>
      <c r="I100" s="11"/>
      <c r="J100" s="11"/>
      <c r="K100" s="11"/>
      <c r="L100" s="11"/>
      <c r="M100" s="11"/>
      <c r="N100" s="11"/>
      <c r="O100" s="11"/>
      <c r="P100" s="15"/>
    </row>
  </sheetData>
  <mergeCells count="46">
    <mergeCell ref="B4:F4"/>
    <mergeCell ref="G4:K4"/>
    <mergeCell ref="B1:K2"/>
    <mergeCell ref="L1:L2"/>
    <mergeCell ref="B3:F3"/>
    <mergeCell ref="G3:K3"/>
    <mergeCell ref="B97:K98"/>
    <mergeCell ref="B5:F5"/>
    <mergeCell ref="G5:K5"/>
    <mergeCell ref="B6:F6"/>
    <mergeCell ref="N64:O64"/>
    <mergeCell ref="N65:O65"/>
    <mergeCell ref="N66:O66"/>
    <mergeCell ref="N67:O67"/>
    <mergeCell ref="N68:O68"/>
    <mergeCell ref="N69:O69"/>
    <mergeCell ref="N70:O70"/>
    <mergeCell ref="N71:O71"/>
    <mergeCell ref="N72:O72"/>
    <mergeCell ref="N73:O73"/>
    <mergeCell ref="N74:O74"/>
    <mergeCell ref="N75:O75"/>
    <mergeCell ref="N76:O76"/>
    <mergeCell ref="N77:O77"/>
    <mergeCell ref="B66:K67"/>
    <mergeCell ref="N79:O79"/>
    <mergeCell ref="N80:O80"/>
    <mergeCell ref="N81:O81"/>
    <mergeCell ref="N82:O82"/>
    <mergeCell ref="N83:O83"/>
    <mergeCell ref="N84:O84"/>
    <mergeCell ref="N85:O85"/>
    <mergeCell ref="N86:O86"/>
    <mergeCell ref="N87:O87"/>
    <mergeCell ref="N88:O88"/>
    <mergeCell ref="N89:O89"/>
    <mergeCell ref="N90:O90"/>
    <mergeCell ref="N91:O91"/>
    <mergeCell ref="N92:O92"/>
    <mergeCell ref="N93:O93"/>
    <mergeCell ref="N99:O99"/>
    <mergeCell ref="N94:O94"/>
    <mergeCell ref="N95:O95"/>
    <mergeCell ref="N96:O96"/>
    <mergeCell ref="N97:O97"/>
    <mergeCell ref="N98:O98"/>
  </mergeCells>
  <phoneticPr fontId="24" type="noConversion"/>
  <conditionalFormatting sqref="L61">
    <cfRule type="dataBar" priority="6">
      <dataBar>
        <cfvo type="num" val="0"/>
        <cfvo type="num" val="100"/>
        <color rgb="FF638EC6"/>
      </dataBar>
      <extLst>
        <ext xmlns:x14="http://schemas.microsoft.com/office/spreadsheetml/2009/9/main" uri="{B025F937-C7B1-47D3-B67F-A62EFF666E3E}">
          <x14:id>{25CC96C9-D291-4A08-87F4-E3488CB86BD1}</x14:id>
        </ext>
      </extLst>
    </cfRule>
  </conditionalFormatting>
  <hyperlinks>
    <hyperlink ref="B3:F3" location="'Services - SCM'!A1" tooltip="1. Security Monitoring" display="1. Security Monitoring" xr:uid="{00000000-0004-0000-1C00-000000000000}"/>
    <hyperlink ref="G4:K4" location="'Services - VUL'!A1" tooltip="6. Vulnerability Management" display="6. Vulnerability Management" xr:uid="{00000000-0004-0000-1C00-000002000000}"/>
    <hyperlink ref="B4:F4" location="'Services - SIM'!A1" tooltip="2. Security Incident Management" display="2. Security Incident Management" xr:uid="{00000000-0004-0000-1C00-000004000000}"/>
    <hyperlink ref="B68" r:id="rId1" xr:uid="{32CBC4B1-85CA-4FDC-8B87-77F583D9E4D3}"/>
    <hyperlink ref="B74" r:id="rId2" xr:uid="{C2C38A6A-4784-40C3-BE57-74269E502F3F}"/>
    <hyperlink ref="B71" r:id="rId3" xr:uid="{EB289B3C-BFA2-41D3-8717-0C71AFDC5E66}"/>
    <hyperlink ref="B6:F6" location="'Services - THR'!A1" tooltip="4. Threat Intelligence" display="4. Threat Intelligence" xr:uid="{67763EF3-E7AC-4F61-A661-21710996AAC3}"/>
    <hyperlink ref="B5:F5" location="'Services - A&amp;F'!A1" tooltip="3. Forensic Analysis" display="3. Forensic Analysis" xr:uid="{384DD63B-6C4F-4A99-88BA-950BFB231F9C}"/>
  </hyperlinks>
  <pageMargins left="0.7" right="0.7" top="0.75" bottom="0.75" header="0.3" footer="0.3"/>
  <pageSetup paperSize="9" orientation="portrait" r:id="rId4"/>
  <drawing r:id="rId5"/>
  <legacyDrawing r:id="rId6"/>
  <mc:AlternateContent xmlns:mc="http://schemas.openxmlformats.org/markup-compatibility/2006">
    <mc:Choice Requires="x14">
      <controls>
        <mc:AlternateContent xmlns:mc="http://schemas.openxmlformats.org/markup-compatibility/2006">
          <mc:Choice Requires="x14">
            <control shapeId="164071" r:id="rId7" name="Drop Down 231">
              <controlPr defaultSize="0" autoLine="0" autoPict="0">
                <anchor moveWithCells="1">
                  <from>
                    <xdr:col>11</xdr:col>
                    <xdr:colOff>15368</xdr:colOff>
                    <xdr:row>13</xdr:row>
                    <xdr:rowOff>15368</xdr:rowOff>
                  </from>
                  <to>
                    <xdr:col>12</xdr:col>
                    <xdr:colOff>15368</xdr:colOff>
                    <xdr:row>13</xdr:row>
                    <xdr:rowOff>238205</xdr:rowOff>
                  </to>
                </anchor>
              </controlPr>
            </control>
          </mc:Choice>
        </mc:AlternateContent>
        <mc:AlternateContent xmlns:mc="http://schemas.openxmlformats.org/markup-compatibility/2006">
          <mc:Choice Requires="x14">
            <control shapeId="164072" r:id="rId8" name="Drop Down 232">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164073" r:id="rId9" name="Drop Down 233">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164074" r:id="rId10" name="Drop Down 234">
              <controlPr defaultSize="0" autoLine="0" autoPict="0">
                <anchor moveWithCells="1">
                  <from>
                    <xdr:col>11</xdr:col>
                    <xdr:colOff>15368</xdr:colOff>
                    <xdr:row>16</xdr:row>
                    <xdr:rowOff>15368</xdr:rowOff>
                  </from>
                  <to>
                    <xdr:col>12</xdr:col>
                    <xdr:colOff>15368</xdr:colOff>
                    <xdr:row>16</xdr:row>
                    <xdr:rowOff>238205</xdr:rowOff>
                  </to>
                </anchor>
              </controlPr>
            </control>
          </mc:Choice>
        </mc:AlternateContent>
        <mc:AlternateContent xmlns:mc="http://schemas.openxmlformats.org/markup-compatibility/2006">
          <mc:Choice Requires="x14">
            <control shapeId="164075" r:id="rId11" name="Drop Down 235">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164076" r:id="rId12" name="Drop Down 236">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164077" r:id="rId13" name="Drop Down 237">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164078" r:id="rId14" name="Drop Down 238">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164079" r:id="rId15" name="Drop Down 239">
              <controlPr defaultSize="0" autoLine="0" autoPict="0">
                <anchor moveWithCells="1">
                  <from>
                    <xdr:col>11</xdr:col>
                    <xdr:colOff>15368</xdr:colOff>
                    <xdr:row>21</xdr:row>
                    <xdr:rowOff>15368</xdr:rowOff>
                  </from>
                  <to>
                    <xdr:col>12</xdr:col>
                    <xdr:colOff>15368</xdr:colOff>
                    <xdr:row>21</xdr:row>
                    <xdr:rowOff>238205</xdr:rowOff>
                  </to>
                </anchor>
              </controlPr>
            </control>
          </mc:Choice>
        </mc:AlternateContent>
        <mc:AlternateContent xmlns:mc="http://schemas.openxmlformats.org/markup-compatibility/2006">
          <mc:Choice Requires="x14">
            <control shapeId="164080" r:id="rId16" name="Drop Down 240">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164081" r:id="rId17" name="Drop Down 241">
              <controlPr defaultSize="0" autoLine="0" autoPict="0">
                <anchor moveWithCells="1">
                  <from>
                    <xdr:col>11</xdr:col>
                    <xdr:colOff>15368</xdr:colOff>
                    <xdr:row>23</xdr:row>
                    <xdr:rowOff>15368</xdr:rowOff>
                  </from>
                  <to>
                    <xdr:col>12</xdr:col>
                    <xdr:colOff>15368</xdr:colOff>
                    <xdr:row>23</xdr:row>
                    <xdr:rowOff>238205</xdr:rowOff>
                  </to>
                </anchor>
              </controlPr>
            </control>
          </mc:Choice>
        </mc:AlternateContent>
        <mc:AlternateContent xmlns:mc="http://schemas.openxmlformats.org/markup-compatibility/2006">
          <mc:Choice Requires="x14">
            <control shapeId="164082" r:id="rId18" name="Drop Down 242">
              <controlPr defaultSize="0" autoLine="0" autoPict="0">
                <anchor moveWithCells="1">
                  <from>
                    <xdr:col>11</xdr:col>
                    <xdr:colOff>15368</xdr:colOff>
                    <xdr:row>11</xdr:row>
                    <xdr:rowOff>15368</xdr:rowOff>
                  </from>
                  <to>
                    <xdr:col>12</xdr:col>
                    <xdr:colOff>15368</xdr:colOff>
                    <xdr:row>11</xdr:row>
                    <xdr:rowOff>238205</xdr:rowOff>
                  </to>
                </anchor>
              </controlPr>
            </control>
          </mc:Choice>
        </mc:AlternateContent>
        <mc:AlternateContent xmlns:mc="http://schemas.openxmlformats.org/markup-compatibility/2006">
          <mc:Choice Requires="x14">
            <control shapeId="164084" r:id="rId19" name="Drop Down 244">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164086" r:id="rId20" name="Drop Down 246">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164087" r:id="rId21" name="Drop Down 247">
              <controlPr defaultSize="0" autoLine="0" autoPict="0">
                <anchor moveWithCells="1">
                  <from>
                    <xdr:col>11</xdr:col>
                    <xdr:colOff>15368</xdr:colOff>
                    <xdr:row>27</xdr:row>
                    <xdr:rowOff>15368</xdr:rowOff>
                  </from>
                  <to>
                    <xdr:col>12</xdr:col>
                    <xdr:colOff>15368</xdr:colOff>
                    <xdr:row>27</xdr:row>
                    <xdr:rowOff>238205</xdr:rowOff>
                  </to>
                </anchor>
              </controlPr>
            </control>
          </mc:Choice>
        </mc:AlternateContent>
        <mc:AlternateContent xmlns:mc="http://schemas.openxmlformats.org/markup-compatibility/2006">
          <mc:Choice Requires="x14">
            <control shapeId="164088" r:id="rId22" name="Drop Down 248">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164089" r:id="rId23" name="Drop Down 249">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164090" r:id="rId24" name="Drop Down 250">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164091" r:id="rId25" name="Drop Down 251">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164092" r:id="rId26" name="Drop Down 252">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mc:AlternateContent xmlns:mc="http://schemas.openxmlformats.org/markup-compatibility/2006">
          <mc:Choice Requires="x14">
            <control shapeId="164093" r:id="rId27" name="Drop Down 253">
              <controlPr defaultSize="0" autoLine="0" autoPict="0">
                <anchor moveWithCells="1">
                  <from>
                    <xdr:col>11</xdr:col>
                    <xdr:colOff>15368</xdr:colOff>
                    <xdr:row>34</xdr:row>
                    <xdr:rowOff>15368</xdr:rowOff>
                  </from>
                  <to>
                    <xdr:col>12</xdr:col>
                    <xdr:colOff>15368</xdr:colOff>
                    <xdr:row>34</xdr:row>
                    <xdr:rowOff>238205</xdr:rowOff>
                  </to>
                </anchor>
              </controlPr>
            </control>
          </mc:Choice>
        </mc:AlternateContent>
        <mc:AlternateContent xmlns:mc="http://schemas.openxmlformats.org/markup-compatibility/2006">
          <mc:Choice Requires="x14">
            <control shapeId="164094" r:id="rId28" name="Drop Down 254">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164095" r:id="rId29" name="Drop Down 255">
              <controlPr defaultSize="0" autoLine="0" autoPict="0">
                <anchor moveWithCells="1">
                  <from>
                    <xdr:col>11</xdr:col>
                    <xdr:colOff>15368</xdr:colOff>
                    <xdr:row>36</xdr:row>
                    <xdr:rowOff>15368</xdr:rowOff>
                  </from>
                  <to>
                    <xdr:col>12</xdr:col>
                    <xdr:colOff>15368</xdr:colOff>
                    <xdr:row>36</xdr:row>
                    <xdr:rowOff>238205</xdr:rowOff>
                  </to>
                </anchor>
              </controlPr>
            </control>
          </mc:Choice>
        </mc:AlternateContent>
        <mc:AlternateContent xmlns:mc="http://schemas.openxmlformats.org/markup-compatibility/2006">
          <mc:Choice Requires="x14">
            <control shapeId="164106" r:id="rId30" name="Drop Down 266">
              <controlPr defaultSize="0" autoLine="0" autoPict="0">
                <anchor moveWithCells="1">
                  <from>
                    <xdr:col>11</xdr:col>
                    <xdr:colOff>15368</xdr:colOff>
                    <xdr:row>39</xdr:row>
                    <xdr:rowOff>15368</xdr:rowOff>
                  </from>
                  <to>
                    <xdr:col>12</xdr:col>
                    <xdr:colOff>15368</xdr:colOff>
                    <xdr:row>39</xdr:row>
                    <xdr:rowOff>238205</xdr:rowOff>
                  </to>
                </anchor>
              </controlPr>
            </control>
          </mc:Choice>
        </mc:AlternateContent>
        <mc:AlternateContent xmlns:mc="http://schemas.openxmlformats.org/markup-compatibility/2006">
          <mc:Choice Requires="x14">
            <control shapeId="164107" r:id="rId31" name="Drop Down 267">
              <controlPr defaultSize="0" autoLine="0" autoPict="0">
                <anchor moveWithCells="1">
                  <from>
                    <xdr:col>11</xdr:col>
                    <xdr:colOff>15368</xdr:colOff>
                    <xdr:row>40</xdr:row>
                    <xdr:rowOff>15368</xdr:rowOff>
                  </from>
                  <to>
                    <xdr:col>12</xdr:col>
                    <xdr:colOff>15368</xdr:colOff>
                    <xdr:row>40</xdr:row>
                    <xdr:rowOff>238205</xdr:rowOff>
                  </to>
                </anchor>
              </controlPr>
            </control>
          </mc:Choice>
        </mc:AlternateContent>
        <mc:AlternateContent xmlns:mc="http://schemas.openxmlformats.org/markup-compatibility/2006">
          <mc:Choice Requires="x14">
            <control shapeId="164110" r:id="rId32" name="Drop Down 270">
              <controlPr defaultSize="0" autoLine="0" autoPict="0">
                <anchor moveWithCells="1">
                  <from>
                    <xdr:col>11</xdr:col>
                    <xdr:colOff>15368</xdr:colOff>
                    <xdr:row>41</xdr:row>
                    <xdr:rowOff>15368</xdr:rowOff>
                  </from>
                  <to>
                    <xdr:col>12</xdr:col>
                    <xdr:colOff>15368</xdr:colOff>
                    <xdr:row>41</xdr:row>
                    <xdr:rowOff>238205</xdr:rowOff>
                  </to>
                </anchor>
              </controlPr>
            </control>
          </mc:Choice>
        </mc:AlternateContent>
        <mc:AlternateContent xmlns:mc="http://schemas.openxmlformats.org/markup-compatibility/2006">
          <mc:Choice Requires="x14">
            <control shapeId="164111" r:id="rId33" name="Drop Down 271">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164112" r:id="rId34" name="Drop Down 272">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164113" r:id="rId35" name="Drop Down 273">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164114" r:id="rId36" name="Drop Down 274">
              <controlPr defaultSize="0" autoLine="0" autoPict="0">
                <anchor moveWithCells="1">
                  <from>
                    <xdr:col>11</xdr:col>
                    <xdr:colOff>15368</xdr:colOff>
                    <xdr:row>45</xdr:row>
                    <xdr:rowOff>15368</xdr:rowOff>
                  </from>
                  <to>
                    <xdr:col>12</xdr:col>
                    <xdr:colOff>15368</xdr:colOff>
                    <xdr:row>45</xdr:row>
                    <xdr:rowOff>238205</xdr:rowOff>
                  </to>
                </anchor>
              </controlPr>
            </control>
          </mc:Choice>
        </mc:AlternateContent>
        <mc:AlternateContent xmlns:mc="http://schemas.openxmlformats.org/markup-compatibility/2006">
          <mc:Choice Requires="x14">
            <control shapeId="164115" r:id="rId37" name="Drop Down 275">
              <controlPr defaultSize="0" autoLine="0" autoPict="0">
                <anchor moveWithCells="1">
                  <from>
                    <xdr:col>11</xdr:col>
                    <xdr:colOff>15368</xdr:colOff>
                    <xdr:row>46</xdr:row>
                    <xdr:rowOff>15368</xdr:rowOff>
                  </from>
                  <to>
                    <xdr:col>12</xdr:col>
                    <xdr:colOff>15368</xdr:colOff>
                    <xdr:row>46</xdr:row>
                    <xdr:rowOff>238205</xdr:rowOff>
                  </to>
                </anchor>
              </controlPr>
            </control>
          </mc:Choice>
        </mc:AlternateContent>
        <mc:AlternateContent xmlns:mc="http://schemas.openxmlformats.org/markup-compatibility/2006">
          <mc:Choice Requires="x14">
            <control shapeId="164116" r:id="rId38" name="Drop Down 276">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164117" r:id="rId39" name="Drop Down 277">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164118" r:id="rId40" name="Drop Down 278">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164119" r:id="rId41" name="Drop Down 279">
              <controlPr defaultSize="0" autoLine="0" autoPict="0">
                <anchor moveWithCells="1">
                  <from>
                    <xdr:col>11</xdr:col>
                    <xdr:colOff>15368</xdr:colOff>
                    <xdr:row>51</xdr:row>
                    <xdr:rowOff>15368</xdr:rowOff>
                  </from>
                  <to>
                    <xdr:col>12</xdr:col>
                    <xdr:colOff>15368</xdr:colOff>
                    <xdr:row>51</xdr:row>
                    <xdr:rowOff>238205</xdr:rowOff>
                  </to>
                </anchor>
              </controlPr>
            </control>
          </mc:Choice>
        </mc:AlternateContent>
        <mc:AlternateContent xmlns:mc="http://schemas.openxmlformats.org/markup-compatibility/2006">
          <mc:Choice Requires="x14">
            <control shapeId="164120" r:id="rId42" name="Drop Down 280">
              <controlPr defaultSize="0" autoLine="0" autoPict="0">
                <anchor moveWithCells="1">
                  <from>
                    <xdr:col>11</xdr:col>
                    <xdr:colOff>15368</xdr:colOff>
                    <xdr:row>52</xdr:row>
                    <xdr:rowOff>15368</xdr:rowOff>
                  </from>
                  <to>
                    <xdr:col>12</xdr:col>
                    <xdr:colOff>15368</xdr:colOff>
                    <xdr:row>52</xdr:row>
                    <xdr:rowOff>238205</xdr:rowOff>
                  </to>
                </anchor>
              </controlPr>
            </control>
          </mc:Choice>
        </mc:AlternateContent>
        <mc:AlternateContent xmlns:mc="http://schemas.openxmlformats.org/markup-compatibility/2006">
          <mc:Choice Requires="x14">
            <control shapeId="164121" r:id="rId43" name="Drop Down 281">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164122" r:id="rId44" name="Drop Down 282">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164123" r:id="rId45" name="Drop Down 283">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164124" r:id="rId46" name="Drop Down 284">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164125" r:id="rId47" name="Drop Down 285">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164126" r:id="rId48" name="Drop Down 286">
              <controlPr defaultSize="0" autoLine="0" autoPict="0">
                <anchor moveWithCells="1">
                  <from>
                    <xdr:col>11</xdr:col>
                    <xdr:colOff>15368</xdr:colOff>
                    <xdr:row>58</xdr:row>
                    <xdr:rowOff>15368</xdr:rowOff>
                  </from>
                  <to>
                    <xdr:col>12</xdr:col>
                    <xdr:colOff>15368</xdr:colOff>
                    <xdr:row>58</xdr:row>
                    <xdr:rowOff>238205</xdr:rowOff>
                  </to>
                </anchor>
              </controlPr>
            </control>
          </mc:Choice>
        </mc:AlternateContent>
        <mc:AlternateContent xmlns:mc="http://schemas.openxmlformats.org/markup-compatibility/2006">
          <mc:Choice Requires="x14">
            <control shapeId="164127" r:id="rId49" name="Drop Down 287">
              <controlPr defaultSize="0" autoLine="0" autoPict="0">
                <anchor moveWithCells="1">
                  <from>
                    <xdr:col>11</xdr:col>
                    <xdr:colOff>15368</xdr:colOff>
                    <xdr:row>59</xdr:row>
                    <xdr:rowOff>15368</xdr:rowOff>
                  </from>
                  <to>
                    <xdr:col>12</xdr:col>
                    <xdr:colOff>15368</xdr:colOff>
                    <xdr:row>59</xdr:row>
                    <xdr:rowOff>238205</xdr:rowOff>
                  </to>
                </anchor>
              </controlPr>
            </control>
          </mc:Choice>
        </mc:AlternateContent>
        <mc:AlternateContent xmlns:mc="http://schemas.openxmlformats.org/markup-compatibility/2006">
          <mc:Choice Requires="x14">
            <control shapeId="164128" r:id="rId50" name="Drop Down 288">
              <controlPr defaultSize="0" autoLine="0" autoPict="0">
                <anchor moveWithCells="1">
                  <from>
                    <xdr:col>11</xdr:col>
                    <xdr:colOff>15368</xdr:colOff>
                    <xdr:row>10</xdr:row>
                    <xdr:rowOff>15368</xdr:rowOff>
                  </from>
                  <to>
                    <xdr:col>12</xdr:col>
                    <xdr:colOff>15368</xdr:colOff>
                    <xdr:row>10</xdr:row>
                    <xdr:rowOff>238205</xdr:rowOff>
                  </to>
                </anchor>
              </controlPr>
            </control>
          </mc:Choice>
        </mc:AlternateContent>
        <mc:AlternateContent xmlns:mc="http://schemas.openxmlformats.org/markup-compatibility/2006">
          <mc:Choice Requires="x14">
            <control shapeId="164130" r:id="rId51" name="Drop Down 290">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164131" r:id="rId52" name="Drop Down 291">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 id="{4CF7CCCE-3A61-49D2-84EC-A21791DF968C}">
            <xm:f>_Output!$D$804=1</xm:f>
            <x14:dxf>
              <font>
                <strike/>
                <color rgb="FFC00000"/>
              </font>
            </x14:dxf>
          </x14:cfRule>
          <xm:sqref>A8:P100</xm:sqref>
        </x14:conditionalFormatting>
        <x14:conditionalFormatting xmlns:xm="http://schemas.microsoft.com/office/excel/2006/main">
          <x14:cfRule type="dataBar" id="{25CC96C9-D291-4A08-87F4-E3488CB86BD1}">
            <x14:dataBar minLength="0" maxLength="100" border="1" gradient="0">
              <x14:cfvo type="num">
                <xm:f>0</xm:f>
              </x14:cfvo>
              <x14:cfvo type="num">
                <xm:f>100</xm:f>
              </x14:cfvo>
              <x14:borderColor theme="3"/>
              <x14:negativeFillColor rgb="FFFF0000"/>
              <x14:axisColor rgb="FF000000"/>
            </x14:dataBar>
          </x14:cfRule>
          <xm:sqref>L61</xm:sqref>
        </x14:conditionalFormatting>
      </x14:conditionalFormattings>
    </ext>
  </extLs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Blad36">
    <tabColor rgb="FF0070C0"/>
  </sheetPr>
  <dimension ref="A1:Z96"/>
  <sheetViews>
    <sheetView showRowColHeaders="0" zoomScaleNormal="100" workbookViewId="0">
      <pane ySplit="7" topLeftCell="A8" activePane="bottomLeft" state="frozen"/>
      <selection activeCell="G25" sqref="G25"/>
      <selection pane="bottomLeft" activeCell="O1" sqref="N1:O1048576"/>
    </sheetView>
  </sheetViews>
  <sheetFormatPr defaultColWidth="0" defaultRowHeight="0" customHeight="1" zeroHeight="1" x14ac:dyDescent="0.3"/>
  <cols>
    <col min="1" max="1" width="5.77734375" customWidth="1"/>
    <col min="2" max="11" width="9.21875" customWidth="1"/>
    <col min="12" max="12" width="20" customWidth="1"/>
    <col min="13" max="13" width="2.21875" customWidth="1"/>
    <col min="14" max="14" width="57.21875" customWidth="1"/>
    <col min="15" max="15" width="113" customWidth="1"/>
    <col min="16" max="16" width="2.21875" customWidth="1"/>
    <col min="17" max="24" width="0" hidden="1" customWidth="1"/>
    <col min="27" max="16384" width="9.21875" hidden="1"/>
  </cols>
  <sheetData>
    <row r="1" spans="1:16" ht="20.3" customHeight="1" x14ac:dyDescent="0.3">
      <c r="A1" s="380"/>
      <c r="B1" s="949" t="s">
        <v>517</v>
      </c>
      <c r="C1" s="950"/>
      <c r="D1" s="950"/>
      <c r="E1" s="950"/>
      <c r="F1" s="950"/>
      <c r="G1" s="950"/>
      <c r="H1" s="950"/>
      <c r="I1" s="950"/>
      <c r="J1" s="950"/>
      <c r="K1" s="950"/>
      <c r="L1" s="824"/>
      <c r="M1" s="319"/>
      <c r="N1" s="319"/>
      <c r="O1" s="319"/>
      <c r="P1" s="310"/>
    </row>
    <row r="2" spans="1:16" ht="20.3" customHeight="1" x14ac:dyDescent="0.3">
      <c r="A2" s="381"/>
      <c r="B2" s="820"/>
      <c r="C2" s="821"/>
      <c r="D2" s="821"/>
      <c r="E2" s="821"/>
      <c r="F2" s="821"/>
      <c r="G2" s="821"/>
      <c r="H2" s="821"/>
      <c r="I2" s="821"/>
      <c r="J2" s="821"/>
      <c r="K2" s="821"/>
      <c r="L2" s="823"/>
      <c r="M2" s="320"/>
      <c r="N2" s="320"/>
      <c r="O2" s="320"/>
      <c r="P2" s="313"/>
    </row>
    <row r="3" spans="1:16" ht="20.3" customHeight="1" x14ac:dyDescent="0.3">
      <c r="A3" s="381"/>
      <c r="B3" s="814" t="s">
        <v>1917</v>
      </c>
      <c r="C3" s="815"/>
      <c r="D3" s="815"/>
      <c r="E3" s="815"/>
      <c r="F3" s="851"/>
      <c r="G3" s="814" t="s">
        <v>2055</v>
      </c>
      <c r="H3" s="815"/>
      <c r="I3" s="815"/>
      <c r="J3" s="815"/>
      <c r="K3" s="815"/>
      <c r="L3" s="312"/>
      <c r="M3" s="312"/>
      <c r="N3" s="312"/>
      <c r="O3" s="312"/>
      <c r="P3" s="313"/>
    </row>
    <row r="4" spans="1:16" ht="20.3" customHeight="1" x14ac:dyDescent="0.3">
      <c r="A4" s="381"/>
      <c r="B4" s="816" t="s">
        <v>1918</v>
      </c>
      <c r="C4" s="817"/>
      <c r="D4" s="817"/>
      <c r="E4" s="817"/>
      <c r="F4" s="955"/>
      <c r="G4" s="825" t="s">
        <v>1921</v>
      </c>
      <c r="H4" s="826"/>
      <c r="I4" s="826"/>
      <c r="J4" s="826"/>
      <c r="K4" s="827"/>
      <c r="L4" s="312"/>
      <c r="M4" s="312"/>
      <c r="N4" s="312"/>
      <c r="O4" s="312"/>
      <c r="P4" s="313"/>
    </row>
    <row r="5" spans="1:16" ht="20.3" customHeight="1" x14ac:dyDescent="0.3">
      <c r="A5" s="381"/>
      <c r="B5" s="816" t="s">
        <v>4574</v>
      </c>
      <c r="C5" s="817"/>
      <c r="D5" s="817"/>
      <c r="E5" s="817"/>
      <c r="F5" s="955"/>
      <c r="G5" s="814"/>
      <c r="H5" s="815"/>
      <c r="I5" s="815"/>
      <c r="J5" s="815"/>
      <c r="K5" s="815"/>
      <c r="L5" s="312"/>
      <c r="M5" s="312"/>
      <c r="N5" s="312"/>
      <c r="O5" s="312"/>
      <c r="P5" s="313"/>
    </row>
    <row r="6" spans="1:16" ht="20.3" customHeight="1" x14ac:dyDescent="0.3">
      <c r="A6" s="381"/>
      <c r="B6" s="816" t="s">
        <v>4573</v>
      </c>
      <c r="C6" s="817"/>
      <c r="D6" s="817"/>
      <c r="E6" s="817"/>
      <c r="F6" s="955"/>
      <c r="G6" s="379"/>
      <c r="H6" s="384"/>
      <c r="I6" s="384"/>
      <c r="J6" s="384"/>
      <c r="K6" s="384"/>
      <c r="L6" s="312"/>
      <c r="M6" s="312"/>
      <c r="N6" s="312"/>
      <c r="O6" s="312"/>
      <c r="P6" s="313"/>
    </row>
    <row r="7" spans="1:16" ht="20.3" customHeight="1" thickBot="1" x14ac:dyDescent="0.35">
      <c r="A7" s="314"/>
      <c r="B7" s="315"/>
      <c r="C7" s="315"/>
      <c r="D7" s="315"/>
      <c r="E7" s="315"/>
      <c r="F7" s="315"/>
      <c r="G7" s="315"/>
      <c r="H7" s="315"/>
      <c r="I7" s="315"/>
      <c r="J7" s="315"/>
      <c r="K7" s="315"/>
      <c r="L7" s="315"/>
      <c r="M7" s="315"/>
      <c r="N7" s="315"/>
      <c r="O7" s="315"/>
      <c r="P7" s="316"/>
    </row>
    <row r="8" spans="1:16" ht="20.3" customHeight="1" x14ac:dyDescent="0.3">
      <c r="A8" s="151"/>
      <c r="B8" s="152"/>
      <c r="C8" s="152"/>
      <c r="D8" s="152"/>
      <c r="E8" s="152"/>
      <c r="F8" s="152"/>
      <c r="G8" s="152"/>
      <c r="H8" s="152"/>
      <c r="I8" s="152"/>
      <c r="J8" s="152"/>
      <c r="K8" s="152"/>
      <c r="L8" s="152"/>
      <c r="M8" s="152"/>
      <c r="N8" s="152"/>
      <c r="O8" s="152"/>
      <c r="P8" s="153"/>
    </row>
    <row r="9" spans="1:16" ht="20.3" customHeight="1" x14ac:dyDescent="0.3">
      <c r="A9" s="174">
        <v>6</v>
      </c>
      <c r="B9" s="172" t="s">
        <v>153</v>
      </c>
      <c r="C9" s="172"/>
      <c r="D9" s="172"/>
      <c r="E9" s="172"/>
      <c r="F9" s="172"/>
      <c r="G9" s="172"/>
      <c r="H9" s="172"/>
      <c r="I9" s="172"/>
      <c r="J9" s="172"/>
      <c r="K9" s="172"/>
      <c r="L9" s="175" t="s">
        <v>144</v>
      </c>
      <c r="M9" s="172"/>
      <c r="N9" s="176" t="s">
        <v>1172</v>
      </c>
      <c r="O9" s="175" t="s">
        <v>145</v>
      </c>
      <c r="P9" s="154"/>
    </row>
    <row r="10" spans="1:16" ht="20.3" customHeight="1" x14ac:dyDescent="0.3">
      <c r="A10" s="155"/>
      <c r="B10" s="149" t="s">
        <v>863</v>
      </c>
      <c r="C10" s="146"/>
      <c r="D10" s="146"/>
      <c r="E10" s="146"/>
      <c r="F10" s="146"/>
      <c r="G10" s="146"/>
      <c r="H10" s="146"/>
      <c r="I10" s="146"/>
      <c r="J10" s="146"/>
      <c r="K10" s="146"/>
      <c r="L10" s="147"/>
      <c r="M10" s="146"/>
      <c r="N10" s="177"/>
      <c r="O10" s="305"/>
      <c r="P10" s="154"/>
    </row>
    <row r="11" spans="1:16" ht="20.3" customHeight="1" x14ac:dyDescent="0.3">
      <c r="A11" s="155"/>
      <c r="B11" s="161" t="s">
        <v>442</v>
      </c>
      <c r="C11" s="161" t="s">
        <v>1013</v>
      </c>
      <c r="D11" s="161"/>
      <c r="E11" s="161"/>
      <c r="F11" s="161"/>
      <c r="G11" s="161"/>
      <c r="H11" s="161"/>
      <c r="I11" s="161"/>
      <c r="J11" s="161"/>
      <c r="K11" s="161"/>
      <c r="L11" s="137"/>
      <c r="M11" s="140"/>
      <c r="N11" s="376" t="str">
        <f>VLOOKUP(_Output!D859,_Guidance!B2073:C2078,2,FALSE)</f>
        <v xml:space="preserve"> </v>
      </c>
      <c r="O11" s="300" t="s">
        <v>2130</v>
      </c>
      <c r="P11" s="154"/>
    </row>
    <row r="12" spans="1:16" ht="20" customHeight="1" x14ac:dyDescent="0.3">
      <c r="A12" s="156"/>
      <c r="B12" s="162" t="s">
        <v>1040</v>
      </c>
      <c r="C12" s="163" t="s">
        <v>1014</v>
      </c>
      <c r="D12" s="163"/>
      <c r="E12" s="163"/>
      <c r="F12" s="163"/>
      <c r="G12" s="163"/>
      <c r="H12" s="163"/>
      <c r="I12" s="163"/>
      <c r="J12" s="163"/>
      <c r="K12" s="163"/>
      <c r="L12" s="138"/>
      <c r="M12" s="141"/>
      <c r="N12" s="405"/>
      <c r="O12" s="301"/>
      <c r="P12" s="154"/>
    </row>
    <row r="13" spans="1:16" ht="20.3" customHeight="1" x14ac:dyDescent="0.3">
      <c r="A13" s="156"/>
      <c r="B13" s="165" t="s">
        <v>1041</v>
      </c>
      <c r="C13" s="162" t="s">
        <v>866</v>
      </c>
      <c r="D13" s="162"/>
      <c r="E13" s="162"/>
      <c r="F13" s="162"/>
      <c r="G13" s="162"/>
      <c r="H13" s="162"/>
      <c r="I13" s="162"/>
      <c r="J13" s="162"/>
      <c r="K13" s="162"/>
      <c r="L13" s="138"/>
      <c r="M13" s="141"/>
      <c r="N13" s="405"/>
      <c r="O13" s="301" t="s">
        <v>1066</v>
      </c>
      <c r="P13" s="154"/>
    </row>
    <row r="14" spans="1:16" ht="20.3" customHeight="1" x14ac:dyDescent="0.3">
      <c r="A14" s="156"/>
      <c r="B14" s="165" t="s">
        <v>1042</v>
      </c>
      <c r="C14" s="162" t="s">
        <v>867</v>
      </c>
      <c r="D14" s="162"/>
      <c r="E14" s="162"/>
      <c r="F14" s="162"/>
      <c r="G14" s="162"/>
      <c r="H14" s="162"/>
      <c r="I14" s="162"/>
      <c r="J14" s="162"/>
      <c r="K14" s="162"/>
      <c r="L14" s="138"/>
      <c r="M14" s="141"/>
      <c r="N14" s="405"/>
      <c r="O14" s="301" t="s">
        <v>1067</v>
      </c>
      <c r="P14" s="154"/>
    </row>
    <row r="15" spans="1:16" ht="20.3" customHeight="1" x14ac:dyDescent="0.3">
      <c r="A15" s="156"/>
      <c r="B15" s="165" t="s">
        <v>1043</v>
      </c>
      <c r="C15" s="162" t="s">
        <v>869</v>
      </c>
      <c r="D15" s="162"/>
      <c r="E15" s="162"/>
      <c r="F15" s="162"/>
      <c r="G15" s="162"/>
      <c r="H15" s="162"/>
      <c r="I15" s="162"/>
      <c r="J15" s="162"/>
      <c r="K15" s="162"/>
      <c r="L15" s="138"/>
      <c r="M15" s="141"/>
      <c r="N15" s="405"/>
      <c r="O15" s="301" t="s">
        <v>1068</v>
      </c>
      <c r="P15" s="154"/>
    </row>
    <row r="16" spans="1:16" ht="20.3" customHeight="1" x14ac:dyDescent="0.3">
      <c r="A16" s="156"/>
      <c r="B16" s="165" t="s">
        <v>1044</v>
      </c>
      <c r="C16" s="162" t="s">
        <v>871</v>
      </c>
      <c r="D16" s="162"/>
      <c r="E16" s="162"/>
      <c r="F16" s="162"/>
      <c r="G16" s="162"/>
      <c r="H16" s="162"/>
      <c r="I16" s="162"/>
      <c r="J16" s="162"/>
      <c r="K16" s="162"/>
      <c r="L16" s="138"/>
      <c r="M16" s="141"/>
      <c r="N16" s="405"/>
      <c r="O16" s="301" t="s">
        <v>1069</v>
      </c>
      <c r="P16" s="154"/>
    </row>
    <row r="17" spans="1:16" ht="20.3" customHeight="1" x14ac:dyDescent="0.3">
      <c r="A17" s="156"/>
      <c r="B17" s="165" t="s">
        <v>1045</v>
      </c>
      <c r="C17" s="162" t="s">
        <v>873</v>
      </c>
      <c r="D17" s="162"/>
      <c r="E17" s="162"/>
      <c r="F17" s="162"/>
      <c r="G17" s="162"/>
      <c r="H17" s="162"/>
      <c r="I17" s="162"/>
      <c r="J17" s="162"/>
      <c r="K17" s="162"/>
      <c r="L17" s="138"/>
      <c r="M17" s="141"/>
      <c r="N17" s="405"/>
      <c r="O17" s="301" t="s">
        <v>1070</v>
      </c>
      <c r="P17" s="154"/>
    </row>
    <row r="18" spans="1:16" ht="20.3" customHeight="1" x14ac:dyDescent="0.3">
      <c r="A18" s="156"/>
      <c r="B18" s="165" t="s">
        <v>1046</v>
      </c>
      <c r="C18" s="162" t="s">
        <v>875</v>
      </c>
      <c r="D18" s="162"/>
      <c r="E18" s="162"/>
      <c r="F18" s="162"/>
      <c r="G18" s="162"/>
      <c r="H18" s="162"/>
      <c r="I18" s="162"/>
      <c r="J18" s="162"/>
      <c r="K18" s="162"/>
      <c r="L18" s="138"/>
      <c r="M18" s="141"/>
      <c r="N18" s="405"/>
      <c r="O18" s="301" t="s">
        <v>1071</v>
      </c>
      <c r="P18" s="154"/>
    </row>
    <row r="19" spans="1:16" ht="20.3" customHeight="1" x14ac:dyDescent="0.3">
      <c r="A19" s="156"/>
      <c r="B19" s="165" t="s">
        <v>1047</v>
      </c>
      <c r="C19" s="162" t="s">
        <v>877</v>
      </c>
      <c r="D19" s="162"/>
      <c r="E19" s="162"/>
      <c r="F19" s="162"/>
      <c r="G19" s="162"/>
      <c r="H19" s="162"/>
      <c r="I19" s="162"/>
      <c r="J19" s="162"/>
      <c r="K19" s="162"/>
      <c r="L19" s="138"/>
      <c r="M19" s="141"/>
      <c r="N19" s="405"/>
      <c r="O19" s="301" t="s">
        <v>1072</v>
      </c>
      <c r="P19" s="154"/>
    </row>
    <row r="20" spans="1:16" ht="20.3" customHeight="1" x14ac:dyDescent="0.3">
      <c r="A20" s="156"/>
      <c r="B20" s="165" t="s">
        <v>1048</v>
      </c>
      <c r="C20" s="162" t="s">
        <v>879</v>
      </c>
      <c r="D20" s="162"/>
      <c r="E20" s="162"/>
      <c r="F20" s="162"/>
      <c r="G20" s="162"/>
      <c r="H20" s="162"/>
      <c r="I20" s="162"/>
      <c r="J20" s="162"/>
      <c r="K20" s="162"/>
      <c r="L20" s="138"/>
      <c r="M20" s="141"/>
      <c r="N20" s="405"/>
      <c r="O20" s="301" t="s">
        <v>1073</v>
      </c>
      <c r="P20" s="154"/>
    </row>
    <row r="21" spans="1:16" ht="20.3" customHeight="1" x14ac:dyDescent="0.3">
      <c r="A21" s="156"/>
      <c r="B21" s="165" t="s">
        <v>1049</v>
      </c>
      <c r="C21" s="162" t="s">
        <v>881</v>
      </c>
      <c r="D21" s="162"/>
      <c r="E21" s="162"/>
      <c r="F21" s="162"/>
      <c r="G21" s="162"/>
      <c r="H21" s="162"/>
      <c r="I21" s="162"/>
      <c r="J21" s="162"/>
      <c r="K21" s="162"/>
      <c r="L21" s="138"/>
      <c r="M21" s="141"/>
      <c r="N21" s="405"/>
      <c r="O21" s="301" t="s">
        <v>1074</v>
      </c>
      <c r="P21" s="154"/>
    </row>
    <row r="22" spans="1:16" ht="20.3" customHeight="1" x14ac:dyDescent="0.3">
      <c r="A22" s="156"/>
      <c r="B22" s="165" t="s">
        <v>1050</v>
      </c>
      <c r="C22" s="162" t="s">
        <v>883</v>
      </c>
      <c r="D22" s="162"/>
      <c r="E22" s="162"/>
      <c r="F22" s="162"/>
      <c r="G22" s="162"/>
      <c r="H22" s="162"/>
      <c r="I22" s="162"/>
      <c r="J22" s="162"/>
      <c r="K22" s="162"/>
      <c r="L22" s="138"/>
      <c r="M22" s="141"/>
      <c r="N22" s="405"/>
      <c r="O22" s="301" t="s">
        <v>1075</v>
      </c>
      <c r="P22" s="154"/>
    </row>
    <row r="23" spans="1:16" ht="20.3" customHeight="1" x14ac:dyDescent="0.3">
      <c r="A23" s="156"/>
      <c r="B23" s="165" t="s">
        <v>1051</v>
      </c>
      <c r="C23" s="164" t="s">
        <v>885</v>
      </c>
      <c r="D23" s="164"/>
      <c r="E23" s="164"/>
      <c r="F23" s="164"/>
      <c r="G23" s="164"/>
      <c r="H23" s="164"/>
      <c r="I23" s="164"/>
      <c r="J23" s="164"/>
      <c r="K23" s="164"/>
      <c r="L23" s="145"/>
      <c r="M23" s="148"/>
      <c r="N23" s="406"/>
      <c r="O23" s="302" t="s">
        <v>1076</v>
      </c>
      <c r="P23" s="154"/>
    </row>
    <row r="24" spans="1:16" ht="20.3" customHeight="1" x14ac:dyDescent="0.3">
      <c r="A24" s="156"/>
      <c r="B24" s="162"/>
      <c r="C24" s="166" t="s">
        <v>10</v>
      </c>
      <c r="D24" s="166"/>
      <c r="E24" s="166"/>
      <c r="F24" s="166"/>
      <c r="G24" s="166"/>
      <c r="H24" s="166"/>
      <c r="I24" s="166"/>
      <c r="J24" s="166"/>
      <c r="K24" s="166"/>
      <c r="L24" s="306" t="str">
        <f>VLOOKUP(SUM(_Output!D862:D872),_SUM_Completeness!A84:B95,2,FALSE)</f>
        <v>Incomplete</v>
      </c>
      <c r="M24" s="141"/>
      <c r="N24" s="405"/>
      <c r="O24" s="303" t="s">
        <v>1169</v>
      </c>
      <c r="P24" s="154"/>
    </row>
    <row r="25" spans="1:16" ht="20.3" customHeight="1" x14ac:dyDescent="0.3">
      <c r="A25" s="155"/>
      <c r="B25" s="161" t="s">
        <v>1052</v>
      </c>
      <c r="C25" s="161" t="s">
        <v>886</v>
      </c>
      <c r="D25" s="161"/>
      <c r="E25" s="161"/>
      <c r="F25" s="161"/>
      <c r="G25" s="161"/>
      <c r="H25" s="161"/>
      <c r="I25" s="161"/>
      <c r="J25" s="161"/>
      <c r="K25" s="161"/>
      <c r="L25" s="144"/>
      <c r="M25" s="140"/>
      <c r="N25" s="376" t="str">
        <f>VLOOKUP(_Output!D873,_Guidance!B2079:C2084,2,FALSE)</f>
        <v xml:space="preserve"> </v>
      </c>
      <c r="O25" s="300" t="s">
        <v>1078</v>
      </c>
      <c r="P25" s="154"/>
    </row>
    <row r="26" spans="1:16" ht="20.3" customHeight="1" x14ac:dyDescent="0.3">
      <c r="A26" s="155"/>
      <c r="B26" s="161" t="s">
        <v>1053</v>
      </c>
      <c r="C26" s="161" t="s">
        <v>887</v>
      </c>
      <c r="D26" s="161"/>
      <c r="E26" s="161"/>
      <c r="F26" s="161"/>
      <c r="G26" s="161"/>
      <c r="H26" s="161"/>
      <c r="I26" s="161"/>
      <c r="J26" s="161"/>
      <c r="K26" s="161"/>
      <c r="L26" s="137"/>
      <c r="M26" s="140"/>
      <c r="N26" s="376" t="str">
        <f>VLOOKUP(_Output!D874,_Guidance!B2085:C2090,2,FALSE)</f>
        <v xml:space="preserve"> </v>
      </c>
      <c r="O26" s="300" t="s">
        <v>2132</v>
      </c>
      <c r="P26" s="154"/>
    </row>
    <row r="27" spans="1:16" ht="20.3" customHeight="1" x14ac:dyDescent="0.3">
      <c r="A27" s="155"/>
      <c r="B27" s="161" t="s">
        <v>1054</v>
      </c>
      <c r="C27" s="161" t="s">
        <v>888</v>
      </c>
      <c r="D27" s="161"/>
      <c r="E27" s="161"/>
      <c r="F27" s="161"/>
      <c r="G27" s="161"/>
      <c r="H27" s="161"/>
      <c r="I27" s="161"/>
      <c r="J27" s="161"/>
      <c r="K27" s="161"/>
      <c r="L27" s="137"/>
      <c r="M27" s="140"/>
      <c r="N27" s="376" t="str">
        <f>VLOOKUP(_Output!D875,_Guidance!B2091:C2096,2,FALSE)</f>
        <v xml:space="preserve"> </v>
      </c>
      <c r="O27" s="300" t="s">
        <v>1079</v>
      </c>
      <c r="P27" s="154"/>
    </row>
    <row r="28" spans="1:16" ht="20.3" customHeight="1" x14ac:dyDescent="0.3">
      <c r="A28" s="155"/>
      <c r="B28" s="161" t="s">
        <v>1055</v>
      </c>
      <c r="C28" s="161" t="s">
        <v>889</v>
      </c>
      <c r="D28" s="161"/>
      <c r="E28" s="161"/>
      <c r="F28" s="161"/>
      <c r="G28" s="161"/>
      <c r="H28" s="161"/>
      <c r="I28" s="161"/>
      <c r="J28" s="161"/>
      <c r="K28" s="161"/>
      <c r="L28" s="137"/>
      <c r="M28" s="140"/>
      <c r="N28" s="376" t="str">
        <f>VLOOKUP(_Output!D876,_Guidance!B2097:C2102,2,FALSE)</f>
        <v xml:space="preserve"> </v>
      </c>
      <c r="O28" s="300" t="s">
        <v>2133</v>
      </c>
      <c r="P28" s="154"/>
    </row>
    <row r="29" spans="1:16" ht="20.3" customHeight="1" x14ac:dyDescent="0.3">
      <c r="A29" s="155"/>
      <c r="B29" s="161" t="s">
        <v>1056</v>
      </c>
      <c r="C29" s="161" t="s">
        <v>1779</v>
      </c>
      <c r="D29" s="161"/>
      <c r="E29" s="161"/>
      <c r="F29" s="161"/>
      <c r="G29" s="161"/>
      <c r="H29" s="161"/>
      <c r="I29" s="161"/>
      <c r="J29" s="161"/>
      <c r="K29" s="161"/>
      <c r="L29" s="137"/>
      <c r="M29" s="140"/>
      <c r="N29" s="376" t="str">
        <f>VLOOKUP(_Output!D877,_Guidance!B2103:C2108,2,FALSE)</f>
        <v xml:space="preserve"> </v>
      </c>
      <c r="O29" s="300" t="s">
        <v>2134</v>
      </c>
      <c r="P29" s="154"/>
    </row>
    <row r="30" spans="1:16" ht="20.3" customHeight="1" x14ac:dyDescent="0.3">
      <c r="A30" s="155"/>
      <c r="B30" s="161" t="s">
        <v>1057</v>
      </c>
      <c r="C30" s="161" t="s">
        <v>1784</v>
      </c>
      <c r="D30" s="161"/>
      <c r="E30" s="161"/>
      <c r="F30" s="161"/>
      <c r="G30" s="161"/>
      <c r="H30" s="161"/>
      <c r="I30" s="161"/>
      <c r="J30" s="161"/>
      <c r="K30" s="161"/>
      <c r="L30" s="137"/>
      <c r="M30" s="140"/>
      <c r="N30" s="376" t="str">
        <f>VLOOKUP(_Output!D878,_Guidance!B2109:C2114,2,FALSE)</f>
        <v xml:space="preserve"> </v>
      </c>
      <c r="O30" s="300" t="s">
        <v>1132</v>
      </c>
      <c r="P30" s="154"/>
    </row>
    <row r="31" spans="1:16" ht="20.3" customHeight="1" x14ac:dyDescent="0.3">
      <c r="A31" s="155"/>
      <c r="B31" s="161" t="s">
        <v>1058</v>
      </c>
      <c r="C31" s="161" t="s">
        <v>892</v>
      </c>
      <c r="D31" s="161"/>
      <c r="E31" s="161"/>
      <c r="F31" s="161"/>
      <c r="G31" s="161"/>
      <c r="H31" s="161"/>
      <c r="I31" s="161"/>
      <c r="J31" s="161"/>
      <c r="K31" s="161"/>
      <c r="L31" s="137"/>
      <c r="M31" s="140"/>
      <c r="N31" s="376" t="str">
        <f>VLOOKUP(_Output!D879,_Guidance!B2115:C2120,2,FALSE)</f>
        <v xml:space="preserve"> </v>
      </c>
      <c r="O31" s="300" t="s">
        <v>2136</v>
      </c>
      <c r="P31" s="154"/>
    </row>
    <row r="32" spans="1:16" ht="20.3" customHeight="1" x14ac:dyDescent="0.3">
      <c r="A32" s="155"/>
      <c r="B32" s="161" t="s">
        <v>1059</v>
      </c>
      <c r="C32" s="161" t="s">
        <v>894</v>
      </c>
      <c r="D32" s="161"/>
      <c r="E32" s="161"/>
      <c r="F32" s="161"/>
      <c r="G32" s="161"/>
      <c r="H32" s="161"/>
      <c r="I32" s="161"/>
      <c r="J32" s="161"/>
      <c r="K32" s="161"/>
      <c r="L32" s="137"/>
      <c r="M32" s="140"/>
      <c r="N32" s="376" t="str">
        <f>VLOOKUP(_Output!D881,_Guidance!B2121:C2126,2,FALSE)</f>
        <v xml:space="preserve"> </v>
      </c>
      <c r="O32" s="300" t="s">
        <v>2251</v>
      </c>
      <c r="P32" s="154"/>
    </row>
    <row r="33" spans="1:16" ht="20.3" customHeight="1" x14ac:dyDescent="0.3">
      <c r="A33" s="155"/>
      <c r="B33" s="161" t="s">
        <v>1060</v>
      </c>
      <c r="C33" s="161" t="s">
        <v>3009</v>
      </c>
      <c r="D33" s="161"/>
      <c r="E33" s="161"/>
      <c r="F33" s="161"/>
      <c r="G33" s="161"/>
      <c r="H33" s="161"/>
      <c r="I33" s="161"/>
      <c r="J33" s="161"/>
      <c r="K33" s="161"/>
      <c r="L33" s="137"/>
      <c r="M33" s="140"/>
      <c r="N33" s="376" t="str">
        <f>VLOOKUP(_Output!D1071,_Guidance!B2127:C2132,2,FALSE)</f>
        <v xml:space="preserve"> </v>
      </c>
      <c r="O33" s="300" t="s">
        <v>3010</v>
      </c>
      <c r="P33" s="154"/>
    </row>
    <row r="34" spans="1:16" ht="20.3" customHeight="1" x14ac:dyDescent="0.3">
      <c r="A34" s="155"/>
      <c r="B34" s="161" t="s">
        <v>1061</v>
      </c>
      <c r="C34" s="161" t="s">
        <v>896</v>
      </c>
      <c r="D34" s="161"/>
      <c r="E34" s="161"/>
      <c r="F34" s="161"/>
      <c r="G34" s="161"/>
      <c r="H34" s="161"/>
      <c r="I34" s="161"/>
      <c r="J34" s="161"/>
      <c r="K34" s="161"/>
      <c r="L34" s="137"/>
      <c r="M34" s="140"/>
      <c r="N34" s="376" t="str">
        <f>VLOOKUP(_Output!D883,_Guidance!B2133:C2138,2,FALSE)</f>
        <v xml:space="preserve"> </v>
      </c>
      <c r="O34" s="300" t="s">
        <v>4237</v>
      </c>
      <c r="P34" s="154"/>
    </row>
    <row r="35" spans="1:16" ht="20.3" customHeight="1" x14ac:dyDescent="0.3">
      <c r="A35" s="155"/>
      <c r="B35" s="161" t="s">
        <v>1062</v>
      </c>
      <c r="C35" s="161" t="s">
        <v>900</v>
      </c>
      <c r="D35" s="161"/>
      <c r="E35" s="161"/>
      <c r="F35" s="161"/>
      <c r="G35" s="161"/>
      <c r="H35" s="161"/>
      <c r="I35" s="161"/>
      <c r="J35" s="161"/>
      <c r="K35" s="161"/>
      <c r="L35" s="137"/>
      <c r="M35" s="140"/>
      <c r="N35" s="376" t="str">
        <f>VLOOKUP(_Output!D884,_Guidance!B2139:C2144,2,FALSE)</f>
        <v xml:space="preserve"> </v>
      </c>
      <c r="O35" s="300" t="s">
        <v>2138</v>
      </c>
      <c r="P35" s="154"/>
    </row>
    <row r="36" spans="1:16" ht="20.3" customHeight="1" x14ac:dyDescent="0.3">
      <c r="A36" s="155"/>
      <c r="B36" s="161" t="s">
        <v>1063</v>
      </c>
      <c r="C36" s="161" t="s">
        <v>1802</v>
      </c>
      <c r="D36" s="161"/>
      <c r="E36" s="161"/>
      <c r="F36" s="161"/>
      <c r="G36" s="161"/>
      <c r="H36" s="161"/>
      <c r="I36" s="161"/>
      <c r="J36" s="161"/>
      <c r="K36" s="161"/>
      <c r="L36" s="137"/>
      <c r="M36" s="140"/>
      <c r="N36" s="376" t="str">
        <f>VLOOKUP(_Output!D885,_Guidance!B2145:C2150,2,FALSE)</f>
        <v xml:space="preserve"> </v>
      </c>
      <c r="O36" s="300" t="s">
        <v>1082</v>
      </c>
      <c r="P36" s="154"/>
    </row>
    <row r="37" spans="1:16" ht="20.3" customHeight="1" x14ac:dyDescent="0.3">
      <c r="A37" s="155"/>
      <c r="B37" s="150" t="s">
        <v>902</v>
      </c>
      <c r="C37" s="143"/>
      <c r="D37" s="143"/>
      <c r="E37" s="143"/>
      <c r="F37" s="143"/>
      <c r="G37" s="143"/>
      <c r="H37" s="143"/>
      <c r="I37" s="143"/>
      <c r="J37" s="143"/>
      <c r="K37" s="143"/>
      <c r="L37" s="139"/>
      <c r="M37" s="143"/>
      <c r="N37" s="377"/>
      <c r="O37" s="304"/>
      <c r="P37" s="154"/>
    </row>
    <row r="38" spans="1:16" ht="20.3" customHeight="1" x14ac:dyDescent="0.3">
      <c r="A38" s="155"/>
      <c r="B38" s="161" t="s">
        <v>1064</v>
      </c>
      <c r="C38" s="167" t="s">
        <v>1021</v>
      </c>
      <c r="D38" s="167"/>
      <c r="E38" s="167"/>
      <c r="F38" s="167"/>
      <c r="G38" s="167"/>
      <c r="H38" s="167"/>
      <c r="I38" s="167"/>
      <c r="J38" s="167"/>
      <c r="K38" s="167"/>
      <c r="L38" s="137"/>
      <c r="M38" s="140"/>
      <c r="N38" s="376"/>
      <c r="O38" s="300"/>
      <c r="P38" s="154"/>
    </row>
    <row r="39" spans="1:16" ht="20.3" customHeight="1" x14ac:dyDescent="0.3">
      <c r="A39" s="155"/>
      <c r="B39" s="168" t="s">
        <v>3288</v>
      </c>
      <c r="C39" s="161" t="s">
        <v>1022</v>
      </c>
      <c r="D39" s="161"/>
      <c r="E39" s="161"/>
      <c r="F39" s="161"/>
      <c r="G39" s="161"/>
      <c r="H39" s="161"/>
      <c r="I39" s="161"/>
      <c r="J39" s="161"/>
      <c r="K39" s="161"/>
      <c r="L39" s="137"/>
      <c r="M39" s="140"/>
      <c r="N39" s="376" t="str">
        <f>VLOOKUP(_Output!D887,_Guidance!$B$2234:$C$2240,2,FALSE)</f>
        <v xml:space="preserve"> </v>
      </c>
      <c r="O39" s="300" t="s">
        <v>1152</v>
      </c>
      <c r="P39" s="154"/>
    </row>
    <row r="40" spans="1:16" ht="20.3" customHeight="1" x14ac:dyDescent="0.3">
      <c r="A40" s="155"/>
      <c r="B40" s="168" t="s">
        <v>3289</v>
      </c>
      <c r="C40" s="161" t="s">
        <v>1023</v>
      </c>
      <c r="D40" s="161"/>
      <c r="E40" s="161"/>
      <c r="F40" s="161"/>
      <c r="G40" s="161"/>
      <c r="H40" s="161"/>
      <c r="I40" s="161"/>
      <c r="J40" s="161"/>
      <c r="K40" s="161"/>
      <c r="L40" s="137"/>
      <c r="M40" s="140"/>
      <c r="N40" s="376" t="str">
        <f>VLOOKUP(_Output!D889,_Guidance!$B$2234:$C$2240,2,FALSE)</f>
        <v xml:space="preserve"> </v>
      </c>
      <c r="O40" s="300" t="s">
        <v>1153</v>
      </c>
      <c r="P40" s="154"/>
    </row>
    <row r="41" spans="1:16" ht="20.3" customHeight="1" x14ac:dyDescent="0.3">
      <c r="A41" s="155"/>
      <c r="B41" s="168" t="s">
        <v>3290</v>
      </c>
      <c r="C41" s="161" t="s">
        <v>1024</v>
      </c>
      <c r="D41" s="161"/>
      <c r="E41" s="161"/>
      <c r="F41" s="161"/>
      <c r="G41" s="161"/>
      <c r="H41" s="161"/>
      <c r="I41" s="161"/>
      <c r="J41" s="161"/>
      <c r="K41" s="161"/>
      <c r="L41" s="137"/>
      <c r="M41" s="140"/>
      <c r="N41" s="376" t="str">
        <f>VLOOKUP(_Output!D891,_Guidance!$B$2234:$C$2240,2,FALSE)</f>
        <v xml:space="preserve"> </v>
      </c>
      <c r="O41" s="300" t="s">
        <v>1154</v>
      </c>
      <c r="P41" s="154"/>
    </row>
    <row r="42" spans="1:16" ht="20.3" customHeight="1" x14ac:dyDescent="0.3">
      <c r="A42" s="155"/>
      <c r="B42" s="168" t="s">
        <v>3291</v>
      </c>
      <c r="C42" s="161" t="s">
        <v>2317</v>
      </c>
      <c r="D42" s="161"/>
      <c r="E42" s="161"/>
      <c r="F42" s="161"/>
      <c r="G42" s="161"/>
      <c r="H42" s="161"/>
      <c r="I42" s="161"/>
      <c r="J42" s="161"/>
      <c r="K42" s="161"/>
      <c r="L42" s="137"/>
      <c r="M42" s="140"/>
      <c r="N42" s="376" t="str">
        <f>VLOOKUP(_Output!D893,_Guidance!$B$2234:$C$2240,2,FALSE)</f>
        <v xml:space="preserve"> </v>
      </c>
      <c r="O42" s="300" t="s">
        <v>2318</v>
      </c>
      <c r="P42" s="154"/>
    </row>
    <row r="43" spans="1:16" ht="20.3" customHeight="1" x14ac:dyDescent="0.3">
      <c r="A43" s="155"/>
      <c r="B43" s="168" t="s">
        <v>3292</v>
      </c>
      <c r="C43" s="161" t="s">
        <v>1025</v>
      </c>
      <c r="D43" s="161"/>
      <c r="E43" s="161"/>
      <c r="F43" s="161"/>
      <c r="G43" s="161"/>
      <c r="H43" s="161"/>
      <c r="I43" s="161"/>
      <c r="J43" s="161"/>
      <c r="K43" s="161"/>
      <c r="L43" s="137"/>
      <c r="M43" s="140"/>
      <c r="N43" s="376" t="str">
        <f>VLOOKUP(_Output!D894,_Guidance!$B$2234:$C$2240,2,FALSE)</f>
        <v xml:space="preserve"> </v>
      </c>
      <c r="O43" s="300" t="s">
        <v>1155</v>
      </c>
      <c r="P43" s="154"/>
    </row>
    <row r="44" spans="1:16" ht="20.3" customHeight="1" x14ac:dyDescent="0.3">
      <c r="A44" s="155"/>
      <c r="B44" s="168" t="s">
        <v>3293</v>
      </c>
      <c r="C44" s="161" t="s">
        <v>1026</v>
      </c>
      <c r="D44" s="161"/>
      <c r="E44" s="161"/>
      <c r="F44" s="161"/>
      <c r="G44" s="161"/>
      <c r="H44" s="161"/>
      <c r="I44" s="161"/>
      <c r="J44" s="161"/>
      <c r="K44" s="161"/>
      <c r="L44" s="137"/>
      <c r="M44" s="140"/>
      <c r="N44" s="376" t="str">
        <f>VLOOKUP(_Output!D895,_Guidance!$B$2234:$C$2240,2,FALSE)</f>
        <v xml:space="preserve"> </v>
      </c>
      <c r="O44" s="300" t="s">
        <v>1156</v>
      </c>
      <c r="P44" s="154"/>
    </row>
    <row r="45" spans="1:16" ht="20.3" customHeight="1" x14ac:dyDescent="0.3">
      <c r="A45" s="155"/>
      <c r="B45" s="168" t="s">
        <v>3294</v>
      </c>
      <c r="C45" s="161" t="s">
        <v>1027</v>
      </c>
      <c r="D45" s="161"/>
      <c r="E45" s="161"/>
      <c r="F45" s="161"/>
      <c r="G45" s="161"/>
      <c r="H45" s="161"/>
      <c r="I45" s="161"/>
      <c r="J45" s="161"/>
      <c r="K45" s="161"/>
      <c r="L45" s="137"/>
      <c r="M45" s="140"/>
      <c r="N45" s="376" t="str">
        <f>VLOOKUP(_Output!D896,_Guidance!$B$2234:$C$2240,2,FALSE)</f>
        <v xml:space="preserve"> </v>
      </c>
      <c r="O45" s="300" t="s">
        <v>1157</v>
      </c>
      <c r="P45" s="154"/>
    </row>
    <row r="46" spans="1:16" ht="20.3" customHeight="1" x14ac:dyDescent="0.3">
      <c r="A46" s="155"/>
      <c r="B46" s="168" t="s">
        <v>3295</v>
      </c>
      <c r="C46" s="161" t="s">
        <v>360</v>
      </c>
      <c r="D46" s="161"/>
      <c r="E46" s="161"/>
      <c r="F46" s="161"/>
      <c r="G46" s="161"/>
      <c r="H46" s="161"/>
      <c r="I46" s="161"/>
      <c r="J46" s="161"/>
      <c r="K46" s="161"/>
      <c r="L46" s="137"/>
      <c r="M46" s="140"/>
      <c r="N46" s="376" t="str">
        <f>VLOOKUP(_Output!D897,_Guidance!$B$2234:$C$2240,2,FALSE)</f>
        <v xml:space="preserve"> </v>
      </c>
      <c r="O46" s="300" t="s">
        <v>1158</v>
      </c>
      <c r="P46" s="154"/>
    </row>
    <row r="47" spans="1:16" ht="20.3" customHeight="1" x14ac:dyDescent="0.3">
      <c r="A47" s="155"/>
      <c r="B47" s="168" t="s">
        <v>3296</v>
      </c>
      <c r="C47" s="161" t="s">
        <v>1028</v>
      </c>
      <c r="D47" s="161"/>
      <c r="E47" s="161"/>
      <c r="F47" s="161"/>
      <c r="G47" s="161"/>
      <c r="H47" s="161"/>
      <c r="I47" s="161"/>
      <c r="J47" s="161"/>
      <c r="K47" s="161"/>
      <c r="L47" s="137"/>
      <c r="M47" s="140"/>
      <c r="N47" s="376" t="str">
        <f>VLOOKUP(_Output!D898,_Guidance!$B$2234:$C$2240,2,FALSE)</f>
        <v xml:space="preserve"> </v>
      </c>
      <c r="O47" s="300" t="s">
        <v>1159</v>
      </c>
      <c r="P47" s="154"/>
    </row>
    <row r="48" spans="1:16" ht="20.3" customHeight="1" x14ac:dyDescent="0.3">
      <c r="A48" s="155"/>
      <c r="B48" s="168" t="s">
        <v>3297</v>
      </c>
      <c r="C48" s="161" t="s">
        <v>1029</v>
      </c>
      <c r="D48" s="161"/>
      <c r="E48" s="161"/>
      <c r="F48" s="161"/>
      <c r="G48" s="161"/>
      <c r="H48" s="161"/>
      <c r="I48" s="161"/>
      <c r="J48" s="161"/>
      <c r="K48" s="161"/>
      <c r="L48" s="137"/>
      <c r="M48" s="140"/>
      <c r="N48" s="376" t="str">
        <f>VLOOKUP(_Output!D899,_Guidance!$B$2234:$C$2240,2,FALSE)</f>
        <v xml:space="preserve"> </v>
      </c>
      <c r="O48" s="300" t="s">
        <v>1160</v>
      </c>
      <c r="P48" s="154"/>
    </row>
    <row r="49" spans="1:16" ht="20.3" customHeight="1" x14ac:dyDescent="0.3">
      <c r="A49" s="155"/>
      <c r="B49" s="168" t="s">
        <v>3298</v>
      </c>
      <c r="C49" s="161" t="s">
        <v>1030</v>
      </c>
      <c r="D49" s="161"/>
      <c r="E49" s="161"/>
      <c r="F49" s="161"/>
      <c r="G49" s="161"/>
      <c r="H49" s="161"/>
      <c r="I49" s="161"/>
      <c r="J49" s="161"/>
      <c r="K49" s="161"/>
      <c r="L49" s="137"/>
      <c r="M49" s="140"/>
      <c r="N49" s="376" t="str">
        <f>VLOOKUP(_Output!D902,_Guidance!$B$2234:$C$2240,2,FALSE)</f>
        <v xml:space="preserve"> </v>
      </c>
      <c r="O49" s="300" t="s">
        <v>1161</v>
      </c>
      <c r="P49" s="154"/>
    </row>
    <row r="50" spans="1:16" ht="20.3" customHeight="1" x14ac:dyDescent="0.3">
      <c r="A50" s="155"/>
      <c r="B50" s="168" t="s">
        <v>3299</v>
      </c>
      <c r="C50" s="161" t="s">
        <v>1031</v>
      </c>
      <c r="D50" s="161"/>
      <c r="E50" s="161"/>
      <c r="F50" s="161"/>
      <c r="G50" s="161"/>
      <c r="H50" s="161"/>
      <c r="I50" s="161"/>
      <c r="J50" s="161"/>
      <c r="K50" s="161"/>
      <c r="L50" s="137"/>
      <c r="M50" s="140"/>
      <c r="N50" s="376" t="str">
        <f>VLOOKUP(_Output!D904,_Guidance!$B$2234:$C$2240,2,FALSE)</f>
        <v xml:space="preserve"> </v>
      </c>
      <c r="O50" s="300" t="s">
        <v>1162</v>
      </c>
      <c r="P50" s="154"/>
    </row>
    <row r="51" spans="1:16" ht="20.3" customHeight="1" x14ac:dyDescent="0.3">
      <c r="A51" s="155"/>
      <c r="B51" s="168" t="s">
        <v>3300</v>
      </c>
      <c r="C51" s="161" t="s">
        <v>1032</v>
      </c>
      <c r="D51" s="161"/>
      <c r="E51" s="161"/>
      <c r="F51" s="161"/>
      <c r="G51" s="161"/>
      <c r="H51" s="161"/>
      <c r="I51" s="161"/>
      <c r="J51" s="161"/>
      <c r="K51" s="161"/>
      <c r="L51" s="137"/>
      <c r="M51" s="140"/>
      <c r="N51" s="376" t="str">
        <f>VLOOKUP(_Output!D905,_Guidance!$B$2234:$C$2240,2,FALSE)</f>
        <v xml:space="preserve"> </v>
      </c>
      <c r="O51" s="300" t="s">
        <v>1163</v>
      </c>
      <c r="P51" s="154"/>
    </row>
    <row r="52" spans="1:16" ht="20.3" customHeight="1" x14ac:dyDescent="0.3">
      <c r="A52" s="155"/>
      <c r="B52" s="168" t="s">
        <v>3301</v>
      </c>
      <c r="C52" s="161" t="s">
        <v>1033</v>
      </c>
      <c r="D52" s="161"/>
      <c r="E52" s="161"/>
      <c r="F52" s="161"/>
      <c r="G52" s="161"/>
      <c r="H52" s="161"/>
      <c r="I52" s="161"/>
      <c r="J52" s="161"/>
      <c r="K52" s="161"/>
      <c r="L52" s="137"/>
      <c r="M52" s="140"/>
      <c r="N52" s="376" t="str">
        <f>VLOOKUP(_Output!D907,_Guidance!$B$2234:$C$2240,2,FALSE)</f>
        <v xml:space="preserve"> </v>
      </c>
      <c r="O52" s="300" t="s">
        <v>1164</v>
      </c>
      <c r="P52" s="154"/>
    </row>
    <row r="53" spans="1:16" ht="20.3" customHeight="1" x14ac:dyDescent="0.3">
      <c r="A53" s="155"/>
      <c r="B53" s="168" t="s">
        <v>3302</v>
      </c>
      <c r="C53" s="161" t="s">
        <v>1034</v>
      </c>
      <c r="D53" s="161"/>
      <c r="E53" s="161"/>
      <c r="F53" s="161"/>
      <c r="G53" s="161"/>
      <c r="H53" s="161"/>
      <c r="I53" s="161"/>
      <c r="J53" s="161"/>
      <c r="K53" s="161"/>
      <c r="L53" s="137"/>
      <c r="M53" s="140"/>
      <c r="N53" s="376" t="str">
        <f>VLOOKUP(_Output!D908,_Guidance!$B$2234:$C$2240,2,FALSE)</f>
        <v xml:space="preserve"> </v>
      </c>
      <c r="O53" s="300" t="s">
        <v>1165</v>
      </c>
      <c r="P53" s="154"/>
    </row>
    <row r="54" spans="1:16" ht="20.3" customHeight="1" x14ac:dyDescent="0.3">
      <c r="A54" s="155"/>
      <c r="B54" s="168" t="s">
        <v>3303</v>
      </c>
      <c r="C54" s="161" t="s">
        <v>1035</v>
      </c>
      <c r="D54" s="161"/>
      <c r="E54" s="161"/>
      <c r="F54" s="161"/>
      <c r="G54" s="161"/>
      <c r="H54" s="161"/>
      <c r="I54" s="161"/>
      <c r="J54" s="161"/>
      <c r="K54" s="161"/>
      <c r="L54" s="137"/>
      <c r="M54" s="140"/>
      <c r="N54" s="376" t="str">
        <f>VLOOKUP(_Output!D909,_Guidance!$B$2234:$C$2240,2,FALSE)</f>
        <v xml:space="preserve"> </v>
      </c>
      <c r="O54" s="300" t="s">
        <v>1166</v>
      </c>
      <c r="P54" s="154"/>
    </row>
    <row r="55" spans="1:16" ht="20.3" customHeight="1" x14ac:dyDescent="0.3">
      <c r="A55" s="155"/>
      <c r="B55" s="168" t="s">
        <v>3304</v>
      </c>
      <c r="C55" s="161" t="s">
        <v>1036</v>
      </c>
      <c r="D55" s="161"/>
      <c r="E55" s="161"/>
      <c r="F55" s="161"/>
      <c r="G55" s="161"/>
      <c r="H55" s="161"/>
      <c r="I55" s="161"/>
      <c r="J55" s="161"/>
      <c r="K55" s="161"/>
      <c r="L55" s="137"/>
      <c r="M55" s="140"/>
      <c r="N55" s="376" t="str">
        <f>VLOOKUP(_Output!D910,_Guidance!$B$2234:$C$2240,2,FALSE)</f>
        <v xml:space="preserve"> </v>
      </c>
      <c r="O55" s="300" t="s">
        <v>2271</v>
      </c>
      <c r="P55" s="154"/>
    </row>
    <row r="56" spans="1:16" ht="20.3" customHeight="1" x14ac:dyDescent="0.3">
      <c r="A56" s="155"/>
      <c r="B56" s="168" t="s">
        <v>3305</v>
      </c>
      <c r="C56" s="161" t="s">
        <v>1037</v>
      </c>
      <c r="D56" s="161"/>
      <c r="E56" s="161"/>
      <c r="F56" s="161"/>
      <c r="G56" s="161"/>
      <c r="H56" s="161"/>
      <c r="I56" s="161"/>
      <c r="J56" s="161"/>
      <c r="K56" s="161"/>
      <c r="L56" s="137"/>
      <c r="M56" s="140"/>
      <c r="N56" s="376" t="str">
        <f>VLOOKUP(_Output!D911,_Guidance!$B$2234:$C$2240,2,FALSE)</f>
        <v xml:space="preserve"> </v>
      </c>
      <c r="O56" s="300" t="s">
        <v>1167</v>
      </c>
      <c r="P56" s="154"/>
    </row>
    <row r="57" spans="1:16" ht="20.3" customHeight="1" x14ac:dyDescent="0.3">
      <c r="A57" s="155"/>
      <c r="B57" s="168" t="s">
        <v>3306</v>
      </c>
      <c r="C57" s="161" t="s">
        <v>1038</v>
      </c>
      <c r="D57" s="161"/>
      <c r="E57" s="161"/>
      <c r="F57" s="161"/>
      <c r="G57" s="161"/>
      <c r="H57" s="161"/>
      <c r="I57" s="161"/>
      <c r="J57" s="161"/>
      <c r="K57" s="161"/>
      <c r="L57" s="137"/>
      <c r="M57" s="140"/>
      <c r="N57" s="376" t="str">
        <f>VLOOKUP(_Output!D912,_Guidance!$B$2234:$C$2240,2,FALSE)</f>
        <v xml:space="preserve"> </v>
      </c>
      <c r="O57" s="300" t="s">
        <v>1168</v>
      </c>
      <c r="P57" s="154"/>
    </row>
    <row r="58" spans="1:16" ht="20.3" customHeight="1" x14ac:dyDescent="0.3">
      <c r="A58" s="155"/>
      <c r="B58" s="168" t="s">
        <v>3307</v>
      </c>
      <c r="C58" s="169" t="s">
        <v>2435</v>
      </c>
      <c r="D58" s="169"/>
      <c r="E58" s="169"/>
      <c r="F58" s="169"/>
      <c r="G58" s="169"/>
      <c r="H58" s="169"/>
      <c r="I58" s="169"/>
      <c r="J58" s="169"/>
      <c r="K58" s="169"/>
      <c r="L58" s="139"/>
      <c r="M58" s="143"/>
      <c r="N58" s="511" t="str">
        <f>VLOOKUP(_Output!D981,_Guidance!$B$2234:$C$2240,2,FALSE)</f>
        <v xml:space="preserve"> </v>
      </c>
      <c r="O58" s="304" t="s">
        <v>2436</v>
      </c>
      <c r="P58" s="154"/>
    </row>
    <row r="59" spans="1:16" ht="20.3" customHeight="1" x14ac:dyDescent="0.3">
      <c r="A59" s="155"/>
      <c r="B59" s="140"/>
      <c r="C59" s="158" t="s">
        <v>578</v>
      </c>
      <c r="D59" s="158"/>
      <c r="E59" s="158"/>
      <c r="F59" s="158"/>
      <c r="G59" s="158"/>
      <c r="H59" s="158"/>
      <c r="I59" s="158"/>
      <c r="J59" s="158"/>
      <c r="K59" s="158"/>
      <c r="L59" s="307">
        <f>IFERROR(ROUND(_Output!K914,0),0)</f>
        <v>0</v>
      </c>
      <c r="M59" s="140"/>
      <c r="N59" s="178"/>
      <c r="O59" s="300"/>
      <c r="P59" s="154"/>
    </row>
    <row r="60" spans="1:16" ht="20.3" customHeight="1" x14ac:dyDescent="0.3">
      <c r="A60" s="155"/>
      <c r="B60" s="140"/>
      <c r="C60" s="140"/>
      <c r="D60" s="140"/>
      <c r="E60" s="140"/>
      <c r="F60" s="140"/>
      <c r="G60" s="140"/>
      <c r="H60" s="140"/>
      <c r="I60" s="140"/>
      <c r="J60" s="140"/>
      <c r="K60" s="140"/>
      <c r="L60" s="144"/>
      <c r="M60" s="140"/>
      <c r="N60" s="137"/>
      <c r="O60" s="137"/>
      <c r="P60" s="154"/>
    </row>
    <row r="61" spans="1:16" ht="20.3" customHeight="1" x14ac:dyDescent="0.3">
      <c r="A61" s="174"/>
      <c r="B61" s="172" t="s">
        <v>223</v>
      </c>
      <c r="C61" s="172"/>
      <c r="D61" s="172"/>
      <c r="E61" s="172"/>
      <c r="F61" s="172"/>
      <c r="G61" s="172"/>
      <c r="H61" s="172"/>
      <c r="I61" s="172"/>
      <c r="J61" s="172"/>
      <c r="K61" s="383"/>
      <c r="L61" s="139"/>
      <c r="M61" s="140"/>
      <c r="N61" s="139"/>
      <c r="O61" s="139"/>
      <c r="P61" s="154"/>
    </row>
    <row r="62" spans="1:16" ht="20.3" customHeight="1" x14ac:dyDescent="0.3">
      <c r="A62" s="9"/>
      <c r="B62" s="3" t="s">
        <v>3308</v>
      </c>
      <c r="C62" s="3" t="s">
        <v>4103</v>
      </c>
      <c r="D62" s="5"/>
      <c r="E62" s="5"/>
      <c r="F62" s="5"/>
      <c r="G62" s="5"/>
      <c r="H62" s="5"/>
      <c r="I62" s="5"/>
      <c r="J62" s="5"/>
      <c r="K62" s="102" t="s">
        <v>863</v>
      </c>
      <c r="L62" s="601" t="s">
        <v>442</v>
      </c>
      <c r="M62" s="602"/>
      <c r="N62" s="909"/>
      <c r="O62" s="910"/>
      <c r="P62" s="14"/>
    </row>
    <row r="63" spans="1:16" ht="20.3" customHeight="1" x14ac:dyDescent="0.3">
      <c r="A63" s="9"/>
      <c r="B63" s="5"/>
      <c r="C63" s="5"/>
      <c r="D63" s="5"/>
      <c r="E63" s="5"/>
      <c r="F63" s="5"/>
      <c r="G63" s="5"/>
      <c r="H63" s="5"/>
      <c r="I63" s="5"/>
      <c r="J63" s="5"/>
      <c r="K63" s="5"/>
      <c r="L63" s="603" t="s">
        <v>1052</v>
      </c>
      <c r="M63" s="604"/>
      <c r="N63" s="905"/>
      <c r="O63" s="906"/>
      <c r="P63" s="14"/>
    </row>
    <row r="64" spans="1:16" ht="20.3" customHeight="1" x14ac:dyDescent="0.3">
      <c r="A64" s="9"/>
      <c r="B64" s="5"/>
      <c r="C64" s="5"/>
      <c r="D64" s="5"/>
      <c r="E64" s="5"/>
      <c r="F64" s="5"/>
      <c r="G64" s="5"/>
      <c r="H64" s="5"/>
      <c r="I64" s="5"/>
      <c r="J64" s="5"/>
      <c r="K64" s="5"/>
      <c r="L64" s="603" t="s">
        <v>1053</v>
      </c>
      <c r="M64" s="604"/>
      <c r="N64" s="901"/>
      <c r="O64" s="902"/>
      <c r="P64" s="14"/>
    </row>
    <row r="65" spans="1:16" ht="20.3" customHeight="1" x14ac:dyDescent="0.3">
      <c r="A65" s="9"/>
      <c r="B65" s="5"/>
      <c r="C65" s="5"/>
      <c r="D65" s="5"/>
      <c r="E65" s="5"/>
      <c r="F65" s="5"/>
      <c r="G65" s="5"/>
      <c r="H65" s="5"/>
      <c r="I65" s="5"/>
      <c r="J65" s="5"/>
      <c r="K65" s="5"/>
      <c r="L65" s="603" t="s">
        <v>1054</v>
      </c>
      <c r="M65" s="604"/>
      <c r="N65" s="905"/>
      <c r="O65" s="906"/>
      <c r="P65" s="14"/>
    </row>
    <row r="66" spans="1:16" ht="20.3" customHeight="1" x14ac:dyDescent="0.3">
      <c r="A66" s="9"/>
      <c r="B66" s="5"/>
      <c r="C66" s="5"/>
      <c r="D66" s="5"/>
      <c r="E66" s="5"/>
      <c r="F66" s="5"/>
      <c r="G66" s="5"/>
      <c r="H66" s="5"/>
      <c r="I66" s="5"/>
      <c r="J66" s="5"/>
      <c r="K66" s="5"/>
      <c r="L66" s="603" t="s">
        <v>1055</v>
      </c>
      <c r="M66" s="604"/>
      <c r="N66" s="901"/>
      <c r="O66" s="902"/>
      <c r="P66" s="14"/>
    </row>
    <row r="67" spans="1:16" ht="20.3" customHeight="1" x14ac:dyDescent="0.3">
      <c r="A67" s="9"/>
      <c r="B67" s="5"/>
      <c r="C67" s="5"/>
      <c r="D67" s="5"/>
      <c r="E67" s="5"/>
      <c r="F67" s="5"/>
      <c r="G67" s="5"/>
      <c r="H67" s="5"/>
      <c r="I67" s="5"/>
      <c r="J67" s="5"/>
      <c r="K67" s="5"/>
      <c r="L67" s="603" t="s">
        <v>1056</v>
      </c>
      <c r="M67" s="604"/>
      <c r="N67" s="901"/>
      <c r="O67" s="902"/>
      <c r="P67" s="14"/>
    </row>
    <row r="68" spans="1:16" ht="20.3" customHeight="1" x14ac:dyDescent="0.3">
      <c r="A68" s="9"/>
      <c r="B68" s="5"/>
      <c r="C68" s="5"/>
      <c r="D68" s="5"/>
      <c r="E68" s="5"/>
      <c r="F68" s="5"/>
      <c r="G68" s="5"/>
      <c r="H68" s="5"/>
      <c r="I68" s="5"/>
      <c r="J68" s="5"/>
      <c r="K68" s="5"/>
      <c r="L68" s="603" t="s">
        <v>1057</v>
      </c>
      <c r="M68" s="604"/>
      <c r="N68" s="905"/>
      <c r="O68" s="906"/>
      <c r="P68" s="14"/>
    </row>
    <row r="69" spans="1:16" ht="20.3" customHeight="1" x14ac:dyDescent="0.3">
      <c r="A69" s="9"/>
      <c r="B69" s="5"/>
      <c r="C69" s="5"/>
      <c r="D69" s="5"/>
      <c r="E69" s="5"/>
      <c r="F69" s="5"/>
      <c r="G69" s="5"/>
      <c r="H69" s="5"/>
      <c r="I69" s="5"/>
      <c r="J69" s="5"/>
      <c r="K69" s="5"/>
      <c r="L69" s="603" t="s">
        <v>1058</v>
      </c>
      <c r="M69" s="604"/>
      <c r="N69" s="899"/>
      <c r="O69" s="900"/>
      <c r="P69" s="14"/>
    </row>
    <row r="70" spans="1:16" ht="20.3" customHeight="1" x14ac:dyDescent="0.3">
      <c r="A70" s="9"/>
      <c r="B70" s="5"/>
      <c r="C70" s="5"/>
      <c r="D70" s="5"/>
      <c r="E70" s="5"/>
      <c r="F70" s="5"/>
      <c r="G70" s="5"/>
      <c r="H70" s="5"/>
      <c r="I70" s="5"/>
      <c r="J70" s="5"/>
      <c r="K70" s="5"/>
      <c r="L70" s="603" t="s">
        <v>1059</v>
      </c>
      <c r="M70" s="604"/>
      <c r="N70" s="899"/>
      <c r="O70" s="900"/>
      <c r="P70" s="14"/>
    </row>
    <row r="71" spans="1:16" ht="20.3" customHeight="1" x14ac:dyDescent="0.3">
      <c r="A71" s="9"/>
      <c r="B71" s="5"/>
      <c r="C71" s="5"/>
      <c r="D71" s="5"/>
      <c r="E71" s="5"/>
      <c r="F71" s="5"/>
      <c r="G71" s="5"/>
      <c r="H71" s="5"/>
      <c r="I71" s="5"/>
      <c r="J71" s="5"/>
      <c r="K71" s="5"/>
      <c r="L71" s="603" t="s">
        <v>1060</v>
      </c>
      <c r="M71" s="604"/>
      <c r="N71" s="899"/>
      <c r="O71" s="900"/>
      <c r="P71" s="14"/>
    </row>
    <row r="72" spans="1:16" ht="20.3" customHeight="1" x14ac:dyDescent="0.3">
      <c r="A72" s="9"/>
      <c r="B72" s="5"/>
      <c r="C72" s="5"/>
      <c r="D72" s="5"/>
      <c r="E72" s="5"/>
      <c r="F72" s="5"/>
      <c r="G72" s="5"/>
      <c r="H72" s="5"/>
      <c r="I72" s="5"/>
      <c r="J72" s="5"/>
      <c r="K72" s="5"/>
      <c r="L72" s="603" t="s">
        <v>1061</v>
      </c>
      <c r="M72" s="604"/>
      <c r="N72" s="899"/>
      <c r="O72" s="900"/>
      <c r="P72" s="14"/>
    </row>
    <row r="73" spans="1:16" ht="20.3" customHeight="1" x14ac:dyDescent="0.3">
      <c r="A73" s="9"/>
      <c r="B73" s="5"/>
      <c r="C73" s="5"/>
      <c r="D73" s="5"/>
      <c r="E73" s="5"/>
      <c r="F73" s="5"/>
      <c r="G73" s="5"/>
      <c r="H73" s="5"/>
      <c r="I73" s="5"/>
      <c r="J73" s="5"/>
      <c r="K73" s="5"/>
      <c r="L73" s="603" t="s">
        <v>1062</v>
      </c>
      <c r="M73" s="604"/>
      <c r="N73" s="899"/>
      <c r="O73" s="900"/>
      <c r="P73" s="14"/>
    </row>
    <row r="74" spans="1:16" ht="20.3" customHeight="1" x14ac:dyDescent="0.3">
      <c r="A74" s="9"/>
      <c r="B74" s="5"/>
      <c r="C74" s="5"/>
      <c r="D74" s="5"/>
      <c r="E74" s="5"/>
      <c r="F74" s="5"/>
      <c r="G74" s="5"/>
      <c r="H74" s="5"/>
      <c r="I74" s="5"/>
      <c r="J74" s="5"/>
      <c r="K74" s="5"/>
      <c r="L74" s="605" t="s">
        <v>1063</v>
      </c>
      <c r="M74" s="606"/>
      <c r="N74" s="907"/>
      <c r="O74" s="908"/>
      <c r="P74" s="14"/>
    </row>
    <row r="75" spans="1:16" ht="20.3" customHeight="1" x14ac:dyDescent="0.3">
      <c r="A75" s="9"/>
      <c r="B75" s="5"/>
      <c r="C75" s="5"/>
      <c r="D75" s="5"/>
      <c r="E75" s="5"/>
      <c r="F75" s="5"/>
      <c r="G75" s="5"/>
      <c r="H75" s="5"/>
      <c r="I75" s="5"/>
      <c r="J75" s="5"/>
      <c r="K75" s="5"/>
      <c r="L75" s="5"/>
      <c r="M75" s="5"/>
      <c r="N75" s="5"/>
      <c r="O75" s="5"/>
      <c r="P75" s="14"/>
    </row>
    <row r="76" spans="1:16" ht="20.3" customHeight="1" x14ac:dyDescent="0.3">
      <c r="A76" s="9"/>
      <c r="B76" s="5"/>
      <c r="C76" s="5"/>
      <c r="D76" s="5"/>
      <c r="E76" s="5"/>
      <c r="F76" s="5"/>
      <c r="G76" s="5"/>
      <c r="H76" s="5"/>
      <c r="I76" s="5"/>
      <c r="J76" s="5"/>
      <c r="K76" s="102" t="s">
        <v>902</v>
      </c>
      <c r="L76" s="613" t="s">
        <v>3288</v>
      </c>
      <c r="M76" s="614"/>
      <c r="N76" s="945"/>
      <c r="O76" s="946"/>
      <c r="P76" s="14"/>
    </row>
    <row r="77" spans="1:16" ht="20.3" customHeight="1" x14ac:dyDescent="0.3">
      <c r="A77" s="9"/>
      <c r="B77" s="5"/>
      <c r="C77" s="5"/>
      <c r="D77" s="5"/>
      <c r="E77" s="5"/>
      <c r="F77" s="5"/>
      <c r="G77" s="5"/>
      <c r="H77" s="5"/>
      <c r="I77" s="5"/>
      <c r="J77" s="5"/>
      <c r="K77" s="5"/>
      <c r="L77" s="615" t="s">
        <v>3289</v>
      </c>
      <c r="M77" s="616"/>
      <c r="N77" s="941"/>
      <c r="O77" s="942"/>
      <c r="P77" s="14"/>
    </row>
    <row r="78" spans="1:16" ht="20.3" customHeight="1" x14ac:dyDescent="0.3">
      <c r="A78" s="9"/>
      <c r="B78" s="5"/>
      <c r="C78" s="5"/>
      <c r="D78" s="5"/>
      <c r="E78" s="5"/>
      <c r="F78" s="5"/>
      <c r="G78" s="5"/>
      <c r="H78" s="5"/>
      <c r="I78" s="5"/>
      <c r="J78" s="5"/>
      <c r="K78" s="5"/>
      <c r="L78" s="615" t="s">
        <v>3290</v>
      </c>
      <c r="M78" s="616"/>
      <c r="N78" s="943"/>
      <c r="O78" s="944"/>
      <c r="P78" s="14"/>
    </row>
    <row r="79" spans="1:16" ht="20.3" customHeight="1" x14ac:dyDescent="0.3">
      <c r="A79" s="9"/>
      <c r="B79" s="5"/>
      <c r="C79" s="5"/>
      <c r="D79" s="5"/>
      <c r="E79" s="5"/>
      <c r="F79" s="5"/>
      <c r="G79" s="5"/>
      <c r="H79" s="5"/>
      <c r="I79" s="5"/>
      <c r="J79" s="5"/>
      <c r="K79" s="5"/>
      <c r="L79" s="615" t="s">
        <v>3291</v>
      </c>
      <c r="M79" s="616"/>
      <c r="N79" s="941"/>
      <c r="O79" s="942"/>
      <c r="P79" s="14"/>
    </row>
    <row r="80" spans="1:16" ht="20.3" customHeight="1" x14ac:dyDescent="0.3">
      <c r="A80" s="9"/>
      <c r="B80" s="5"/>
      <c r="C80" s="5"/>
      <c r="D80" s="5"/>
      <c r="E80" s="5"/>
      <c r="F80" s="5"/>
      <c r="G80" s="5"/>
      <c r="H80" s="5"/>
      <c r="I80" s="5"/>
      <c r="J80" s="5"/>
      <c r="K80" s="5"/>
      <c r="L80" s="615" t="s">
        <v>3292</v>
      </c>
      <c r="M80" s="616"/>
      <c r="N80" s="941"/>
      <c r="O80" s="942"/>
      <c r="P80" s="14"/>
    </row>
    <row r="81" spans="1:16" ht="20.3" customHeight="1" x14ac:dyDescent="0.3">
      <c r="A81" s="9"/>
      <c r="B81" s="5"/>
      <c r="C81" s="5"/>
      <c r="D81" s="5"/>
      <c r="E81" s="5"/>
      <c r="F81" s="5"/>
      <c r="G81" s="5"/>
      <c r="H81" s="5"/>
      <c r="I81" s="5"/>
      <c r="J81" s="5"/>
      <c r="K81" s="5"/>
      <c r="L81" s="615" t="s">
        <v>3293</v>
      </c>
      <c r="M81" s="616"/>
      <c r="N81" s="941"/>
      <c r="O81" s="942"/>
      <c r="P81" s="14"/>
    </row>
    <row r="82" spans="1:16" ht="20.3" customHeight="1" x14ac:dyDescent="0.3">
      <c r="A82" s="9"/>
      <c r="B82" s="5"/>
      <c r="C82" s="5"/>
      <c r="D82" s="5"/>
      <c r="E82" s="5"/>
      <c r="F82" s="5"/>
      <c r="G82" s="5"/>
      <c r="H82" s="5"/>
      <c r="I82" s="5"/>
      <c r="J82" s="5"/>
      <c r="K82" s="5"/>
      <c r="L82" s="615" t="s">
        <v>3294</v>
      </c>
      <c r="M82" s="616"/>
      <c r="N82" s="941"/>
      <c r="O82" s="942"/>
      <c r="P82" s="14"/>
    </row>
    <row r="83" spans="1:16" ht="20.3" customHeight="1" x14ac:dyDescent="0.3">
      <c r="A83" s="9"/>
      <c r="B83" s="5"/>
      <c r="C83" s="5"/>
      <c r="D83" s="5"/>
      <c r="E83" s="5"/>
      <c r="F83" s="5"/>
      <c r="G83" s="5"/>
      <c r="H83" s="5"/>
      <c r="I83" s="5"/>
      <c r="J83" s="5"/>
      <c r="K83" s="5"/>
      <c r="L83" s="615" t="s">
        <v>3295</v>
      </c>
      <c r="M83" s="616"/>
      <c r="N83" s="941"/>
      <c r="O83" s="942"/>
      <c r="P83" s="14"/>
    </row>
    <row r="84" spans="1:16" ht="20.3" customHeight="1" x14ac:dyDescent="0.3">
      <c r="A84" s="9"/>
      <c r="B84" s="5"/>
      <c r="C84" s="5"/>
      <c r="D84" s="5"/>
      <c r="E84" s="5"/>
      <c r="F84" s="5"/>
      <c r="G84" s="5"/>
      <c r="H84" s="5"/>
      <c r="I84" s="5"/>
      <c r="J84" s="5"/>
      <c r="K84" s="5"/>
      <c r="L84" s="615" t="s">
        <v>3296</v>
      </c>
      <c r="M84" s="616"/>
      <c r="N84" s="941"/>
      <c r="O84" s="942"/>
      <c r="P84" s="14"/>
    </row>
    <row r="85" spans="1:16" ht="20.3" customHeight="1" x14ac:dyDescent="0.3">
      <c r="A85" s="9"/>
      <c r="B85" s="5"/>
      <c r="C85" s="5"/>
      <c r="D85" s="5"/>
      <c r="E85" s="5"/>
      <c r="F85" s="5"/>
      <c r="G85" s="5"/>
      <c r="H85" s="5"/>
      <c r="I85" s="5"/>
      <c r="J85" s="5"/>
      <c r="K85" s="5"/>
      <c r="L85" s="615" t="s">
        <v>3297</v>
      </c>
      <c r="M85" s="616"/>
      <c r="N85" s="941"/>
      <c r="O85" s="942"/>
      <c r="P85" s="14"/>
    </row>
    <row r="86" spans="1:16" ht="20.3" customHeight="1" x14ac:dyDescent="0.3">
      <c r="A86" s="9"/>
      <c r="B86" s="5"/>
      <c r="C86" s="5"/>
      <c r="D86" s="5"/>
      <c r="E86" s="5"/>
      <c r="F86" s="5"/>
      <c r="G86" s="5"/>
      <c r="H86" s="5"/>
      <c r="I86" s="5"/>
      <c r="J86" s="5"/>
      <c r="K86" s="5"/>
      <c r="L86" s="615" t="s">
        <v>3298</v>
      </c>
      <c r="M86" s="616"/>
      <c r="N86" s="941"/>
      <c r="O86" s="942"/>
      <c r="P86" s="14"/>
    </row>
    <row r="87" spans="1:16" ht="20.3" customHeight="1" x14ac:dyDescent="0.3">
      <c r="A87" s="9"/>
      <c r="B87" s="5"/>
      <c r="C87" s="5"/>
      <c r="D87" s="5"/>
      <c r="E87" s="5"/>
      <c r="F87" s="5"/>
      <c r="G87" s="5"/>
      <c r="H87" s="5"/>
      <c r="I87" s="5"/>
      <c r="J87" s="5"/>
      <c r="K87" s="5"/>
      <c r="L87" s="615" t="s">
        <v>3299</v>
      </c>
      <c r="M87" s="616"/>
      <c r="N87" s="941"/>
      <c r="O87" s="942"/>
      <c r="P87" s="14"/>
    </row>
    <row r="88" spans="1:16" ht="20.3" customHeight="1" x14ac:dyDescent="0.3">
      <c r="A88" s="9"/>
      <c r="B88" s="5"/>
      <c r="C88" s="5"/>
      <c r="D88" s="5"/>
      <c r="E88" s="5"/>
      <c r="F88" s="5"/>
      <c r="G88" s="5"/>
      <c r="H88" s="5"/>
      <c r="I88" s="5"/>
      <c r="J88" s="5"/>
      <c r="K88" s="5"/>
      <c r="L88" s="615" t="s">
        <v>3300</v>
      </c>
      <c r="M88" s="616"/>
      <c r="N88" s="941"/>
      <c r="O88" s="942"/>
      <c r="P88" s="14"/>
    </row>
    <row r="89" spans="1:16" ht="20.3" customHeight="1" x14ac:dyDescent="0.3">
      <c r="A89" s="9"/>
      <c r="B89" s="5"/>
      <c r="C89" s="5"/>
      <c r="D89" s="5"/>
      <c r="E89" s="5"/>
      <c r="F89" s="5"/>
      <c r="G89" s="5"/>
      <c r="H89" s="5"/>
      <c r="I89" s="5"/>
      <c r="J89" s="5"/>
      <c r="K89" s="5"/>
      <c r="L89" s="615" t="s">
        <v>3301</v>
      </c>
      <c r="M89" s="616"/>
      <c r="N89" s="941"/>
      <c r="O89" s="942"/>
      <c r="P89" s="14"/>
    </row>
    <row r="90" spans="1:16" ht="20.3" customHeight="1" x14ac:dyDescent="0.3">
      <c r="A90" s="9"/>
      <c r="B90" s="5"/>
      <c r="C90" s="5"/>
      <c r="D90" s="5"/>
      <c r="E90" s="5"/>
      <c r="F90" s="5"/>
      <c r="G90" s="5"/>
      <c r="H90" s="5"/>
      <c r="I90" s="5"/>
      <c r="J90" s="5"/>
      <c r="K90" s="5"/>
      <c r="L90" s="615" t="s">
        <v>3302</v>
      </c>
      <c r="M90" s="616"/>
      <c r="N90" s="941"/>
      <c r="O90" s="942"/>
      <c r="P90" s="14"/>
    </row>
    <row r="91" spans="1:16" ht="20.3" customHeight="1" x14ac:dyDescent="0.3">
      <c r="A91" s="9"/>
      <c r="B91" s="5"/>
      <c r="C91" s="5"/>
      <c r="D91" s="5"/>
      <c r="E91" s="5"/>
      <c r="F91" s="5"/>
      <c r="G91" s="5"/>
      <c r="H91" s="5"/>
      <c r="I91" s="5"/>
      <c r="J91" s="5"/>
      <c r="K91" s="5"/>
      <c r="L91" s="615" t="s">
        <v>3303</v>
      </c>
      <c r="M91" s="616"/>
      <c r="N91" s="941"/>
      <c r="O91" s="942"/>
      <c r="P91" s="14"/>
    </row>
    <row r="92" spans="1:16" ht="20.3" customHeight="1" x14ac:dyDescent="0.3">
      <c r="A92" s="9"/>
      <c r="B92" s="5"/>
      <c r="C92" s="5"/>
      <c r="D92" s="5"/>
      <c r="E92" s="5"/>
      <c r="F92" s="5"/>
      <c r="G92" s="5"/>
      <c r="H92" s="5"/>
      <c r="I92" s="5"/>
      <c r="J92" s="5"/>
      <c r="K92" s="5"/>
      <c r="L92" s="615" t="s">
        <v>3304</v>
      </c>
      <c r="M92" s="616"/>
      <c r="N92" s="941"/>
      <c r="O92" s="942"/>
      <c r="P92" s="14"/>
    </row>
    <row r="93" spans="1:16" ht="20.3" customHeight="1" x14ac:dyDescent="0.3">
      <c r="A93" s="9"/>
      <c r="B93" s="5"/>
      <c r="C93" s="5"/>
      <c r="D93" s="5"/>
      <c r="E93" s="5"/>
      <c r="F93" s="5"/>
      <c r="G93" s="5"/>
      <c r="H93" s="5"/>
      <c r="I93" s="5"/>
      <c r="J93" s="5"/>
      <c r="K93" s="5"/>
      <c r="L93" s="615" t="s">
        <v>3305</v>
      </c>
      <c r="M93" s="616"/>
      <c r="N93" s="941"/>
      <c r="O93" s="942"/>
      <c r="P93" s="14"/>
    </row>
    <row r="94" spans="1:16" ht="20.3" customHeight="1" x14ac:dyDescent="0.3">
      <c r="A94" s="9"/>
      <c r="B94" s="5"/>
      <c r="C94" s="5"/>
      <c r="D94" s="5"/>
      <c r="E94" s="5"/>
      <c r="F94" s="5"/>
      <c r="G94" s="5"/>
      <c r="H94" s="5"/>
      <c r="I94" s="5"/>
      <c r="J94" s="5"/>
      <c r="K94" s="5"/>
      <c r="L94" s="615" t="s">
        <v>3306</v>
      </c>
      <c r="M94" s="616"/>
      <c r="N94" s="941"/>
      <c r="O94" s="942"/>
      <c r="P94" s="14"/>
    </row>
    <row r="95" spans="1:16" ht="20.3" customHeight="1" x14ac:dyDescent="0.3">
      <c r="A95" s="9"/>
      <c r="B95" s="5"/>
      <c r="C95" s="5"/>
      <c r="D95" s="5"/>
      <c r="E95" s="5"/>
      <c r="F95" s="5"/>
      <c r="G95" s="5"/>
      <c r="H95" s="5"/>
      <c r="I95" s="5"/>
      <c r="J95" s="5"/>
      <c r="K95" s="5"/>
      <c r="L95" s="617" t="s">
        <v>3307</v>
      </c>
      <c r="M95" s="618"/>
      <c r="N95" s="953"/>
      <c r="O95" s="954"/>
      <c r="P95" s="14"/>
    </row>
    <row r="96" spans="1:16" ht="20.3" customHeight="1" thickBot="1" x14ac:dyDescent="0.35">
      <c r="A96" s="10"/>
      <c r="B96" s="11"/>
      <c r="C96" s="11"/>
      <c r="D96" s="11"/>
      <c r="E96" s="11"/>
      <c r="F96" s="11"/>
      <c r="G96" s="11"/>
      <c r="H96" s="11"/>
      <c r="I96" s="11"/>
      <c r="J96" s="11"/>
      <c r="K96" s="11"/>
      <c r="L96" s="11"/>
      <c r="M96" s="11"/>
      <c r="N96" s="11"/>
      <c r="O96" s="11"/>
      <c r="P96" s="15"/>
    </row>
  </sheetData>
  <mergeCells count="42">
    <mergeCell ref="N62:O62"/>
    <mergeCell ref="N63:O63"/>
    <mergeCell ref="N64:O64"/>
    <mergeCell ref="N65:O65"/>
    <mergeCell ref="N66:O66"/>
    <mergeCell ref="B3:F3"/>
    <mergeCell ref="G3:K3"/>
    <mergeCell ref="B4:F4"/>
    <mergeCell ref="G4:K4"/>
    <mergeCell ref="B5:F5"/>
    <mergeCell ref="G5:K5"/>
    <mergeCell ref="B6:F6"/>
    <mergeCell ref="B1:K2"/>
    <mergeCell ref="L1:L2"/>
    <mergeCell ref="N67:O67"/>
    <mergeCell ref="N68:O68"/>
    <mergeCell ref="N69:O69"/>
    <mergeCell ref="N70:O70"/>
    <mergeCell ref="N71:O71"/>
    <mergeCell ref="N72:O72"/>
    <mergeCell ref="N73:O73"/>
    <mergeCell ref="N74:O74"/>
    <mergeCell ref="N76:O76"/>
    <mergeCell ref="N77:O77"/>
    <mergeCell ref="N78:O78"/>
    <mergeCell ref="N79:O79"/>
    <mergeCell ref="N80:O80"/>
    <mergeCell ref="N81:O81"/>
    <mergeCell ref="N82:O82"/>
    <mergeCell ref="N83:O83"/>
    <mergeCell ref="N84:O84"/>
    <mergeCell ref="N85:O85"/>
    <mergeCell ref="N86:O86"/>
    <mergeCell ref="N87:O87"/>
    <mergeCell ref="N93:O93"/>
    <mergeCell ref="N94:O94"/>
    <mergeCell ref="N95:O95"/>
    <mergeCell ref="N88:O88"/>
    <mergeCell ref="N89:O89"/>
    <mergeCell ref="N90:O90"/>
    <mergeCell ref="N91:O91"/>
    <mergeCell ref="N92:O92"/>
  </mergeCells>
  <phoneticPr fontId="24" type="noConversion"/>
  <conditionalFormatting sqref="L59">
    <cfRule type="dataBar" priority="19">
      <dataBar>
        <cfvo type="num" val="0"/>
        <cfvo type="num" val="100"/>
        <color rgb="FF638EC6"/>
      </dataBar>
      <extLst>
        <ext xmlns:x14="http://schemas.microsoft.com/office/spreadsheetml/2009/9/main" uri="{B025F937-C7B1-47D3-B67F-A62EFF666E3E}">
          <x14:id>{25F4DF24-9168-4509-A3B8-525407891A8A}</x14:id>
        </ext>
      </extLst>
    </cfRule>
  </conditionalFormatting>
  <hyperlinks>
    <hyperlink ref="B3:F3" location="'Services - SCM'!A1" tooltip="1. Security Monitoring" display="1. Security Monitoring" xr:uid="{00000000-0004-0000-1D00-000000000000}"/>
    <hyperlink ref="G3:K3" location="'Services - HNT'!A1" tooltip="5. Threat Hunting" display="5. Threat Hunting" xr:uid="{00000000-0004-0000-1D00-000002000000}"/>
    <hyperlink ref="B4:F4" location="'Services - SIM'!A1" tooltip="2. Security Incident Management" display="2. Security Incident Management" xr:uid="{00000000-0004-0000-1D00-000004000000}"/>
    <hyperlink ref="B6:F6" location="'Services - THR'!A1" tooltip="4. Threat Intelligence" display="4. Threat Intelligence" xr:uid="{F97F4592-F9C5-4116-AD5D-540C0CE507B8}"/>
    <hyperlink ref="B5:F5" location="'Services - A&amp;F'!A1" tooltip="3. Forensic Analysis" display="3. Forensic Analysis" xr:uid="{676A90AC-078B-4A54-80A1-5CB29E714531}"/>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64865" r:id="rId4" name="Drop Down 1">
              <controlPr defaultSize="0" autoLine="0" autoPict="0">
                <anchor moveWithCells="1">
                  <from>
                    <xdr:col>11</xdr:col>
                    <xdr:colOff>15368</xdr:colOff>
                    <xdr:row>10</xdr:row>
                    <xdr:rowOff>15368</xdr:rowOff>
                  </from>
                  <to>
                    <xdr:col>12</xdr:col>
                    <xdr:colOff>15368</xdr:colOff>
                    <xdr:row>10</xdr:row>
                    <xdr:rowOff>238205</xdr:rowOff>
                  </to>
                </anchor>
              </controlPr>
            </control>
          </mc:Choice>
        </mc:AlternateContent>
        <mc:AlternateContent xmlns:mc="http://schemas.openxmlformats.org/markup-compatibility/2006">
          <mc:Choice Requires="x14">
            <control shapeId="164867" r:id="rId5" name="Drop Down 3">
              <controlPr defaultSize="0" autoLine="0" autoPict="0">
                <anchor moveWithCells="1">
                  <from>
                    <xdr:col>11</xdr:col>
                    <xdr:colOff>15368</xdr:colOff>
                    <xdr:row>12</xdr:row>
                    <xdr:rowOff>15368</xdr:rowOff>
                  </from>
                  <to>
                    <xdr:col>12</xdr:col>
                    <xdr:colOff>15368</xdr:colOff>
                    <xdr:row>12</xdr:row>
                    <xdr:rowOff>238205</xdr:rowOff>
                  </to>
                </anchor>
              </controlPr>
            </control>
          </mc:Choice>
        </mc:AlternateContent>
        <mc:AlternateContent xmlns:mc="http://schemas.openxmlformats.org/markup-compatibility/2006">
          <mc:Choice Requires="x14">
            <control shapeId="164868" r:id="rId6" name="Drop Down 4">
              <controlPr defaultSize="0" autoLine="0" autoPict="0">
                <anchor moveWithCells="1">
                  <from>
                    <xdr:col>11</xdr:col>
                    <xdr:colOff>15368</xdr:colOff>
                    <xdr:row>13</xdr:row>
                    <xdr:rowOff>15368</xdr:rowOff>
                  </from>
                  <to>
                    <xdr:col>12</xdr:col>
                    <xdr:colOff>15368</xdr:colOff>
                    <xdr:row>13</xdr:row>
                    <xdr:rowOff>238205</xdr:rowOff>
                  </to>
                </anchor>
              </controlPr>
            </control>
          </mc:Choice>
        </mc:AlternateContent>
        <mc:AlternateContent xmlns:mc="http://schemas.openxmlformats.org/markup-compatibility/2006">
          <mc:Choice Requires="x14">
            <control shapeId="164869" r:id="rId7" name="Drop Down 5">
              <controlPr defaultSize="0" autoLine="0" autoPict="0">
                <anchor moveWithCells="1">
                  <from>
                    <xdr:col>11</xdr:col>
                    <xdr:colOff>15368</xdr:colOff>
                    <xdr:row>14</xdr:row>
                    <xdr:rowOff>15368</xdr:rowOff>
                  </from>
                  <to>
                    <xdr:col>12</xdr:col>
                    <xdr:colOff>15368</xdr:colOff>
                    <xdr:row>14</xdr:row>
                    <xdr:rowOff>238205</xdr:rowOff>
                  </to>
                </anchor>
              </controlPr>
            </control>
          </mc:Choice>
        </mc:AlternateContent>
        <mc:AlternateContent xmlns:mc="http://schemas.openxmlformats.org/markup-compatibility/2006">
          <mc:Choice Requires="x14">
            <control shapeId="164870" r:id="rId8" name="Drop Down 6">
              <controlPr defaultSize="0" autoLine="0" autoPict="0">
                <anchor moveWithCells="1">
                  <from>
                    <xdr:col>11</xdr:col>
                    <xdr:colOff>15368</xdr:colOff>
                    <xdr:row>15</xdr:row>
                    <xdr:rowOff>15368</xdr:rowOff>
                  </from>
                  <to>
                    <xdr:col>12</xdr:col>
                    <xdr:colOff>15368</xdr:colOff>
                    <xdr:row>15</xdr:row>
                    <xdr:rowOff>238205</xdr:rowOff>
                  </to>
                </anchor>
              </controlPr>
            </control>
          </mc:Choice>
        </mc:AlternateContent>
        <mc:AlternateContent xmlns:mc="http://schemas.openxmlformats.org/markup-compatibility/2006">
          <mc:Choice Requires="x14">
            <control shapeId="164871" r:id="rId9" name="Drop Down 7">
              <controlPr defaultSize="0" autoLine="0" autoPict="0">
                <anchor moveWithCells="1">
                  <from>
                    <xdr:col>11</xdr:col>
                    <xdr:colOff>15368</xdr:colOff>
                    <xdr:row>16</xdr:row>
                    <xdr:rowOff>15368</xdr:rowOff>
                  </from>
                  <to>
                    <xdr:col>12</xdr:col>
                    <xdr:colOff>15368</xdr:colOff>
                    <xdr:row>16</xdr:row>
                    <xdr:rowOff>238205</xdr:rowOff>
                  </to>
                </anchor>
              </controlPr>
            </control>
          </mc:Choice>
        </mc:AlternateContent>
        <mc:AlternateContent xmlns:mc="http://schemas.openxmlformats.org/markup-compatibility/2006">
          <mc:Choice Requires="x14">
            <control shapeId="164872" r:id="rId10" name="Drop Down 8">
              <controlPr defaultSize="0" autoLine="0" autoPict="0">
                <anchor moveWithCells="1">
                  <from>
                    <xdr:col>11</xdr:col>
                    <xdr:colOff>15368</xdr:colOff>
                    <xdr:row>17</xdr:row>
                    <xdr:rowOff>15368</xdr:rowOff>
                  </from>
                  <to>
                    <xdr:col>12</xdr:col>
                    <xdr:colOff>15368</xdr:colOff>
                    <xdr:row>17</xdr:row>
                    <xdr:rowOff>238205</xdr:rowOff>
                  </to>
                </anchor>
              </controlPr>
            </control>
          </mc:Choice>
        </mc:AlternateContent>
        <mc:AlternateContent xmlns:mc="http://schemas.openxmlformats.org/markup-compatibility/2006">
          <mc:Choice Requires="x14">
            <control shapeId="164873" r:id="rId11" name="Drop Down 9">
              <controlPr defaultSize="0" autoLine="0" autoPict="0">
                <anchor moveWithCells="1">
                  <from>
                    <xdr:col>11</xdr:col>
                    <xdr:colOff>15368</xdr:colOff>
                    <xdr:row>18</xdr:row>
                    <xdr:rowOff>15368</xdr:rowOff>
                  </from>
                  <to>
                    <xdr:col>12</xdr:col>
                    <xdr:colOff>15368</xdr:colOff>
                    <xdr:row>18</xdr:row>
                    <xdr:rowOff>238205</xdr:rowOff>
                  </to>
                </anchor>
              </controlPr>
            </control>
          </mc:Choice>
        </mc:AlternateContent>
        <mc:AlternateContent xmlns:mc="http://schemas.openxmlformats.org/markup-compatibility/2006">
          <mc:Choice Requires="x14">
            <control shapeId="164874" r:id="rId12" name="Drop Down 10">
              <controlPr defaultSize="0" autoLine="0" autoPict="0">
                <anchor moveWithCells="1">
                  <from>
                    <xdr:col>11</xdr:col>
                    <xdr:colOff>15368</xdr:colOff>
                    <xdr:row>19</xdr:row>
                    <xdr:rowOff>15368</xdr:rowOff>
                  </from>
                  <to>
                    <xdr:col>12</xdr:col>
                    <xdr:colOff>15368</xdr:colOff>
                    <xdr:row>19</xdr:row>
                    <xdr:rowOff>238205</xdr:rowOff>
                  </to>
                </anchor>
              </controlPr>
            </control>
          </mc:Choice>
        </mc:AlternateContent>
        <mc:AlternateContent xmlns:mc="http://schemas.openxmlformats.org/markup-compatibility/2006">
          <mc:Choice Requires="x14">
            <control shapeId="164875" r:id="rId13" name="Drop Down 11">
              <controlPr defaultSize="0" autoLine="0" autoPict="0">
                <anchor moveWithCells="1">
                  <from>
                    <xdr:col>11</xdr:col>
                    <xdr:colOff>15368</xdr:colOff>
                    <xdr:row>20</xdr:row>
                    <xdr:rowOff>15368</xdr:rowOff>
                  </from>
                  <to>
                    <xdr:col>12</xdr:col>
                    <xdr:colOff>15368</xdr:colOff>
                    <xdr:row>20</xdr:row>
                    <xdr:rowOff>238205</xdr:rowOff>
                  </to>
                </anchor>
              </controlPr>
            </control>
          </mc:Choice>
        </mc:AlternateContent>
        <mc:AlternateContent xmlns:mc="http://schemas.openxmlformats.org/markup-compatibility/2006">
          <mc:Choice Requires="x14">
            <control shapeId="164876" r:id="rId14" name="Drop Down 12">
              <controlPr defaultSize="0" autoLine="0" autoPict="0">
                <anchor moveWithCells="1">
                  <from>
                    <xdr:col>11</xdr:col>
                    <xdr:colOff>15368</xdr:colOff>
                    <xdr:row>21</xdr:row>
                    <xdr:rowOff>15368</xdr:rowOff>
                  </from>
                  <to>
                    <xdr:col>12</xdr:col>
                    <xdr:colOff>15368</xdr:colOff>
                    <xdr:row>21</xdr:row>
                    <xdr:rowOff>238205</xdr:rowOff>
                  </to>
                </anchor>
              </controlPr>
            </control>
          </mc:Choice>
        </mc:AlternateContent>
        <mc:AlternateContent xmlns:mc="http://schemas.openxmlformats.org/markup-compatibility/2006">
          <mc:Choice Requires="x14">
            <control shapeId="164877" r:id="rId15" name="Drop Down 13">
              <controlPr defaultSize="0" autoLine="0" autoPict="0">
                <anchor moveWithCells="1">
                  <from>
                    <xdr:col>11</xdr:col>
                    <xdr:colOff>15368</xdr:colOff>
                    <xdr:row>22</xdr:row>
                    <xdr:rowOff>15368</xdr:rowOff>
                  </from>
                  <to>
                    <xdr:col>12</xdr:col>
                    <xdr:colOff>15368</xdr:colOff>
                    <xdr:row>22</xdr:row>
                    <xdr:rowOff>238205</xdr:rowOff>
                  </to>
                </anchor>
              </controlPr>
            </control>
          </mc:Choice>
        </mc:AlternateContent>
        <mc:AlternateContent xmlns:mc="http://schemas.openxmlformats.org/markup-compatibility/2006">
          <mc:Choice Requires="x14">
            <control shapeId="164878" r:id="rId16" name="Drop Down 14">
              <controlPr defaultSize="0" autoLine="0" autoPict="0">
                <anchor moveWithCells="1">
                  <from>
                    <xdr:col>11</xdr:col>
                    <xdr:colOff>15368</xdr:colOff>
                    <xdr:row>24</xdr:row>
                    <xdr:rowOff>15368</xdr:rowOff>
                  </from>
                  <to>
                    <xdr:col>12</xdr:col>
                    <xdr:colOff>15368</xdr:colOff>
                    <xdr:row>24</xdr:row>
                    <xdr:rowOff>238205</xdr:rowOff>
                  </to>
                </anchor>
              </controlPr>
            </control>
          </mc:Choice>
        </mc:AlternateContent>
        <mc:AlternateContent xmlns:mc="http://schemas.openxmlformats.org/markup-compatibility/2006">
          <mc:Choice Requires="x14">
            <control shapeId="164880" r:id="rId17" name="Drop Down 16">
              <controlPr defaultSize="0" autoLine="0" autoPict="0">
                <anchor moveWithCells="1">
                  <from>
                    <xdr:col>11</xdr:col>
                    <xdr:colOff>15368</xdr:colOff>
                    <xdr:row>25</xdr:row>
                    <xdr:rowOff>15368</xdr:rowOff>
                  </from>
                  <to>
                    <xdr:col>12</xdr:col>
                    <xdr:colOff>15368</xdr:colOff>
                    <xdr:row>25</xdr:row>
                    <xdr:rowOff>238205</xdr:rowOff>
                  </to>
                </anchor>
              </controlPr>
            </control>
          </mc:Choice>
        </mc:AlternateContent>
        <mc:AlternateContent xmlns:mc="http://schemas.openxmlformats.org/markup-compatibility/2006">
          <mc:Choice Requires="x14">
            <control shapeId="164881" r:id="rId18" name="Drop Down 17">
              <controlPr defaultSize="0" autoLine="0" autoPict="0">
                <anchor moveWithCells="1">
                  <from>
                    <xdr:col>11</xdr:col>
                    <xdr:colOff>15368</xdr:colOff>
                    <xdr:row>26</xdr:row>
                    <xdr:rowOff>15368</xdr:rowOff>
                  </from>
                  <to>
                    <xdr:col>12</xdr:col>
                    <xdr:colOff>15368</xdr:colOff>
                    <xdr:row>26</xdr:row>
                    <xdr:rowOff>238205</xdr:rowOff>
                  </to>
                </anchor>
              </controlPr>
            </control>
          </mc:Choice>
        </mc:AlternateContent>
        <mc:AlternateContent xmlns:mc="http://schemas.openxmlformats.org/markup-compatibility/2006">
          <mc:Choice Requires="x14">
            <control shapeId="164882" r:id="rId19" name="Drop Down 18">
              <controlPr defaultSize="0" autoLine="0" autoPict="0">
                <anchor moveWithCells="1">
                  <from>
                    <xdr:col>11</xdr:col>
                    <xdr:colOff>15368</xdr:colOff>
                    <xdr:row>27</xdr:row>
                    <xdr:rowOff>15368</xdr:rowOff>
                  </from>
                  <to>
                    <xdr:col>12</xdr:col>
                    <xdr:colOff>15368</xdr:colOff>
                    <xdr:row>27</xdr:row>
                    <xdr:rowOff>238205</xdr:rowOff>
                  </to>
                </anchor>
              </controlPr>
            </control>
          </mc:Choice>
        </mc:AlternateContent>
        <mc:AlternateContent xmlns:mc="http://schemas.openxmlformats.org/markup-compatibility/2006">
          <mc:Choice Requires="x14">
            <control shapeId="164883" r:id="rId20" name="Drop Down 19">
              <controlPr defaultSize="0" autoLine="0" autoPict="0">
                <anchor moveWithCells="1">
                  <from>
                    <xdr:col>11</xdr:col>
                    <xdr:colOff>15368</xdr:colOff>
                    <xdr:row>28</xdr:row>
                    <xdr:rowOff>15368</xdr:rowOff>
                  </from>
                  <to>
                    <xdr:col>12</xdr:col>
                    <xdr:colOff>15368</xdr:colOff>
                    <xdr:row>28</xdr:row>
                    <xdr:rowOff>238205</xdr:rowOff>
                  </to>
                </anchor>
              </controlPr>
            </control>
          </mc:Choice>
        </mc:AlternateContent>
        <mc:AlternateContent xmlns:mc="http://schemas.openxmlformats.org/markup-compatibility/2006">
          <mc:Choice Requires="x14">
            <control shapeId="164884" r:id="rId21" name="Drop Down 20">
              <controlPr defaultSize="0" autoLine="0" autoPict="0">
                <anchor moveWithCells="1">
                  <from>
                    <xdr:col>11</xdr:col>
                    <xdr:colOff>15368</xdr:colOff>
                    <xdr:row>29</xdr:row>
                    <xdr:rowOff>15368</xdr:rowOff>
                  </from>
                  <to>
                    <xdr:col>12</xdr:col>
                    <xdr:colOff>15368</xdr:colOff>
                    <xdr:row>29</xdr:row>
                    <xdr:rowOff>238205</xdr:rowOff>
                  </to>
                </anchor>
              </controlPr>
            </control>
          </mc:Choice>
        </mc:AlternateContent>
        <mc:AlternateContent xmlns:mc="http://schemas.openxmlformats.org/markup-compatibility/2006">
          <mc:Choice Requires="x14">
            <control shapeId="164885" r:id="rId22" name="Drop Down 21">
              <controlPr defaultSize="0" autoLine="0" autoPict="0">
                <anchor moveWithCells="1">
                  <from>
                    <xdr:col>11</xdr:col>
                    <xdr:colOff>15368</xdr:colOff>
                    <xdr:row>30</xdr:row>
                    <xdr:rowOff>15368</xdr:rowOff>
                  </from>
                  <to>
                    <xdr:col>12</xdr:col>
                    <xdr:colOff>15368</xdr:colOff>
                    <xdr:row>30</xdr:row>
                    <xdr:rowOff>238205</xdr:rowOff>
                  </to>
                </anchor>
              </controlPr>
            </control>
          </mc:Choice>
        </mc:AlternateContent>
        <mc:AlternateContent xmlns:mc="http://schemas.openxmlformats.org/markup-compatibility/2006">
          <mc:Choice Requires="x14">
            <control shapeId="164886" r:id="rId23" name="Drop Down 22">
              <controlPr defaultSize="0" autoLine="0" autoPict="0">
                <anchor moveWithCells="1">
                  <from>
                    <xdr:col>11</xdr:col>
                    <xdr:colOff>15368</xdr:colOff>
                    <xdr:row>31</xdr:row>
                    <xdr:rowOff>15368</xdr:rowOff>
                  </from>
                  <to>
                    <xdr:col>12</xdr:col>
                    <xdr:colOff>15368</xdr:colOff>
                    <xdr:row>31</xdr:row>
                    <xdr:rowOff>238205</xdr:rowOff>
                  </to>
                </anchor>
              </controlPr>
            </control>
          </mc:Choice>
        </mc:AlternateContent>
        <mc:AlternateContent xmlns:mc="http://schemas.openxmlformats.org/markup-compatibility/2006">
          <mc:Choice Requires="x14">
            <control shapeId="164887" r:id="rId24" name="Drop Down 23">
              <controlPr defaultSize="0" autoLine="0" autoPict="0">
                <anchor moveWithCells="1">
                  <from>
                    <xdr:col>11</xdr:col>
                    <xdr:colOff>15368</xdr:colOff>
                    <xdr:row>33</xdr:row>
                    <xdr:rowOff>15368</xdr:rowOff>
                  </from>
                  <to>
                    <xdr:col>12</xdr:col>
                    <xdr:colOff>15368</xdr:colOff>
                    <xdr:row>33</xdr:row>
                    <xdr:rowOff>238205</xdr:rowOff>
                  </to>
                </anchor>
              </controlPr>
            </control>
          </mc:Choice>
        </mc:AlternateContent>
        <mc:AlternateContent xmlns:mc="http://schemas.openxmlformats.org/markup-compatibility/2006">
          <mc:Choice Requires="x14">
            <control shapeId="164888" r:id="rId25" name="Drop Down 24">
              <controlPr defaultSize="0" autoLine="0" autoPict="0">
                <anchor moveWithCells="1">
                  <from>
                    <xdr:col>11</xdr:col>
                    <xdr:colOff>15368</xdr:colOff>
                    <xdr:row>34</xdr:row>
                    <xdr:rowOff>15368</xdr:rowOff>
                  </from>
                  <to>
                    <xdr:col>12</xdr:col>
                    <xdr:colOff>15368</xdr:colOff>
                    <xdr:row>34</xdr:row>
                    <xdr:rowOff>238205</xdr:rowOff>
                  </to>
                </anchor>
              </controlPr>
            </control>
          </mc:Choice>
        </mc:AlternateContent>
        <mc:AlternateContent xmlns:mc="http://schemas.openxmlformats.org/markup-compatibility/2006">
          <mc:Choice Requires="x14">
            <control shapeId="164889" r:id="rId26" name="Drop Down 25">
              <controlPr defaultSize="0" autoLine="0" autoPict="0">
                <anchor moveWithCells="1">
                  <from>
                    <xdr:col>11</xdr:col>
                    <xdr:colOff>15368</xdr:colOff>
                    <xdr:row>35</xdr:row>
                    <xdr:rowOff>15368</xdr:rowOff>
                  </from>
                  <to>
                    <xdr:col>12</xdr:col>
                    <xdr:colOff>15368</xdr:colOff>
                    <xdr:row>35</xdr:row>
                    <xdr:rowOff>238205</xdr:rowOff>
                  </to>
                </anchor>
              </controlPr>
            </control>
          </mc:Choice>
        </mc:AlternateContent>
        <mc:AlternateContent xmlns:mc="http://schemas.openxmlformats.org/markup-compatibility/2006">
          <mc:Choice Requires="x14">
            <control shapeId="164900" r:id="rId27" name="Drop Down 36">
              <controlPr defaultSize="0" autoLine="0" autoPict="0">
                <anchor moveWithCells="1">
                  <from>
                    <xdr:col>11</xdr:col>
                    <xdr:colOff>15368</xdr:colOff>
                    <xdr:row>38</xdr:row>
                    <xdr:rowOff>15368</xdr:rowOff>
                  </from>
                  <to>
                    <xdr:col>12</xdr:col>
                    <xdr:colOff>15368</xdr:colOff>
                    <xdr:row>38</xdr:row>
                    <xdr:rowOff>238205</xdr:rowOff>
                  </to>
                </anchor>
              </controlPr>
            </control>
          </mc:Choice>
        </mc:AlternateContent>
        <mc:AlternateContent xmlns:mc="http://schemas.openxmlformats.org/markup-compatibility/2006">
          <mc:Choice Requires="x14">
            <control shapeId="164901" r:id="rId28" name="Drop Down 37">
              <controlPr defaultSize="0" autoLine="0" autoPict="0">
                <anchor moveWithCells="1">
                  <from>
                    <xdr:col>11</xdr:col>
                    <xdr:colOff>15368</xdr:colOff>
                    <xdr:row>39</xdr:row>
                    <xdr:rowOff>15368</xdr:rowOff>
                  </from>
                  <to>
                    <xdr:col>12</xdr:col>
                    <xdr:colOff>15368</xdr:colOff>
                    <xdr:row>39</xdr:row>
                    <xdr:rowOff>238205</xdr:rowOff>
                  </to>
                </anchor>
              </controlPr>
            </control>
          </mc:Choice>
        </mc:AlternateContent>
        <mc:AlternateContent xmlns:mc="http://schemas.openxmlformats.org/markup-compatibility/2006">
          <mc:Choice Requires="x14">
            <control shapeId="164902" r:id="rId29" name="Drop Down 38">
              <controlPr defaultSize="0" autoLine="0" autoPict="0">
                <anchor moveWithCells="1">
                  <from>
                    <xdr:col>11</xdr:col>
                    <xdr:colOff>15368</xdr:colOff>
                    <xdr:row>40</xdr:row>
                    <xdr:rowOff>15368</xdr:rowOff>
                  </from>
                  <to>
                    <xdr:col>12</xdr:col>
                    <xdr:colOff>15368</xdr:colOff>
                    <xdr:row>40</xdr:row>
                    <xdr:rowOff>238205</xdr:rowOff>
                  </to>
                </anchor>
              </controlPr>
            </control>
          </mc:Choice>
        </mc:AlternateContent>
        <mc:AlternateContent xmlns:mc="http://schemas.openxmlformats.org/markup-compatibility/2006">
          <mc:Choice Requires="x14">
            <control shapeId="164903" r:id="rId30" name="Drop Down 39">
              <controlPr defaultSize="0" autoLine="0" autoPict="0">
                <anchor moveWithCells="1">
                  <from>
                    <xdr:col>11</xdr:col>
                    <xdr:colOff>15368</xdr:colOff>
                    <xdr:row>42</xdr:row>
                    <xdr:rowOff>15368</xdr:rowOff>
                  </from>
                  <to>
                    <xdr:col>12</xdr:col>
                    <xdr:colOff>15368</xdr:colOff>
                    <xdr:row>42</xdr:row>
                    <xdr:rowOff>238205</xdr:rowOff>
                  </to>
                </anchor>
              </controlPr>
            </control>
          </mc:Choice>
        </mc:AlternateContent>
        <mc:AlternateContent xmlns:mc="http://schemas.openxmlformats.org/markup-compatibility/2006">
          <mc:Choice Requires="x14">
            <control shapeId="164904" r:id="rId31" name="Drop Down 40">
              <controlPr defaultSize="0" autoLine="0" autoPict="0">
                <anchor moveWithCells="1">
                  <from>
                    <xdr:col>11</xdr:col>
                    <xdr:colOff>15368</xdr:colOff>
                    <xdr:row>43</xdr:row>
                    <xdr:rowOff>15368</xdr:rowOff>
                  </from>
                  <to>
                    <xdr:col>12</xdr:col>
                    <xdr:colOff>15368</xdr:colOff>
                    <xdr:row>43</xdr:row>
                    <xdr:rowOff>238205</xdr:rowOff>
                  </to>
                </anchor>
              </controlPr>
            </control>
          </mc:Choice>
        </mc:AlternateContent>
        <mc:AlternateContent xmlns:mc="http://schemas.openxmlformats.org/markup-compatibility/2006">
          <mc:Choice Requires="x14">
            <control shapeId="164905" r:id="rId32" name="Drop Down 41">
              <controlPr defaultSize="0" autoLine="0" autoPict="0">
                <anchor moveWithCells="1">
                  <from>
                    <xdr:col>11</xdr:col>
                    <xdr:colOff>15368</xdr:colOff>
                    <xdr:row>44</xdr:row>
                    <xdr:rowOff>15368</xdr:rowOff>
                  </from>
                  <to>
                    <xdr:col>12</xdr:col>
                    <xdr:colOff>15368</xdr:colOff>
                    <xdr:row>44</xdr:row>
                    <xdr:rowOff>238205</xdr:rowOff>
                  </to>
                </anchor>
              </controlPr>
            </control>
          </mc:Choice>
        </mc:AlternateContent>
        <mc:AlternateContent xmlns:mc="http://schemas.openxmlformats.org/markup-compatibility/2006">
          <mc:Choice Requires="x14">
            <control shapeId="164906" r:id="rId33" name="Drop Down 42">
              <controlPr defaultSize="0" autoLine="0" autoPict="0">
                <anchor moveWithCells="1">
                  <from>
                    <xdr:col>11</xdr:col>
                    <xdr:colOff>15368</xdr:colOff>
                    <xdr:row>45</xdr:row>
                    <xdr:rowOff>15368</xdr:rowOff>
                  </from>
                  <to>
                    <xdr:col>12</xdr:col>
                    <xdr:colOff>15368</xdr:colOff>
                    <xdr:row>45</xdr:row>
                    <xdr:rowOff>238205</xdr:rowOff>
                  </to>
                </anchor>
              </controlPr>
            </control>
          </mc:Choice>
        </mc:AlternateContent>
        <mc:AlternateContent xmlns:mc="http://schemas.openxmlformats.org/markup-compatibility/2006">
          <mc:Choice Requires="x14">
            <control shapeId="164907" r:id="rId34" name="Drop Down 43">
              <controlPr defaultSize="0" autoLine="0" autoPict="0">
                <anchor moveWithCells="1">
                  <from>
                    <xdr:col>11</xdr:col>
                    <xdr:colOff>15368</xdr:colOff>
                    <xdr:row>46</xdr:row>
                    <xdr:rowOff>15368</xdr:rowOff>
                  </from>
                  <to>
                    <xdr:col>12</xdr:col>
                    <xdr:colOff>15368</xdr:colOff>
                    <xdr:row>46</xdr:row>
                    <xdr:rowOff>238205</xdr:rowOff>
                  </to>
                </anchor>
              </controlPr>
            </control>
          </mc:Choice>
        </mc:AlternateContent>
        <mc:AlternateContent xmlns:mc="http://schemas.openxmlformats.org/markup-compatibility/2006">
          <mc:Choice Requires="x14">
            <control shapeId="164908" r:id="rId35" name="Drop Down 44">
              <controlPr defaultSize="0" autoLine="0" autoPict="0">
                <anchor moveWithCells="1">
                  <from>
                    <xdr:col>11</xdr:col>
                    <xdr:colOff>15368</xdr:colOff>
                    <xdr:row>47</xdr:row>
                    <xdr:rowOff>15368</xdr:rowOff>
                  </from>
                  <to>
                    <xdr:col>12</xdr:col>
                    <xdr:colOff>15368</xdr:colOff>
                    <xdr:row>47</xdr:row>
                    <xdr:rowOff>238205</xdr:rowOff>
                  </to>
                </anchor>
              </controlPr>
            </control>
          </mc:Choice>
        </mc:AlternateContent>
        <mc:AlternateContent xmlns:mc="http://schemas.openxmlformats.org/markup-compatibility/2006">
          <mc:Choice Requires="x14">
            <control shapeId="164909" r:id="rId36" name="Drop Down 45">
              <controlPr defaultSize="0" autoLine="0" autoPict="0">
                <anchor moveWithCells="1">
                  <from>
                    <xdr:col>11</xdr:col>
                    <xdr:colOff>15368</xdr:colOff>
                    <xdr:row>48</xdr:row>
                    <xdr:rowOff>15368</xdr:rowOff>
                  </from>
                  <to>
                    <xdr:col>12</xdr:col>
                    <xdr:colOff>15368</xdr:colOff>
                    <xdr:row>48</xdr:row>
                    <xdr:rowOff>238205</xdr:rowOff>
                  </to>
                </anchor>
              </controlPr>
            </control>
          </mc:Choice>
        </mc:AlternateContent>
        <mc:AlternateContent xmlns:mc="http://schemas.openxmlformats.org/markup-compatibility/2006">
          <mc:Choice Requires="x14">
            <control shapeId="164910" r:id="rId37" name="Drop Down 46">
              <controlPr defaultSize="0" autoLine="0" autoPict="0">
                <anchor moveWithCells="1">
                  <from>
                    <xdr:col>11</xdr:col>
                    <xdr:colOff>15368</xdr:colOff>
                    <xdr:row>49</xdr:row>
                    <xdr:rowOff>15368</xdr:rowOff>
                  </from>
                  <to>
                    <xdr:col>12</xdr:col>
                    <xdr:colOff>15368</xdr:colOff>
                    <xdr:row>49</xdr:row>
                    <xdr:rowOff>238205</xdr:rowOff>
                  </to>
                </anchor>
              </controlPr>
            </control>
          </mc:Choice>
        </mc:AlternateContent>
        <mc:AlternateContent xmlns:mc="http://schemas.openxmlformats.org/markup-compatibility/2006">
          <mc:Choice Requires="x14">
            <control shapeId="164911" r:id="rId38" name="Drop Down 47">
              <controlPr defaultSize="0" autoLine="0" autoPict="0">
                <anchor moveWithCells="1">
                  <from>
                    <xdr:col>11</xdr:col>
                    <xdr:colOff>15368</xdr:colOff>
                    <xdr:row>50</xdr:row>
                    <xdr:rowOff>15368</xdr:rowOff>
                  </from>
                  <to>
                    <xdr:col>12</xdr:col>
                    <xdr:colOff>15368</xdr:colOff>
                    <xdr:row>50</xdr:row>
                    <xdr:rowOff>238205</xdr:rowOff>
                  </to>
                </anchor>
              </controlPr>
            </control>
          </mc:Choice>
        </mc:AlternateContent>
        <mc:AlternateContent xmlns:mc="http://schemas.openxmlformats.org/markup-compatibility/2006">
          <mc:Choice Requires="x14">
            <control shapeId="164912" r:id="rId39" name="Drop Down 48">
              <controlPr defaultSize="0" autoLine="0" autoPict="0">
                <anchor moveWithCells="1">
                  <from>
                    <xdr:col>11</xdr:col>
                    <xdr:colOff>15368</xdr:colOff>
                    <xdr:row>51</xdr:row>
                    <xdr:rowOff>15368</xdr:rowOff>
                  </from>
                  <to>
                    <xdr:col>12</xdr:col>
                    <xdr:colOff>15368</xdr:colOff>
                    <xdr:row>51</xdr:row>
                    <xdr:rowOff>238205</xdr:rowOff>
                  </to>
                </anchor>
              </controlPr>
            </control>
          </mc:Choice>
        </mc:AlternateContent>
        <mc:AlternateContent xmlns:mc="http://schemas.openxmlformats.org/markup-compatibility/2006">
          <mc:Choice Requires="x14">
            <control shapeId="164913" r:id="rId40" name="Drop Down 49">
              <controlPr defaultSize="0" autoLine="0" autoPict="0">
                <anchor moveWithCells="1">
                  <from>
                    <xdr:col>11</xdr:col>
                    <xdr:colOff>15368</xdr:colOff>
                    <xdr:row>52</xdr:row>
                    <xdr:rowOff>15368</xdr:rowOff>
                  </from>
                  <to>
                    <xdr:col>12</xdr:col>
                    <xdr:colOff>15368</xdr:colOff>
                    <xdr:row>52</xdr:row>
                    <xdr:rowOff>238205</xdr:rowOff>
                  </to>
                </anchor>
              </controlPr>
            </control>
          </mc:Choice>
        </mc:AlternateContent>
        <mc:AlternateContent xmlns:mc="http://schemas.openxmlformats.org/markup-compatibility/2006">
          <mc:Choice Requires="x14">
            <control shapeId="164914" r:id="rId41" name="Drop Down 50">
              <controlPr defaultSize="0" autoLine="0" autoPict="0">
                <anchor moveWithCells="1">
                  <from>
                    <xdr:col>11</xdr:col>
                    <xdr:colOff>15368</xdr:colOff>
                    <xdr:row>53</xdr:row>
                    <xdr:rowOff>15368</xdr:rowOff>
                  </from>
                  <to>
                    <xdr:col>12</xdr:col>
                    <xdr:colOff>15368</xdr:colOff>
                    <xdr:row>53</xdr:row>
                    <xdr:rowOff>238205</xdr:rowOff>
                  </to>
                </anchor>
              </controlPr>
            </control>
          </mc:Choice>
        </mc:AlternateContent>
        <mc:AlternateContent xmlns:mc="http://schemas.openxmlformats.org/markup-compatibility/2006">
          <mc:Choice Requires="x14">
            <control shapeId="164915" r:id="rId42" name="Drop Down 51">
              <controlPr defaultSize="0" autoLine="0" autoPict="0">
                <anchor moveWithCells="1">
                  <from>
                    <xdr:col>11</xdr:col>
                    <xdr:colOff>15368</xdr:colOff>
                    <xdr:row>54</xdr:row>
                    <xdr:rowOff>15368</xdr:rowOff>
                  </from>
                  <to>
                    <xdr:col>12</xdr:col>
                    <xdr:colOff>15368</xdr:colOff>
                    <xdr:row>54</xdr:row>
                    <xdr:rowOff>238205</xdr:rowOff>
                  </to>
                </anchor>
              </controlPr>
            </control>
          </mc:Choice>
        </mc:AlternateContent>
        <mc:AlternateContent xmlns:mc="http://schemas.openxmlformats.org/markup-compatibility/2006">
          <mc:Choice Requires="x14">
            <control shapeId="164916" r:id="rId43" name="Drop Down 52">
              <controlPr defaultSize="0" autoLine="0" autoPict="0">
                <anchor moveWithCells="1">
                  <from>
                    <xdr:col>11</xdr:col>
                    <xdr:colOff>15368</xdr:colOff>
                    <xdr:row>55</xdr:row>
                    <xdr:rowOff>15368</xdr:rowOff>
                  </from>
                  <to>
                    <xdr:col>12</xdr:col>
                    <xdr:colOff>15368</xdr:colOff>
                    <xdr:row>55</xdr:row>
                    <xdr:rowOff>238205</xdr:rowOff>
                  </to>
                </anchor>
              </controlPr>
            </control>
          </mc:Choice>
        </mc:AlternateContent>
        <mc:AlternateContent xmlns:mc="http://schemas.openxmlformats.org/markup-compatibility/2006">
          <mc:Choice Requires="x14">
            <control shapeId="164917" r:id="rId44" name="Drop Down 53">
              <controlPr defaultSize="0" autoLine="0" autoPict="0">
                <anchor moveWithCells="1">
                  <from>
                    <xdr:col>11</xdr:col>
                    <xdr:colOff>15368</xdr:colOff>
                    <xdr:row>56</xdr:row>
                    <xdr:rowOff>15368</xdr:rowOff>
                  </from>
                  <to>
                    <xdr:col>12</xdr:col>
                    <xdr:colOff>15368</xdr:colOff>
                    <xdr:row>56</xdr:row>
                    <xdr:rowOff>238205</xdr:rowOff>
                  </to>
                </anchor>
              </controlPr>
            </control>
          </mc:Choice>
        </mc:AlternateContent>
        <mc:AlternateContent xmlns:mc="http://schemas.openxmlformats.org/markup-compatibility/2006">
          <mc:Choice Requires="x14">
            <control shapeId="164918" r:id="rId45" name="Drop Down 54">
              <controlPr defaultSize="0" autoLine="0" autoPict="0">
                <anchor moveWithCells="1">
                  <from>
                    <xdr:col>11</xdr:col>
                    <xdr:colOff>15368</xdr:colOff>
                    <xdr:row>41</xdr:row>
                    <xdr:rowOff>15368</xdr:rowOff>
                  </from>
                  <to>
                    <xdr:col>12</xdr:col>
                    <xdr:colOff>15368</xdr:colOff>
                    <xdr:row>41</xdr:row>
                    <xdr:rowOff>238205</xdr:rowOff>
                  </to>
                </anchor>
              </controlPr>
            </control>
          </mc:Choice>
        </mc:AlternateContent>
        <mc:AlternateContent xmlns:mc="http://schemas.openxmlformats.org/markup-compatibility/2006">
          <mc:Choice Requires="x14">
            <control shapeId="164919" r:id="rId46" name="Drop Down 55">
              <controlPr defaultSize="0" autoLine="0" autoPict="0">
                <anchor moveWithCells="1">
                  <from>
                    <xdr:col>11</xdr:col>
                    <xdr:colOff>15368</xdr:colOff>
                    <xdr:row>57</xdr:row>
                    <xdr:rowOff>15368</xdr:rowOff>
                  </from>
                  <to>
                    <xdr:col>12</xdr:col>
                    <xdr:colOff>15368</xdr:colOff>
                    <xdr:row>57</xdr:row>
                    <xdr:rowOff>238205</xdr:rowOff>
                  </to>
                </anchor>
              </controlPr>
            </control>
          </mc:Choice>
        </mc:AlternateContent>
        <mc:AlternateContent xmlns:mc="http://schemas.openxmlformats.org/markup-compatibility/2006">
          <mc:Choice Requires="x14">
            <control shapeId="164920" r:id="rId47" name="Drop Down 56">
              <controlPr defaultSize="0" autoLine="0" autoPict="0">
                <anchor moveWithCells="1">
                  <from>
                    <xdr:col>11</xdr:col>
                    <xdr:colOff>15368</xdr:colOff>
                    <xdr:row>32</xdr:row>
                    <xdr:rowOff>15368</xdr:rowOff>
                  </from>
                  <to>
                    <xdr:col>12</xdr:col>
                    <xdr:colOff>15368</xdr:colOff>
                    <xdr:row>32</xdr:row>
                    <xdr:rowOff>238205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 id="{A6298790-F6C8-4FC1-AFB7-228E82254F1A}">
            <xm:f>_Output!$D$858=1</xm:f>
            <x14:dxf>
              <font>
                <strike/>
                <color rgb="FFC00000"/>
              </font>
            </x14:dxf>
          </x14:cfRule>
          <xm:sqref>A8:P96</xm:sqref>
        </x14:conditionalFormatting>
        <x14:conditionalFormatting xmlns:xm="http://schemas.microsoft.com/office/excel/2006/main">
          <x14:cfRule type="dataBar" id="{25F4DF24-9168-4509-A3B8-525407891A8A}">
            <x14:dataBar minLength="0" maxLength="100" border="1" gradient="0">
              <x14:cfvo type="num">
                <xm:f>0</xm:f>
              </x14:cfvo>
              <x14:cfvo type="num">
                <xm:f>100</xm:f>
              </x14:cfvo>
              <x14:borderColor theme="3"/>
              <x14:negativeFillColor rgb="FFFF0000"/>
              <x14:axisColor rgb="FF000000"/>
            </x14:dataBar>
          </x14:cfRule>
          <xm:sqref>L59</xm:sqref>
        </x14:conditionalFormatting>
      </x14:conditionalFormatting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Blad38">
    <tabColor rgb="FF0070C0"/>
  </sheetPr>
  <dimension ref="A1:Z73"/>
  <sheetViews>
    <sheetView showRowColHeaders="0" zoomScaleNormal="100" workbookViewId="0">
      <pane ySplit="7" topLeftCell="A8" activePane="bottomLeft" state="frozen"/>
      <selection activeCell="G25" sqref="G25"/>
      <selection pane="bottomLeft" activeCell="H30" sqref="H30:I30"/>
    </sheetView>
  </sheetViews>
  <sheetFormatPr defaultColWidth="0" defaultRowHeight="15"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12.21875" customWidth="1"/>
    <col min="17" max="17" width="2.21875" customWidth="1"/>
    <col min="18" max="18" width="57.21875" customWidth="1"/>
    <col min="19" max="19" width="113" customWidth="1"/>
    <col min="20" max="20" width="2.21875" customWidth="1"/>
    <col min="21" max="26" width="0" hidden="1" customWidth="1"/>
    <col min="27" max="16384" width="9.21875" hidden="1"/>
  </cols>
  <sheetData>
    <row r="1" spans="1:20" ht="20.149999999999999" customHeight="1" x14ac:dyDescent="0.3">
      <c r="A1" s="380"/>
      <c r="B1" s="949" t="s">
        <v>2056</v>
      </c>
      <c r="C1" s="950"/>
      <c r="D1" s="950"/>
      <c r="E1" s="950"/>
      <c r="F1" s="950"/>
      <c r="G1" s="950"/>
      <c r="H1" s="950"/>
      <c r="I1" s="950"/>
      <c r="J1" s="950"/>
      <c r="K1" s="950"/>
      <c r="L1" s="824"/>
      <c r="M1" s="319"/>
      <c r="N1" s="824"/>
      <c r="O1" s="319"/>
      <c r="P1" s="319"/>
      <c r="Q1" s="319"/>
      <c r="R1" s="319"/>
      <c r="S1" s="319"/>
      <c r="T1" s="310"/>
    </row>
    <row r="2" spans="1:20" ht="20.149999999999999" customHeight="1" x14ac:dyDescent="0.3">
      <c r="A2" s="381"/>
      <c r="B2" s="820"/>
      <c r="C2" s="821"/>
      <c r="D2" s="821"/>
      <c r="E2" s="821"/>
      <c r="F2" s="821"/>
      <c r="G2" s="821"/>
      <c r="H2" s="821"/>
      <c r="I2" s="821"/>
      <c r="J2" s="821"/>
      <c r="K2" s="821"/>
      <c r="L2" s="823"/>
      <c r="M2" s="320"/>
      <c r="N2" s="823"/>
      <c r="O2" s="320"/>
      <c r="P2" s="320"/>
      <c r="Q2" s="320"/>
      <c r="R2" s="320"/>
      <c r="S2" s="320"/>
      <c r="T2" s="313"/>
    </row>
    <row r="3" spans="1:20" ht="20.149999999999999" customHeight="1" x14ac:dyDescent="0.3">
      <c r="A3" s="381"/>
      <c r="B3" s="825" t="s">
        <v>2062</v>
      </c>
      <c r="C3" s="826"/>
      <c r="D3" s="826"/>
      <c r="E3" s="826"/>
      <c r="F3" s="827"/>
      <c r="G3" s="814"/>
      <c r="H3" s="815"/>
      <c r="I3" s="815"/>
      <c r="J3" s="815"/>
      <c r="K3" s="815"/>
      <c r="L3" s="312"/>
      <c r="M3" s="312"/>
      <c r="N3" s="312"/>
      <c r="O3" s="312"/>
      <c r="P3" s="312"/>
      <c r="Q3" s="312"/>
      <c r="R3" s="312"/>
      <c r="S3" s="312"/>
      <c r="T3" s="313"/>
    </row>
    <row r="4" spans="1:20" ht="20.149999999999999" customHeight="1" x14ac:dyDescent="0.3">
      <c r="A4" s="381"/>
      <c r="B4" s="814" t="s">
        <v>4137</v>
      </c>
      <c r="C4" s="815"/>
      <c r="D4" s="815"/>
      <c r="E4" s="815"/>
      <c r="F4" s="815"/>
      <c r="G4" s="814"/>
      <c r="H4" s="815"/>
      <c r="I4" s="815"/>
      <c r="J4" s="815"/>
      <c r="K4" s="815"/>
      <c r="L4" s="312"/>
      <c r="M4" s="312"/>
      <c r="N4" s="312"/>
      <c r="O4" s="312"/>
      <c r="P4" s="312"/>
      <c r="Q4" s="312"/>
      <c r="R4" s="312"/>
      <c r="S4" s="312"/>
      <c r="T4" s="313"/>
    </row>
    <row r="5" spans="1:20" ht="20.149999999999999" customHeight="1" x14ac:dyDescent="0.3">
      <c r="A5" s="381"/>
      <c r="B5" s="814" t="s">
        <v>4516</v>
      </c>
      <c r="C5" s="815"/>
      <c r="D5" s="815"/>
      <c r="E5" s="815"/>
      <c r="F5" s="815"/>
      <c r="G5" s="814"/>
      <c r="H5" s="815"/>
      <c r="I5" s="815"/>
      <c r="J5" s="815"/>
      <c r="K5" s="815"/>
      <c r="L5" s="312"/>
      <c r="M5" s="312"/>
      <c r="N5" s="312"/>
      <c r="O5" s="312"/>
      <c r="P5" s="312"/>
      <c r="Q5" s="312"/>
      <c r="R5" s="312"/>
      <c r="S5" s="312"/>
      <c r="T5" s="313"/>
    </row>
    <row r="6" spans="1:20" ht="20.149999999999999" customHeight="1" x14ac:dyDescent="0.3">
      <c r="A6" s="381"/>
      <c r="B6" s="814"/>
      <c r="C6" s="815"/>
      <c r="D6" s="815"/>
      <c r="E6" s="815"/>
      <c r="F6" s="851"/>
      <c r="G6" s="379"/>
      <c r="H6" s="384"/>
      <c r="I6" s="384"/>
      <c r="J6" s="384"/>
      <c r="K6" s="384"/>
      <c r="L6" s="312"/>
      <c r="M6" s="312"/>
      <c r="N6" s="312"/>
      <c r="O6" s="312"/>
      <c r="P6" s="312"/>
      <c r="Q6" s="312"/>
      <c r="R6" s="312"/>
      <c r="S6" s="312"/>
      <c r="T6" s="313"/>
    </row>
    <row r="7" spans="1:20" ht="20.149999999999999" customHeight="1" thickBot="1" x14ac:dyDescent="0.35">
      <c r="A7" s="314"/>
      <c r="B7" s="315"/>
      <c r="C7" s="315"/>
      <c r="D7" s="315"/>
      <c r="E7" s="315"/>
      <c r="F7" s="315"/>
      <c r="G7" s="315"/>
      <c r="H7" s="315"/>
      <c r="I7" s="315"/>
      <c r="J7" s="315"/>
      <c r="K7" s="315"/>
      <c r="L7" s="315"/>
      <c r="M7" s="315"/>
      <c r="N7" s="315"/>
      <c r="O7" s="315"/>
      <c r="P7" s="315"/>
      <c r="Q7" s="315"/>
      <c r="R7" s="315"/>
      <c r="S7" s="315"/>
      <c r="T7" s="316"/>
    </row>
    <row r="8" spans="1:20" ht="20.149999999999999" customHeight="1" x14ac:dyDescent="0.3">
      <c r="A8" s="151"/>
      <c r="B8" s="152"/>
      <c r="C8" s="152"/>
      <c r="D8" s="152"/>
      <c r="E8" s="152"/>
      <c r="F8" s="152"/>
      <c r="G8" s="152"/>
      <c r="H8" s="152"/>
      <c r="I8" s="152"/>
      <c r="J8" s="152"/>
      <c r="K8" s="152"/>
      <c r="L8" s="152"/>
      <c r="M8" s="152"/>
      <c r="N8" s="152"/>
      <c r="O8" s="152"/>
      <c r="P8" s="152"/>
      <c r="Q8" s="152"/>
      <c r="R8" s="152"/>
      <c r="S8" s="152"/>
      <c r="T8" s="153"/>
    </row>
    <row r="9" spans="1:20" s="5" customFormat="1" ht="20.149999999999999" customHeight="1" thickBot="1" x14ac:dyDescent="0.35">
      <c r="A9" s="172"/>
      <c r="B9" s="175" t="s">
        <v>1903</v>
      </c>
      <c r="C9" s="172"/>
      <c r="D9" s="538" t="s">
        <v>2060</v>
      </c>
      <c r="E9" s="318"/>
      <c r="F9" s="318"/>
      <c r="G9" s="318"/>
      <c r="H9" s="175" t="s">
        <v>465</v>
      </c>
      <c r="I9" s="172"/>
      <c r="J9" s="175" t="s">
        <v>2057</v>
      </c>
      <c r="K9" s="172"/>
      <c r="L9" s="175" t="s">
        <v>2058</v>
      </c>
      <c r="M9" s="172"/>
      <c r="N9" s="175" t="s">
        <v>2059</v>
      </c>
      <c r="O9" s="383"/>
      <c r="P9" s="298" t="s">
        <v>656</v>
      </c>
      <c r="Q9" s="298"/>
      <c r="R9" s="398"/>
      <c r="S9" s="318"/>
      <c r="T9" s="140"/>
    </row>
    <row r="10" spans="1:20" s="5" customFormat="1" ht="20.149999999999999" customHeight="1" x14ac:dyDescent="0.3">
      <c r="A10" s="140"/>
      <c r="B10" s="444" t="s">
        <v>49</v>
      </c>
      <c r="C10" s="161"/>
      <c r="D10" s="969" t="s">
        <v>1908</v>
      </c>
      <c r="E10" s="973"/>
      <c r="F10" s="973"/>
      <c r="G10" s="970"/>
      <c r="H10" s="969">
        <f>ROUND(5*(_Output!K9/100),2)</f>
        <v>0</v>
      </c>
      <c r="I10" s="970"/>
      <c r="J10" s="969"/>
      <c r="K10" s="970"/>
      <c r="L10" s="969"/>
      <c r="M10" s="970"/>
      <c r="N10" s="969"/>
      <c r="O10" s="970"/>
      <c r="P10" s="173"/>
      <c r="Q10" s="173"/>
      <c r="R10" s="399"/>
      <c r="S10" s="400"/>
      <c r="T10" s="140"/>
    </row>
    <row r="11" spans="1:20" s="5" customFormat="1" ht="20.149999999999999" customHeight="1" x14ac:dyDescent="0.3">
      <c r="A11" s="140"/>
      <c r="B11" s="300"/>
      <c r="C11" s="161"/>
      <c r="D11" s="961" t="s">
        <v>5075</v>
      </c>
      <c r="E11" s="974"/>
      <c r="F11" s="974"/>
      <c r="G11" s="962"/>
      <c r="H11" s="961">
        <f>ROUND(5*(_Output!K27/100),2)</f>
        <v>0</v>
      </c>
      <c r="I11" s="962"/>
      <c r="J11" s="961"/>
      <c r="K11" s="962"/>
      <c r="L11" s="961"/>
      <c r="M11" s="962"/>
      <c r="N11" s="961"/>
      <c r="O11" s="962"/>
      <c r="P11" s="173"/>
      <c r="Q11" s="173"/>
      <c r="R11" s="401"/>
      <c r="S11" s="402"/>
      <c r="T11" s="140"/>
    </row>
    <row r="12" spans="1:20" s="5" customFormat="1" ht="20.149999999999999" customHeight="1" x14ac:dyDescent="0.3">
      <c r="A12" s="140"/>
      <c r="B12" s="300"/>
      <c r="C12" s="167"/>
      <c r="D12" s="961" t="s">
        <v>1909</v>
      </c>
      <c r="E12" s="974"/>
      <c r="F12" s="974"/>
      <c r="G12" s="962"/>
      <c r="H12" s="961">
        <f>ROUND(5*(_Output!K46/100),2)</f>
        <v>0</v>
      </c>
      <c r="I12" s="962"/>
      <c r="J12" s="961"/>
      <c r="K12" s="962"/>
      <c r="L12" s="961"/>
      <c r="M12" s="962"/>
      <c r="N12" s="961"/>
      <c r="O12" s="962"/>
      <c r="P12" s="173"/>
      <c r="Q12" s="173"/>
      <c r="R12" s="401"/>
      <c r="S12" s="402"/>
      <c r="T12" s="140"/>
    </row>
    <row r="13" spans="1:20" s="5" customFormat="1" ht="20.149999999999999" customHeight="1" x14ac:dyDescent="0.3">
      <c r="A13" s="140"/>
      <c r="B13" s="387"/>
      <c r="C13" s="161"/>
      <c r="D13" s="961" t="s">
        <v>1911</v>
      </c>
      <c r="E13" s="974"/>
      <c r="F13" s="974"/>
      <c r="G13" s="962"/>
      <c r="H13" s="961">
        <f>ROUND(5*(_Output!K80/100),2)</f>
        <v>0</v>
      </c>
      <c r="I13" s="962"/>
      <c r="J13" s="961"/>
      <c r="K13" s="962"/>
      <c r="L13" s="961"/>
      <c r="M13" s="962"/>
      <c r="N13" s="961"/>
      <c r="O13" s="962"/>
      <c r="P13" s="173"/>
      <c r="Q13" s="173"/>
      <c r="R13" s="401"/>
      <c r="S13" s="402"/>
      <c r="T13" s="140"/>
    </row>
    <row r="14" spans="1:20" s="5" customFormat="1" ht="20.149999999999999" customHeight="1" x14ac:dyDescent="0.3">
      <c r="A14" s="140"/>
      <c r="B14" s="387"/>
      <c r="C14" s="169"/>
      <c r="D14" s="963" t="s">
        <v>3389</v>
      </c>
      <c r="E14" s="975"/>
      <c r="F14" s="975"/>
      <c r="G14" s="964"/>
      <c r="H14" s="963">
        <f>ROUND(5*(_Output!K91/100),2)</f>
        <v>0</v>
      </c>
      <c r="I14" s="964"/>
      <c r="J14" s="963"/>
      <c r="K14" s="964"/>
      <c r="L14" s="963"/>
      <c r="M14" s="964"/>
      <c r="N14" s="963"/>
      <c r="O14" s="964"/>
      <c r="P14" s="299"/>
      <c r="Q14" s="299"/>
      <c r="R14" s="401"/>
      <c r="S14" s="402"/>
      <c r="T14" s="140"/>
    </row>
    <row r="15" spans="1:20" s="5" customFormat="1" ht="20.149999999999999" customHeight="1" x14ac:dyDescent="0.3">
      <c r="A15" s="386"/>
      <c r="B15" s="388"/>
      <c r="C15" s="435" t="s">
        <v>2061</v>
      </c>
      <c r="D15" s="436" t="s">
        <v>49</v>
      </c>
      <c r="E15" s="169"/>
      <c r="F15" s="169"/>
      <c r="G15" s="169"/>
      <c r="H15" s="977">
        <f>ROUND(SUM(H10:I14)/(COUNT(H10:I14)),2)</f>
        <v>0</v>
      </c>
      <c r="I15" s="978"/>
      <c r="J15" s="977">
        <f>SUM('General - PRO'!G41:J41)</f>
        <v>3</v>
      </c>
      <c r="K15" s="978"/>
      <c r="L15" s="971" t="s">
        <v>1906</v>
      </c>
      <c r="M15" s="972"/>
      <c r="N15" s="971" t="s">
        <v>1906</v>
      </c>
      <c r="O15" s="972"/>
      <c r="P15" s="299"/>
      <c r="Q15" s="299"/>
      <c r="R15" s="401"/>
      <c r="S15" s="402"/>
      <c r="T15" s="140"/>
    </row>
    <row r="16" spans="1:20" s="5" customFormat="1" ht="20.149999999999999" customHeight="1" x14ac:dyDescent="0.3">
      <c r="A16" s="140"/>
      <c r="B16" s="444" t="s">
        <v>148</v>
      </c>
      <c r="C16" s="161"/>
      <c r="D16" s="969" t="s">
        <v>1899</v>
      </c>
      <c r="E16" s="973"/>
      <c r="F16" s="973"/>
      <c r="G16" s="970"/>
      <c r="H16" s="961">
        <f>ROUND(5*(_Output!K104/100),2)</f>
        <v>0</v>
      </c>
      <c r="I16" s="962"/>
      <c r="J16" s="961"/>
      <c r="K16" s="962"/>
      <c r="L16" s="961"/>
      <c r="M16" s="962"/>
      <c r="N16" s="961"/>
      <c r="O16" s="962"/>
      <c r="P16" s="173"/>
      <c r="Q16" s="173"/>
      <c r="R16" s="401"/>
      <c r="S16" s="402"/>
      <c r="T16" s="140"/>
    </row>
    <row r="17" spans="1:20" s="5" customFormat="1" ht="20.149999999999999" customHeight="1" x14ac:dyDescent="0.3">
      <c r="A17" s="140"/>
      <c r="B17" s="387"/>
      <c r="C17" s="161"/>
      <c r="D17" s="961" t="s">
        <v>1900</v>
      </c>
      <c r="E17" s="974"/>
      <c r="F17" s="974"/>
      <c r="G17" s="962"/>
      <c r="H17" s="961">
        <f>ROUND(5*(_Output!K145/100),2)</f>
        <v>0</v>
      </c>
      <c r="I17" s="962"/>
      <c r="J17" s="961"/>
      <c r="K17" s="962"/>
      <c r="L17" s="961"/>
      <c r="M17" s="962"/>
      <c r="N17" s="961"/>
      <c r="O17" s="962"/>
      <c r="P17" s="173"/>
      <c r="Q17" s="173"/>
      <c r="R17" s="401"/>
      <c r="S17" s="402"/>
      <c r="T17" s="140"/>
    </row>
    <row r="18" spans="1:20" s="5" customFormat="1" ht="20.149999999999999" customHeight="1" x14ac:dyDescent="0.3">
      <c r="A18" s="140"/>
      <c r="B18" s="387"/>
      <c r="C18" s="161"/>
      <c r="D18" s="961" t="s">
        <v>1901</v>
      </c>
      <c r="E18" s="974"/>
      <c r="F18" s="974"/>
      <c r="G18" s="962"/>
      <c r="H18" s="967">
        <f>ROUND(5*(_Output!K158/100),2)</f>
        <v>0</v>
      </c>
      <c r="I18" s="968"/>
      <c r="J18" s="961"/>
      <c r="K18" s="962"/>
      <c r="L18" s="961"/>
      <c r="M18" s="962"/>
      <c r="N18" s="961"/>
      <c r="O18" s="962"/>
      <c r="P18" s="173"/>
      <c r="Q18" s="173"/>
      <c r="R18" s="401"/>
      <c r="S18" s="402"/>
      <c r="T18" s="140"/>
    </row>
    <row r="19" spans="1:20" s="5" customFormat="1" ht="20.149999999999999" customHeight="1" x14ac:dyDescent="0.3">
      <c r="A19" s="140"/>
      <c r="B19" s="387"/>
      <c r="C19" s="161"/>
      <c r="D19" s="961" t="s">
        <v>1902</v>
      </c>
      <c r="E19" s="974"/>
      <c r="F19" s="974"/>
      <c r="G19" s="962"/>
      <c r="H19" s="961">
        <f>ROUND(5*(_Output!K177/100),2)</f>
        <v>0</v>
      </c>
      <c r="I19" s="962"/>
      <c r="J19" s="961"/>
      <c r="K19" s="962"/>
      <c r="L19" s="961"/>
      <c r="M19" s="962"/>
      <c r="N19" s="961"/>
      <c r="O19" s="962"/>
      <c r="P19" s="173"/>
      <c r="Q19" s="173"/>
      <c r="R19" s="401"/>
      <c r="S19" s="402"/>
      <c r="T19" s="140"/>
    </row>
    <row r="20" spans="1:20" s="5" customFormat="1" ht="20.149999999999999" customHeight="1" x14ac:dyDescent="0.3">
      <c r="A20" s="140"/>
      <c r="B20" s="387"/>
      <c r="C20" s="169"/>
      <c r="D20" s="961" t="s">
        <v>4101</v>
      </c>
      <c r="E20" s="974"/>
      <c r="F20" s="974"/>
      <c r="G20" s="962"/>
      <c r="H20" s="963">
        <f>ROUND(5*(_Output!K198/100),2)</f>
        <v>0</v>
      </c>
      <c r="I20" s="964"/>
      <c r="J20" s="963"/>
      <c r="K20" s="964"/>
      <c r="L20" s="963"/>
      <c r="M20" s="964"/>
      <c r="N20" s="963"/>
      <c r="O20" s="964"/>
      <c r="P20" s="299"/>
      <c r="Q20" s="299"/>
      <c r="R20" s="401"/>
      <c r="S20" s="402"/>
      <c r="T20" s="140"/>
    </row>
    <row r="21" spans="1:20" s="5" customFormat="1" ht="20.149999999999999" customHeight="1" x14ac:dyDescent="0.3">
      <c r="A21" s="386"/>
      <c r="B21" s="388"/>
      <c r="C21" s="437" t="s">
        <v>2061</v>
      </c>
      <c r="D21" s="438" t="s">
        <v>148</v>
      </c>
      <c r="E21" s="439"/>
      <c r="F21" s="439"/>
      <c r="G21" s="439"/>
      <c r="H21" s="959">
        <f>ROUND(SUM(H16:I20)/(COUNT(H16:I20)),2)</f>
        <v>0</v>
      </c>
      <c r="I21" s="960"/>
      <c r="J21" s="959">
        <f>SUM('General - PRO'!G42:J42)</f>
        <v>3</v>
      </c>
      <c r="K21" s="960"/>
      <c r="L21" s="965" t="s">
        <v>1906</v>
      </c>
      <c r="M21" s="966"/>
      <c r="N21" s="965" t="s">
        <v>1906</v>
      </c>
      <c r="O21" s="966"/>
      <c r="P21" s="440"/>
      <c r="Q21" s="440"/>
      <c r="R21" s="401"/>
      <c r="S21" s="402"/>
      <c r="T21" s="140"/>
    </row>
    <row r="22" spans="1:20" s="5" customFormat="1" ht="20.149999999999999" customHeight="1" x14ac:dyDescent="0.3">
      <c r="A22" s="140"/>
      <c r="B22" s="444" t="s">
        <v>149</v>
      </c>
      <c r="C22" s="161"/>
      <c r="D22" s="969" t="s">
        <v>2448</v>
      </c>
      <c r="E22" s="973"/>
      <c r="F22" s="973"/>
      <c r="G22" s="970"/>
      <c r="H22" s="961">
        <f>ROUND(5*(_Output!K217/100),2)</f>
        <v>0</v>
      </c>
      <c r="I22" s="962"/>
      <c r="J22" s="961"/>
      <c r="K22" s="962"/>
      <c r="L22" s="961"/>
      <c r="M22" s="962"/>
      <c r="N22" s="961"/>
      <c r="O22" s="962"/>
      <c r="P22" s="173"/>
      <c r="Q22" s="173"/>
      <c r="R22" s="401"/>
      <c r="S22" s="402"/>
      <c r="T22" s="140"/>
    </row>
    <row r="23" spans="1:20" s="5" customFormat="1" ht="20.149999999999999" customHeight="1" x14ac:dyDescent="0.3">
      <c r="A23" s="140"/>
      <c r="B23" s="387"/>
      <c r="C23" s="161"/>
      <c r="D23" s="961" t="s">
        <v>3446</v>
      </c>
      <c r="E23" s="974"/>
      <c r="F23" s="974"/>
      <c r="G23" s="962"/>
      <c r="H23" s="961">
        <f>ROUND(5*(_Output!K248/100),2)</f>
        <v>0</v>
      </c>
      <c r="I23" s="962"/>
      <c r="J23" s="961"/>
      <c r="K23" s="962"/>
      <c r="L23" s="961"/>
      <c r="M23" s="962"/>
      <c r="N23" s="961"/>
      <c r="O23" s="962"/>
      <c r="P23" s="173"/>
      <c r="Q23" s="173"/>
      <c r="R23" s="401"/>
      <c r="S23" s="402"/>
      <c r="T23" s="140"/>
    </row>
    <row r="24" spans="1:20" s="5" customFormat="1" ht="20.149999999999999" customHeight="1" x14ac:dyDescent="0.3">
      <c r="A24" s="140"/>
      <c r="B24" s="300"/>
      <c r="C24" s="170"/>
      <c r="D24" s="961" t="s">
        <v>3352</v>
      </c>
      <c r="E24" s="974"/>
      <c r="F24" s="974"/>
      <c r="G24" s="962"/>
      <c r="H24" s="961">
        <f>ROUND(5*(_Output!K276/100),2)</f>
        <v>0</v>
      </c>
      <c r="I24" s="962"/>
      <c r="J24" s="961"/>
      <c r="K24" s="962"/>
      <c r="L24" s="961"/>
      <c r="M24" s="962"/>
      <c r="N24" s="961"/>
      <c r="O24" s="962"/>
      <c r="P24" s="173"/>
      <c r="Q24" s="173"/>
      <c r="R24" s="401"/>
      <c r="S24" s="402"/>
      <c r="T24" s="140"/>
    </row>
    <row r="25" spans="1:20" s="5" customFormat="1" ht="20.149999999999999" customHeight="1" x14ac:dyDescent="0.3">
      <c r="A25" s="140"/>
      <c r="B25" s="300"/>
      <c r="C25" s="161"/>
      <c r="D25" s="961" t="s">
        <v>1915</v>
      </c>
      <c r="E25" s="974"/>
      <c r="F25" s="974"/>
      <c r="G25" s="962"/>
      <c r="H25" s="961">
        <f>ROUND(5*(_Output!K316/100),2)</f>
        <v>0</v>
      </c>
      <c r="I25" s="962"/>
      <c r="J25" s="961"/>
      <c r="K25" s="962"/>
      <c r="L25" s="961"/>
      <c r="M25" s="962"/>
      <c r="N25" s="961"/>
      <c r="O25" s="962"/>
      <c r="P25" s="173"/>
      <c r="Q25" s="173"/>
      <c r="R25" s="401"/>
      <c r="S25" s="402"/>
      <c r="T25" s="140"/>
    </row>
    <row r="26" spans="1:20" s="5" customFormat="1" ht="20.149999999999999" customHeight="1" x14ac:dyDescent="0.3">
      <c r="A26" s="140"/>
      <c r="B26" s="300"/>
      <c r="C26" s="161"/>
      <c r="D26" s="961" t="s">
        <v>2765</v>
      </c>
      <c r="E26" s="974"/>
      <c r="F26" s="974"/>
      <c r="G26" s="962"/>
      <c r="H26" s="961">
        <f>ROUND(5*(_Output!K1042/100),2)</f>
        <v>0</v>
      </c>
      <c r="I26" s="962"/>
      <c r="J26" s="961"/>
      <c r="K26" s="962"/>
      <c r="L26" s="961"/>
      <c r="M26" s="962"/>
      <c r="N26" s="961"/>
      <c r="O26" s="962"/>
      <c r="P26" s="173"/>
      <c r="Q26" s="173"/>
      <c r="R26" s="401"/>
      <c r="S26" s="402"/>
      <c r="T26" s="140"/>
    </row>
    <row r="27" spans="1:20" s="5" customFormat="1" ht="20.149999999999999" customHeight="1" x14ac:dyDescent="0.3">
      <c r="A27" s="140"/>
      <c r="B27" s="300"/>
      <c r="C27" s="161"/>
      <c r="D27" s="961" t="s">
        <v>4537</v>
      </c>
      <c r="E27" s="974"/>
      <c r="F27" s="974"/>
      <c r="G27" s="962"/>
      <c r="H27" s="961">
        <f>ROUND(5*(_Output!K1430/100),2)</f>
        <v>0</v>
      </c>
      <c r="I27" s="962"/>
      <c r="J27" s="961"/>
      <c r="K27" s="962"/>
      <c r="L27" s="961"/>
      <c r="M27" s="962"/>
      <c r="N27" s="961"/>
      <c r="O27" s="962"/>
      <c r="P27" s="173"/>
      <c r="Q27" s="173"/>
      <c r="R27" s="401"/>
      <c r="S27" s="402"/>
      <c r="T27" s="140"/>
    </row>
    <row r="28" spans="1:20" s="5" customFormat="1" ht="20.149999999999999" customHeight="1" x14ac:dyDescent="0.3">
      <c r="A28" s="140"/>
      <c r="B28" s="300"/>
      <c r="C28" s="161"/>
      <c r="D28" s="961" t="s">
        <v>1920</v>
      </c>
      <c r="E28" s="974"/>
      <c r="F28" s="974"/>
      <c r="G28" s="962"/>
      <c r="H28" s="961">
        <f>ROUND(5*(_Output!K1454/100),2)</f>
        <v>0</v>
      </c>
      <c r="I28" s="962"/>
      <c r="J28" s="304"/>
      <c r="K28" s="466"/>
      <c r="L28" s="304"/>
      <c r="M28" s="466"/>
      <c r="N28" s="304"/>
      <c r="O28" s="466"/>
      <c r="P28" s="299"/>
      <c r="Q28" s="173"/>
      <c r="R28" s="401"/>
      <c r="S28" s="402"/>
      <c r="T28" s="140"/>
    </row>
    <row r="29" spans="1:20" s="5" customFormat="1" ht="20.149999999999999" customHeight="1" x14ac:dyDescent="0.3">
      <c r="A29" s="386"/>
      <c r="B29" s="389"/>
      <c r="C29" s="437" t="s">
        <v>2061</v>
      </c>
      <c r="D29" s="438" t="s">
        <v>149</v>
      </c>
      <c r="E29" s="439"/>
      <c r="F29" s="439"/>
      <c r="G29" s="439"/>
      <c r="H29" s="959">
        <f>ROUND(SUM(H22:I28)/(COUNT(H22:I28)),2)</f>
        <v>0</v>
      </c>
      <c r="I29" s="960"/>
      <c r="J29" s="959">
        <f>SUM('General - PRO'!G43:J43)</f>
        <v>3</v>
      </c>
      <c r="K29" s="960"/>
      <c r="L29" s="965" t="s">
        <v>1906</v>
      </c>
      <c r="M29" s="966"/>
      <c r="N29" s="965" t="s">
        <v>1906</v>
      </c>
      <c r="O29" s="966"/>
      <c r="P29" s="440"/>
      <c r="Q29" s="440"/>
      <c r="R29" s="401"/>
      <c r="S29" s="402"/>
      <c r="T29" s="140"/>
    </row>
    <row r="30" spans="1:20" s="5" customFormat="1" ht="20.149999999999999" customHeight="1" x14ac:dyDescent="0.3">
      <c r="A30" s="140"/>
      <c r="B30" s="444" t="s">
        <v>154</v>
      </c>
      <c r="C30" s="161"/>
      <c r="D30" s="969" t="s">
        <v>4582</v>
      </c>
      <c r="E30" s="973"/>
      <c r="F30" s="973"/>
      <c r="G30" s="970"/>
      <c r="H30" s="961">
        <f>IFERROR(ROUND(5*(_Output!K373/100),2),0)</f>
        <v>0</v>
      </c>
      <c r="I30" s="962"/>
      <c r="J30" s="961"/>
      <c r="K30" s="962"/>
      <c r="L30" s="961">
        <f>IFERROR(ROUND(3*(_Output!K372/100),2),0)</f>
        <v>0</v>
      </c>
      <c r="M30" s="962"/>
      <c r="N30" s="961"/>
      <c r="O30" s="962"/>
      <c r="P30" s="173" t="str">
        <f>VLOOKUP(_Output!D320,_Input!B3:C4,2,FALSE)</f>
        <v>Yes</v>
      </c>
      <c r="Q30" s="173"/>
      <c r="R30" s="401"/>
      <c r="S30" s="402"/>
      <c r="T30" s="140"/>
    </row>
    <row r="31" spans="1:20" s="5" customFormat="1" ht="20.149999999999999" customHeight="1" x14ac:dyDescent="0.3">
      <c r="A31" s="140"/>
      <c r="B31" s="300"/>
      <c r="C31" s="161"/>
      <c r="D31" s="961" t="s">
        <v>4579</v>
      </c>
      <c r="E31" s="974"/>
      <c r="F31" s="974"/>
      <c r="G31" s="962"/>
      <c r="H31" s="961">
        <f>IFERROR(ROUND(5*(_Output!K420/100),2),0)</f>
        <v>0</v>
      </c>
      <c r="I31" s="962"/>
      <c r="J31" s="961"/>
      <c r="K31" s="962"/>
      <c r="L31" s="961">
        <f>IFERROR(ROUND(3*(_Output!K419/100),2),0)</f>
        <v>0</v>
      </c>
      <c r="M31" s="962"/>
      <c r="N31" s="961"/>
      <c r="O31" s="962"/>
      <c r="P31" s="173" t="str">
        <f>VLOOKUP(_Output!D376,_Input!B3:C4,2,FALSE)</f>
        <v>Yes</v>
      </c>
      <c r="Q31" s="173"/>
      <c r="R31" s="401"/>
      <c r="S31" s="402"/>
      <c r="T31" s="140"/>
    </row>
    <row r="32" spans="1:20" s="5" customFormat="1" ht="20.149999999999999" customHeight="1" x14ac:dyDescent="0.3">
      <c r="A32" s="140"/>
      <c r="B32" s="300"/>
      <c r="C32" s="161"/>
      <c r="D32" s="961" t="s">
        <v>4580</v>
      </c>
      <c r="E32" s="974"/>
      <c r="F32" s="974"/>
      <c r="G32" s="962"/>
      <c r="H32" s="961">
        <f>IFERROR(ROUND(5*(_Output!K474/100),2),0)</f>
        <v>0</v>
      </c>
      <c r="I32" s="962"/>
      <c r="J32" s="961"/>
      <c r="K32" s="962"/>
      <c r="L32" s="961">
        <f>IFERROR(ROUND(3*(_Output!K473/100),2),0)</f>
        <v>0</v>
      </c>
      <c r="M32" s="962"/>
      <c r="N32" s="961"/>
      <c r="O32" s="962"/>
      <c r="P32" s="173" t="str">
        <f>VLOOKUP(_Output!D423,_Input!B3:C4,2,FALSE)</f>
        <v>Yes</v>
      </c>
      <c r="Q32" s="173"/>
      <c r="R32" s="401"/>
      <c r="S32" s="402"/>
      <c r="T32" s="140"/>
    </row>
    <row r="33" spans="1:20" s="5" customFormat="1" ht="20.149999999999999" customHeight="1" x14ac:dyDescent="0.3">
      <c r="A33" s="140"/>
      <c r="B33" s="300"/>
      <c r="C33" s="169"/>
      <c r="D33" s="961" t="s">
        <v>4581</v>
      </c>
      <c r="E33" s="974"/>
      <c r="F33" s="974"/>
      <c r="G33" s="962"/>
      <c r="H33" s="963">
        <f>IFERROR(ROUND(5*(_Output!K523/100),2),0)</f>
        <v>0</v>
      </c>
      <c r="I33" s="964"/>
      <c r="J33" s="963"/>
      <c r="K33" s="964"/>
      <c r="L33" s="963">
        <f>IFERROR(ROUND(3*(_Output!K522/100),2),0)</f>
        <v>0</v>
      </c>
      <c r="M33" s="964"/>
      <c r="N33" s="963"/>
      <c r="O33" s="964"/>
      <c r="P33" s="299" t="str">
        <f>VLOOKUP(_Output!D477,_Input!B3:C4,2,FALSE)</f>
        <v>Yes</v>
      </c>
      <c r="Q33" s="299"/>
      <c r="R33" s="401"/>
      <c r="S33" s="402"/>
      <c r="T33" s="140"/>
    </row>
    <row r="34" spans="1:20" s="5" customFormat="1" ht="20.149999999999999" customHeight="1" x14ac:dyDescent="0.3">
      <c r="A34" s="386"/>
      <c r="B34" s="389"/>
      <c r="C34" s="437" t="s">
        <v>2061</v>
      </c>
      <c r="D34" s="438" t="s">
        <v>154</v>
      </c>
      <c r="E34" s="439"/>
      <c r="F34" s="439"/>
      <c r="G34" s="439"/>
      <c r="H34" s="959">
        <f>IFERROR(ROUND(SUMIF(P30:P33, "&lt;&gt;No",H30:I33)/COUNTIF(P30:P33, "&lt;&gt;No"),2),0)</f>
        <v>0</v>
      </c>
      <c r="I34" s="960"/>
      <c r="J34" s="959">
        <f>SUM('General - PRO'!G44:J44)</f>
        <v>3</v>
      </c>
      <c r="K34" s="960"/>
      <c r="L34" s="959">
        <f>IFERROR(ROUND(SUMIF(P30:P33, "&lt;&gt;No",L30:M33)/COUNTIF(P30:P33, "&lt;&gt;No"),2),0)</f>
        <v>0</v>
      </c>
      <c r="M34" s="960"/>
      <c r="N34" s="959">
        <f>SUM('General - PRO'!G49:J49)</f>
        <v>2</v>
      </c>
      <c r="O34" s="960"/>
      <c r="P34" s="440"/>
      <c r="Q34" s="440"/>
      <c r="R34" s="401"/>
      <c r="S34" s="402"/>
      <c r="T34" s="140"/>
    </row>
    <row r="35" spans="1:20" s="5" customFormat="1" ht="20.149999999999999" customHeight="1" x14ac:dyDescent="0.3">
      <c r="A35" s="140"/>
      <c r="B35" s="444" t="s">
        <v>517</v>
      </c>
      <c r="C35" s="161"/>
      <c r="D35" s="969" t="s">
        <v>1917</v>
      </c>
      <c r="E35" s="973"/>
      <c r="F35" s="973"/>
      <c r="G35" s="970"/>
      <c r="H35" s="961">
        <f>IFERROR(ROUND(5*(_Output!K598/100),2),0)</f>
        <v>0</v>
      </c>
      <c r="I35" s="962"/>
      <c r="J35" s="961"/>
      <c r="K35" s="962"/>
      <c r="L35" s="961">
        <f>IFERROR(ROUND(3*(_Output!K597/100),2),0)</f>
        <v>0</v>
      </c>
      <c r="M35" s="962"/>
      <c r="N35" s="961"/>
      <c r="O35" s="962"/>
      <c r="P35" s="173" t="str">
        <f>VLOOKUP(_Output!D527,_Input!B3:C4,2,FALSE)</f>
        <v>Yes</v>
      </c>
      <c r="Q35" s="173"/>
      <c r="R35" s="401"/>
      <c r="S35" s="402"/>
      <c r="T35" s="140"/>
    </row>
    <row r="36" spans="1:20" s="5" customFormat="1" ht="20.149999999999999" customHeight="1" x14ac:dyDescent="0.3">
      <c r="A36" s="140"/>
      <c r="B36" s="300"/>
      <c r="C36" s="161"/>
      <c r="D36" s="961" t="s">
        <v>1918</v>
      </c>
      <c r="E36" s="974"/>
      <c r="F36" s="974"/>
      <c r="G36" s="962"/>
      <c r="H36" s="961">
        <f>IFERROR(ROUND(5*(_Output!K677/100),2),0)</f>
        <v>0</v>
      </c>
      <c r="I36" s="962"/>
      <c r="J36" s="961"/>
      <c r="K36" s="962"/>
      <c r="L36" s="961">
        <f>IFERROR(ROUND(3*(_Output!K676/100),2),0)</f>
        <v>0</v>
      </c>
      <c r="M36" s="962"/>
      <c r="N36" s="961"/>
      <c r="O36" s="962"/>
      <c r="P36" s="173" t="str">
        <f>VLOOKUP(_Output!D601,_Input!B3:C4,2,FALSE)</f>
        <v>Yes</v>
      </c>
      <c r="Q36" s="173"/>
      <c r="R36" s="401"/>
      <c r="S36" s="402"/>
      <c r="T36" s="140"/>
    </row>
    <row r="37" spans="1:20" s="5" customFormat="1" ht="20.149999999999999" customHeight="1" x14ac:dyDescent="0.3">
      <c r="A37" s="140"/>
      <c r="B37" s="300"/>
      <c r="C37" s="161"/>
      <c r="D37" s="961" t="s">
        <v>4574</v>
      </c>
      <c r="E37" s="974"/>
      <c r="F37" s="974"/>
      <c r="G37" s="962"/>
      <c r="H37" s="961">
        <f>IFERROR(ROUND(5*(_Output!K740/100),2),0)</f>
        <v>0</v>
      </c>
      <c r="I37" s="962"/>
      <c r="J37" s="961"/>
      <c r="K37" s="962"/>
      <c r="L37" s="961">
        <f>IFERROR(ROUND(3*(_Output!K739/100),2),0)</f>
        <v>0</v>
      </c>
      <c r="M37" s="962"/>
      <c r="N37" s="961"/>
      <c r="O37" s="962"/>
      <c r="P37" s="173" t="str">
        <f>VLOOKUP(_Output!D680,_Input!B3:C4,2,FALSE)</f>
        <v>Yes</v>
      </c>
      <c r="Q37" s="173"/>
      <c r="R37" s="401"/>
      <c r="S37" s="402"/>
      <c r="T37" s="140"/>
    </row>
    <row r="38" spans="1:20" s="5" customFormat="1" ht="20.149999999999999" customHeight="1" x14ac:dyDescent="0.3">
      <c r="A38" s="140"/>
      <c r="B38" s="300"/>
      <c r="C38" s="161"/>
      <c r="D38" s="961" t="s">
        <v>4573</v>
      </c>
      <c r="E38" s="974"/>
      <c r="F38" s="974"/>
      <c r="G38" s="962"/>
      <c r="H38" s="961">
        <f>IFERROR(ROUND(5*(_Output!K801/100),2),0)</f>
        <v>0</v>
      </c>
      <c r="I38" s="962"/>
      <c r="J38" s="961"/>
      <c r="K38" s="962"/>
      <c r="L38" s="961">
        <f>IFERROR(ROUND(3*(_Output!K800/100),2),0)</f>
        <v>0</v>
      </c>
      <c r="M38" s="962"/>
      <c r="N38" s="961"/>
      <c r="O38" s="962"/>
      <c r="P38" s="173" t="str">
        <f>VLOOKUP(_Output!D743,_Input!B3:C4,2,FALSE)</f>
        <v>Yes</v>
      </c>
      <c r="Q38" s="173"/>
      <c r="R38" s="401"/>
      <c r="S38" s="402"/>
      <c r="T38" s="140"/>
    </row>
    <row r="39" spans="1:20" s="5" customFormat="1" ht="20.149999999999999" customHeight="1" x14ac:dyDescent="0.3">
      <c r="A39" s="140"/>
      <c r="B39" s="390"/>
      <c r="C39" s="161"/>
      <c r="D39" s="961" t="s">
        <v>2055</v>
      </c>
      <c r="E39" s="974"/>
      <c r="F39" s="974"/>
      <c r="G39" s="962"/>
      <c r="H39" s="961">
        <f>IFERROR(ROUND(5*(_Output!K855/100),2),0)</f>
        <v>0</v>
      </c>
      <c r="I39" s="962"/>
      <c r="J39" s="961"/>
      <c r="K39" s="962"/>
      <c r="L39" s="961">
        <f>IFERROR(ROUND(3*(_Output!K854/100),2),0)</f>
        <v>0</v>
      </c>
      <c r="M39" s="962"/>
      <c r="N39" s="961"/>
      <c r="O39" s="962"/>
      <c r="P39" s="173" t="str">
        <f>VLOOKUP(_Output!D804,_Input!B3:C4,2,FALSE)</f>
        <v>Yes</v>
      </c>
      <c r="Q39" s="173"/>
      <c r="R39" s="401"/>
      <c r="S39" s="402"/>
      <c r="T39" s="140"/>
    </row>
    <row r="40" spans="1:20" s="5" customFormat="1" ht="20.149999999999999" customHeight="1" x14ac:dyDescent="0.3">
      <c r="A40" s="140"/>
      <c r="B40" s="300"/>
      <c r="C40" s="167"/>
      <c r="D40" s="961" t="s">
        <v>1921</v>
      </c>
      <c r="E40" s="974"/>
      <c r="F40" s="974"/>
      <c r="G40" s="962"/>
      <c r="H40" s="961">
        <f>IFERROR(ROUND(5*(_Output!K915/100),2),0)</f>
        <v>0</v>
      </c>
      <c r="I40" s="962"/>
      <c r="J40" s="961"/>
      <c r="K40" s="962"/>
      <c r="L40" s="961">
        <f>IFERROR(ROUND(3*(_Output!K914/100),2),0)</f>
        <v>0</v>
      </c>
      <c r="M40" s="962"/>
      <c r="N40" s="961"/>
      <c r="O40" s="962"/>
      <c r="P40" s="173" t="str">
        <f>VLOOKUP(_Output!D858,_Input!B3:C4,2,FALSE)</f>
        <v>Yes</v>
      </c>
      <c r="Q40" s="173"/>
      <c r="R40" s="401"/>
      <c r="S40" s="402"/>
      <c r="T40" s="140"/>
    </row>
    <row r="41" spans="1:20" s="5" customFormat="1" ht="20.149999999999999" customHeight="1" thickBot="1" x14ac:dyDescent="0.35">
      <c r="A41" s="386"/>
      <c r="B41" s="388"/>
      <c r="C41" s="437" t="s">
        <v>2061</v>
      </c>
      <c r="D41" s="438" t="s">
        <v>517</v>
      </c>
      <c r="E41" s="439"/>
      <c r="F41" s="439"/>
      <c r="G41" s="439"/>
      <c r="H41" s="959">
        <f>IFERROR(ROUND(SUMIF(P35:P40, "&lt;&gt;No",H35:I40)/COUNTIF(P35:P40, "&lt;&gt;No"),2),0)</f>
        <v>0</v>
      </c>
      <c r="I41" s="960"/>
      <c r="J41" s="959">
        <f>SUM('General - PRO'!G45:J45)</f>
        <v>3</v>
      </c>
      <c r="K41" s="960"/>
      <c r="L41" s="959">
        <f>IFERROR(ROUND(SUMIF(P35:P40, "&lt;&gt;No",L35:M40)/COUNTIF(P35:P40, "&lt;&gt;No"),2),0)</f>
        <v>0</v>
      </c>
      <c r="M41" s="960"/>
      <c r="N41" s="959">
        <f>SUM('General - PRO'!G50:J50)</f>
        <v>2</v>
      </c>
      <c r="O41" s="960"/>
      <c r="P41" s="440"/>
      <c r="Q41" s="440"/>
      <c r="R41" s="403"/>
      <c r="S41" s="404"/>
      <c r="T41" s="140"/>
    </row>
    <row r="42" spans="1:20" s="5" customFormat="1" ht="20.149999999999999" customHeight="1" thickBot="1" x14ac:dyDescent="0.35">
      <c r="A42" s="140"/>
      <c r="B42" s="168"/>
      <c r="C42" s="161"/>
      <c r="D42" s="161"/>
      <c r="E42" s="161"/>
      <c r="F42" s="161"/>
      <c r="G42" s="161"/>
      <c r="H42" s="161"/>
      <c r="I42" s="161"/>
      <c r="J42" s="161"/>
      <c r="K42" s="161"/>
      <c r="L42" s="140"/>
      <c r="M42" s="140"/>
      <c r="N42" s="140"/>
      <c r="O42" s="140"/>
      <c r="P42" s="173"/>
      <c r="Q42" s="173"/>
      <c r="R42" s="173"/>
      <c r="S42" s="161"/>
      <c r="T42" s="140"/>
    </row>
    <row r="43" spans="1:20" s="5" customFormat="1" ht="20.149999999999999" customHeight="1" x14ac:dyDescent="0.3">
      <c r="A43" s="140"/>
      <c r="B43" s="168"/>
      <c r="C43" s="161"/>
      <c r="D43" s="161"/>
      <c r="E43" s="161"/>
      <c r="F43" s="161"/>
      <c r="G43" s="161"/>
      <c r="H43" s="161"/>
      <c r="I43" s="161"/>
      <c r="J43" s="161"/>
      <c r="K43" s="161"/>
      <c r="L43" s="140"/>
      <c r="M43" s="140"/>
      <c r="N43" s="140"/>
      <c r="O43" s="140"/>
      <c r="P43" s="173"/>
      <c r="Q43" s="173"/>
      <c r="R43" s="399"/>
      <c r="S43" s="400"/>
      <c r="T43" s="140"/>
    </row>
    <row r="44" spans="1:20" s="5" customFormat="1" ht="20.149999999999999" customHeight="1" x14ac:dyDescent="0.3">
      <c r="A44" s="140"/>
      <c r="B44" s="168"/>
      <c r="C44" s="161"/>
      <c r="D44" s="161"/>
      <c r="E44" s="161"/>
      <c r="F44" s="161"/>
      <c r="G44" s="161"/>
      <c r="H44" s="161"/>
      <c r="I44" s="161"/>
      <c r="J44" s="161"/>
      <c r="K44" s="161"/>
      <c r="L44" s="140"/>
      <c r="M44" s="140"/>
      <c r="N44" s="140"/>
      <c r="O44" s="140"/>
      <c r="P44" s="173"/>
      <c r="Q44" s="173"/>
      <c r="R44" s="401"/>
      <c r="S44" s="402"/>
      <c r="T44" s="140"/>
    </row>
    <row r="45" spans="1:20" s="5" customFormat="1" ht="20.149999999999999" customHeight="1" x14ac:dyDescent="0.3">
      <c r="A45" s="140"/>
      <c r="B45" s="168"/>
      <c r="C45" s="161"/>
      <c r="D45" s="161"/>
      <c r="E45" s="161"/>
      <c r="F45" s="161"/>
      <c r="G45" s="161"/>
      <c r="H45" s="161"/>
      <c r="I45" s="161"/>
      <c r="J45" s="161"/>
      <c r="K45" s="161"/>
      <c r="L45" s="140"/>
      <c r="M45" s="140"/>
      <c r="N45" s="140"/>
      <c r="O45" s="140"/>
      <c r="P45" s="173"/>
      <c r="Q45" s="173"/>
      <c r="R45" s="401"/>
      <c r="S45" s="402"/>
      <c r="T45" s="140"/>
    </row>
    <row r="46" spans="1:20" s="5" customFormat="1" ht="20.149999999999999" customHeight="1" x14ac:dyDescent="0.3">
      <c r="A46" s="140"/>
      <c r="B46" s="168"/>
      <c r="C46" s="161"/>
      <c r="D46" s="161"/>
      <c r="E46" s="161"/>
      <c r="F46" s="161"/>
      <c r="G46" s="161"/>
      <c r="H46" s="161"/>
      <c r="I46" s="161"/>
      <c r="J46" s="161"/>
      <c r="K46" s="161"/>
      <c r="L46" s="140"/>
      <c r="M46" s="140"/>
      <c r="N46" s="140"/>
      <c r="O46" s="140"/>
      <c r="P46" s="173"/>
      <c r="Q46" s="173"/>
      <c r="R46" s="401"/>
      <c r="S46" s="402"/>
      <c r="T46" s="140"/>
    </row>
    <row r="47" spans="1:20" s="5" customFormat="1" ht="20.149999999999999" customHeight="1" x14ac:dyDescent="0.3">
      <c r="A47" s="140"/>
      <c r="B47" s="168"/>
      <c r="C47" s="161"/>
      <c r="D47" s="161"/>
      <c r="E47" s="161"/>
      <c r="F47" s="161"/>
      <c r="G47" s="161"/>
      <c r="H47" s="161"/>
      <c r="I47" s="161"/>
      <c r="J47" s="161"/>
      <c r="K47" s="161"/>
      <c r="L47" s="140"/>
      <c r="M47" s="140"/>
      <c r="N47" s="140"/>
      <c r="O47" s="140"/>
      <c r="P47" s="173"/>
      <c r="Q47" s="173"/>
      <c r="R47" s="401"/>
      <c r="S47" s="402"/>
      <c r="T47" s="140"/>
    </row>
    <row r="48" spans="1:20" s="5" customFormat="1" ht="20.149999999999999" customHeight="1" x14ac:dyDescent="0.3">
      <c r="A48" s="140"/>
      <c r="B48" s="168"/>
      <c r="C48" s="161"/>
      <c r="D48" s="161"/>
      <c r="E48" s="161"/>
      <c r="F48" s="161"/>
      <c r="G48" s="161"/>
      <c r="H48" s="161"/>
      <c r="I48" s="161"/>
      <c r="J48" s="161"/>
      <c r="K48" s="161"/>
      <c r="L48" s="140"/>
      <c r="M48" s="140"/>
      <c r="N48" s="140"/>
      <c r="O48" s="140"/>
      <c r="P48" s="173"/>
      <c r="Q48" s="173"/>
      <c r="R48" s="401"/>
      <c r="S48" s="402"/>
      <c r="T48" s="140"/>
    </row>
    <row r="49" spans="1:20" s="5" customFormat="1" ht="20.149999999999999" customHeight="1" x14ac:dyDescent="0.3">
      <c r="A49" s="140"/>
      <c r="B49" s="168"/>
      <c r="C49" s="161"/>
      <c r="D49" s="161"/>
      <c r="E49" s="161"/>
      <c r="F49" s="161"/>
      <c r="G49" s="161"/>
      <c r="H49" s="161"/>
      <c r="I49" s="161"/>
      <c r="J49" s="161"/>
      <c r="K49" s="161"/>
      <c r="L49" s="140"/>
      <c r="M49" s="140"/>
      <c r="N49" s="140"/>
      <c r="O49" s="140"/>
      <c r="P49" s="173"/>
      <c r="Q49" s="173"/>
      <c r="R49" s="401"/>
      <c r="S49" s="402"/>
      <c r="T49" s="140"/>
    </row>
    <row r="50" spans="1:20" s="5" customFormat="1" ht="20.149999999999999" customHeight="1" x14ac:dyDescent="0.3">
      <c r="A50" s="140"/>
      <c r="B50" s="168"/>
      <c r="C50" s="161"/>
      <c r="D50" s="161"/>
      <c r="E50" s="161"/>
      <c r="F50" s="161"/>
      <c r="G50" s="161"/>
      <c r="H50" s="161"/>
      <c r="I50" s="161"/>
      <c r="J50" s="161"/>
      <c r="K50" s="161"/>
      <c r="L50" s="140"/>
      <c r="M50" s="140"/>
      <c r="N50" s="140"/>
      <c r="O50" s="140"/>
      <c r="P50" s="173"/>
      <c r="Q50" s="173"/>
      <c r="R50" s="401"/>
      <c r="S50" s="402"/>
      <c r="T50" s="140"/>
    </row>
    <row r="51" spans="1:20" s="5" customFormat="1" ht="20.149999999999999" customHeight="1" x14ac:dyDescent="0.3">
      <c r="A51" s="140"/>
      <c r="B51" s="168"/>
      <c r="C51" s="161"/>
      <c r="D51" s="161"/>
      <c r="E51" s="161"/>
      <c r="F51" s="161"/>
      <c r="G51" s="161"/>
      <c r="H51" s="161"/>
      <c r="I51" s="161"/>
      <c r="J51" s="161"/>
      <c r="K51" s="161"/>
      <c r="L51" s="140"/>
      <c r="M51" s="140"/>
      <c r="N51" s="140"/>
      <c r="O51" s="140"/>
      <c r="P51" s="173"/>
      <c r="Q51" s="173"/>
      <c r="R51" s="401"/>
      <c r="S51" s="402"/>
      <c r="T51" s="140"/>
    </row>
    <row r="52" spans="1:20" s="5" customFormat="1" ht="20.149999999999999" customHeight="1" x14ac:dyDescent="0.3">
      <c r="A52" s="140"/>
      <c r="B52" s="168"/>
      <c r="C52" s="161"/>
      <c r="D52" s="161"/>
      <c r="E52" s="161"/>
      <c r="F52" s="161"/>
      <c r="G52" s="161"/>
      <c r="H52" s="161"/>
      <c r="I52" s="161"/>
      <c r="J52" s="161"/>
      <c r="K52" s="161"/>
      <c r="L52" s="140"/>
      <c r="M52" s="140"/>
      <c r="N52" s="140"/>
      <c r="O52" s="140"/>
      <c r="P52" s="173"/>
      <c r="Q52" s="173"/>
      <c r="R52" s="401"/>
      <c r="S52" s="402"/>
      <c r="T52" s="140"/>
    </row>
    <row r="53" spans="1:20" s="5" customFormat="1" ht="20.149999999999999" customHeight="1" x14ac:dyDescent="0.3">
      <c r="A53" s="140"/>
      <c r="B53" s="168"/>
      <c r="C53" s="161"/>
      <c r="D53" s="161"/>
      <c r="E53" s="161"/>
      <c r="F53" s="161"/>
      <c r="G53" s="161"/>
      <c r="H53" s="161"/>
      <c r="I53" s="161"/>
      <c r="J53" s="161"/>
      <c r="K53" s="161"/>
      <c r="L53" s="140"/>
      <c r="M53" s="140"/>
      <c r="N53" s="140"/>
      <c r="O53" s="140"/>
      <c r="P53" s="173"/>
      <c r="Q53" s="173"/>
      <c r="R53" s="401"/>
      <c r="S53" s="402"/>
      <c r="T53" s="140"/>
    </row>
    <row r="54" spans="1:20" s="5" customFormat="1" ht="20.149999999999999" customHeight="1" x14ac:dyDescent="0.3">
      <c r="A54" s="140"/>
      <c r="B54" s="168"/>
      <c r="C54" s="161"/>
      <c r="D54" s="161"/>
      <c r="E54" s="161"/>
      <c r="F54" s="161"/>
      <c r="G54" s="161"/>
      <c r="H54" s="161"/>
      <c r="I54" s="161"/>
      <c r="J54" s="161"/>
      <c r="K54" s="161"/>
      <c r="L54" s="140"/>
      <c r="M54" s="140"/>
      <c r="N54" s="140"/>
      <c r="O54" s="140"/>
      <c r="P54" s="173"/>
      <c r="Q54" s="173"/>
      <c r="R54" s="401"/>
      <c r="S54" s="402"/>
      <c r="T54" s="140"/>
    </row>
    <row r="55" spans="1:20" s="5" customFormat="1" ht="20.149999999999999" customHeight="1" x14ac:dyDescent="0.3">
      <c r="A55" s="140"/>
      <c r="B55" s="168"/>
      <c r="C55" s="161"/>
      <c r="D55" s="161"/>
      <c r="E55" s="161"/>
      <c r="F55" s="161"/>
      <c r="G55" s="161"/>
      <c r="H55" s="161"/>
      <c r="I55" s="161"/>
      <c r="J55" s="161"/>
      <c r="K55" s="161"/>
      <c r="L55" s="140"/>
      <c r="M55" s="140"/>
      <c r="N55" s="140"/>
      <c r="O55" s="140"/>
      <c r="P55" s="173"/>
      <c r="Q55" s="173"/>
      <c r="R55" s="401"/>
      <c r="S55" s="402"/>
      <c r="T55" s="140"/>
    </row>
    <row r="56" spans="1:20" s="5" customFormat="1" ht="20.149999999999999" customHeight="1" thickBot="1" x14ac:dyDescent="0.35">
      <c r="A56" s="140"/>
      <c r="B56" s="168"/>
      <c r="C56" s="161"/>
      <c r="D56" s="161"/>
      <c r="E56" s="161"/>
      <c r="F56" s="161"/>
      <c r="G56" s="161"/>
      <c r="H56" s="161"/>
      <c r="I56" s="161"/>
      <c r="J56" s="161"/>
      <c r="K56" s="161"/>
      <c r="L56" s="140"/>
      <c r="M56" s="140"/>
      <c r="N56" s="140"/>
      <c r="O56" s="140"/>
      <c r="P56" s="173"/>
      <c r="Q56" s="173"/>
      <c r="R56" s="403"/>
      <c r="S56" s="404"/>
      <c r="T56" s="140"/>
    </row>
    <row r="57" spans="1:20" s="5" customFormat="1" ht="20.149999999999999" customHeight="1" x14ac:dyDescent="0.3">
      <c r="A57" s="140"/>
      <c r="B57" s="168"/>
      <c r="C57" s="161"/>
      <c r="D57" s="161"/>
      <c r="E57" s="161"/>
      <c r="F57" s="161"/>
      <c r="G57" s="161"/>
      <c r="H57" s="161"/>
      <c r="I57" s="161"/>
      <c r="J57" s="161"/>
      <c r="K57" s="161"/>
      <c r="L57" s="140"/>
      <c r="M57" s="140"/>
      <c r="N57" s="140"/>
      <c r="O57" s="140"/>
      <c r="P57" s="173"/>
      <c r="Q57" s="173"/>
      <c r="R57" s="173"/>
      <c r="S57" s="161"/>
      <c r="T57" s="140"/>
    </row>
    <row r="58" spans="1:20" s="5" customFormat="1" ht="20.149999999999999" hidden="1" customHeight="1" x14ac:dyDescent="0.3">
      <c r="A58" s="140"/>
      <c r="B58" s="168"/>
      <c r="C58" s="161"/>
      <c r="D58" s="161"/>
      <c r="E58" s="161"/>
      <c r="F58" s="161"/>
      <c r="G58" s="161"/>
      <c r="H58" s="161"/>
      <c r="I58" s="161"/>
      <c r="J58" s="161"/>
      <c r="K58" s="161"/>
      <c r="L58" s="140"/>
      <c r="M58" s="140"/>
      <c r="N58" s="140"/>
      <c r="O58" s="140"/>
      <c r="P58" s="173"/>
      <c r="Q58" s="173"/>
      <c r="R58" s="173"/>
      <c r="S58" s="161"/>
      <c r="T58" s="140"/>
    </row>
    <row r="59" spans="1:20" s="5" customFormat="1" ht="20.149999999999999" hidden="1" customHeight="1" x14ac:dyDescent="0.3">
      <c r="A59" s="140"/>
      <c r="B59" s="168"/>
      <c r="C59" s="161"/>
      <c r="D59" s="161"/>
      <c r="E59" s="161"/>
      <c r="F59" s="161"/>
      <c r="G59" s="161"/>
      <c r="H59" s="161"/>
      <c r="I59" s="161"/>
      <c r="J59" s="161"/>
      <c r="K59" s="161"/>
      <c r="L59" s="140"/>
      <c r="M59" s="140"/>
      <c r="N59" s="140"/>
      <c r="O59" s="140"/>
      <c r="P59" s="173"/>
      <c r="Q59" s="173"/>
      <c r="R59" s="173"/>
      <c r="S59" s="161"/>
      <c r="T59" s="140"/>
    </row>
    <row r="60" spans="1:20" s="5" customFormat="1" ht="20.149999999999999" hidden="1" customHeight="1" x14ac:dyDescent="0.3">
      <c r="A60" s="140"/>
      <c r="B60" s="140"/>
      <c r="C60" s="158"/>
      <c r="D60" s="158"/>
      <c r="E60" s="158"/>
      <c r="F60" s="158"/>
      <c r="G60" s="158"/>
      <c r="H60" s="158"/>
      <c r="I60" s="158"/>
      <c r="J60" s="158"/>
      <c r="K60" s="158"/>
      <c r="L60" s="161"/>
      <c r="M60" s="140"/>
      <c r="N60" s="173"/>
      <c r="O60" s="140"/>
      <c r="P60" s="140"/>
      <c r="Q60" s="140"/>
      <c r="R60" s="140"/>
      <c r="S60" s="161"/>
      <c r="T60" s="140"/>
    </row>
    <row r="61" spans="1:20" s="5" customFormat="1" ht="20.149999999999999" hidden="1" customHeight="1" x14ac:dyDescent="0.3">
      <c r="A61" s="140"/>
      <c r="B61" s="140"/>
      <c r="C61" s="140"/>
      <c r="D61" s="140"/>
      <c r="E61" s="140"/>
      <c r="F61" s="140"/>
      <c r="G61" s="140"/>
      <c r="H61" s="140"/>
      <c r="I61" s="140"/>
      <c r="J61" s="140"/>
      <c r="K61" s="140"/>
      <c r="L61" s="140"/>
      <c r="M61" s="140"/>
      <c r="N61" s="173"/>
      <c r="O61" s="140"/>
      <c r="P61" s="140"/>
      <c r="Q61" s="140"/>
      <c r="R61" s="140"/>
      <c r="S61" s="140"/>
      <c r="T61" s="140"/>
    </row>
    <row r="62" spans="1:20" s="5" customFormat="1" ht="20.149999999999999" hidden="1" customHeight="1" x14ac:dyDescent="0.3">
      <c r="A62" s="318"/>
      <c r="B62" s="318"/>
      <c r="C62" s="318"/>
      <c r="D62" s="318"/>
      <c r="E62" s="318"/>
      <c r="F62" s="318"/>
      <c r="G62" s="318"/>
      <c r="H62" s="318"/>
      <c r="I62" s="318"/>
      <c r="J62" s="318"/>
      <c r="K62" s="318"/>
      <c r="L62" s="140"/>
      <c r="M62" s="140"/>
      <c r="N62" s="140"/>
      <c r="O62" s="140"/>
      <c r="P62" s="140"/>
      <c r="Q62" s="140"/>
      <c r="R62" s="140"/>
      <c r="S62" s="140"/>
      <c r="T62" s="140"/>
    </row>
    <row r="63" spans="1:20" s="5" customFormat="1" ht="20.149999999999999" hidden="1" customHeight="1" x14ac:dyDescent="0.3">
      <c r="L63" s="976"/>
      <c r="M63" s="976"/>
      <c r="N63" s="976"/>
      <c r="O63" s="976"/>
      <c r="P63" s="976"/>
      <c r="Q63" s="976"/>
      <c r="R63" s="976"/>
      <c r="S63" s="976"/>
    </row>
    <row r="64" spans="1:20" s="5" customFormat="1" ht="20.149999999999999" hidden="1" customHeight="1" x14ac:dyDescent="0.3">
      <c r="L64" s="976"/>
      <c r="M64" s="976"/>
      <c r="N64" s="976"/>
      <c r="O64" s="976"/>
      <c r="P64" s="976"/>
      <c r="Q64" s="976"/>
      <c r="R64" s="976"/>
      <c r="S64" s="976"/>
    </row>
    <row r="65" spans="12:19" s="5" customFormat="1" ht="20.149999999999999" hidden="1" customHeight="1" x14ac:dyDescent="0.3">
      <c r="L65" s="976"/>
      <c r="M65" s="976"/>
      <c r="N65" s="976"/>
      <c r="O65" s="976"/>
      <c r="P65" s="976"/>
      <c r="Q65" s="976"/>
      <c r="R65" s="976"/>
      <c r="S65" s="976"/>
    </row>
    <row r="66" spans="12:19" s="5" customFormat="1" ht="20.149999999999999" hidden="1" customHeight="1" x14ac:dyDescent="0.3">
      <c r="L66" s="976"/>
      <c r="M66" s="976"/>
      <c r="N66" s="976"/>
      <c r="O66" s="976"/>
      <c r="P66" s="976"/>
      <c r="Q66" s="976"/>
      <c r="R66" s="976"/>
      <c r="S66" s="976"/>
    </row>
    <row r="67" spans="12:19" s="5" customFormat="1" ht="20.149999999999999" hidden="1" customHeight="1" x14ac:dyDescent="0.3"/>
    <row r="68" spans="12:19" ht="14.55" hidden="1" x14ac:dyDescent="0.3"/>
    <row r="69" spans="12:19" ht="14.55" hidden="1" x14ac:dyDescent="0.3"/>
    <row r="70" spans="12:19" ht="14.55" hidden="1" x14ac:dyDescent="0.3"/>
    <row r="71" spans="12:19" ht="14.55" hidden="1" x14ac:dyDescent="0.3"/>
    <row r="72" spans="12:19" ht="14.55" hidden="1" x14ac:dyDescent="0.3"/>
    <row r="73" spans="12:19" ht="14.55" hidden="1" x14ac:dyDescent="0.3"/>
  </sheetData>
  <mergeCells count="163">
    <mergeCell ref="H40:I40"/>
    <mergeCell ref="H26:I26"/>
    <mergeCell ref="H35:I35"/>
    <mergeCell ref="H36:I36"/>
    <mergeCell ref="H37:I37"/>
    <mergeCell ref="H38:I38"/>
    <mergeCell ref="H39:I39"/>
    <mergeCell ref="H32:I32"/>
    <mergeCell ref="D39:G39"/>
    <mergeCell ref="D40:G40"/>
    <mergeCell ref="D26:G26"/>
    <mergeCell ref="D30:G30"/>
    <mergeCell ref="D31:G31"/>
    <mergeCell ref="D32:G32"/>
    <mergeCell ref="D33:G33"/>
    <mergeCell ref="D35:G35"/>
    <mergeCell ref="D36:G36"/>
    <mergeCell ref="D37:G37"/>
    <mergeCell ref="D38:G38"/>
    <mergeCell ref="D27:G27"/>
    <mergeCell ref="D28:G28"/>
    <mergeCell ref="D16:G16"/>
    <mergeCell ref="D17:G17"/>
    <mergeCell ref="D18:G18"/>
    <mergeCell ref="D19:G19"/>
    <mergeCell ref="D20:G20"/>
    <mergeCell ref="D22:G22"/>
    <mergeCell ref="D23:G23"/>
    <mergeCell ref="D24:G24"/>
    <mergeCell ref="D25:G25"/>
    <mergeCell ref="L63:S66"/>
    <mergeCell ref="J15:K15"/>
    <mergeCell ref="J10:K10"/>
    <mergeCell ref="J11:K11"/>
    <mergeCell ref="J12:K12"/>
    <mergeCell ref="J13:K13"/>
    <mergeCell ref="J14:K14"/>
    <mergeCell ref="B1:K2"/>
    <mergeCell ref="L1:L2"/>
    <mergeCell ref="N1:N2"/>
    <mergeCell ref="B3:F3"/>
    <mergeCell ref="G3:K3"/>
    <mergeCell ref="B4:F4"/>
    <mergeCell ref="G4:K4"/>
    <mergeCell ref="H34:I34"/>
    <mergeCell ref="H41:I41"/>
    <mergeCell ref="H10:I10"/>
    <mergeCell ref="H11:I11"/>
    <mergeCell ref="H12:I12"/>
    <mergeCell ref="H13:I13"/>
    <mergeCell ref="H14:I14"/>
    <mergeCell ref="H15:I15"/>
    <mergeCell ref="B5:F5"/>
    <mergeCell ref="G5:K5"/>
    <mergeCell ref="B6:F6"/>
    <mergeCell ref="N10:O10"/>
    <mergeCell ref="N11:O11"/>
    <mergeCell ref="N12:O12"/>
    <mergeCell ref="N13:O13"/>
    <mergeCell ref="N14:O14"/>
    <mergeCell ref="L15:M15"/>
    <mergeCell ref="L10:M10"/>
    <mergeCell ref="L11:M11"/>
    <mergeCell ref="L12:M12"/>
    <mergeCell ref="L13:M13"/>
    <mergeCell ref="L14:M14"/>
    <mergeCell ref="N15:O15"/>
    <mergeCell ref="D10:G10"/>
    <mergeCell ref="D11:G11"/>
    <mergeCell ref="D12:G12"/>
    <mergeCell ref="D13:G13"/>
    <mergeCell ref="D14:G14"/>
    <mergeCell ref="H21:I21"/>
    <mergeCell ref="H16:I16"/>
    <mergeCell ref="H17:I17"/>
    <mergeCell ref="H18:I18"/>
    <mergeCell ref="H19:I19"/>
    <mergeCell ref="H20:I20"/>
    <mergeCell ref="J16:K16"/>
    <mergeCell ref="J17:K17"/>
    <mergeCell ref="J18:K18"/>
    <mergeCell ref="L18:M18"/>
    <mergeCell ref="L17:M17"/>
    <mergeCell ref="L16:M16"/>
    <mergeCell ref="N16:O16"/>
    <mergeCell ref="N17:O17"/>
    <mergeCell ref="N18:O18"/>
    <mergeCell ref="J19:K19"/>
    <mergeCell ref="J20:K20"/>
    <mergeCell ref="J21:K21"/>
    <mergeCell ref="L21:M21"/>
    <mergeCell ref="L20:M20"/>
    <mergeCell ref="L19:M19"/>
    <mergeCell ref="N19:O19"/>
    <mergeCell ref="N20:O20"/>
    <mergeCell ref="N21:O21"/>
    <mergeCell ref="H22:I22"/>
    <mergeCell ref="H23:I23"/>
    <mergeCell ref="H24:I24"/>
    <mergeCell ref="L22:M22"/>
    <mergeCell ref="L23:M23"/>
    <mergeCell ref="L24:M24"/>
    <mergeCell ref="H33:I33"/>
    <mergeCell ref="J23:K23"/>
    <mergeCell ref="J22:K22"/>
    <mergeCell ref="L25:M25"/>
    <mergeCell ref="L29:M29"/>
    <mergeCell ref="L30:M30"/>
    <mergeCell ref="L26:M26"/>
    <mergeCell ref="L27:M27"/>
    <mergeCell ref="J24:K24"/>
    <mergeCell ref="J30:K30"/>
    <mergeCell ref="J29:K29"/>
    <mergeCell ref="J25:K25"/>
    <mergeCell ref="H25:I25"/>
    <mergeCell ref="H29:I29"/>
    <mergeCell ref="H30:I30"/>
    <mergeCell ref="H31:I31"/>
    <mergeCell ref="H27:I27"/>
    <mergeCell ref="H28:I28"/>
    <mergeCell ref="L36:M36"/>
    <mergeCell ref="L37:M37"/>
    <mergeCell ref="L38:M38"/>
    <mergeCell ref="L39:M39"/>
    <mergeCell ref="L40:M40"/>
    <mergeCell ref="L31:M31"/>
    <mergeCell ref="L32:M32"/>
    <mergeCell ref="L33:M33"/>
    <mergeCell ref="J26:K26"/>
    <mergeCell ref="J27:K27"/>
    <mergeCell ref="N22:O22"/>
    <mergeCell ref="N35:O35"/>
    <mergeCell ref="N36:O36"/>
    <mergeCell ref="N34:O34"/>
    <mergeCell ref="N33:O33"/>
    <mergeCell ref="N32:O32"/>
    <mergeCell ref="N31:O31"/>
    <mergeCell ref="N30:O30"/>
    <mergeCell ref="N29:O29"/>
    <mergeCell ref="N41:O41"/>
    <mergeCell ref="N25:O25"/>
    <mergeCell ref="N24:O24"/>
    <mergeCell ref="N23:O23"/>
    <mergeCell ref="N26:O26"/>
    <mergeCell ref="N27:O27"/>
    <mergeCell ref="J35:K35"/>
    <mergeCell ref="J36:K36"/>
    <mergeCell ref="J37:K37"/>
    <mergeCell ref="J38:K38"/>
    <mergeCell ref="J39:K39"/>
    <mergeCell ref="J40:K40"/>
    <mergeCell ref="N37:O37"/>
    <mergeCell ref="N38:O38"/>
    <mergeCell ref="N39:O39"/>
    <mergeCell ref="N40:O40"/>
    <mergeCell ref="L41:M41"/>
    <mergeCell ref="J34:K34"/>
    <mergeCell ref="J33:K33"/>
    <mergeCell ref="J32:K32"/>
    <mergeCell ref="J31:K31"/>
    <mergeCell ref="L34:M34"/>
    <mergeCell ref="J41:K41"/>
    <mergeCell ref="L35:M35"/>
  </mergeCells>
  <conditionalFormatting sqref="H10:I25 H29:K41">
    <cfRule type="dataBar" priority="13">
      <dataBar>
        <cfvo type="num" val="0"/>
        <cfvo type="num" val="5"/>
        <color rgb="FF638EC6"/>
      </dataBar>
      <extLst>
        <ext xmlns:x14="http://schemas.microsoft.com/office/spreadsheetml/2009/9/main" uri="{B025F937-C7B1-47D3-B67F-A62EFF666E3E}">
          <x14:id>{62B822A1-350B-474D-B434-89E54FF291BB}</x14:id>
        </ext>
      </extLst>
    </cfRule>
  </conditionalFormatting>
  <conditionalFormatting sqref="H26:I28">
    <cfRule type="dataBar" priority="1">
      <dataBar>
        <cfvo type="num" val="0"/>
        <cfvo type="num" val="5"/>
        <color rgb="FF638EC6"/>
      </dataBar>
      <extLst>
        <ext xmlns:x14="http://schemas.microsoft.com/office/spreadsheetml/2009/9/main" uri="{B025F937-C7B1-47D3-B67F-A62EFF666E3E}">
          <x14:id>{A23C9B5F-64C6-4E67-B733-43A208D88698}</x14:id>
        </ext>
      </extLst>
    </cfRule>
  </conditionalFormatting>
  <conditionalFormatting sqref="J21">
    <cfRule type="expression" dxfId="13" priority="9">
      <formula>$J$21&lt;=$H$21</formula>
    </cfRule>
  </conditionalFormatting>
  <conditionalFormatting sqref="J15:K15">
    <cfRule type="expression" dxfId="12" priority="14">
      <formula>$J$15&lt;=$H$15</formula>
    </cfRule>
    <cfRule type="expression" dxfId="11" priority="15">
      <formula>$J$15&gt;$H$15</formula>
    </cfRule>
  </conditionalFormatting>
  <conditionalFormatting sqref="J15:K27 J28">
    <cfRule type="dataBar" priority="12">
      <dataBar>
        <cfvo type="num" val="0"/>
        <cfvo type="num" val="5"/>
        <color rgb="FF638EC6"/>
      </dataBar>
      <extLst>
        <ext xmlns:x14="http://schemas.microsoft.com/office/spreadsheetml/2009/9/main" uri="{B025F937-C7B1-47D3-B67F-A62EFF666E3E}">
          <x14:id>{28BD468E-AB24-421D-822F-B5162FAEE9F2}</x14:id>
        </ext>
      </extLst>
    </cfRule>
  </conditionalFormatting>
  <conditionalFormatting sqref="J21:K21">
    <cfRule type="expression" dxfId="10" priority="8">
      <formula>$J$21&gt;$H$21</formula>
    </cfRule>
  </conditionalFormatting>
  <conditionalFormatting sqref="J29:K29">
    <cfRule type="expression" dxfId="9" priority="6">
      <formula>$J$29&gt;$H$29</formula>
    </cfRule>
    <cfRule type="expression" dxfId="8" priority="7">
      <formula>$J$29&lt;=$H$29</formula>
    </cfRule>
  </conditionalFormatting>
  <conditionalFormatting sqref="J34:K34">
    <cfRule type="expression" dxfId="7" priority="4">
      <formula>$J$34&gt;$H$34</formula>
    </cfRule>
    <cfRule type="expression" dxfId="6" priority="5">
      <formula>$J$34&lt;=$H$34</formula>
    </cfRule>
  </conditionalFormatting>
  <conditionalFormatting sqref="J41:K41">
    <cfRule type="expression" dxfId="5" priority="2">
      <formula>$J$41&gt;$H$41</formula>
    </cfRule>
    <cfRule type="expression" dxfId="4" priority="3">
      <formula>$J$41&lt;=$H$41</formula>
    </cfRule>
  </conditionalFormatting>
  <conditionalFormatting sqref="L30:O41">
    <cfRule type="dataBar" priority="11">
      <dataBar>
        <cfvo type="num" val="0"/>
        <cfvo type="num" val="3"/>
        <color theme="7"/>
      </dataBar>
      <extLst>
        <ext xmlns:x14="http://schemas.microsoft.com/office/spreadsheetml/2009/9/main" uri="{B025F937-C7B1-47D3-B67F-A62EFF666E3E}">
          <x14:id>{6DB99894-8DA9-4585-9155-683691E74B4D}</x14:id>
        </ext>
      </extLst>
    </cfRule>
  </conditionalFormatting>
  <conditionalFormatting sqref="N34:O34">
    <cfRule type="expression" dxfId="3" priority="18">
      <formula>$N$34&gt;$L$34</formula>
    </cfRule>
    <cfRule type="expression" dxfId="2" priority="19">
      <formula>$N$34&lt;=$L$34</formula>
    </cfRule>
  </conditionalFormatting>
  <conditionalFormatting sqref="N41:O41">
    <cfRule type="expression" dxfId="1" priority="16">
      <formula>$N$41&gt;$L$41</formula>
    </cfRule>
    <cfRule type="expression" dxfId="0" priority="17">
      <formula>$N$41&lt;=$L$41</formula>
    </cfRule>
  </conditionalFormatting>
  <hyperlinks>
    <hyperlink ref="D10:G10" location="'Business - BSD'!A1" tooltip="1. Business Drivers" display="1. Business Drivers" xr:uid="{F81D3EDF-9029-4F75-93B3-26C7D9D0D0D7}"/>
    <hyperlink ref="D11:G11" location="'Business - CST'!A1" tooltip="2. Customers &amp; Stakeholders" display="2. Customers &amp; Stakeholders" xr:uid="{0009D643-D695-4779-942E-4FFA48E0DB62}"/>
    <hyperlink ref="D12:G12" location="'Business - CHT'!A1" tooltip="3. Charter" display="3. Charter" xr:uid="{36111280-F118-4B3B-98ED-83C1ACCC35D1}"/>
    <hyperlink ref="D13:G13" location="'Business - GOV'!A1" tooltip="4. Governance" display="4. Governance" xr:uid="{5FF04880-B035-4A74-8391-8A24D3E0BBA1}"/>
    <hyperlink ref="D14:G14" location="'Business - PRV'!A1" tooltip="5. Privacy &amp; policy" display="5. Privacy &amp; policy" xr:uid="{003982B4-2A28-4D4E-AE53-2B924AF37A8B}"/>
    <hyperlink ref="D16:G16" location="'People - EMP'!A1" tooltip="1. Employees" display="1. Employees" xr:uid="{55C1D961-E447-4F4D-8F90-B9DAF8F8346F}"/>
    <hyperlink ref="D17:G17" location="'People - R&amp;H'!A1" tooltip="2. Roles and Hierarchy" display="2. Roles and Hierarchy" xr:uid="{FF98AAE7-2EB0-4056-BE14-E6AFD3DC255A}"/>
    <hyperlink ref="D18:G18" location="'People - PEM'!A1" tooltip="3. People Management" display="3. People Management" xr:uid="{CB552DA4-91E0-49EC-BB3A-217BC5F80070}"/>
    <hyperlink ref="D19:G19" location="'People - KNM'!A1" tooltip="4. Knowledge Management" display="4. Knowledge Management" xr:uid="{3072A716-0F85-4174-AD0C-816BBAD50CEF}"/>
    <hyperlink ref="D20:G20" location="'People - T&amp;E'!A1" tooltip="5. Training &amp; Education" display="5. Training &amp; Education" xr:uid="{48DD9530-FBB6-4F16-8C87-5337BF399CC6}"/>
    <hyperlink ref="D22:G22" location="'Process - MGT'!A1" tooltip="1. SOC Management" display="1. SOC Management" xr:uid="{F6EE33EB-363C-4CB2-B327-1166E2087C4C}"/>
    <hyperlink ref="D23:G23" location="'Process - O&amp;F'!A1" tooltip="2. Operations &amp; Facilities" display="2. Operations &amp; Facilities" xr:uid="{B0E84739-2015-41AC-85CE-70D04A687FF3}"/>
    <hyperlink ref="D24:G24" location="'Process - RPT'!A1" tooltip="3. Reporting &amp; Communication" display="3. Reporting &amp; Communication" xr:uid="{E6415527-140D-4244-9118-40CD19CDC123}"/>
    <hyperlink ref="D25:G25" location="'Process - UCM'!A1" tooltip="4. Use Case Management" display="4. Use Case Management" xr:uid="{1086C8DC-11D6-4DD9-BF80-B4225017A00E}"/>
    <hyperlink ref="D26:G26" location="'Process - DTE'!A1" tooltip="5. Detection Engineering &amp; Validation" display="5. Detection Engineering &amp; Validation" xr:uid="{76AFB7CD-3ED3-4225-BAD2-6DEFBC220B8D}"/>
    <hyperlink ref="D30:G30" location="'Technology - LOG'!A1" tooltip="1. Log monitoring" display="1. Log monitoring" xr:uid="{1179A488-3940-4E39-894C-FAFA2890DADD}"/>
    <hyperlink ref="D31:G31" location="'Technology - NET'!A1" tooltip="2. Network Monitoring" display="2. Network Monitoring" xr:uid="{DA6BEB26-5AF0-4997-93AE-C4263A92BC29}"/>
    <hyperlink ref="D32:G32" location="'Technology - END'!A1" tooltip="3. Endpoint Monitoring" display="3. Endpoint Monitoring" xr:uid="{D4F29597-805E-43A1-914A-804A3CCDE44B}"/>
    <hyperlink ref="D33:G33" location="'Technology - AUT'!A1" tooltip="4. SecOps Automation" display="4. SecOps Automation" xr:uid="{3D42C265-7402-47A1-A3FA-E94A5D687C22}"/>
    <hyperlink ref="D35:G35" location="'Services - SCM'!A1" tooltip="1. Security Monitoring" display="1. Security Monitoring" xr:uid="{8D933307-27EF-45BF-B454-1FCA6367992F}"/>
    <hyperlink ref="D36:G36" location="'Services - SIM'!A1" tooltip="2. Security Incident Management" display="2. Security Incident Management" xr:uid="{3C6CA68C-84F7-4207-8A83-1C8B73468DB1}"/>
    <hyperlink ref="D37:G37" location="'Services - A&amp;F'!A1" tooltip="3. Forensic Analysis" display="3. Forensic Analysis" xr:uid="{F8F9750C-92A2-4C09-8593-C33F3CF7E278}"/>
    <hyperlink ref="D38:G38" location="'Services - THR'!A1" tooltip="4. Threat Intelligence" display="4. Threat Intelligence" xr:uid="{AE2B92DA-3B29-40CE-8EE0-0E8286F552B7}"/>
    <hyperlink ref="D39:G39" location="'Services - HNT'!A1" tooltip="5. Threat Hunting" display="5. Threat Hunting" xr:uid="{FC121A58-588B-45E1-8A30-26469F4FED79}"/>
    <hyperlink ref="D40:G40" location="'Services - VUL'!A1" tooltip="6. Vulnerability Management" display="6. Vulnerability Management" xr:uid="{99645A31-0EE2-4388-90CB-88AD3753523C}"/>
    <hyperlink ref="B4:F4" location="'Results - CSF2'!A1" tooltip="2. NIST CSF Scoring" display="2. NIST CSF Scoring" xr:uid="{0DB75ADB-2CE7-4905-8A91-BE1C7C7FACC7}"/>
    <hyperlink ref="B5:F5" location="'Results - SHR'!A1" tooltip="3. Results sharing" display="3. Results sharing" xr:uid="{2FD29F06-7F0B-4FBA-A885-29C761AC1076}"/>
    <hyperlink ref="D27:G27" location="'Process - ATE'!A1" tooltip="6. Automation Engineering" display="6. Automation Engineering" xr:uid="{07EBEBD9-B149-4C8E-9970-294D4F6BBB7F}"/>
    <hyperlink ref="D28:G28" location="'Process - LOG'!A1" tooltip="7. Log Management" display="7. Log Management" xr:uid="{32939CA7-49B1-4DE7-B5A9-19505F0A47EC}"/>
  </hyperlink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62B822A1-350B-474D-B434-89E54FF291BB}">
            <x14:dataBar minLength="0" maxLength="100" border="1" gradient="0">
              <x14:cfvo type="num">
                <xm:f>0</xm:f>
              </x14:cfvo>
              <x14:cfvo type="num">
                <xm:f>5</xm:f>
              </x14:cfvo>
              <x14:borderColor theme="3"/>
              <x14:negativeFillColor rgb="FFFF0000"/>
              <x14:axisColor rgb="FF000000"/>
            </x14:dataBar>
          </x14:cfRule>
          <xm:sqref>H10:I25 H29:K41</xm:sqref>
        </x14:conditionalFormatting>
        <x14:conditionalFormatting xmlns:xm="http://schemas.microsoft.com/office/excel/2006/main">
          <x14:cfRule type="dataBar" id="{A23C9B5F-64C6-4E67-B733-43A208D88698}">
            <x14:dataBar minLength="0" maxLength="100" border="1" gradient="0">
              <x14:cfvo type="num">
                <xm:f>0</xm:f>
              </x14:cfvo>
              <x14:cfvo type="num">
                <xm:f>5</xm:f>
              </x14:cfvo>
              <x14:borderColor theme="3"/>
              <x14:negativeFillColor rgb="FFFF0000"/>
              <x14:axisColor rgb="FF000000"/>
            </x14:dataBar>
          </x14:cfRule>
          <xm:sqref>H26:I28</xm:sqref>
        </x14:conditionalFormatting>
        <x14:conditionalFormatting xmlns:xm="http://schemas.microsoft.com/office/excel/2006/main">
          <x14:cfRule type="dataBar" id="{28BD468E-AB24-421D-822F-B5162FAEE9F2}">
            <x14:dataBar minLength="0" maxLength="100" border="1" gradient="0">
              <x14:cfvo type="num">
                <xm:f>0</xm:f>
              </x14:cfvo>
              <x14:cfvo type="num">
                <xm:f>5</xm:f>
              </x14:cfvo>
              <x14:borderColor theme="3"/>
              <x14:negativeFillColor rgb="FFFF0000"/>
              <x14:axisColor rgb="FF000000"/>
            </x14:dataBar>
          </x14:cfRule>
          <xm:sqref>J15:K27 J28</xm:sqref>
        </x14:conditionalFormatting>
        <x14:conditionalFormatting xmlns:xm="http://schemas.microsoft.com/office/excel/2006/main">
          <x14:cfRule type="dataBar" id="{6DB99894-8DA9-4585-9155-683691E74B4D}">
            <x14:dataBar minLength="0" maxLength="100" border="1" gradient="0">
              <x14:cfvo type="num">
                <xm:f>0</xm:f>
              </x14:cfvo>
              <x14:cfvo type="num">
                <xm:f>3</xm:f>
              </x14:cfvo>
              <x14:borderColor theme="7" tint="-0.499984740745262"/>
              <x14:negativeFillColor rgb="FFFF0000"/>
              <x14:axisColor rgb="FF000000"/>
            </x14:dataBar>
          </x14:cfRule>
          <xm:sqref>L30:O41</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5316A-354E-42E6-B4CF-24F3E8D5E672}">
  <sheetPr>
    <tabColor rgb="FF0070C0"/>
  </sheetPr>
  <dimension ref="A1:Z402"/>
  <sheetViews>
    <sheetView showRowColHeaders="0" zoomScaleNormal="100" workbookViewId="0">
      <pane ySplit="7" topLeftCell="A8" activePane="bottomLeft" state="frozen"/>
      <selection activeCell="G25" sqref="G25"/>
      <selection pane="bottomLeft"/>
    </sheetView>
  </sheetViews>
  <sheetFormatPr defaultColWidth="0" defaultRowHeight="0"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12.21875" customWidth="1"/>
    <col min="17" max="17" width="2.21875" customWidth="1"/>
    <col min="18" max="18" width="57.21875" customWidth="1"/>
    <col min="19" max="19" width="113" customWidth="1"/>
    <col min="20" max="20" width="2.21875" customWidth="1"/>
    <col min="21" max="26" width="0" hidden="1" customWidth="1"/>
    <col min="27" max="16384" width="9.21875" hidden="1"/>
  </cols>
  <sheetData>
    <row r="1" spans="1:20" ht="20.149999999999999" customHeight="1" x14ac:dyDescent="0.3">
      <c r="A1" s="380"/>
      <c r="B1" s="949" t="s">
        <v>2056</v>
      </c>
      <c r="C1" s="950"/>
      <c r="D1" s="950"/>
      <c r="E1" s="950"/>
      <c r="F1" s="950"/>
      <c r="G1" s="950"/>
      <c r="H1" s="950"/>
      <c r="I1" s="950"/>
      <c r="J1" s="950"/>
      <c r="K1" s="950"/>
      <c r="L1" s="824"/>
      <c r="M1" s="319"/>
      <c r="N1" s="824"/>
      <c r="O1" s="319"/>
      <c r="P1" s="319"/>
      <c r="Q1" s="319"/>
      <c r="R1" s="319"/>
      <c r="S1" s="319"/>
      <c r="T1" s="310"/>
    </row>
    <row r="2" spans="1:20" ht="20.149999999999999" customHeight="1" x14ac:dyDescent="0.3">
      <c r="A2" s="381"/>
      <c r="B2" s="820"/>
      <c r="C2" s="821"/>
      <c r="D2" s="821"/>
      <c r="E2" s="821"/>
      <c r="F2" s="821"/>
      <c r="G2" s="821"/>
      <c r="H2" s="821"/>
      <c r="I2" s="821"/>
      <c r="J2" s="821"/>
      <c r="K2" s="821"/>
      <c r="L2" s="823"/>
      <c r="M2" s="320"/>
      <c r="N2" s="823"/>
      <c r="O2" s="320"/>
      <c r="P2" s="320"/>
      <c r="Q2" s="320"/>
      <c r="R2" s="320"/>
      <c r="S2" s="320"/>
      <c r="T2" s="313"/>
    </row>
    <row r="3" spans="1:20" ht="20.149999999999999" customHeight="1" x14ac:dyDescent="0.3">
      <c r="A3" s="381"/>
      <c r="B3" s="814" t="s">
        <v>2062</v>
      </c>
      <c r="C3" s="815"/>
      <c r="D3" s="815"/>
      <c r="E3" s="815"/>
      <c r="F3" s="815"/>
      <c r="G3" s="825" t="s">
        <v>4436</v>
      </c>
      <c r="H3" s="826"/>
      <c r="I3" s="826"/>
      <c r="J3" s="826"/>
      <c r="K3" s="827"/>
      <c r="L3" s="312"/>
      <c r="M3" s="312"/>
      <c r="N3" s="312"/>
      <c r="O3" s="312"/>
      <c r="P3" s="312"/>
      <c r="Q3" s="312"/>
      <c r="R3" s="312"/>
      <c r="S3" s="312"/>
      <c r="T3" s="313"/>
    </row>
    <row r="4" spans="1:20" ht="20.149999999999999" customHeight="1" x14ac:dyDescent="0.3">
      <c r="A4" s="381"/>
      <c r="B4" s="825" t="s">
        <v>4137</v>
      </c>
      <c r="C4" s="826"/>
      <c r="D4" s="826"/>
      <c r="E4" s="826"/>
      <c r="F4" s="827"/>
      <c r="G4" s="761"/>
      <c r="H4" s="379"/>
      <c r="I4" s="379"/>
      <c r="J4" s="379"/>
      <c r="K4" s="379"/>
      <c r="L4" s="312"/>
      <c r="M4" s="312"/>
      <c r="N4" s="312"/>
      <c r="O4" s="312"/>
      <c r="P4" s="312"/>
      <c r="Q4" s="312"/>
      <c r="R4" s="312"/>
      <c r="S4" s="312"/>
      <c r="T4" s="313"/>
    </row>
    <row r="5" spans="1:20" ht="20.149999999999999" customHeight="1" x14ac:dyDescent="0.3">
      <c r="A5" s="381"/>
      <c r="B5" s="814" t="s">
        <v>4516</v>
      </c>
      <c r="C5" s="815"/>
      <c r="D5" s="815"/>
      <c r="E5" s="815"/>
      <c r="F5" s="851"/>
      <c r="G5" s="379"/>
      <c r="H5" s="384"/>
      <c r="I5" s="384"/>
      <c r="J5" s="384"/>
      <c r="K5" s="384"/>
      <c r="L5" s="312"/>
      <c r="M5" s="312"/>
      <c r="N5" s="312"/>
      <c r="O5" s="312"/>
      <c r="P5" s="312"/>
      <c r="Q5" s="312"/>
      <c r="R5" s="312"/>
      <c r="S5" s="312"/>
      <c r="T5" s="313"/>
    </row>
    <row r="6" spans="1:20" ht="20.149999999999999" customHeight="1" x14ac:dyDescent="0.3">
      <c r="A6" s="381"/>
      <c r="B6" s="814"/>
      <c r="C6" s="815"/>
      <c r="D6" s="815"/>
      <c r="E6" s="815"/>
      <c r="F6" s="851"/>
      <c r="G6" s="379"/>
      <c r="H6" s="384"/>
      <c r="I6" s="384"/>
      <c r="J6" s="384"/>
      <c r="K6" s="384"/>
      <c r="L6" s="312"/>
      <c r="M6" s="312"/>
      <c r="N6" s="312"/>
      <c r="O6" s="312"/>
      <c r="P6" s="312"/>
      <c r="Q6" s="312"/>
      <c r="R6" s="312"/>
      <c r="S6" s="312"/>
      <c r="T6" s="313"/>
    </row>
    <row r="7" spans="1:20" ht="20.149999999999999" customHeight="1" thickBot="1" x14ac:dyDescent="0.35">
      <c r="A7" s="314"/>
      <c r="B7" s="315"/>
      <c r="C7" s="315"/>
      <c r="D7" s="315"/>
      <c r="E7" s="315"/>
      <c r="F7" s="315"/>
      <c r="G7" s="315"/>
      <c r="H7" s="315"/>
      <c r="I7" s="315"/>
      <c r="J7" s="315"/>
      <c r="K7" s="315"/>
      <c r="L7" s="315"/>
      <c r="M7" s="315"/>
      <c r="N7" s="315"/>
      <c r="O7" s="315"/>
      <c r="P7" s="315"/>
      <c r="Q7" s="315"/>
      <c r="R7" s="315"/>
      <c r="S7" s="315"/>
      <c r="T7" s="316"/>
    </row>
    <row r="8" spans="1:20" ht="20.149999999999999" customHeight="1" thickBot="1" x14ac:dyDescent="0.35">
      <c r="A8" s="151"/>
      <c r="B8" s="152"/>
      <c r="C8" s="152"/>
      <c r="D8" s="152"/>
      <c r="E8" s="152"/>
      <c r="F8" s="152"/>
      <c r="G8" s="152"/>
      <c r="H8" s="152"/>
      <c r="I8" s="152"/>
      <c r="J8" s="152"/>
      <c r="K8" s="152"/>
      <c r="L8" s="152"/>
      <c r="M8" s="152"/>
      <c r="N8" s="152"/>
      <c r="O8" s="152"/>
      <c r="P8" s="152"/>
      <c r="Q8" s="152"/>
      <c r="R8" s="152"/>
      <c r="S8" s="152"/>
      <c r="T8" s="153"/>
    </row>
    <row r="9" spans="1:20" s="5" customFormat="1" ht="20.149999999999999" customHeight="1" x14ac:dyDescent="0.3">
      <c r="A9" s="175"/>
      <c r="B9" s="175" t="s">
        <v>1302</v>
      </c>
      <c r="C9" s="172"/>
      <c r="D9" s="175" t="s">
        <v>1303</v>
      </c>
      <c r="E9" s="172"/>
      <c r="F9" s="172"/>
      <c r="G9" s="172"/>
      <c r="H9" s="172"/>
      <c r="I9" s="172"/>
      <c r="J9" s="175" t="s">
        <v>465</v>
      </c>
      <c r="K9" s="172"/>
      <c r="L9" s="175" t="s">
        <v>2058</v>
      </c>
      <c r="M9" s="383"/>
      <c r="N9" s="175"/>
      <c r="O9" s="172"/>
      <c r="P9" s="298"/>
      <c r="Q9" s="298"/>
      <c r="R9" s="664"/>
      <c r="S9" s="665"/>
      <c r="T9" s="140"/>
    </row>
    <row r="10" spans="1:20" s="5" customFormat="1" ht="20.149999999999999" customHeight="1" x14ac:dyDescent="0.3">
      <c r="A10" s="318"/>
      <c r="B10" s="538" t="s">
        <v>4515</v>
      </c>
      <c r="C10" s="318"/>
      <c r="D10" s="300" t="s">
        <v>4386</v>
      </c>
      <c r="E10" s="318"/>
      <c r="F10" s="318"/>
      <c r="G10" s="318"/>
      <c r="H10" s="318"/>
      <c r="I10" s="318"/>
      <c r="J10" s="981">
        <f>ROUND(5*('_NIST-CSF_Alignment'!I9/100),2)</f>
        <v>0</v>
      </c>
      <c r="K10" s="982"/>
      <c r="L10" s="981">
        <f>ROUND(3*('_NIST-CSF_Alignment'!P9/100),2)</f>
        <v>0</v>
      </c>
      <c r="M10" s="982"/>
      <c r="N10" s="538"/>
      <c r="O10" s="318"/>
      <c r="P10" s="398"/>
      <c r="Q10" s="398"/>
      <c r="R10" s="666"/>
      <c r="S10" s="667"/>
      <c r="T10" s="140"/>
    </row>
    <row r="11" spans="1:20" s="5" customFormat="1" ht="20.149999999999999" customHeight="1" x14ac:dyDescent="0.3">
      <c r="A11" s="318"/>
      <c r="B11" s="538"/>
      <c r="C11" s="318"/>
      <c r="D11" s="300" t="s">
        <v>4387</v>
      </c>
      <c r="E11" s="318"/>
      <c r="F11" s="318"/>
      <c r="G11" s="318"/>
      <c r="H11" s="318"/>
      <c r="I11" s="318"/>
      <c r="J11" s="981">
        <f>ROUND(5*('_NIST-CSF_Alignment'!I17/100),2)</f>
        <v>0</v>
      </c>
      <c r="K11" s="982"/>
      <c r="L11" s="981" t="s">
        <v>1906</v>
      </c>
      <c r="M11" s="982"/>
      <c r="N11" s="538"/>
      <c r="O11" s="318"/>
      <c r="P11" s="398"/>
      <c r="Q11" s="398"/>
      <c r="R11" s="666"/>
      <c r="S11" s="667"/>
      <c r="T11" s="140"/>
    </row>
    <row r="12" spans="1:20" s="5" customFormat="1" ht="20.149999999999999" customHeight="1" x14ac:dyDescent="0.3">
      <c r="A12" s="318"/>
      <c r="B12" s="538"/>
      <c r="C12" s="318"/>
      <c r="D12" s="300" t="s">
        <v>4395</v>
      </c>
      <c r="E12" s="318"/>
      <c r="F12" s="318"/>
      <c r="G12" s="318"/>
      <c r="H12" s="318"/>
      <c r="I12" s="318"/>
      <c r="J12" s="981">
        <f>ROUND(5*('_NIST-CSF_Alignment'!I22/100),2)</f>
        <v>0</v>
      </c>
      <c r="K12" s="982"/>
      <c r="L12" s="981" t="s">
        <v>1906</v>
      </c>
      <c r="M12" s="982"/>
      <c r="N12" s="538"/>
      <c r="O12" s="318"/>
      <c r="P12" s="398"/>
      <c r="Q12" s="398"/>
      <c r="R12" s="666"/>
      <c r="S12" s="667"/>
      <c r="T12" s="140"/>
    </row>
    <row r="13" spans="1:20" s="5" customFormat="1" ht="20.149999999999999" customHeight="1" x14ac:dyDescent="0.3">
      <c r="A13" s="318"/>
      <c r="B13" s="538"/>
      <c r="C13" s="318"/>
      <c r="D13" s="300" t="s">
        <v>4400</v>
      </c>
      <c r="E13" s="318"/>
      <c r="F13" s="318"/>
      <c r="G13" s="318"/>
      <c r="H13" s="318"/>
      <c r="I13" s="318"/>
      <c r="J13" s="981">
        <f>ROUND(5*('_NIST-CSF_Alignment'!I25/100),2)</f>
        <v>0</v>
      </c>
      <c r="K13" s="982"/>
      <c r="L13" s="981">
        <f>ROUND(3*('_NIST-CSF_Alignment'!P25/100),2)</f>
        <v>0</v>
      </c>
      <c r="M13" s="982"/>
      <c r="N13" s="538"/>
      <c r="O13" s="318"/>
      <c r="P13" s="398"/>
      <c r="Q13" s="398"/>
      <c r="R13" s="666"/>
      <c r="S13" s="667"/>
      <c r="T13" s="140"/>
    </row>
    <row r="14" spans="1:20" s="5" customFormat="1" ht="20.149999999999999" customHeight="1" x14ac:dyDescent="0.3">
      <c r="A14" s="318"/>
      <c r="B14" s="538"/>
      <c r="C14" s="318"/>
      <c r="D14" s="300" t="s">
        <v>4401</v>
      </c>
      <c r="E14" s="318"/>
      <c r="F14" s="318"/>
      <c r="G14" s="318"/>
      <c r="H14" s="318"/>
      <c r="I14" s="318"/>
      <c r="J14" s="981">
        <f>ROUND(5*('_NIST-CSF_Alignment'!I29/100),2)</f>
        <v>0</v>
      </c>
      <c r="K14" s="982"/>
      <c r="L14" s="981" t="s">
        <v>1906</v>
      </c>
      <c r="M14" s="982"/>
      <c r="N14" s="538"/>
      <c r="O14" s="318"/>
      <c r="P14" s="398"/>
      <c r="Q14" s="398"/>
      <c r="R14" s="666"/>
      <c r="S14" s="667"/>
      <c r="T14" s="140"/>
    </row>
    <row r="15" spans="1:20" s="5" customFormat="1" ht="20.149999999999999" customHeight="1" x14ac:dyDescent="0.3">
      <c r="A15" s="318"/>
      <c r="B15" s="538"/>
      <c r="C15" s="430"/>
      <c r="D15" s="432" t="s">
        <v>4519</v>
      </c>
      <c r="E15" s="169"/>
      <c r="F15" s="169"/>
      <c r="G15" s="169"/>
      <c r="H15" s="169"/>
      <c r="I15" s="169"/>
      <c r="J15" s="979">
        <f>ROUND(5*('_NIST-CSF_Alignment'!I40/100),2)</f>
        <v>0</v>
      </c>
      <c r="K15" s="980"/>
      <c r="L15" s="979">
        <f>ROUND(3*('_NIST-CSF_Alignment'!P40/100),2)</f>
        <v>0</v>
      </c>
      <c r="M15" s="980"/>
      <c r="N15" s="304"/>
      <c r="O15" s="169"/>
      <c r="P15" s="299"/>
      <c r="Q15" s="299"/>
      <c r="R15" s="666"/>
      <c r="S15" s="667"/>
      <c r="T15" s="140"/>
    </row>
    <row r="16" spans="1:20" s="5" customFormat="1" ht="20.149999999999999" customHeight="1" x14ac:dyDescent="0.3">
      <c r="A16" s="318"/>
      <c r="B16" s="538"/>
      <c r="C16" s="433" t="s">
        <v>2061</v>
      </c>
      <c r="D16" s="434" t="s">
        <v>4515</v>
      </c>
      <c r="E16" s="169"/>
      <c r="F16" s="169"/>
      <c r="G16" s="169"/>
      <c r="H16" s="169"/>
      <c r="I16" s="169"/>
      <c r="J16" s="971">
        <f>ROUND(SUM(J10:K15)/COUNT(J10:K15),2)</f>
        <v>0</v>
      </c>
      <c r="K16" s="972"/>
      <c r="L16" s="971">
        <f>ROUND(SUM(L10:M15)/COUNT(L10:M15),2)</f>
        <v>0</v>
      </c>
      <c r="M16" s="972"/>
      <c r="N16" s="304"/>
      <c r="O16" s="169"/>
      <c r="P16" s="299"/>
      <c r="Q16" s="299"/>
      <c r="R16" s="666"/>
      <c r="S16" s="667"/>
      <c r="T16" s="140"/>
    </row>
    <row r="17" spans="1:20" s="5" customFormat="1" ht="20.149999999999999" customHeight="1" x14ac:dyDescent="0.3">
      <c r="A17" s="140"/>
      <c r="B17" s="429" t="s">
        <v>635</v>
      </c>
      <c r="C17" s="135"/>
      <c r="D17" s="392" t="s">
        <v>1300</v>
      </c>
      <c r="E17" s="161"/>
      <c r="F17" s="161"/>
      <c r="G17" s="161"/>
      <c r="H17" s="427"/>
      <c r="I17" s="467"/>
      <c r="J17" s="990">
        <f>ROUND(5*('_NIST-CSF_Alignment'!I49/100),2)</f>
        <v>0</v>
      </c>
      <c r="K17" s="991"/>
      <c r="L17" s="990">
        <f>ROUND(3*('_NIST-CSF_Alignment'!P49/100),2)</f>
        <v>0</v>
      </c>
      <c r="M17" s="991"/>
      <c r="N17" s="961"/>
      <c r="O17" s="974"/>
      <c r="P17" s="173"/>
      <c r="Q17" s="173"/>
      <c r="R17" s="401"/>
      <c r="S17" s="402"/>
      <c r="T17" s="140"/>
    </row>
    <row r="18" spans="1:20" s="5" customFormat="1" ht="20.149999999999999" customHeight="1" x14ac:dyDescent="0.3">
      <c r="A18" s="140"/>
      <c r="B18" s="110"/>
      <c r="C18" s="136"/>
      <c r="D18" s="393" t="s">
        <v>1301</v>
      </c>
      <c r="E18" s="161"/>
      <c r="F18" s="161"/>
      <c r="G18" s="161"/>
      <c r="H18" s="161"/>
      <c r="I18" s="465"/>
      <c r="J18" s="981">
        <f>ROUND(5*('_NIST-CSF_Alignment'!I60/100),2)</f>
        <v>0</v>
      </c>
      <c r="K18" s="982"/>
      <c r="L18" s="981">
        <f>ROUND(3*('_NIST-CSF_Alignment'!P60/100),2)</f>
        <v>0</v>
      </c>
      <c r="M18" s="982"/>
      <c r="N18" s="961"/>
      <c r="O18" s="974"/>
      <c r="P18" s="173"/>
      <c r="Q18" s="173"/>
      <c r="R18" s="401"/>
      <c r="S18" s="402"/>
      <c r="T18" s="140"/>
    </row>
    <row r="19" spans="1:20" s="5" customFormat="1" ht="20.149999999999999" customHeight="1" x14ac:dyDescent="0.3">
      <c r="A19" s="140"/>
      <c r="B19" s="110"/>
      <c r="C19" s="430"/>
      <c r="D19" s="432" t="s">
        <v>4416</v>
      </c>
      <c r="E19" s="169"/>
      <c r="F19" s="169"/>
      <c r="G19" s="169"/>
      <c r="H19" s="169"/>
      <c r="I19" s="169"/>
      <c r="J19" s="979">
        <f>ROUND(5*('_NIST-CSF_Alignment'!I65/100),2)</f>
        <v>0</v>
      </c>
      <c r="K19" s="980"/>
      <c r="L19" s="979">
        <f>ROUND(3*('_NIST-CSF_Alignment'!P65/100),2)</f>
        <v>0</v>
      </c>
      <c r="M19" s="980"/>
      <c r="N19" s="304"/>
      <c r="O19" s="169"/>
      <c r="P19" s="299"/>
      <c r="Q19" s="299"/>
      <c r="R19" s="401"/>
      <c r="S19" s="402"/>
      <c r="T19" s="140"/>
    </row>
    <row r="20" spans="1:20" s="5" customFormat="1" ht="20.149999999999999" customHeight="1" x14ac:dyDescent="0.3">
      <c r="A20" s="391"/>
      <c r="B20" s="394"/>
      <c r="C20" s="433" t="s">
        <v>2061</v>
      </c>
      <c r="D20" s="434" t="s">
        <v>635</v>
      </c>
      <c r="E20" s="169"/>
      <c r="F20" s="169"/>
      <c r="G20" s="169"/>
      <c r="H20" s="169"/>
      <c r="I20" s="169"/>
      <c r="J20" s="971">
        <f>ROUND(SUM(J17:K19)/COUNT(J17:K19),2)</f>
        <v>0</v>
      </c>
      <c r="K20" s="972"/>
      <c r="L20" s="971">
        <f>ROUND(SUM(L17:M19)/COUNT(L17:M19),2)</f>
        <v>0</v>
      </c>
      <c r="M20" s="972"/>
      <c r="N20" s="304"/>
      <c r="O20" s="169"/>
      <c r="P20" s="299"/>
      <c r="Q20" s="299"/>
      <c r="R20" s="401"/>
      <c r="S20" s="402"/>
      <c r="T20" s="140"/>
    </row>
    <row r="21" spans="1:20" s="5" customFormat="1" ht="20.149999999999999" customHeight="1" x14ac:dyDescent="0.3">
      <c r="A21" s="140"/>
      <c r="B21" s="429" t="s">
        <v>636</v>
      </c>
      <c r="C21" s="136"/>
      <c r="D21" s="393" t="s">
        <v>4440</v>
      </c>
      <c r="E21" s="161"/>
      <c r="F21" s="161"/>
      <c r="G21" s="161"/>
      <c r="H21" s="161"/>
      <c r="I21" s="465"/>
      <c r="J21" s="981">
        <f>ROUND(5*('_NIST-CSF_Alignment'!I73/100),2)</f>
        <v>0</v>
      </c>
      <c r="K21" s="982"/>
      <c r="L21" s="981" t="s">
        <v>1906</v>
      </c>
      <c r="M21" s="982"/>
      <c r="N21" s="981"/>
      <c r="O21" s="989"/>
      <c r="P21" s="173"/>
      <c r="Q21" s="173"/>
      <c r="R21" s="401"/>
      <c r="S21" s="402"/>
      <c r="T21" s="140"/>
    </row>
    <row r="22" spans="1:20" s="5" customFormat="1" ht="20.149999999999999" customHeight="1" x14ac:dyDescent="0.3">
      <c r="A22" s="140"/>
      <c r="B22" s="110"/>
      <c r="C22" s="136"/>
      <c r="D22" s="395" t="s">
        <v>1308</v>
      </c>
      <c r="E22" s="161"/>
      <c r="F22" s="161"/>
      <c r="G22" s="161"/>
      <c r="H22" s="161"/>
      <c r="I22" s="465"/>
      <c r="J22" s="981">
        <f>ROUND(5*('_NIST-CSF_Alignment'!I76/100),2)</f>
        <v>0</v>
      </c>
      <c r="K22" s="982"/>
      <c r="L22" s="981">
        <f>ROUND(3*('_NIST-CSF_Alignment'!P76/100),2)</f>
        <v>0</v>
      </c>
      <c r="M22" s="982"/>
      <c r="N22" s="961"/>
      <c r="O22" s="974"/>
      <c r="P22" s="173"/>
      <c r="Q22" s="173"/>
      <c r="R22" s="401"/>
      <c r="S22" s="402"/>
      <c r="T22" s="140"/>
    </row>
    <row r="23" spans="1:20" s="5" customFormat="1" ht="20.149999999999999" customHeight="1" x14ac:dyDescent="0.3">
      <c r="A23" s="140"/>
      <c r="B23" s="110"/>
      <c r="C23" s="136"/>
      <c r="D23" s="395" t="s">
        <v>1309</v>
      </c>
      <c r="E23" s="161"/>
      <c r="F23" s="161"/>
      <c r="G23" s="161"/>
      <c r="H23" s="161"/>
      <c r="I23" s="465"/>
      <c r="J23" s="981">
        <f>ROUND(5*('_NIST-CSF_Alignment'!I81/100),2)</f>
        <v>0</v>
      </c>
      <c r="K23" s="982"/>
      <c r="L23" s="981">
        <f>ROUND(3*('_NIST-CSF_Alignment'!P81/100),2)</f>
        <v>0</v>
      </c>
      <c r="M23" s="982"/>
      <c r="N23" s="961"/>
      <c r="O23" s="974"/>
      <c r="P23" s="173"/>
      <c r="Q23" s="173"/>
      <c r="R23" s="401"/>
      <c r="S23" s="402"/>
      <c r="T23" s="140"/>
    </row>
    <row r="24" spans="1:20" s="5" customFormat="1" ht="20.149999999999999" customHeight="1" x14ac:dyDescent="0.3">
      <c r="A24" s="140"/>
      <c r="B24" s="110"/>
      <c r="C24" s="136"/>
      <c r="D24" s="395" t="s">
        <v>4453</v>
      </c>
      <c r="E24" s="161"/>
      <c r="F24" s="161"/>
      <c r="G24" s="161"/>
      <c r="H24" s="3"/>
      <c r="I24" s="189"/>
      <c r="J24" s="981">
        <f>ROUND(5*('_NIST-CSF_Alignment'!I88/100),2)</f>
        <v>0</v>
      </c>
      <c r="K24" s="982"/>
      <c r="L24" s="981">
        <f>ROUND(3*('_NIST-CSF_Alignment'!P88/100),2)</f>
        <v>0</v>
      </c>
      <c r="M24" s="982"/>
      <c r="N24" s="961"/>
      <c r="O24" s="974"/>
      <c r="P24" s="173"/>
      <c r="Q24" s="173"/>
      <c r="R24" s="401"/>
      <c r="S24" s="402"/>
      <c r="T24" s="140"/>
    </row>
    <row r="25" spans="1:20" s="5" customFormat="1" ht="20.149999999999999" customHeight="1" x14ac:dyDescent="0.3">
      <c r="A25" s="140"/>
      <c r="B25" s="110"/>
      <c r="C25" s="430"/>
      <c r="D25" s="539" t="s">
        <v>4460</v>
      </c>
      <c r="E25" s="169"/>
      <c r="F25" s="169"/>
      <c r="G25" s="169"/>
      <c r="H25" s="169"/>
      <c r="I25" s="466"/>
      <c r="J25" s="979">
        <f>ROUND(5*('_NIST-CSF_Alignment'!I93/100),2)</f>
        <v>0</v>
      </c>
      <c r="K25" s="980"/>
      <c r="L25" s="979">
        <f>ROUND(3*('_NIST-CSF_Alignment'!P93/100),2)</f>
        <v>0</v>
      </c>
      <c r="M25" s="980"/>
      <c r="N25" s="963"/>
      <c r="O25" s="975"/>
      <c r="P25" s="299"/>
      <c r="Q25" s="299"/>
      <c r="R25" s="401"/>
      <c r="S25" s="402"/>
      <c r="T25" s="140"/>
    </row>
    <row r="26" spans="1:20" s="5" customFormat="1" ht="20.149999999999999" customHeight="1" x14ac:dyDescent="0.3">
      <c r="A26" s="391"/>
      <c r="B26" s="396"/>
      <c r="C26" s="433" t="s">
        <v>2061</v>
      </c>
      <c r="D26" s="434" t="s">
        <v>636</v>
      </c>
      <c r="E26" s="169"/>
      <c r="F26" s="169"/>
      <c r="G26" s="169"/>
      <c r="H26" s="169"/>
      <c r="I26" s="169"/>
      <c r="J26" s="971">
        <f>ROUND(SUM(J21:K25)/COUNT(J21:K25),2)</f>
        <v>0</v>
      </c>
      <c r="K26" s="972"/>
      <c r="L26" s="971">
        <f>ROUND(SUM(L21:M25)/COUNT(L21:M25),2)</f>
        <v>0</v>
      </c>
      <c r="M26" s="972"/>
      <c r="N26" s="304"/>
      <c r="O26" s="169"/>
      <c r="P26" s="299"/>
      <c r="Q26" s="299"/>
      <c r="R26" s="401"/>
      <c r="S26" s="402"/>
      <c r="T26" s="140"/>
    </row>
    <row r="27" spans="1:20" s="5" customFormat="1" ht="20.149999999999999" customHeight="1" x14ac:dyDescent="0.3">
      <c r="A27" s="140"/>
      <c r="B27" s="429" t="s">
        <v>637</v>
      </c>
      <c r="C27" s="136"/>
      <c r="D27" s="392" t="s">
        <v>4470</v>
      </c>
      <c r="E27" s="161"/>
      <c r="F27" s="161"/>
      <c r="G27" s="161"/>
      <c r="H27" s="170"/>
      <c r="I27" s="428"/>
      <c r="J27" s="981">
        <f>ROUND(5*('_NIST-CSF_Alignment'!I100/100),2)</f>
        <v>0</v>
      </c>
      <c r="K27" s="982"/>
      <c r="L27" s="981">
        <f>ROUND(3*('_NIST-CSF_Alignment'!P100/100),2)</f>
        <v>0</v>
      </c>
      <c r="M27" s="982"/>
      <c r="N27" s="986"/>
      <c r="O27" s="987"/>
      <c r="P27" s="173"/>
      <c r="Q27" s="173"/>
      <c r="R27" s="401"/>
      <c r="S27" s="402"/>
      <c r="T27" s="140"/>
    </row>
    <row r="28" spans="1:20" s="5" customFormat="1" ht="20.149999999999999" customHeight="1" x14ac:dyDescent="0.3">
      <c r="A28" s="140"/>
      <c r="B28" s="110"/>
      <c r="C28" s="430"/>
      <c r="D28" s="539" t="s">
        <v>4476</v>
      </c>
      <c r="E28" s="169"/>
      <c r="F28" s="169"/>
      <c r="G28" s="169"/>
      <c r="H28" s="169"/>
      <c r="I28" s="466"/>
      <c r="J28" s="979">
        <f>ROUND(5*('_NIST-CSF_Alignment'!I107/100),2)</f>
        <v>0</v>
      </c>
      <c r="K28" s="980"/>
      <c r="L28" s="979">
        <f>ROUND(3*('_NIST-CSF_Alignment'!P107/100),2)</f>
        <v>0</v>
      </c>
      <c r="M28" s="980"/>
      <c r="N28" s="963"/>
      <c r="O28" s="975"/>
      <c r="P28" s="299"/>
      <c r="Q28" s="299"/>
      <c r="R28" s="401"/>
      <c r="S28" s="402"/>
      <c r="T28" s="140"/>
    </row>
    <row r="29" spans="1:20" s="5" customFormat="1" ht="20.149999999999999" customHeight="1" x14ac:dyDescent="0.3">
      <c r="A29" s="391"/>
      <c r="B29" s="396"/>
      <c r="C29" s="433" t="s">
        <v>2061</v>
      </c>
      <c r="D29" s="434" t="s">
        <v>637</v>
      </c>
      <c r="E29" s="169"/>
      <c r="F29" s="169"/>
      <c r="G29" s="169"/>
      <c r="H29" s="169"/>
      <c r="I29" s="169"/>
      <c r="J29" s="971">
        <f>ROUND(SUM(J27:K28)/COUNT(J27:K28),2)</f>
        <v>0</v>
      </c>
      <c r="K29" s="972"/>
      <c r="L29" s="971">
        <f>ROUND(SUM(L27:M28)/COUNT(L27:M28),2)</f>
        <v>0</v>
      </c>
      <c r="M29" s="972"/>
      <c r="N29" s="304"/>
      <c r="O29" s="169"/>
      <c r="P29" s="299"/>
      <c r="Q29" s="299"/>
      <c r="R29" s="401"/>
      <c r="S29" s="402"/>
      <c r="T29" s="140"/>
    </row>
    <row r="30" spans="1:20" s="5" customFormat="1" ht="20.149999999999999" customHeight="1" x14ac:dyDescent="0.3">
      <c r="A30" s="140"/>
      <c r="B30" s="429" t="s">
        <v>638</v>
      </c>
      <c r="C30" s="136"/>
      <c r="D30" s="392" t="s">
        <v>4483</v>
      </c>
      <c r="E30" s="170"/>
      <c r="F30" s="170"/>
      <c r="G30" s="170"/>
      <c r="H30" s="161"/>
      <c r="I30" s="465"/>
      <c r="J30" s="981">
        <f>ROUND(5*('_NIST-CSF_Alignment'!I114/100),2)</f>
        <v>0</v>
      </c>
      <c r="K30" s="982"/>
      <c r="L30" s="981">
        <f>ROUND(3*('_NIST-CSF_Alignment'!P114/100),2)</f>
        <v>0</v>
      </c>
      <c r="M30" s="982"/>
      <c r="N30" s="961"/>
      <c r="O30" s="974"/>
      <c r="P30" s="173"/>
      <c r="Q30" s="173"/>
      <c r="R30" s="401"/>
      <c r="S30" s="402"/>
      <c r="T30" s="140"/>
    </row>
    <row r="31" spans="1:20" s="5" customFormat="1" ht="20.149999999999999" customHeight="1" x14ac:dyDescent="0.3">
      <c r="A31" s="140"/>
      <c r="B31" s="110"/>
      <c r="C31" s="136"/>
      <c r="D31" s="392" t="s">
        <v>4489</v>
      </c>
      <c r="E31" s="161"/>
      <c r="F31" s="161"/>
      <c r="G31" s="161"/>
      <c r="H31" s="161"/>
      <c r="I31" s="465"/>
      <c r="J31" s="981">
        <f>ROUND(5*('_NIST-CSF_Alignment'!I119/100),2)</f>
        <v>0</v>
      </c>
      <c r="K31" s="982"/>
      <c r="L31" s="981">
        <f>ROUND(3*('_NIST-CSF_Alignment'!P119/100),2)</f>
        <v>0</v>
      </c>
      <c r="M31" s="982"/>
      <c r="N31" s="961"/>
      <c r="O31" s="974"/>
      <c r="P31" s="173"/>
      <c r="Q31" s="173"/>
      <c r="R31" s="401"/>
      <c r="S31" s="402"/>
      <c r="T31" s="140"/>
    </row>
    <row r="32" spans="1:20" s="5" customFormat="1" ht="20.149999999999999" customHeight="1" x14ac:dyDescent="0.3">
      <c r="A32" s="140"/>
      <c r="B32" s="110"/>
      <c r="C32" s="136"/>
      <c r="D32" s="392" t="s">
        <v>4499</v>
      </c>
      <c r="E32" s="161"/>
      <c r="F32" s="161"/>
      <c r="G32" s="161"/>
      <c r="H32" s="170"/>
      <c r="I32" s="428"/>
      <c r="J32" s="981">
        <f>ROUND(5*('_NIST-CSF_Alignment'!I122/100),2)</f>
        <v>0</v>
      </c>
      <c r="K32" s="982"/>
      <c r="L32" s="981">
        <f>ROUND(3*('_NIST-CSF_Alignment'!P122/100),2)</f>
        <v>0</v>
      </c>
      <c r="M32" s="982"/>
      <c r="N32" s="986"/>
      <c r="O32" s="987"/>
      <c r="P32" s="173"/>
      <c r="Q32" s="173"/>
      <c r="R32" s="401"/>
      <c r="S32" s="402"/>
      <c r="T32" s="140"/>
    </row>
    <row r="33" spans="1:20" s="5" customFormat="1" ht="20.149999999999999" customHeight="1" x14ac:dyDescent="0.3">
      <c r="A33" s="140"/>
      <c r="B33" s="110"/>
      <c r="C33" s="430"/>
      <c r="D33" s="539" t="s">
        <v>4496</v>
      </c>
      <c r="E33" s="169"/>
      <c r="F33" s="169"/>
      <c r="G33" s="169"/>
      <c r="H33" s="169"/>
      <c r="I33" s="466"/>
      <c r="J33" s="979">
        <f>ROUND(5*('_NIST-CSF_Alignment'!I125/100),2)</f>
        <v>0</v>
      </c>
      <c r="K33" s="980"/>
      <c r="L33" s="979">
        <f>ROUND(3*('_NIST-CSF_Alignment'!P125/100),2)</f>
        <v>0</v>
      </c>
      <c r="M33" s="980"/>
      <c r="N33" s="963"/>
      <c r="O33" s="975"/>
      <c r="P33" s="299"/>
      <c r="Q33" s="299"/>
      <c r="R33" s="401"/>
      <c r="S33" s="402"/>
      <c r="T33" s="140"/>
    </row>
    <row r="34" spans="1:20" s="5" customFormat="1" ht="20.149999999999999" customHeight="1" x14ac:dyDescent="0.3">
      <c r="A34" s="391"/>
      <c r="B34" s="396"/>
      <c r="C34" s="433" t="s">
        <v>2061</v>
      </c>
      <c r="D34" s="434" t="s">
        <v>638</v>
      </c>
      <c r="E34" s="169"/>
      <c r="F34" s="169"/>
      <c r="G34" s="169"/>
      <c r="H34" s="169"/>
      <c r="I34" s="169"/>
      <c r="J34" s="971">
        <f>ROUND(SUM(J30:K33)/COUNT(J30:K33),2)</f>
        <v>0</v>
      </c>
      <c r="K34" s="972"/>
      <c r="L34" s="971">
        <f>ROUND(SUM(L30:M33)/COUNT(L30:M33),2)</f>
        <v>0</v>
      </c>
      <c r="M34" s="972"/>
      <c r="N34" s="304"/>
      <c r="O34" s="169"/>
      <c r="P34" s="299"/>
      <c r="Q34" s="299"/>
      <c r="R34" s="401"/>
      <c r="S34" s="402"/>
      <c r="T34" s="140"/>
    </row>
    <row r="35" spans="1:20" s="5" customFormat="1" ht="20.149999999999999" customHeight="1" x14ac:dyDescent="0.3">
      <c r="A35" s="140"/>
      <c r="B35" s="429" t="s">
        <v>639</v>
      </c>
      <c r="C35" s="136"/>
      <c r="D35" s="392" t="s">
        <v>4500</v>
      </c>
      <c r="E35" s="161"/>
      <c r="F35" s="161"/>
      <c r="G35" s="161"/>
      <c r="H35" s="168"/>
      <c r="I35" s="465"/>
      <c r="J35" s="981" t="s">
        <v>1906</v>
      </c>
      <c r="K35" s="982"/>
      <c r="L35" s="984">
        <f>ROUND(3*('_NIST-CSF_Alignment'!P133/100),2)</f>
        <v>0</v>
      </c>
      <c r="M35" s="985"/>
      <c r="N35" s="961"/>
      <c r="O35" s="974"/>
      <c r="P35" s="173"/>
      <c r="Q35" s="173"/>
      <c r="R35" s="401"/>
      <c r="S35" s="402"/>
      <c r="T35" s="140"/>
    </row>
    <row r="36" spans="1:20" s="5" customFormat="1" ht="20.149999999999999" customHeight="1" x14ac:dyDescent="0.3">
      <c r="A36" s="140"/>
      <c r="B36" s="110"/>
      <c r="C36" s="430"/>
      <c r="D36" s="539" t="s">
        <v>4507</v>
      </c>
      <c r="E36" s="169"/>
      <c r="F36" s="169"/>
      <c r="G36" s="169"/>
      <c r="H36" s="431"/>
      <c r="I36" s="468"/>
      <c r="J36" s="979" t="s">
        <v>1906</v>
      </c>
      <c r="K36" s="980"/>
      <c r="L36" s="979" t="s">
        <v>1906</v>
      </c>
      <c r="M36" s="980"/>
      <c r="N36" s="977"/>
      <c r="O36" s="983"/>
      <c r="P36" s="299"/>
      <c r="Q36" s="299"/>
      <c r="R36" s="401"/>
      <c r="S36" s="402"/>
      <c r="T36" s="140"/>
    </row>
    <row r="37" spans="1:20" s="5" customFormat="1" ht="20.149999999999999" customHeight="1" thickBot="1" x14ac:dyDescent="0.35">
      <c r="A37" s="391"/>
      <c r="B37" s="397"/>
      <c r="C37" s="433" t="s">
        <v>2061</v>
      </c>
      <c r="D37" s="434" t="s">
        <v>639</v>
      </c>
      <c r="E37" s="169"/>
      <c r="F37" s="169"/>
      <c r="G37" s="169"/>
      <c r="H37" s="169"/>
      <c r="I37" s="466"/>
      <c r="J37" s="971" t="s">
        <v>1906</v>
      </c>
      <c r="K37" s="972"/>
      <c r="L37" s="971">
        <f>ROUND(SUM(L35:M36)/COUNT(L35:M36),2)</f>
        <v>0</v>
      </c>
      <c r="M37" s="972"/>
      <c r="N37" s="963"/>
      <c r="O37" s="975"/>
      <c r="P37" s="299"/>
      <c r="Q37" s="299"/>
      <c r="R37" s="403"/>
      <c r="S37" s="404"/>
      <c r="T37" s="140"/>
    </row>
    <row r="38" spans="1:20" s="5" customFormat="1" ht="20.149999999999999" customHeight="1" thickBot="1" x14ac:dyDescent="0.35">
      <c r="A38" s="140"/>
      <c r="B38" s="134"/>
      <c r="C38" s="133"/>
      <c r="D38" s="133"/>
      <c r="E38" s="161"/>
      <c r="F38" s="161"/>
      <c r="G38" s="161"/>
      <c r="H38" s="974"/>
      <c r="I38" s="974"/>
      <c r="J38" s="974"/>
      <c r="K38" s="974"/>
      <c r="L38" s="974"/>
      <c r="M38" s="974"/>
      <c r="N38" s="974"/>
      <c r="O38" s="974"/>
      <c r="P38" s="173"/>
      <c r="Q38" s="173"/>
      <c r="R38" s="173"/>
      <c r="S38" s="161"/>
      <c r="T38" s="140"/>
    </row>
    <row r="39" spans="1:20" s="5" customFormat="1" ht="20.149999999999999" customHeight="1" x14ac:dyDescent="0.3">
      <c r="A39" s="140"/>
      <c r="B39" s="161"/>
      <c r="C39" s="161"/>
      <c r="D39" s="161"/>
      <c r="E39" s="161"/>
      <c r="F39" s="161"/>
      <c r="G39" s="161"/>
      <c r="H39" s="974"/>
      <c r="I39" s="974"/>
      <c r="J39" s="974"/>
      <c r="K39" s="974"/>
      <c r="L39" s="974"/>
      <c r="M39" s="974"/>
      <c r="N39" s="974"/>
      <c r="O39" s="974"/>
      <c r="P39" s="173"/>
      <c r="Q39" s="173"/>
      <c r="R39" s="399"/>
      <c r="S39" s="400"/>
      <c r="T39" s="140"/>
    </row>
    <row r="40" spans="1:20" s="5" customFormat="1" ht="20.149999999999999" customHeight="1" x14ac:dyDescent="0.3">
      <c r="A40" s="140"/>
      <c r="B40" s="161"/>
      <c r="C40" s="161"/>
      <c r="D40" s="161"/>
      <c r="E40" s="161"/>
      <c r="F40" s="161"/>
      <c r="G40" s="161"/>
      <c r="H40" s="974"/>
      <c r="I40" s="974"/>
      <c r="J40" s="974"/>
      <c r="K40" s="974"/>
      <c r="L40" s="974"/>
      <c r="M40" s="974"/>
      <c r="N40" s="974"/>
      <c r="O40" s="974"/>
      <c r="P40" s="173"/>
      <c r="Q40" s="173"/>
      <c r="R40" s="401"/>
      <c r="S40" s="402"/>
      <c r="T40" s="140"/>
    </row>
    <row r="41" spans="1:20" s="5" customFormat="1" ht="20.149999999999999" customHeight="1" x14ac:dyDescent="0.3">
      <c r="A41" s="140"/>
      <c r="B41" s="170"/>
      <c r="C41" s="161"/>
      <c r="D41" s="161"/>
      <c r="E41" s="161"/>
      <c r="F41" s="161"/>
      <c r="G41" s="161"/>
      <c r="H41" s="974"/>
      <c r="I41" s="974"/>
      <c r="J41" s="974"/>
      <c r="K41" s="974"/>
      <c r="L41" s="974"/>
      <c r="M41" s="974"/>
      <c r="N41" s="974"/>
      <c r="O41" s="974"/>
      <c r="P41" s="173"/>
      <c r="Q41" s="173"/>
      <c r="R41" s="401"/>
      <c r="S41" s="402"/>
      <c r="T41" s="140"/>
    </row>
    <row r="42" spans="1:20" s="5" customFormat="1" ht="20.149999999999999" customHeight="1" x14ac:dyDescent="0.3">
      <c r="A42" s="140"/>
      <c r="B42" s="161"/>
      <c r="C42" s="167"/>
      <c r="D42" s="161"/>
      <c r="E42" s="167"/>
      <c r="F42" s="167"/>
      <c r="G42" s="167"/>
      <c r="H42" s="974"/>
      <c r="I42" s="974"/>
      <c r="J42" s="974"/>
      <c r="K42" s="974"/>
      <c r="L42" s="974"/>
      <c r="M42" s="974"/>
      <c r="N42" s="974"/>
      <c r="O42" s="974"/>
      <c r="P42" s="173"/>
      <c r="Q42" s="173"/>
      <c r="R42" s="401"/>
      <c r="S42" s="402"/>
      <c r="T42" s="140"/>
    </row>
    <row r="43" spans="1:20" s="5" customFormat="1" ht="20.149999999999999" customHeight="1" x14ac:dyDescent="0.3">
      <c r="A43" s="140"/>
      <c r="B43" s="168"/>
      <c r="C43" s="161"/>
      <c r="D43" s="161"/>
      <c r="E43" s="161"/>
      <c r="F43" s="161"/>
      <c r="G43" s="161"/>
      <c r="H43" s="974"/>
      <c r="I43" s="974"/>
      <c r="J43" s="974"/>
      <c r="K43" s="974"/>
      <c r="L43" s="974"/>
      <c r="M43" s="974"/>
      <c r="N43" s="974"/>
      <c r="O43" s="974"/>
      <c r="P43" s="173"/>
      <c r="Q43" s="173"/>
      <c r="R43" s="401"/>
      <c r="S43" s="402"/>
      <c r="T43" s="140"/>
    </row>
    <row r="44" spans="1:20" s="5" customFormat="1" ht="20.149999999999999" customHeight="1" x14ac:dyDescent="0.3">
      <c r="A44" s="140"/>
      <c r="B44" s="168"/>
      <c r="C44" s="318"/>
      <c r="D44" s="161"/>
      <c r="E44" s="161"/>
      <c r="F44" s="161"/>
      <c r="G44" s="161"/>
      <c r="H44" s="161"/>
      <c r="I44" s="170"/>
      <c r="J44" s="988"/>
      <c r="K44" s="988"/>
      <c r="L44" s="988"/>
      <c r="M44" s="988"/>
      <c r="N44" s="988"/>
      <c r="O44" s="988"/>
      <c r="P44" s="173"/>
      <c r="Q44" s="173"/>
      <c r="R44" s="401"/>
      <c r="S44" s="402"/>
      <c r="T44" s="140"/>
    </row>
    <row r="45" spans="1:20" s="5" customFormat="1" ht="20.149999999999999" customHeight="1" x14ac:dyDescent="0.3">
      <c r="A45" s="140"/>
      <c r="B45" s="168"/>
      <c r="C45" s="161"/>
      <c r="D45" s="161"/>
      <c r="E45" s="161"/>
      <c r="F45" s="161"/>
      <c r="G45" s="161"/>
      <c r="H45" s="161"/>
      <c r="I45" s="161"/>
      <c r="J45" s="161"/>
      <c r="K45" s="161"/>
      <c r="L45" s="140"/>
      <c r="M45" s="140"/>
      <c r="N45" s="140"/>
      <c r="O45" s="140"/>
      <c r="P45" s="173"/>
      <c r="Q45" s="173"/>
      <c r="R45" s="401"/>
      <c r="S45" s="402"/>
      <c r="T45" s="140"/>
    </row>
    <row r="46" spans="1:20" s="5" customFormat="1" ht="20.149999999999999" customHeight="1" x14ac:dyDescent="0.3">
      <c r="A46" s="140"/>
      <c r="B46" s="168"/>
      <c r="C46" s="161"/>
      <c r="D46" s="161"/>
      <c r="E46" s="161"/>
      <c r="F46" s="161"/>
      <c r="G46" s="161"/>
      <c r="H46" s="161"/>
      <c r="I46" s="161"/>
      <c r="J46" s="161"/>
      <c r="K46" s="161"/>
      <c r="L46" s="140"/>
      <c r="M46" s="140"/>
      <c r="N46" s="140"/>
      <c r="O46" s="140"/>
      <c r="P46" s="173"/>
      <c r="Q46" s="173"/>
      <c r="R46" s="401"/>
      <c r="S46" s="402"/>
      <c r="T46" s="140"/>
    </row>
    <row r="47" spans="1:20" s="5" customFormat="1" ht="20.149999999999999" customHeight="1" x14ac:dyDescent="0.3">
      <c r="A47" s="140"/>
      <c r="B47" s="168"/>
      <c r="C47" s="161"/>
      <c r="D47" s="161"/>
      <c r="E47" s="161"/>
      <c r="F47" s="161"/>
      <c r="G47" s="161"/>
      <c r="H47" s="161"/>
      <c r="I47" s="161"/>
      <c r="J47" s="161"/>
      <c r="K47" s="161"/>
      <c r="L47" s="140"/>
      <c r="M47" s="140"/>
      <c r="N47" s="140"/>
      <c r="O47" s="140"/>
      <c r="P47" s="173"/>
      <c r="Q47" s="173"/>
      <c r="R47" s="401"/>
      <c r="S47" s="402"/>
      <c r="T47" s="140"/>
    </row>
    <row r="48" spans="1:20" s="5" customFormat="1" ht="20.149999999999999" customHeight="1" x14ac:dyDescent="0.3">
      <c r="A48" s="140"/>
      <c r="B48" s="168"/>
      <c r="C48" s="161"/>
      <c r="D48" s="161"/>
      <c r="E48" s="161"/>
      <c r="F48" s="161"/>
      <c r="G48" s="161"/>
      <c r="H48" s="161"/>
      <c r="I48" s="161"/>
      <c r="J48" s="161"/>
      <c r="K48" s="161"/>
      <c r="L48" s="140"/>
      <c r="M48" s="140"/>
      <c r="N48" s="140"/>
      <c r="O48" s="140"/>
      <c r="P48" s="173"/>
      <c r="Q48" s="173"/>
      <c r="R48" s="401"/>
      <c r="S48" s="402"/>
      <c r="T48" s="140"/>
    </row>
    <row r="49" spans="1:20" s="5" customFormat="1" ht="20.149999999999999" customHeight="1" x14ac:dyDescent="0.3">
      <c r="A49" s="140"/>
      <c r="B49" s="168"/>
      <c r="C49" s="161"/>
      <c r="D49" s="161"/>
      <c r="E49" s="161"/>
      <c r="F49" s="161"/>
      <c r="G49" s="161"/>
      <c r="H49" s="161"/>
      <c r="I49" s="161"/>
      <c r="J49" s="161"/>
      <c r="K49" s="161"/>
      <c r="L49" s="140"/>
      <c r="M49" s="140"/>
      <c r="N49" s="140"/>
      <c r="O49" s="140"/>
      <c r="P49" s="173"/>
      <c r="Q49" s="173"/>
      <c r="R49" s="401"/>
      <c r="S49" s="402"/>
      <c r="T49" s="140"/>
    </row>
    <row r="50" spans="1:20" s="5" customFormat="1" ht="20.149999999999999" customHeight="1" x14ac:dyDescent="0.3">
      <c r="A50" s="140"/>
      <c r="B50" s="168"/>
      <c r="C50" s="161"/>
      <c r="D50" s="161"/>
      <c r="E50" s="161"/>
      <c r="F50" s="161"/>
      <c r="G50" s="161"/>
      <c r="H50" s="161"/>
      <c r="I50" s="161"/>
      <c r="J50" s="161"/>
      <c r="K50" s="161"/>
      <c r="L50" s="140"/>
      <c r="M50" s="140"/>
      <c r="N50" s="140"/>
      <c r="O50" s="140"/>
      <c r="P50" s="173"/>
      <c r="Q50" s="173"/>
      <c r="R50" s="401"/>
      <c r="S50" s="402"/>
      <c r="T50" s="140"/>
    </row>
    <row r="51" spans="1:20" s="5" customFormat="1" ht="20.149999999999999" customHeight="1" x14ac:dyDescent="0.3">
      <c r="A51" s="140"/>
      <c r="B51" s="168"/>
      <c r="C51" s="161"/>
      <c r="D51" s="161"/>
      <c r="E51" s="161"/>
      <c r="F51" s="161"/>
      <c r="G51" s="161"/>
      <c r="H51" s="161"/>
      <c r="I51" s="161"/>
      <c r="J51" s="161"/>
      <c r="K51" s="161"/>
      <c r="L51" s="140"/>
      <c r="M51" s="140"/>
      <c r="N51" s="140"/>
      <c r="O51" s="140"/>
      <c r="P51" s="173"/>
      <c r="Q51" s="173"/>
      <c r="R51" s="401"/>
      <c r="S51" s="402"/>
      <c r="T51" s="140"/>
    </row>
    <row r="52" spans="1:20" s="5" customFormat="1" ht="20.149999999999999" customHeight="1" thickBot="1" x14ac:dyDescent="0.35">
      <c r="A52" s="140"/>
      <c r="B52" s="168"/>
      <c r="C52" s="161"/>
      <c r="D52" s="161"/>
      <c r="E52" s="161"/>
      <c r="F52" s="161"/>
      <c r="G52" s="161"/>
      <c r="H52" s="161"/>
      <c r="I52" s="161"/>
      <c r="J52" s="161"/>
      <c r="K52" s="161"/>
      <c r="L52" s="140"/>
      <c r="M52" s="140"/>
      <c r="N52" s="140"/>
      <c r="O52" s="140"/>
      <c r="P52" s="173"/>
      <c r="Q52" s="173"/>
      <c r="R52" s="403"/>
      <c r="S52" s="404"/>
      <c r="T52" s="140"/>
    </row>
    <row r="53" spans="1:20" s="5" customFormat="1" ht="20.149999999999999" hidden="1" customHeight="1" x14ac:dyDescent="0.3">
      <c r="A53" s="140"/>
      <c r="B53" s="168"/>
      <c r="C53" s="161"/>
      <c r="D53" s="161"/>
      <c r="E53" s="161"/>
      <c r="F53" s="161"/>
      <c r="G53" s="161"/>
      <c r="H53" s="161"/>
      <c r="I53" s="161"/>
      <c r="J53" s="161"/>
      <c r="K53" s="161"/>
      <c r="L53" s="140"/>
      <c r="M53" s="140"/>
      <c r="N53" s="140"/>
      <c r="O53" s="140"/>
      <c r="P53" s="173"/>
      <c r="Q53" s="173"/>
      <c r="R53" s="173"/>
      <c r="S53" s="161"/>
      <c r="T53" s="140"/>
    </row>
    <row r="54" spans="1:20" s="5" customFormat="1" ht="20.149999999999999" hidden="1" customHeight="1" x14ac:dyDescent="0.3">
      <c r="A54" s="140"/>
      <c r="B54" s="168"/>
      <c r="C54" s="161"/>
      <c r="D54" s="161"/>
      <c r="E54" s="161"/>
      <c r="F54" s="161"/>
      <c r="G54" s="161"/>
      <c r="H54" s="161"/>
      <c r="I54" s="161"/>
      <c r="J54" s="161"/>
      <c r="K54" s="161"/>
      <c r="L54" s="140"/>
      <c r="M54" s="140"/>
      <c r="N54" s="140"/>
      <c r="O54" s="140"/>
      <c r="P54" s="173"/>
      <c r="Q54" s="173"/>
      <c r="R54" s="173"/>
      <c r="S54" s="161"/>
      <c r="T54" s="140"/>
    </row>
    <row r="55" spans="1:20" s="5" customFormat="1" ht="20.149999999999999" hidden="1" customHeight="1" x14ac:dyDescent="0.3">
      <c r="A55" s="140"/>
      <c r="B55" s="168"/>
      <c r="C55" s="161"/>
      <c r="D55" s="161"/>
      <c r="E55" s="161"/>
      <c r="F55" s="161"/>
      <c r="G55" s="161"/>
      <c r="H55" s="161"/>
      <c r="I55" s="161"/>
      <c r="J55" s="161"/>
      <c r="K55" s="161"/>
      <c r="L55" s="140"/>
      <c r="M55" s="140"/>
      <c r="N55" s="140"/>
      <c r="O55" s="140"/>
      <c r="P55" s="173"/>
      <c r="Q55" s="173"/>
      <c r="R55" s="173"/>
      <c r="S55" s="161"/>
      <c r="T55" s="140"/>
    </row>
    <row r="56" spans="1:20" s="5" customFormat="1" ht="20.149999999999999" hidden="1" customHeight="1" x14ac:dyDescent="0.3">
      <c r="A56" s="140"/>
      <c r="B56" s="168"/>
      <c r="C56" s="161"/>
      <c r="D56" s="161"/>
      <c r="E56" s="161"/>
      <c r="F56" s="161"/>
      <c r="G56" s="161"/>
      <c r="H56" s="161"/>
      <c r="I56" s="161"/>
      <c r="J56" s="161"/>
      <c r="K56" s="161"/>
      <c r="L56" s="140"/>
      <c r="M56" s="140"/>
      <c r="N56" s="140"/>
      <c r="O56" s="140"/>
      <c r="P56" s="173"/>
      <c r="Q56" s="173"/>
      <c r="R56" s="173"/>
      <c r="S56" s="161"/>
      <c r="T56" s="140"/>
    </row>
    <row r="57" spans="1:20" s="5" customFormat="1" ht="20.149999999999999" hidden="1" customHeight="1" x14ac:dyDescent="0.3">
      <c r="A57" s="140"/>
      <c r="B57" s="168"/>
      <c r="C57" s="161"/>
      <c r="D57" s="161"/>
      <c r="E57" s="161"/>
      <c r="F57" s="161"/>
      <c r="G57" s="161"/>
      <c r="H57" s="161"/>
      <c r="I57" s="161"/>
      <c r="J57" s="161"/>
      <c r="K57" s="161"/>
      <c r="L57" s="140"/>
      <c r="M57" s="140"/>
      <c r="N57" s="140"/>
      <c r="O57" s="140"/>
      <c r="P57" s="173"/>
      <c r="Q57" s="173"/>
      <c r="R57" s="173"/>
      <c r="S57" s="161"/>
      <c r="T57" s="140"/>
    </row>
    <row r="58" spans="1:20" s="5" customFormat="1" ht="20.149999999999999" hidden="1" customHeight="1" x14ac:dyDescent="0.3">
      <c r="A58" s="140"/>
      <c r="B58" s="168"/>
      <c r="C58" s="161"/>
      <c r="D58" s="161"/>
      <c r="E58" s="161"/>
      <c r="F58" s="161"/>
      <c r="G58" s="161"/>
      <c r="H58" s="161"/>
      <c r="I58" s="161"/>
      <c r="J58" s="161"/>
      <c r="K58" s="161"/>
      <c r="L58" s="140"/>
      <c r="M58" s="140"/>
      <c r="N58" s="140"/>
      <c r="O58" s="140"/>
      <c r="P58" s="173"/>
      <c r="Q58" s="173"/>
      <c r="R58" s="173"/>
      <c r="S58" s="161"/>
      <c r="T58" s="140"/>
    </row>
    <row r="59" spans="1:20" s="5" customFormat="1" ht="20.149999999999999" hidden="1" customHeight="1" x14ac:dyDescent="0.3">
      <c r="A59" s="140"/>
      <c r="B59" s="168"/>
      <c r="C59" s="161"/>
      <c r="D59" s="161"/>
      <c r="E59" s="161"/>
      <c r="F59" s="161"/>
      <c r="G59" s="161"/>
      <c r="H59" s="161"/>
      <c r="I59" s="161"/>
      <c r="J59" s="161"/>
      <c r="K59" s="161"/>
      <c r="L59" s="140"/>
      <c r="M59" s="140"/>
      <c r="N59" s="140"/>
      <c r="O59" s="140"/>
      <c r="P59" s="173"/>
      <c r="Q59" s="173"/>
      <c r="R59" s="173"/>
      <c r="S59" s="161"/>
      <c r="T59" s="140"/>
    </row>
    <row r="60" spans="1:20" s="5" customFormat="1" ht="20.149999999999999" hidden="1" customHeight="1" x14ac:dyDescent="0.3">
      <c r="A60" s="140"/>
      <c r="B60" s="168"/>
      <c r="C60" s="161"/>
      <c r="D60" s="161"/>
      <c r="E60" s="161"/>
      <c r="F60" s="161"/>
      <c r="G60" s="161"/>
      <c r="H60" s="161"/>
      <c r="I60" s="161"/>
      <c r="J60" s="161"/>
      <c r="K60" s="161"/>
      <c r="L60" s="140"/>
      <c r="M60" s="140"/>
      <c r="N60" s="140"/>
      <c r="O60" s="140"/>
      <c r="P60" s="173"/>
      <c r="Q60" s="173"/>
      <c r="R60" s="173"/>
      <c r="S60" s="161"/>
      <c r="T60" s="140"/>
    </row>
    <row r="61" spans="1:20" s="5" customFormat="1" ht="20.149999999999999" hidden="1" customHeight="1" x14ac:dyDescent="0.3">
      <c r="A61" s="140"/>
      <c r="B61" s="168"/>
      <c r="C61" s="161"/>
      <c r="D61" s="161"/>
      <c r="E61" s="161"/>
      <c r="F61" s="161"/>
      <c r="G61" s="161"/>
      <c r="H61" s="161"/>
      <c r="I61" s="161"/>
      <c r="J61" s="161"/>
      <c r="K61" s="161"/>
      <c r="L61" s="140"/>
      <c r="M61" s="140"/>
      <c r="N61" s="140"/>
      <c r="O61" s="140"/>
      <c r="P61" s="173"/>
      <c r="Q61" s="173"/>
      <c r="R61" s="173"/>
      <c r="S61" s="161"/>
      <c r="T61" s="140"/>
    </row>
    <row r="62" spans="1:20" s="5" customFormat="1" ht="20.149999999999999" hidden="1" customHeight="1" x14ac:dyDescent="0.3">
      <c r="A62" s="140"/>
      <c r="B62" s="168"/>
      <c r="C62" s="161"/>
      <c r="D62" s="161"/>
      <c r="E62" s="161"/>
      <c r="F62" s="161"/>
      <c r="G62" s="161"/>
      <c r="H62" s="161"/>
      <c r="I62" s="161"/>
      <c r="J62" s="161"/>
      <c r="K62" s="161"/>
      <c r="L62" s="140"/>
      <c r="M62" s="140"/>
      <c r="N62" s="140"/>
      <c r="O62" s="140"/>
      <c r="P62" s="173"/>
      <c r="Q62" s="173"/>
      <c r="R62" s="173"/>
      <c r="S62" s="161"/>
      <c r="T62" s="140"/>
    </row>
    <row r="63" spans="1:20" s="5" customFormat="1" ht="20.149999999999999" hidden="1" customHeight="1" x14ac:dyDescent="0.3">
      <c r="A63" s="140"/>
      <c r="B63" s="140"/>
      <c r="C63" s="158"/>
      <c r="D63" s="158"/>
      <c r="E63" s="158"/>
      <c r="F63" s="158"/>
      <c r="G63" s="158"/>
      <c r="H63" s="158"/>
      <c r="I63" s="158"/>
      <c r="J63" s="158"/>
      <c r="K63" s="158"/>
      <c r="L63" s="161"/>
      <c r="M63" s="140"/>
      <c r="N63" s="173"/>
      <c r="O63" s="140"/>
      <c r="P63" s="140"/>
      <c r="Q63" s="140"/>
      <c r="R63" s="140"/>
      <c r="S63" s="161"/>
      <c r="T63" s="140"/>
    </row>
    <row r="64" spans="1:20" s="5" customFormat="1" ht="20.149999999999999" hidden="1" customHeight="1" x14ac:dyDescent="0.3">
      <c r="A64" s="140"/>
      <c r="B64" s="140"/>
      <c r="C64" s="140"/>
      <c r="D64" s="140"/>
      <c r="E64" s="140"/>
      <c r="F64" s="140"/>
      <c r="G64" s="140"/>
      <c r="H64" s="140"/>
      <c r="I64" s="140"/>
      <c r="J64" s="140"/>
      <c r="K64" s="140"/>
      <c r="L64" s="140"/>
      <c r="M64" s="140"/>
      <c r="N64" s="173"/>
      <c r="O64" s="140"/>
      <c r="P64" s="140"/>
      <c r="Q64" s="140"/>
      <c r="R64" s="140"/>
      <c r="S64" s="140"/>
      <c r="T64" s="140"/>
    </row>
    <row r="65" spans="1:20" s="5" customFormat="1" ht="20.149999999999999" hidden="1" customHeight="1" x14ac:dyDescent="0.3">
      <c r="A65" s="318"/>
      <c r="B65" s="318"/>
      <c r="C65" s="318"/>
      <c r="D65" s="318"/>
      <c r="E65" s="318"/>
      <c r="F65" s="318"/>
      <c r="G65" s="318"/>
      <c r="H65" s="318"/>
      <c r="I65" s="318"/>
      <c r="J65" s="318"/>
      <c r="K65" s="318"/>
      <c r="L65" s="140"/>
      <c r="M65" s="140"/>
      <c r="N65" s="140"/>
      <c r="O65" s="140"/>
      <c r="P65" s="140"/>
      <c r="Q65" s="140"/>
      <c r="R65" s="140"/>
      <c r="S65" s="140"/>
      <c r="T65" s="140"/>
    </row>
    <row r="66" spans="1:20" s="5" customFormat="1" ht="20.149999999999999" hidden="1" customHeight="1" x14ac:dyDescent="0.3">
      <c r="L66" s="976"/>
      <c r="M66" s="976"/>
      <c r="N66" s="976"/>
      <c r="O66" s="976"/>
      <c r="P66" s="976"/>
      <c r="Q66" s="976"/>
      <c r="R66" s="976"/>
      <c r="S66" s="976"/>
    </row>
    <row r="67" spans="1:20" s="5" customFormat="1" ht="20.149999999999999" hidden="1" customHeight="1" x14ac:dyDescent="0.3">
      <c r="L67" s="976"/>
      <c r="M67" s="976"/>
      <c r="N67" s="976"/>
      <c r="O67" s="976"/>
      <c r="P67" s="976"/>
      <c r="Q67" s="976"/>
      <c r="R67" s="976"/>
      <c r="S67" s="976"/>
    </row>
    <row r="68" spans="1:20" s="5" customFormat="1" ht="20.149999999999999" hidden="1" customHeight="1" x14ac:dyDescent="0.3">
      <c r="L68" s="976"/>
      <c r="M68" s="976"/>
      <c r="N68" s="976"/>
      <c r="O68" s="976"/>
      <c r="P68" s="976"/>
      <c r="Q68" s="976"/>
      <c r="R68" s="976"/>
      <c r="S68" s="976"/>
    </row>
    <row r="69" spans="1:20" s="5" customFormat="1" ht="20.149999999999999" hidden="1" customHeight="1" x14ac:dyDescent="0.3">
      <c r="L69" s="976"/>
      <c r="M69" s="976"/>
      <c r="N69" s="976"/>
      <c r="O69" s="976"/>
      <c r="P69" s="976"/>
      <c r="Q69" s="976"/>
      <c r="R69" s="976"/>
      <c r="S69" s="976"/>
    </row>
    <row r="70" spans="1:20" s="5" customFormat="1" ht="20.149999999999999" customHeight="1" x14ac:dyDescent="0.3"/>
    <row r="71" spans="1:20" ht="14.55" hidden="1" x14ac:dyDescent="0.3"/>
    <row r="72" spans="1:20" ht="14.55" hidden="1" x14ac:dyDescent="0.3"/>
    <row r="73" spans="1:20" ht="14.55" hidden="1" x14ac:dyDescent="0.3"/>
    <row r="74" spans="1:20" ht="14.55" hidden="1" x14ac:dyDescent="0.3"/>
    <row r="75" spans="1:20" ht="14.55" hidden="1" x14ac:dyDescent="0.3"/>
    <row r="76" spans="1:20" ht="14.55" hidden="1" x14ac:dyDescent="0.3"/>
    <row r="77" spans="1:20" ht="15" hidden="1" customHeight="1" x14ac:dyDescent="0.3"/>
    <row r="78" spans="1:20" ht="15" hidden="1" customHeight="1" x14ac:dyDescent="0.3"/>
    <row r="79" spans="1:20" ht="15" hidden="1" customHeight="1" x14ac:dyDescent="0.3"/>
    <row r="80" spans="1:20" ht="15" hidden="1" customHeight="1" x14ac:dyDescent="0.3"/>
    <row r="81" ht="15" hidden="1" customHeight="1" x14ac:dyDescent="0.3"/>
    <row r="82" ht="15" hidden="1" customHeight="1" x14ac:dyDescent="0.3"/>
    <row r="83" ht="15" hidden="1" customHeight="1" x14ac:dyDescent="0.3"/>
    <row r="84" ht="15" hidden="1" customHeight="1" x14ac:dyDescent="0.3"/>
    <row r="85" ht="15" hidden="1" customHeight="1" x14ac:dyDescent="0.3"/>
    <row r="86" ht="15" hidden="1" customHeight="1" x14ac:dyDescent="0.3"/>
    <row r="87" ht="15" hidden="1" customHeight="1" x14ac:dyDescent="0.3"/>
    <row r="88" ht="15" hidden="1" customHeight="1" x14ac:dyDescent="0.3"/>
    <row r="89" ht="15" hidden="1" customHeight="1" x14ac:dyDescent="0.3"/>
    <row r="90" ht="15" hidden="1" customHeight="1" x14ac:dyDescent="0.3"/>
    <row r="91" ht="15" hidden="1" customHeight="1" x14ac:dyDescent="0.3"/>
    <row r="92" ht="15" hidden="1" customHeight="1" x14ac:dyDescent="0.3"/>
    <row r="93" ht="15" hidden="1" customHeight="1" x14ac:dyDescent="0.3"/>
    <row r="94" ht="15" hidden="1" customHeight="1" x14ac:dyDescent="0.3"/>
    <row r="95" ht="15" hidden="1" customHeight="1" x14ac:dyDescent="0.3"/>
    <row r="96" ht="15" hidden="1" customHeight="1" x14ac:dyDescent="0.3"/>
    <row r="97" ht="15" hidden="1" customHeight="1" x14ac:dyDescent="0.3"/>
    <row r="98" ht="15" hidden="1" customHeight="1" x14ac:dyDescent="0.3"/>
    <row r="99" ht="15" hidden="1" customHeight="1" x14ac:dyDescent="0.3"/>
    <row r="100" ht="15" hidden="1" customHeight="1" x14ac:dyDescent="0.3"/>
    <row r="101" ht="15" hidden="1" customHeight="1" x14ac:dyDescent="0.3"/>
    <row r="102" ht="15" hidden="1" customHeight="1" x14ac:dyDescent="0.3"/>
    <row r="103" ht="15" hidden="1" customHeight="1" x14ac:dyDescent="0.3"/>
    <row r="104" ht="15" hidden="1" customHeight="1" x14ac:dyDescent="0.3"/>
    <row r="105" ht="15" hidden="1" customHeight="1" x14ac:dyDescent="0.3"/>
    <row r="106" ht="15" hidden="1" customHeight="1" x14ac:dyDescent="0.3"/>
    <row r="107" ht="15" hidden="1" customHeight="1" x14ac:dyDescent="0.3"/>
    <row r="108" ht="15" hidden="1" customHeight="1" x14ac:dyDescent="0.3"/>
    <row r="109" ht="15" hidden="1" customHeight="1" x14ac:dyDescent="0.3"/>
    <row r="110" ht="15" hidden="1" customHeight="1" x14ac:dyDescent="0.3"/>
    <row r="111" ht="15" hidden="1" customHeight="1" x14ac:dyDescent="0.3"/>
    <row r="112" ht="15" hidden="1" customHeight="1" x14ac:dyDescent="0.3"/>
    <row r="113" ht="15" hidden="1" customHeight="1" x14ac:dyDescent="0.3"/>
    <row r="114" ht="15" hidden="1" customHeight="1" x14ac:dyDescent="0.3"/>
    <row r="115" ht="15" hidden="1" customHeight="1" x14ac:dyDescent="0.3"/>
    <row r="116" ht="15" hidden="1" customHeight="1" x14ac:dyDescent="0.3"/>
    <row r="117" ht="15" hidden="1" customHeight="1" x14ac:dyDescent="0.3"/>
    <row r="118" ht="15" hidden="1" customHeight="1" x14ac:dyDescent="0.3"/>
    <row r="119" ht="15" hidden="1" customHeight="1" x14ac:dyDescent="0.3"/>
    <row r="120" ht="15" hidden="1" customHeight="1" x14ac:dyDescent="0.3"/>
    <row r="121" ht="15" hidden="1" customHeight="1" x14ac:dyDescent="0.3"/>
    <row r="122" ht="15" hidden="1" customHeight="1" x14ac:dyDescent="0.3"/>
    <row r="123" ht="15" hidden="1" customHeight="1" x14ac:dyDescent="0.3"/>
    <row r="124" ht="15" hidden="1" customHeight="1" x14ac:dyDescent="0.3"/>
    <row r="125" ht="15" hidden="1" customHeight="1" x14ac:dyDescent="0.3"/>
    <row r="126" ht="15" hidden="1" customHeight="1" x14ac:dyDescent="0.3"/>
    <row r="127" ht="15" hidden="1" customHeight="1" x14ac:dyDescent="0.3"/>
    <row r="128" ht="15" hidden="1" customHeight="1" x14ac:dyDescent="0.3"/>
    <row r="129" ht="15" hidden="1" customHeight="1" x14ac:dyDescent="0.3"/>
    <row r="130" ht="15" hidden="1" customHeight="1" x14ac:dyDescent="0.3"/>
    <row r="131" ht="15" hidden="1" customHeight="1" x14ac:dyDescent="0.3"/>
    <row r="132" ht="15" hidden="1" customHeight="1" x14ac:dyDescent="0.3"/>
    <row r="133" ht="15" hidden="1" customHeight="1" x14ac:dyDescent="0.3"/>
    <row r="134" ht="15" hidden="1" customHeight="1" x14ac:dyDescent="0.3"/>
    <row r="135" ht="15" hidden="1" customHeight="1" x14ac:dyDescent="0.3"/>
    <row r="136" ht="15" hidden="1" customHeight="1" x14ac:dyDescent="0.3"/>
    <row r="137" ht="15" hidden="1" customHeight="1" x14ac:dyDescent="0.3"/>
    <row r="138" ht="15" hidden="1" customHeight="1" x14ac:dyDescent="0.3"/>
    <row r="139" ht="15" hidden="1" customHeight="1" x14ac:dyDescent="0.3"/>
    <row r="140" ht="15" hidden="1" customHeight="1" x14ac:dyDescent="0.3"/>
    <row r="141" ht="15" hidden="1" customHeight="1" x14ac:dyDescent="0.3"/>
    <row r="142" ht="15" hidden="1" customHeight="1" x14ac:dyDescent="0.3"/>
    <row r="143" ht="15" hidden="1" customHeight="1" x14ac:dyDescent="0.3"/>
    <row r="144" ht="15" hidden="1" customHeight="1" x14ac:dyDescent="0.3"/>
    <row r="145" ht="15" hidden="1" customHeight="1" x14ac:dyDescent="0.3"/>
    <row r="146" ht="15" hidden="1" customHeight="1" x14ac:dyDescent="0.3"/>
    <row r="147" ht="15" hidden="1" customHeight="1" x14ac:dyDescent="0.3"/>
    <row r="148" ht="15" hidden="1" customHeight="1" x14ac:dyDescent="0.3"/>
    <row r="149" ht="15" hidden="1" customHeight="1" x14ac:dyDescent="0.3"/>
    <row r="150" ht="15" hidden="1" customHeight="1" x14ac:dyDescent="0.3"/>
    <row r="151" ht="15" hidden="1" customHeight="1" x14ac:dyDescent="0.3"/>
    <row r="152" ht="15" hidden="1" customHeight="1" x14ac:dyDescent="0.3"/>
    <row r="153" ht="15" hidden="1" customHeight="1" x14ac:dyDescent="0.3"/>
    <row r="154" ht="15" hidden="1" customHeight="1" x14ac:dyDescent="0.3"/>
    <row r="155" ht="15" hidden="1" customHeight="1" x14ac:dyDescent="0.3"/>
    <row r="156" ht="15" hidden="1" customHeight="1" x14ac:dyDescent="0.3"/>
    <row r="157" ht="15" hidden="1" customHeight="1" x14ac:dyDescent="0.3"/>
    <row r="158" ht="15" hidden="1" customHeight="1" x14ac:dyDescent="0.3"/>
    <row r="159" ht="15" hidden="1" customHeight="1" x14ac:dyDescent="0.3"/>
    <row r="160" ht="15" hidden="1" customHeight="1" x14ac:dyDescent="0.3"/>
    <row r="161" ht="15" hidden="1" customHeight="1" x14ac:dyDescent="0.3"/>
    <row r="162" ht="15" hidden="1" customHeight="1" x14ac:dyDescent="0.3"/>
    <row r="163" ht="15" hidden="1" customHeight="1" x14ac:dyDescent="0.3"/>
    <row r="164" ht="15" hidden="1" customHeight="1" x14ac:dyDescent="0.3"/>
    <row r="165" ht="15" hidden="1" customHeight="1" x14ac:dyDescent="0.3"/>
    <row r="166" ht="15" hidden="1" customHeight="1" x14ac:dyDescent="0.3"/>
    <row r="167" ht="15" hidden="1" customHeight="1" x14ac:dyDescent="0.3"/>
    <row r="168" ht="15" hidden="1" customHeight="1" x14ac:dyDescent="0.3"/>
    <row r="169" ht="15" hidden="1" customHeight="1" x14ac:dyDescent="0.3"/>
    <row r="170" ht="15" hidden="1" customHeight="1" x14ac:dyDescent="0.3"/>
    <row r="171" ht="15" hidden="1" customHeight="1" x14ac:dyDescent="0.3"/>
    <row r="172" ht="15" hidden="1" customHeight="1" x14ac:dyDescent="0.3"/>
    <row r="173" ht="15" hidden="1" customHeight="1" x14ac:dyDescent="0.3"/>
    <row r="174" ht="15" hidden="1" customHeight="1" x14ac:dyDescent="0.3"/>
    <row r="175" ht="15" hidden="1" customHeight="1" x14ac:dyDescent="0.3"/>
    <row r="176" ht="15" hidden="1" customHeight="1" x14ac:dyDescent="0.3"/>
    <row r="177" ht="15" hidden="1" customHeight="1" x14ac:dyDescent="0.3"/>
    <row r="178" ht="15" hidden="1" customHeight="1" x14ac:dyDescent="0.3"/>
    <row r="179" ht="15" hidden="1" customHeight="1" x14ac:dyDescent="0.3"/>
    <row r="180" ht="15" hidden="1" customHeight="1" x14ac:dyDescent="0.3"/>
    <row r="181" ht="15" hidden="1" customHeight="1" x14ac:dyDescent="0.3"/>
    <row r="182" ht="15" hidden="1" customHeight="1" x14ac:dyDescent="0.3"/>
    <row r="183" ht="15" hidden="1" customHeight="1" x14ac:dyDescent="0.3"/>
    <row r="184" ht="15" hidden="1" customHeight="1" x14ac:dyDescent="0.3"/>
    <row r="185" ht="15" hidden="1" customHeight="1" x14ac:dyDescent="0.3"/>
    <row r="186" ht="15" hidden="1" customHeight="1" x14ac:dyDescent="0.3"/>
    <row r="187" ht="15" hidden="1" customHeight="1" x14ac:dyDescent="0.3"/>
    <row r="188" ht="15" hidden="1" customHeight="1" x14ac:dyDescent="0.3"/>
    <row r="189" ht="15" hidden="1" customHeight="1" x14ac:dyDescent="0.3"/>
    <row r="190" ht="15" hidden="1" customHeight="1" x14ac:dyDescent="0.3"/>
    <row r="191" ht="15" hidden="1" customHeight="1" x14ac:dyDescent="0.3"/>
    <row r="192" ht="15" hidden="1" customHeight="1" x14ac:dyDescent="0.3"/>
    <row r="193" ht="15" hidden="1" customHeight="1" x14ac:dyDescent="0.3"/>
    <row r="194" ht="15" hidden="1" customHeight="1" x14ac:dyDescent="0.3"/>
    <row r="195" ht="15" hidden="1" customHeight="1" x14ac:dyDescent="0.3"/>
    <row r="196" ht="15" hidden="1" customHeight="1" x14ac:dyDescent="0.3"/>
    <row r="197" ht="15" hidden="1" customHeight="1" x14ac:dyDescent="0.3"/>
    <row r="198" ht="15" hidden="1" customHeight="1" x14ac:dyDescent="0.3"/>
    <row r="199" ht="15" hidden="1" customHeight="1" x14ac:dyDescent="0.3"/>
    <row r="200" ht="15" hidden="1" customHeight="1" x14ac:dyDescent="0.3"/>
    <row r="201" ht="15" hidden="1" customHeight="1" x14ac:dyDescent="0.3"/>
    <row r="202" ht="15" hidden="1" customHeight="1" x14ac:dyDescent="0.3"/>
    <row r="203" ht="15" hidden="1" customHeight="1" x14ac:dyDescent="0.3"/>
    <row r="204" ht="15" hidden="1" customHeight="1" x14ac:dyDescent="0.3"/>
    <row r="205" ht="15" hidden="1" customHeight="1" x14ac:dyDescent="0.3"/>
    <row r="206" ht="15" hidden="1" customHeight="1" x14ac:dyDescent="0.3"/>
    <row r="207" ht="15" hidden="1" customHeight="1" x14ac:dyDescent="0.3"/>
    <row r="208" ht="15" hidden="1" customHeight="1" x14ac:dyDescent="0.3"/>
    <row r="209" ht="15" hidden="1" customHeight="1" x14ac:dyDescent="0.3"/>
    <row r="210" ht="15" hidden="1" customHeight="1" x14ac:dyDescent="0.3"/>
    <row r="211" ht="15" hidden="1" customHeight="1" x14ac:dyDescent="0.3"/>
    <row r="212" ht="15" hidden="1" customHeight="1" x14ac:dyDescent="0.3"/>
    <row r="213" ht="15" hidden="1" customHeight="1" x14ac:dyDescent="0.3"/>
    <row r="214" ht="15" hidden="1" customHeight="1" x14ac:dyDescent="0.3"/>
    <row r="215" ht="15" hidden="1" customHeight="1" x14ac:dyDescent="0.3"/>
    <row r="216" ht="15" hidden="1" customHeight="1" x14ac:dyDescent="0.3"/>
    <row r="217" ht="15" hidden="1" customHeight="1" x14ac:dyDescent="0.3"/>
    <row r="218" ht="15" hidden="1" customHeight="1" x14ac:dyDescent="0.3"/>
    <row r="219" ht="15" hidden="1" customHeight="1" x14ac:dyDescent="0.3"/>
    <row r="220" ht="15" hidden="1" customHeight="1" x14ac:dyDescent="0.3"/>
    <row r="221" ht="15" hidden="1" customHeight="1" x14ac:dyDescent="0.3"/>
    <row r="222" ht="15" hidden="1" customHeight="1" x14ac:dyDescent="0.3"/>
    <row r="223" ht="15" hidden="1" customHeight="1" x14ac:dyDescent="0.3"/>
    <row r="224" ht="15" hidden="1" customHeight="1" x14ac:dyDescent="0.3"/>
    <row r="225" ht="15" hidden="1" customHeight="1" x14ac:dyDescent="0.3"/>
    <row r="226" ht="15" hidden="1" customHeight="1" x14ac:dyDescent="0.3"/>
    <row r="227" ht="15" hidden="1" customHeight="1" x14ac:dyDescent="0.3"/>
    <row r="228" ht="15" hidden="1" customHeight="1" x14ac:dyDescent="0.3"/>
    <row r="229" ht="15" hidden="1" customHeight="1" x14ac:dyDescent="0.3"/>
    <row r="230" ht="15" hidden="1" customHeight="1" x14ac:dyDescent="0.3"/>
    <row r="231" ht="15" hidden="1" customHeight="1" x14ac:dyDescent="0.3"/>
    <row r="232" ht="15" hidden="1" customHeight="1" x14ac:dyDescent="0.3"/>
    <row r="233" ht="15" hidden="1" customHeight="1" x14ac:dyDescent="0.3"/>
    <row r="234" ht="15" hidden="1" customHeight="1" x14ac:dyDescent="0.3"/>
    <row r="235" ht="15" hidden="1" customHeight="1" x14ac:dyDescent="0.3"/>
    <row r="236" ht="15" hidden="1" customHeight="1" x14ac:dyDescent="0.3"/>
    <row r="237" ht="15" hidden="1" customHeight="1" x14ac:dyDescent="0.3"/>
    <row r="238" ht="15" hidden="1" customHeight="1" x14ac:dyDescent="0.3"/>
    <row r="239" ht="15" hidden="1" customHeight="1" x14ac:dyDescent="0.3"/>
    <row r="240" ht="15" hidden="1" customHeight="1" x14ac:dyDescent="0.3"/>
    <row r="241" ht="15" hidden="1" customHeight="1" x14ac:dyDescent="0.3"/>
    <row r="242" ht="15" hidden="1" customHeight="1" x14ac:dyDescent="0.3"/>
    <row r="243" ht="15" hidden="1" customHeight="1" x14ac:dyDescent="0.3"/>
    <row r="244" ht="15" hidden="1" customHeight="1" x14ac:dyDescent="0.3"/>
    <row r="245" ht="15" hidden="1" customHeight="1" x14ac:dyDescent="0.3"/>
    <row r="246" ht="15" hidden="1" customHeight="1" x14ac:dyDescent="0.3"/>
    <row r="247" ht="15" hidden="1" customHeight="1" x14ac:dyDescent="0.3"/>
    <row r="248" ht="15" hidden="1" customHeight="1" x14ac:dyDescent="0.3"/>
    <row r="249" ht="15" hidden="1" customHeight="1" x14ac:dyDescent="0.3"/>
    <row r="250" ht="15" hidden="1" customHeight="1" x14ac:dyDescent="0.3"/>
    <row r="251" ht="15" hidden="1" customHeight="1" x14ac:dyDescent="0.3"/>
    <row r="252" ht="15" hidden="1" customHeight="1" x14ac:dyDescent="0.3"/>
    <row r="253" ht="15" hidden="1" customHeight="1" x14ac:dyDescent="0.3"/>
    <row r="254" ht="15" hidden="1" customHeight="1" x14ac:dyDescent="0.3"/>
    <row r="255" ht="15" hidden="1" customHeight="1" x14ac:dyDescent="0.3"/>
    <row r="256" ht="15" hidden="1" customHeight="1" x14ac:dyDescent="0.3"/>
    <row r="257" ht="15" hidden="1" customHeight="1" x14ac:dyDescent="0.3"/>
    <row r="258" ht="15" hidden="1" customHeight="1" x14ac:dyDescent="0.3"/>
    <row r="259" ht="15" hidden="1" customHeight="1" x14ac:dyDescent="0.3"/>
    <row r="260" ht="15" hidden="1" customHeight="1" x14ac:dyDescent="0.3"/>
    <row r="261" ht="15" hidden="1" customHeight="1" x14ac:dyDescent="0.3"/>
    <row r="262" ht="15" hidden="1" customHeight="1" x14ac:dyDescent="0.3"/>
    <row r="263" ht="15" hidden="1" customHeight="1" x14ac:dyDescent="0.3"/>
    <row r="264" ht="15" hidden="1" customHeight="1" x14ac:dyDescent="0.3"/>
    <row r="265" ht="15" hidden="1" customHeight="1" x14ac:dyDescent="0.3"/>
    <row r="266" ht="15" hidden="1" customHeight="1" x14ac:dyDescent="0.3"/>
    <row r="267" ht="15" hidden="1" customHeight="1" x14ac:dyDescent="0.3"/>
    <row r="268" ht="15" hidden="1" customHeight="1" x14ac:dyDescent="0.3"/>
    <row r="269" ht="15" hidden="1" customHeight="1" x14ac:dyDescent="0.3"/>
    <row r="270" ht="15" hidden="1" customHeight="1" x14ac:dyDescent="0.3"/>
    <row r="271" ht="15" hidden="1" customHeight="1" x14ac:dyDescent="0.3"/>
    <row r="272" ht="15" hidden="1" customHeight="1" x14ac:dyDescent="0.3"/>
    <row r="273" ht="15" hidden="1" customHeight="1" x14ac:dyDescent="0.3"/>
    <row r="274" ht="15" hidden="1" customHeight="1" x14ac:dyDescent="0.3"/>
    <row r="275" ht="15" hidden="1" customHeight="1" x14ac:dyDescent="0.3"/>
    <row r="276" ht="15" hidden="1" customHeight="1" x14ac:dyDescent="0.3"/>
    <row r="277" ht="15" hidden="1" customHeight="1" x14ac:dyDescent="0.3"/>
    <row r="278" ht="15" hidden="1" customHeight="1" x14ac:dyDescent="0.3"/>
    <row r="279" ht="15" hidden="1" customHeight="1" x14ac:dyDescent="0.3"/>
    <row r="280" ht="15" hidden="1" customHeight="1" x14ac:dyDescent="0.3"/>
    <row r="281" ht="15" hidden="1" customHeight="1" x14ac:dyDescent="0.3"/>
    <row r="282" ht="15" hidden="1" customHeight="1" x14ac:dyDescent="0.3"/>
    <row r="283" ht="15" hidden="1" customHeight="1" x14ac:dyDescent="0.3"/>
    <row r="284" ht="15" hidden="1" customHeight="1" x14ac:dyDescent="0.3"/>
    <row r="285" ht="15" hidden="1" customHeight="1" x14ac:dyDescent="0.3"/>
    <row r="286" ht="15" hidden="1" customHeight="1" x14ac:dyDescent="0.3"/>
    <row r="287" ht="15" hidden="1" customHeight="1" x14ac:dyDescent="0.3"/>
    <row r="288" ht="15" hidden="1" customHeight="1" x14ac:dyDescent="0.3"/>
    <row r="289" ht="15" hidden="1" customHeight="1" x14ac:dyDescent="0.3"/>
    <row r="290" ht="15" hidden="1" customHeight="1" x14ac:dyDescent="0.3"/>
    <row r="291" ht="15" hidden="1" customHeight="1" x14ac:dyDescent="0.3"/>
    <row r="292" ht="15" hidden="1" customHeight="1" x14ac:dyDescent="0.3"/>
    <row r="293" ht="15" hidden="1" customHeight="1" x14ac:dyDescent="0.3"/>
    <row r="294" ht="15" hidden="1" customHeight="1" x14ac:dyDescent="0.3"/>
    <row r="295" ht="15" hidden="1" customHeight="1" x14ac:dyDescent="0.3"/>
    <row r="296" ht="15" hidden="1" customHeight="1" x14ac:dyDescent="0.3"/>
    <row r="297" ht="15" hidden="1" customHeight="1" x14ac:dyDescent="0.3"/>
    <row r="298" ht="15" hidden="1" customHeight="1" x14ac:dyDescent="0.3"/>
    <row r="299" ht="15" hidden="1" customHeight="1" x14ac:dyDescent="0.3"/>
    <row r="300" ht="15" hidden="1" customHeight="1" x14ac:dyDescent="0.3"/>
    <row r="301" ht="15" hidden="1" customHeight="1" x14ac:dyDescent="0.3"/>
    <row r="302" ht="15" hidden="1" customHeight="1" x14ac:dyDescent="0.3"/>
    <row r="303" ht="15" hidden="1" customHeight="1" x14ac:dyDescent="0.3"/>
    <row r="304" ht="15" hidden="1" customHeight="1" x14ac:dyDescent="0.3"/>
    <row r="305" ht="15" hidden="1" customHeight="1" x14ac:dyDescent="0.3"/>
    <row r="306" ht="15" hidden="1" customHeight="1" x14ac:dyDescent="0.3"/>
    <row r="307" ht="15" hidden="1" customHeight="1" x14ac:dyDescent="0.3"/>
    <row r="308" ht="15" hidden="1" customHeight="1" x14ac:dyDescent="0.3"/>
    <row r="309" ht="15" hidden="1" customHeight="1" x14ac:dyDescent="0.3"/>
    <row r="310" ht="15" hidden="1" customHeight="1" x14ac:dyDescent="0.3"/>
    <row r="311" ht="15" hidden="1" customHeight="1" x14ac:dyDescent="0.3"/>
    <row r="312" ht="15" hidden="1" customHeight="1" x14ac:dyDescent="0.3"/>
    <row r="313" ht="15" hidden="1" customHeight="1" x14ac:dyDescent="0.3"/>
    <row r="314" ht="15" hidden="1" customHeight="1" x14ac:dyDescent="0.3"/>
    <row r="315" ht="15" hidden="1" customHeight="1" x14ac:dyDescent="0.3"/>
    <row r="316" ht="15" hidden="1" customHeight="1" x14ac:dyDescent="0.3"/>
    <row r="317" ht="15" hidden="1" customHeight="1" x14ac:dyDescent="0.3"/>
    <row r="318" ht="15" hidden="1" customHeight="1" x14ac:dyDescent="0.3"/>
    <row r="319" ht="15" hidden="1" customHeight="1" x14ac:dyDescent="0.3"/>
    <row r="320" ht="15" hidden="1" customHeight="1" x14ac:dyDescent="0.3"/>
    <row r="321" ht="15" hidden="1" customHeight="1" x14ac:dyDescent="0.3"/>
    <row r="322" ht="15" hidden="1" customHeight="1" x14ac:dyDescent="0.3"/>
    <row r="323" ht="15" hidden="1" customHeight="1" x14ac:dyDescent="0.3"/>
    <row r="324" ht="15" hidden="1" customHeight="1" x14ac:dyDescent="0.3"/>
    <row r="325" ht="15" hidden="1" customHeight="1" x14ac:dyDescent="0.3"/>
    <row r="326" ht="15" hidden="1" customHeight="1" x14ac:dyDescent="0.3"/>
    <row r="327" ht="15" hidden="1" customHeight="1" x14ac:dyDescent="0.3"/>
    <row r="328" ht="15" hidden="1" customHeight="1" x14ac:dyDescent="0.3"/>
    <row r="329" ht="15" hidden="1" customHeight="1" x14ac:dyDescent="0.3"/>
    <row r="330" ht="15" hidden="1" customHeight="1" x14ac:dyDescent="0.3"/>
    <row r="331" ht="15" hidden="1" customHeight="1" x14ac:dyDescent="0.3"/>
    <row r="332" ht="15" hidden="1" customHeight="1" x14ac:dyDescent="0.3"/>
    <row r="333" ht="15" hidden="1" customHeight="1" x14ac:dyDescent="0.3"/>
    <row r="334" ht="15" hidden="1" customHeight="1" x14ac:dyDescent="0.3"/>
    <row r="335" ht="15" hidden="1" customHeight="1" x14ac:dyDescent="0.3"/>
    <row r="336" ht="15" hidden="1" customHeight="1" x14ac:dyDescent="0.3"/>
    <row r="337" ht="15" hidden="1" customHeight="1" x14ac:dyDescent="0.3"/>
    <row r="338" ht="15" hidden="1" customHeight="1" x14ac:dyDescent="0.3"/>
    <row r="339" ht="15" hidden="1" customHeight="1" x14ac:dyDescent="0.3"/>
    <row r="340" ht="15" hidden="1" customHeight="1" x14ac:dyDescent="0.3"/>
    <row r="341" ht="15" hidden="1" customHeight="1" x14ac:dyDescent="0.3"/>
    <row r="342" ht="15" hidden="1" customHeight="1" x14ac:dyDescent="0.3"/>
    <row r="343" ht="15" hidden="1" customHeight="1" x14ac:dyDescent="0.3"/>
    <row r="344" ht="15" hidden="1" customHeight="1" x14ac:dyDescent="0.3"/>
    <row r="345" ht="15" hidden="1" customHeight="1" x14ac:dyDescent="0.3"/>
    <row r="346" ht="15" hidden="1" customHeight="1" x14ac:dyDescent="0.3"/>
    <row r="347" ht="15" hidden="1" customHeight="1" x14ac:dyDescent="0.3"/>
    <row r="348" ht="15" hidden="1" customHeight="1" x14ac:dyDescent="0.3"/>
    <row r="349" ht="15" hidden="1" customHeight="1" x14ac:dyDescent="0.3"/>
    <row r="350" ht="15" hidden="1" customHeight="1" x14ac:dyDescent="0.3"/>
    <row r="351" ht="15" hidden="1" customHeight="1" x14ac:dyDescent="0.3"/>
    <row r="352" ht="15" hidden="1" customHeight="1" x14ac:dyDescent="0.3"/>
    <row r="353" ht="15" hidden="1" customHeight="1" x14ac:dyDescent="0.3"/>
    <row r="354" ht="15" hidden="1" customHeight="1" x14ac:dyDescent="0.3"/>
    <row r="355" ht="15" hidden="1" customHeight="1" x14ac:dyDescent="0.3"/>
    <row r="356" ht="15" hidden="1" customHeight="1" x14ac:dyDescent="0.3"/>
    <row r="357" ht="15" hidden="1" customHeight="1" x14ac:dyDescent="0.3"/>
    <row r="358" ht="15" hidden="1" customHeight="1" x14ac:dyDescent="0.3"/>
    <row r="359" ht="15" hidden="1" customHeight="1" x14ac:dyDescent="0.3"/>
    <row r="360" ht="15" hidden="1" customHeight="1" x14ac:dyDescent="0.3"/>
    <row r="361" ht="15" hidden="1" customHeight="1" x14ac:dyDescent="0.3"/>
    <row r="362" ht="15" hidden="1" customHeight="1" x14ac:dyDescent="0.3"/>
    <row r="363" ht="15" hidden="1" customHeight="1" x14ac:dyDescent="0.3"/>
    <row r="364" ht="15" hidden="1" customHeight="1" x14ac:dyDescent="0.3"/>
    <row r="365" ht="15" hidden="1" customHeight="1" x14ac:dyDescent="0.3"/>
    <row r="366" ht="15" hidden="1" customHeight="1" x14ac:dyDescent="0.3"/>
    <row r="367" ht="15" hidden="1" customHeight="1" x14ac:dyDescent="0.3"/>
    <row r="368" ht="15" hidden="1" customHeight="1" x14ac:dyDescent="0.3"/>
    <row r="369" ht="15" hidden="1" customHeight="1" x14ac:dyDescent="0.3"/>
    <row r="370" ht="15" hidden="1" customHeight="1" x14ac:dyDescent="0.3"/>
    <row r="371" ht="15" hidden="1" customHeight="1" x14ac:dyDescent="0.3"/>
    <row r="372" ht="15" hidden="1" customHeight="1" x14ac:dyDescent="0.3"/>
    <row r="373" ht="15" hidden="1" customHeight="1" x14ac:dyDescent="0.3"/>
    <row r="374" ht="15" hidden="1" customHeight="1" x14ac:dyDescent="0.3"/>
    <row r="375" ht="15" hidden="1" customHeight="1" x14ac:dyDescent="0.3"/>
    <row r="376" ht="15" hidden="1" customHeight="1" x14ac:dyDescent="0.3"/>
    <row r="377" ht="15" hidden="1" customHeight="1" x14ac:dyDescent="0.3"/>
    <row r="378" ht="15" hidden="1" customHeight="1" x14ac:dyDescent="0.3"/>
    <row r="379" ht="15" hidden="1" customHeight="1" x14ac:dyDescent="0.3"/>
    <row r="380" ht="15" hidden="1" customHeight="1" x14ac:dyDescent="0.3"/>
    <row r="381" ht="15" hidden="1" customHeight="1" x14ac:dyDescent="0.3"/>
    <row r="382" ht="15" hidden="1" customHeight="1" x14ac:dyDescent="0.3"/>
    <row r="383" ht="15" hidden="1" customHeight="1" x14ac:dyDescent="0.3"/>
    <row r="384" ht="15" hidden="1" customHeight="1" x14ac:dyDescent="0.3"/>
    <row r="385" ht="15" hidden="1" customHeight="1" x14ac:dyDescent="0.3"/>
    <row r="386" ht="15" hidden="1" customHeight="1" x14ac:dyDescent="0.3"/>
    <row r="387" ht="15" hidden="1" customHeight="1" x14ac:dyDescent="0.3"/>
    <row r="388" ht="15" hidden="1" customHeight="1" x14ac:dyDescent="0.3"/>
    <row r="389" ht="15" hidden="1" customHeight="1" x14ac:dyDescent="0.3"/>
    <row r="390" ht="15" hidden="1" customHeight="1" x14ac:dyDescent="0.3"/>
    <row r="391" ht="15" hidden="1" customHeight="1" x14ac:dyDescent="0.3"/>
    <row r="392" ht="15" hidden="1" customHeight="1" x14ac:dyDescent="0.3"/>
    <row r="393" ht="15" hidden="1" customHeight="1" x14ac:dyDescent="0.3"/>
    <row r="394" ht="15" hidden="1" customHeight="1" x14ac:dyDescent="0.3"/>
    <row r="395" ht="15" hidden="1" customHeight="1" x14ac:dyDescent="0.3"/>
    <row r="396" ht="15" hidden="1" customHeight="1" x14ac:dyDescent="0.3"/>
    <row r="397" ht="15" hidden="1" customHeight="1" x14ac:dyDescent="0.3"/>
    <row r="398" ht="15" hidden="1" customHeight="1" x14ac:dyDescent="0.3"/>
    <row r="399" ht="15" hidden="1" customHeight="1" x14ac:dyDescent="0.3"/>
    <row r="400" ht="15" hidden="1" customHeight="1" x14ac:dyDescent="0.3"/>
    <row r="401" ht="15" hidden="1" customHeight="1" x14ac:dyDescent="0.3"/>
    <row r="402" ht="15" hidden="1" customHeight="1" x14ac:dyDescent="0.3"/>
  </sheetData>
  <mergeCells count="108">
    <mergeCell ref="B1:K2"/>
    <mergeCell ref="L1:L2"/>
    <mergeCell ref="N1:N2"/>
    <mergeCell ref="B3:F3"/>
    <mergeCell ref="G3:K3"/>
    <mergeCell ref="B4:F4"/>
    <mergeCell ref="B5:F5"/>
    <mergeCell ref="B6:F6"/>
    <mergeCell ref="J17:K17"/>
    <mergeCell ref="L17:M17"/>
    <mergeCell ref="N17:O17"/>
    <mergeCell ref="J14:K14"/>
    <mergeCell ref="L10:M10"/>
    <mergeCell ref="L11:M11"/>
    <mergeCell ref="L12:M12"/>
    <mergeCell ref="J19:K19"/>
    <mergeCell ref="L19:M19"/>
    <mergeCell ref="L13:M13"/>
    <mergeCell ref="L14:M14"/>
    <mergeCell ref="J18:K18"/>
    <mergeCell ref="L18:M18"/>
    <mergeCell ref="N18:O18"/>
    <mergeCell ref="J25:K25"/>
    <mergeCell ref="L25:M25"/>
    <mergeCell ref="N25:O25"/>
    <mergeCell ref="J26:K26"/>
    <mergeCell ref="L26:M26"/>
    <mergeCell ref="J27:K27"/>
    <mergeCell ref="L27:M27"/>
    <mergeCell ref="N27:O27"/>
    <mergeCell ref="J20:K20"/>
    <mergeCell ref="L20:M20"/>
    <mergeCell ref="J21:K21"/>
    <mergeCell ref="L21:M21"/>
    <mergeCell ref="J24:K24"/>
    <mergeCell ref="L24:M24"/>
    <mergeCell ref="N24:O24"/>
    <mergeCell ref="N21:O21"/>
    <mergeCell ref="J22:K22"/>
    <mergeCell ref="L22:M22"/>
    <mergeCell ref="N22:O22"/>
    <mergeCell ref="J23:K23"/>
    <mergeCell ref="L23:M23"/>
    <mergeCell ref="N23:O23"/>
    <mergeCell ref="L29:M29"/>
    <mergeCell ref="J30:K30"/>
    <mergeCell ref="L30:M30"/>
    <mergeCell ref="N30:O30"/>
    <mergeCell ref="J31:K31"/>
    <mergeCell ref="L31:M31"/>
    <mergeCell ref="N31:O31"/>
    <mergeCell ref="L28:M28"/>
    <mergeCell ref="J28:K28"/>
    <mergeCell ref="N28:O28"/>
    <mergeCell ref="H39:I39"/>
    <mergeCell ref="J39:K39"/>
    <mergeCell ref="L39:M39"/>
    <mergeCell ref="N39:O39"/>
    <mergeCell ref="H40:I40"/>
    <mergeCell ref="J40:K40"/>
    <mergeCell ref="L40:M40"/>
    <mergeCell ref="N40:O40"/>
    <mergeCell ref="J37:K37"/>
    <mergeCell ref="L37:M37"/>
    <mergeCell ref="N37:O37"/>
    <mergeCell ref="H38:I38"/>
    <mergeCell ref="J38:K38"/>
    <mergeCell ref="L38:M38"/>
    <mergeCell ref="N38:O38"/>
    <mergeCell ref="H43:I43"/>
    <mergeCell ref="J43:K43"/>
    <mergeCell ref="L43:M43"/>
    <mergeCell ref="N43:O43"/>
    <mergeCell ref="J44:K44"/>
    <mergeCell ref="L44:M44"/>
    <mergeCell ref="N44:O44"/>
    <mergeCell ref="H41:I41"/>
    <mergeCell ref="J41:K41"/>
    <mergeCell ref="L41:M41"/>
    <mergeCell ref="N41:O41"/>
    <mergeCell ref="H42:I42"/>
    <mergeCell ref="J42:K42"/>
    <mergeCell ref="L42:M42"/>
    <mergeCell ref="N42:O42"/>
    <mergeCell ref="L66:S69"/>
    <mergeCell ref="J16:K16"/>
    <mergeCell ref="L16:M16"/>
    <mergeCell ref="J15:K15"/>
    <mergeCell ref="L15:M15"/>
    <mergeCell ref="J10:K10"/>
    <mergeCell ref="J11:K11"/>
    <mergeCell ref="J12:K12"/>
    <mergeCell ref="J13:K13"/>
    <mergeCell ref="J36:K36"/>
    <mergeCell ref="L36:M36"/>
    <mergeCell ref="N36:O36"/>
    <mergeCell ref="J33:K33"/>
    <mergeCell ref="L33:M33"/>
    <mergeCell ref="N33:O33"/>
    <mergeCell ref="J34:K34"/>
    <mergeCell ref="L34:M34"/>
    <mergeCell ref="J35:K35"/>
    <mergeCell ref="L35:M35"/>
    <mergeCell ref="N35:O35"/>
    <mergeCell ref="J32:K32"/>
    <mergeCell ref="L32:M32"/>
    <mergeCell ref="N32:O32"/>
    <mergeCell ref="J29:K29"/>
  </mergeCells>
  <conditionalFormatting sqref="J10:K34">
    <cfRule type="dataBar" priority="1">
      <dataBar>
        <cfvo type="num" val="0"/>
        <cfvo type="num" val="5"/>
        <color rgb="FF638EC6"/>
      </dataBar>
      <extLst>
        <ext xmlns:x14="http://schemas.microsoft.com/office/spreadsheetml/2009/9/main" uri="{B025F937-C7B1-47D3-B67F-A62EFF666E3E}">
          <x14:id>{72DE61BA-5517-438E-AD8E-81617AFA8B6B}</x14:id>
        </ext>
      </extLst>
    </cfRule>
  </conditionalFormatting>
  <conditionalFormatting sqref="L10 L13 L15 L16 L17 L18 L19 L20 L22 L23 L24 L25 L26 L27 L28 L29 L30 L31 L32 L33 L34 L35 L37">
    <cfRule type="dataBar" priority="42">
      <dataBar>
        <cfvo type="num" val="0"/>
        <cfvo type="num" val="3"/>
        <color rgb="FF638EC6"/>
      </dataBar>
      <extLst>
        <ext xmlns:x14="http://schemas.microsoft.com/office/spreadsheetml/2009/9/main" uri="{B025F937-C7B1-47D3-B67F-A62EFF666E3E}">
          <x14:id>{2647CBC0-0F94-41F7-A04B-FE80283ECE09}</x14:id>
        </ext>
      </extLst>
    </cfRule>
  </conditionalFormatting>
  <hyperlinks>
    <hyperlink ref="B3:F3" location="'Results - OVR'!A1" tooltip="1. Results" display="1. Results" xr:uid="{AD473B07-0FD3-4EF1-AC3F-8B502A2EDCD2}"/>
    <hyperlink ref="B5:F5" location="'Results - SHR'!A1" tooltip="3. Results Sharing" display="3. Results Sharing" xr:uid="{882F3E19-7779-47FD-8888-BE08F32B0B81}"/>
  </hyperlink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72DE61BA-5517-438E-AD8E-81617AFA8B6B}">
            <x14:dataBar minLength="0" maxLength="100" border="1" gradient="0">
              <x14:cfvo type="num">
                <xm:f>0</xm:f>
              </x14:cfvo>
              <x14:cfvo type="num">
                <xm:f>5</xm:f>
              </x14:cfvo>
              <x14:borderColor theme="3"/>
              <x14:negativeFillColor rgb="FFFF0000"/>
              <x14:axisColor rgb="FF000000"/>
            </x14:dataBar>
          </x14:cfRule>
          <xm:sqref>J10:K34</xm:sqref>
        </x14:conditionalFormatting>
        <x14:conditionalFormatting xmlns:xm="http://schemas.microsoft.com/office/excel/2006/main">
          <x14:cfRule type="dataBar" id="{2647CBC0-0F94-41F7-A04B-FE80283ECE09}">
            <x14:dataBar minLength="0" maxLength="100" border="1" gradient="0">
              <x14:cfvo type="num">
                <xm:f>0</xm:f>
              </x14:cfvo>
              <x14:cfvo type="num">
                <xm:f>3</xm:f>
              </x14:cfvo>
              <x14:borderColor theme="3"/>
              <x14:negativeFillColor rgb="FFFF0000"/>
              <x14:axisColor rgb="FF000000"/>
            </x14:dataBar>
          </x14:cfRule>
          <xm:sqref>L10 L13 L15 L16 L17 L18 L19 L20 L22 L23 L24 L25 L26 L27 L28 L29 L30 L31 L32 L33 L34 L35 L37</xm:sqref>
        </x14:conditionalFormatting>
      </x14:conditionalFormatting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BE33B-750B-4CB4-924D-B91CE3A3D3B8}">
  <sheetPr>
    <tabColor rgb="FF0070C0"/>
  </sheetPr>
  <dimension ref="A1:T83"/>
  <sheetViews>
    <sheetView zoomScaleNormal="100" workbookViewId="0"/>
  </sheetViews>
  <sheetFormatPr defaultColWidth="0" defaultRowHeight="0" customHeight="1" zeroHeight="1" x14ac:dyDescent="0.3"/>
  <cols>
    <col min="1" max="1" width="5.77734375" customWidth="1"/>
    <col min="2" max="4" width="8.88671875" customWidth="1"/>
    <col min="5" max="5" width="11.109375" customWidth="1"/>
    <col min="6" max="6" width="22.109375" customWidth="1"/>
    <col min="7" max="10" width="15.77734375" customWidth="1"/>
    <col min="11" max="18" width="8.88671875" customWidth="1"/>
    <col min="19" max="20" width="0" hidden="1" customWidth="1"/>
    <col min="21" max="16384" width="8.88671875" hidden="1"/>
  </cols>
  <sheetData>
    <row r="1" spans="1:18" s="568" customFormat="1" ht="20.149999999999999" customHeight="1" x14ac:dyDescent="0.3">
      <c r="B1" s="949" t="s">
        <v>2056</v>
      </c>
      <c r="C1" s="950"/>
      <c r="D1" s="950"/>
      <c r="E1" s="950"/>
      <c r="F1" s="950"/>
      <c r="G1" s="950"/>
      <c r="H1" s="950"/>
      <c r="I1" s="950"/>
      <c r="J1" s="950"/>
      <c r="K1" s="950"/>
      <c r="L1" s="950"/>
      <c r="M1" s="824"/>
      <c r="N1" s="319"/>
      <c r="R1" s="570"/>
    </row>
    <row r="2" spans="1:18" s="568" customFormat="1" ht="20.149999999999999" customHeight="1" x14ac:dyDescent="0.3">
      <c r="B2" s="820"/>
      <c r="C2" s="821"/>
      <c r="D2" s="821"/>
      <c r="E2" s="821"/>
      <c r="F2" s="821"/>
      <c r="G2" s="821"/>
      <c r="H2" s="821"/>
      <c r="I2" s="821"/>
      <c r="J2" s="821"/>
      <c r="K2" s="821"/>
      <c r="L2" s="821"/>
      <c r="M2" s="823"/>
      <c r="N2" s="320"/>
      <c r="R2" s="570"/>
    </row>
    <row r="3" spans="1:18" s="568" customFormat="1" ht="20.149999999999999" customHeight="1" x14ac:dyDescent="0.3">
      <c r="B3" s="814" t="s">
        <v>2062</v>
      </c>
      <c r="C3" s="815"/>
      <c r="D3" s="815"/>
      <c r="E3" s="815"/>
      <c r="F3" s="815"/>
      <c r="G3" s="814"/>
      <c r="H3" s="815"/>
      <c r="I3" s="815"/>
      <c r="J3" s="815"/>
      <c r="K3" s="815"/>
      <c r="L3" s="815"/>
      <c r="M3" s="600"/>
      <c r="R3" s="570"/>
    </row>
    <row r="4" spans="1:18" s="568" customFormat="1" ht="20.149999999999999" customHeight="1" x14ac:dyDescent="0.3">
      <c r="B4" s="814" t="s">
        <v>4137</v>
      </c>
      <c r="C4" s="815"/>
      <c r="D4" s="815"/>
      <c r="E4" s="815"/>
      <c r="F4" s="815"/>
      <c r="G4" s="814"/>
      <c r="H4" s="815"/>
      <c r="I4" s="815"/>
      <c r="J4" s="815"/>
      <c r="K4" s="815"/>
      <c r="L4" s="815"/>
      <c r="M4" s="600"/>
      <c r="R4" s="570"/>
    </row>
    <row r="5" spans="1:18" s="568" customFormat="1" ht="20.149999999999999" customHeight="1" x14ac:dyDescent="0.3">
      <c r="B5" s="825" t="s">
        <v>4516</v>
      </c>
      <c r="C5" s="826"/>
      <c r="D5" s="826"/>
      <c r="E5" s="826"/>
      <c r="F5" s="827"/>
      <c r="G5" s="312"/>
      <c r="H5" s="312"/>
      <c r="I5" s="312"/>
      <c r="J5" s="312"/>
      <c r="K5" s="312"/>
      <c r="L5" s="312"/>
      <c r="M5" s="600"/>
      <c r="R5" s="570"/>
    </row>
    <row r="6" spans="1:18" s="568" customFormat="1" ht="20.149999999999999" customHeight="1" x14ac:dyDescent="0.3">
      <c r="B6" s="814"/>
      <c r="C6" s="815"/>
      <c r="D6" s="815"/>
      <c r="E6" s="815"/>
      <c r="F6" s="851"/>
      <c r="G6" s="312"/>
      <c r="H6" s="312"/>
      <c r="I6" s="312"/>
      <c r="J6" s="312"/>
      <c r="K6" s="312"/>
      <c r="L6" s="312"/>
      <c r="M6" s="600"/>
      <c r="R6" s="570"/>
    </row>
    <row r="7" spans="1:18" s="568" customFormat="1" ht="20.149999999999999" customHeight="1" x14ac:dyDescent="0.3">
      <c r="A7" s="569"/>
      <c r="R7" s="570"/>
    </row>
    <row r="8" spans="1:18" s="573" customFormat="1" ht="20.149999999999999" customHeight="1" x14ac:dyDescent="0.3">
      <c r="A8" s="577"/>
      <c r="B8" s="578"/>
      <c r="C8" s="571"/>
      <c r="D8" s="571"/>
      <c r="E8" s="579"/>
      <c r="F8" s="571"/>
      <c r="G8" s="571"/>
      <c r="H8" s="571"/>
      <c r="I8" s="571"/>
      <c r="J8" s="571"/>
      <c r="K8" s="571"/>
      <c r="L8" s="571"/>
      <c r="M8" s="571"/>
      <c r="N8" s="571"/>
      <c r="O8" s="580"/>
      <c r="P8" s="571"/>
      <c r="Q8" s="571"/>
      <c r="R8" s="576"/>
    </row>
    <row r="9" spans="1:18" s="573" customFormat="1" ht="20.149999999999999" customHeight="1" x14ac:dyDescent="0.3">
      <c r="A9" s="577"/>
      <c r="B9" s="572" t="s">
        <v>1898</v>
      </c>
      <c r="C9" s="571"/>
      <c r="D9" s="571"/>
      <c r="E9" s="579"/>
      <c r="F9" s="571"/>
      <c r="G9" s="571"/>
      <c r="H9" s="571"/>
      <c r="I9" s="571"/>
      <c r="J9" s="571"/>
      <c r="K9" s="571"/>
      <c r="L9" s="571"/>
      <c r="M9" s="571"/>
      <c r="N9" s="571"/>
      <c r="O9" s="581"/>
      <c r="P9" s="582"/>
      <c r="Q9" s="582"/>
      <c r="R9" s="576"/>
    </row>
    <row r="10" spans="1:18" s="573" customFormat="1" ht="20.149999999999999" customHeight="1" x14ac:dyDescent="0.3">
      <c r="A10" s="583"/>
      <c r="B10" s="994" t="s">
        <v>4224</v>
      </c>
      <c r="C10" s="995"/>
      <c r="D10" s="995"/>
      <c r="E10" s="995"/>
      <c r="F10" s="995"/>
      <c r="G10" s="995"/>
      <c r="H10" s="995"/>
      <c r="I10" s="995"/>
      <c r="J10" s="995"/>
      <c r="K10" s="995"/>
      <c r="L10" s="995"/>
      <c r="M10" s="995"/>
      <c r="R10" s="585"/>
    </row>
    <row r="11" spans="1:18" s="573" customFormat="1" ht="20.149999999999999" customHeight="1" x14ac:dyDescent="0.3">
      <c r="A11" s="583"/>
      <c r="B11" s="995"/>
      <c r="C11" s="995"/>
      <c r="D11" s="995"/>
      <c r="E11" s="995"/>
      <c r="F11" s="995"/>
      <c r="G11" s="995"/>
      <c r="H11" s="995"/>
      <c r="I11" s="995"/>
      <c r="J11" s="995"/>
      <c r="K11" s="995"/>
      <c r="L11" s="995"/>
      <c r="M11" s="995"/>
      <c r="R11" s="585"/>
    </row>
    <row r="12" spans="1:18" s="573" customFormat="1" ht="20.149999999999999" customHeight="1" x14ac:dyDescent="0.3">
      <c r="A12" s="583"/>
      <c r="B12" s="995"/>
      <c r="C12" s="995"/>
      <c r="D12" s="995"/>
      <c r="E12" s="995"/>
      <c r="F12" s="995"/>
      <c r="G12" s="995"/>
      <c r="H12" s="995"/>
      <c r="I12" s="995"/>
      <c r="J12" s="995"/>
      <c r="K12" s="995"/>
      <c r="L12" s="995"/>
      <c r="M12" s="995"/>
      <c r="R12" s="585"/>
    </row>
    <row r="13" spans="1:18" s="573" customFormat="1" ht="20.149999999999999" customHeight="1" x14ac:dyDescent="0.3">
      <c r="A13" s="583"/>
      <c r="B13" s="995"/>
      <c r="C13" s="995"/>
      <c r="D13" s="995"/>
      <c r="E13" s="995"/>
      <c r="F13" s="995"/>
      <c r="G13" s="995"/>
      <c r="H13" s="995"/>
      <c r="I13" s="995"/>
      <c r="J13" s="995"/>
      <c r="K13" s="995"/>
      <c r="L13" s="995"/>
      <c r="M13" s="995"/>
      <c r="R13" s="585"/>
    </row>
    <row r="14" spans="1:18" s="573" customFormat="1" ht="20.149999999999999" customHeight="1" x14ac:dyDescent="0.3">
      <c r="A14" s="583"/>
      <c r="B14" s="995"/>
      <c r="C14" s="995"/>
      <c r="D14" s="995"/>
      <c r="E14" s="995"/>
      <c r="F14" s="995"/>
      <c r="G14" s="995"/>
      <c r="H14" s="995"/>
      <c r="I14" s="995"/>
      <c r="J14" s="995"/>
      <c r="K14" s="995"/>
      <c r="L14" s="995"/>
      <c r="M14" s="995"/>
      <c r="R14" s="585"/>
    </row>
    <row r="15" spans="1:18" s="573" customFormat="1" ht="20.149999999999999" customHeight="1" x14ac:dyDescent="0.3">
      <c r="A15" s="583"/>
      <c r="B15" s="995"/>
      <c r="C15" s="995"/>
      <c r="D15" s="995"/>
      <c r="E15" s="995"/>
      <c r="F15" s="995"/>
      <c r="G15" s="995"/>
      <c r="H15" s="995"/>
      <c r="I15" s="995"/>
      <c r="J15" s="995"/>
      <c r="K15" s="995"/>
      <c r="L15" s="995"/>
      <c r="M15" s="995"/>
      <c r="R15" s="585"/>
    </row>
    <row r="16" spans="1:18" s="573" customFormat="1" ht="20.149999999999999" customHeight="1" x14ac:dyDescent="0.3">
      <c r="A16" s="583"/>
      <c r="B16" s="995"/>
      <c r="C16" s="995"/>
      <c r="D16" s="995"/>
      <c r="E16" s="995"/>
      <c r="F16" s="995"/>
      <c r="G16" s="995"/>
      <c r="H16" s="995"/>
      <c r="I16" s="995"/>
      <c r="J16" s="995"/>
      <c r="K16" s="995"/>
      <c r="L16" s="995"/>
      <c r="M16" s="995"/>
      <c r="R16" s="585"/>
    </row>
    <row r="17" spans="1:18" s="573" customFormat="1" ht="20.149999999999999" customHeight="1" x14ac:dyDescent="0.3">
      <c r="A17" s="586"/>
      <c r="B17" s="996"/>
      <c r="C17" s="996"/>
      <c r="D17" s="996"/>
      <c r="E17" s="996"/>
      <c r="F17" s="996"/>
      <c r="G17" s="996"/>
      <c r="H17" s="996"/>
      <c r="I17" s="996"/>
      <c r="J17" s="996"/>
      <c r="K17" s="996"/>
      <c r="L17" s="996"/>
      <c r="M17" s="996"/>
      <c r="N17" s="587"/>
      <c r="O17" s="587"/>
      <c r="P17" s="587"/>
      <c r="Q17" s="587"/>
      <c r="R17" s="585"/>
    </row>
    <row r="18" spans="1:18" s="573" customFormat="1" ht="20.149999999999999" customHeight="1" x14ac:dyDescent="0.3">
      <c r="A18" s="577"/>
      <c r="B18" s="572" t="s">
        <v>4138</v>
      </c>
      <c r="C18" s="571"/>
      <c r="D18" s="571"/>
      <c r="E18" s="579"/>
      <c r="F18" s="571"/>
      <c r="G18" s="571"/>
      <c r="H18" s="571"/>
      <c r="I18" s="571"/>
      <c r="J18" s="571"/>
      <c r="K18" s="571"/>
      <c r="L18" s="571"/>
      <c r="M18" s="571"/>
      <c r="N18" s="571"/>
      <c r="O18" s="580"/>
      <c r="P18" s="571"/>
      <c r="Q18" s="571"/>
      <c r="R18" s="576"/>
    </row>
    <row r="19" spans="1:18" s="573" customFormat="1" ht="20.149999999999999" customHeight="1" x14ac:dyDescent="0.3">
      <c r="A19" s="583"/>
      <c r="B19" s="997" t="s">
        <v>4174</v>
      </c>
      <c r="C19" s="998"/>
      <c r="D19" s="998"/>
      <c r="E19" s="998"/>
      <c r="F19" s="998"/>
      <c r="G19" s="998"/>
      <c r="H19" s="998"/>
      <c r="I19" s="998"/>
      <c r="J19" s="998"/>
      <c r="K19" s="998"/>
      <c r="L19" s="998"/>
      <c r="M19" s="998"/>
      <c r="R19" s="585"/>
    </row>
    <row r="20" spans="1:18" s="573" customFormat="1" ht="20.149999999999999" customHeight="1" x14ac:dyDescent="0.3">
      <c r="A20" s="583"/>
      <c r="B20" s="995"/>
      <c r="C20" s="995"/>
      <c r="D20" s="995"/>
      <c r="E20" s="995"/>
      <c r="F20" s="995"/>
      <c r="G20" s="995"/>
      <c r="H20" s="995"/>
      <c r="I20" s="995"/>
      <c r="J20" s="995"/>
      <c r="K20" s="995"/>
      <c r="L20" s="995"/>
      <c r="M20" s="995"/>
      <c r="R20" s="585"/>
    </row>
    <row r="21" spans="1:18" s="573" customFormat="1" ht="20.149999999999999" customHeight="1" x14ac:dyDescent="0.3">
      <c r="A21" s="583"/>
      <c r="B21" s="995"/>
      <c r="C21" s="995"/>
      <c r="D21" s="995"/>
      <c r="E21" s="995"/>
      <c r="F21" s="995"/>
      <c r="G21" s="995"/>
      <c r="H21" s="995"/>
      <c r="I21" s="995"/>
      <c r="J21" s="995"/>
      <c r="K21" s="995"/>
      <c r="L21" s="995"/>
      <c r="M21" s="995"/>
      <c r="R21" s="585"/>
    </row>
    <row r="22" spans="1:18" s="573" customFormat="1" ht="20.149999999999999" customHeight="1" x14ac:dyDescent="0.3">
      <c r="A22" s="586"/>
      <c r="B22" s="996"/>
      <c r="C22" s="996"/>
      <c r="D22" s="996"/>
      <c r="E22" s="996"/>
      <c r="F22" s="996"/>
      <c r="G22" s="996"/>
      <c r="H22" s="996"/>
      <c r="I22" s="996"/>
      <c r="J22" s="996"/>
      <c r="K22" s="996"/>
      <c r="L22" s="996"/>
      <c r="M22" s="996"/>
      <c r="N22" s="587"/>
      <c r="O22" s="587"/>
      <c r="P22" s="587"/>
      <c r="Q22" s="587"/>
    </row>
    <row r="23" spans="1:18" s="573" customFormat="1" ht="20.149999999999999" customHeight="1" x14ac:dyDescent="0.3">
      <c r="A23" s="583"/>
      <c r="B23" s="597" t="s">
        <v>4175</v>
      </c>
      <c r="C23" s="584"/>
      <c r="D23" s="584"/>
      <c r="E23" s="584"/>
      <c r="F23" s="584"/>
      <c r="G23" s="584"/>
      <c r="H23" s="584"/>
      <c r="I23" s="584"/>
      <c r="J23" s="584"/>
      <c r="K23" s="584"/>
      <c r="L23" s="584"/>
      <c r="M23" s="584"/>
    </row>
    <row r="24" spans="1:18" s="573" customFormat="1" ht="20.149999999999999" customHeight="1" x14ac:dyDescent="0.3">
      <c r="A24" s="583"/>
      <c r="B24" s="992" t="s">
        <v>4225</v>
      </c>
      <c r="C24" s="992"/>
      <c r="D24" s="992"/>
      <c r="E24" s="992"/>
      <c r="F24" s="992"/>
      <c r="G24" s="992"/>
      <c r="H24" s="992"/>
      <c r="I24" s="992"/>
      <c r="J24" s="992"/>
      <c r="K24" s="992"/>
      <c r="L24" s="992"/>
      <c r="M24" s="992"/>
    </row>
    <row r="25" spans="1:18" s="573" customFormat="1" ht="20.149999999999999" customHeight="1" x14ac:dyDescent="0.3">
      <c r="A25" s="583"/>
      <c r="B25" s="992"/>
      <c r="C25" s="992"/>
      <c r="D25" s="992"/>
      <c r="E25" s="992"/>
      <c r="F25" s="992"/>
      <c r="G25" s="992"/>
      <c r="H25" s="992"/>
      <c r="I25" s="992"/>
      <c r="J25" s="992"/>
      <c r="K25" s="992"/>
      <c r="L25" s="992"/>
      <c r="M25" s="992"/>
    </row>
    <row r="26" spans="1:18" s="573" customFormat="1" ht="20.149999999999999" customHeight="1" x14ac:dyDescent="0.3">
      <c r="A26" s="583"/>
      <c r="B26" s="992"/>
      <c r="C26" s="992"/>
      <c r="D26" s="992"/>
      <c r="E26" s="992"/>
      <c r="F26" s="992"/>
      <c r="G26" s="992"/>
      <c r="H26" s="992"/>
      <c r="I26" s="992"/>
      <c r="J26" s="992"/>
      <c r="K26" s="992"/>
      <c r="L26" s="992"/>
      <c r="M26" s="992"/>
    </row>
    <row r="27" spans="1:18" s="573" customFormat="1" ht="20.149999999999999" customHeight="1" x14ac:dyDescent="0.3">
      <c r="A27" s="586"/>
      <c r="B27" s="993"/>
      <c r="C27" s="993"/>
      <c r="D27" s="993"/>
      <c r="E27" s="993"/>
      <c r="F27" s="993"/>
      <c r="G27" s="993"/>
      <c r="H27" s="993"/>
      <c r="I27" s="993"/>
      <c r="J27" s="993"/>
      <c r="K27" s="993"/>
      <c r="L27" s="993"/>
      <c r="M27" s="993"/>
      <c r="N27" s="587"/>
      <c r="O27" s="587"/>
      <c r="P27" s="587"/>
      <c r="Q27" s="587"/>
    </row>
    <row r="28" spans="1:18" s="573" customFormat="1" ht="20.149999999999999" customHeight="1" x14ac:dyDescent="0.3">
      <c r="A28" s="583"/>
      <c r="B28" s="597"/>
      <c r="C28" s="584"/>
      <c r="D28" s="584"/>
      <c r="E28" s="584"/>
      <c r="F28" s="584"/>
      <c r="G28" s="584"/>
      <c r="H28" s="584"/>
      <c r="I28" s="584"/>
      <c r="J28" s="584"/>
      <c r="K28" s="584"/>
      <c r="L28" s="584"/>
      <c r="M28" s="584"/>
      <c r="R28" s="574"/>
    </row>
    <row r="29" spans="1:18" s="573" customFormat="1" ht="20.149999999999999" customHeight="1" thickBot="1" x14ac:dyDescent="0.35">
      <c r="A29" s="588"/>
      <c r="B29" s="589"/>
      <c r="C29" s="589"/>
      <c r="D29" s="589"/>
      <c r="E29" s="589"/>
      <c r="F29" s="589"/>
      <c r="G29" s="589"/>
      <c r="H29" s="589"/>
      <c r="I29" s="589"/>
      <c r="J29" s="589"/>
      <c r="K29" s="589"/>
      <c r="L29" s="574"/>
      <c r="M29" s="574"/>
      <c r="N29" s="574"/>
      <c r="O29" s="574"/>
      <c r="P29" s="574"/>
      <c r="Q29" s="574"/>
      <c r="R29" s="574"/>
    </row>
    <row r="30" spans="1:18" s="573" customFormat="1" ht="40.25" customHeight="1" thickBot="1" x14ac:dyDescent="0.35">
      <c r="A30" s="592"/>
      <c r="B30" s="593" t="s">
        <v>4139</v>
      </c>
      <c r="C30" s="594"/>
      <c r="D30" s="594"/>
      <c r="E30" s="595"/>
      <c r="F30" s="594"/>
      <c r="G30" s="594"/>
      <c r="H30" s="594"/>
      <c r="I30" s="594"/>
      <c r="J30" s="594"/>
      <c r="K30" s="596"/>
      <c r="L30" s="574"/>
      <c r="M30" s="574"/>
      <c r="N30" s="574"/>
      <c r="O30" s="574"/>
      <c r="P30" s="574"/>
      <c r="Q30" s="574"/>
      <c r="R30" s="574"/>
    </row>
    <row r="31" spans="1:18" s="574" customFormat="1" ht="20.149999999999999" customHeight="1" x14ac:dyDescent="0.3">
      <c r="A31" s="748"/>
      <c r="B31" s="749" t="s">
        <v>4140</v>
      </c>
      <c r="C31" s="750"/>
      <c r="D31" s="750"/>
      <c r="E31" s="751"/>
      <c r="F31" s="752"/>
      <c r="G31" s="752"/>
      <c r="H31" s="750"/>
      <c r="I31" s="750"/>
      <c r="J31" s="750"/>
      <c r="K31" s="753"/>
    </row>
    <row r="32" spans="1:18" s="574" customFormat="1" ht="20.149999999999999" customHeight="1" x14ac:dyDescent="0.3">
      <c r="A32" s="631"/>
      <c r="B32" s="635" t="s">
        <v>4141</v>
      </c>
      <c r="C32" s="636"/>
      <c r="D32" s="636"/>
      <c r="E32" s="637"/>
      <c r="F32" s="638"/>
      <c r="K32" s="576"/>
    </row>
    <row r="33" spans="1:18" s="574" customFormat="1" ht="20.149999999999999" customHeight="1" x14ac:dyDescent="0.3">
      <c r="A33" s="631"/>
      <c r="B33" s="635" t="s">
        <v>4142</v>
      </c>
      <c r="C33" s="636"/>
      <c r="D33" s="636"/>
      <c r="E33" s="637"/>
      <c r="F33" s="621"/>
      <c r="G33" s="641"/>
      <c r="K33" s="576"/>
      <c r="O33" s="575"/>
      <c r="R33" s="576"/>
    </row>
    <row r="34" spans="1:18" s="574" customFormat="1" ht="20.149999999999999" customHeight="1" x14ac:dyDescent="0.3">
      <c r="A34" s="631"/>
      <c r="B34" s="786"/>
      <c r="E34" s="787"/>
      <c r="F34" s="634"/>
      <c r="G34" s="634"/>
      <c r="K34" s="576"/>
      <c r="O34" s="575"/>
      <c r="R34" s="576"/>
    </row>
    <row r="35" spans="1:18" s="2" customFormat="1" ht="20.149999999999999" customHeight="1" x14ac:dyDescent="0.3">
      <c r="A35" s="631"/>
      <c r="B35" s="597" t="s">
        <v>4143</v>
      </c>
      <c r="C35" s="574"/>
      <c r="D35" s="574"/>
      <c r="E35" s="574"/>
      <c r="F35" s="634"/>
      <c r="G35" s="634"/>
      <c r="H35" s="574"/>
      <c r="I35" s="574"/>
      <c r="J35" s="574"/>
      <c r="K35" s="576"/>
      <c r="L35" s="574"/>
      <c r="M35" s="574"/>
      <c r="N35" s="574"/>
      <c r="O35" s="574"/>
      <c r="P35" s="574"/>
      <c r="Q35" s="574"/>
      <c r="R35" s="576"/>
    </row>
    <row r="36" spans="1:18" s="2" customFormat="1" ht="20.149999999999999" customHeight="1" x14ac:dyDescent="0.3">
      <c r="A36" s="631"/>
      <c r="B36" s="639" t="s">
        <v>4144</v>
      </c>
      <c r="C36" s="636"/>
      <c r="D36" s="636"/>
      <c r="E36" s="636"/>
      <c r="F36" s="640">
        <f>IFERROR('General - PRO'!G11,"")</f>
        <v>0</v>
      </c>
      <c r="G36" s="584" t="s">
        <v>4351</v>
      </c>
      <c r="H36" s="584"/>
      <c r="I36" s="574"/>
      <c r="J36" s="574"/>
      <c r="K36" s="576"/>
      <c r="L36" s="574"/>
      <c r="M36" s="574"/>
      <c r="N36" s="574"/>
      <c r="O36" s="574"/>
      <c r="P36" s="574"/>
      <c r="Q36" s="574"/>
      <c r="R36" s="576"/>
    </row>
    <row r="37" spans="1:18" s="2" customFormat="1" ht="20.149999999999999" customHeight="1" x14ac:dyDescent="0.3">
      <c r="A37" s="631"/>
      <c r="B37" s="639" t="s">
        <v>4145</v>
      </c>
      <c r="C37" s="636"/>
      <c r="D37" s="636"/>
      <c r="E37" s="636"/>
      <c r="F37" s="641">
        <f>'General - PRO'!G28</f>
        <v>0</v>
      </c>
      <c r="G37" s="584"/>
      <c r="H37" s="584"/>
      <c r="I37" s="574"/>
      <c r="J37" s="574"/>
      <c r="K37" s="576"/>
      <c r="L37" s="574"/>
      <c r="M37" s="574"/>
      <c r="N37" s="574"/>
      <c r="O37" s="574"/>
      <c r="P37" s="574"/>
      <c r="Q37" s="574"/>
      <c r="R37" s="576"/>
    </row>
    <row r="38" spans="1:18" s="2" customFormat="1" ht="20.149999999999999" customHeight="1" x14ac:dyDescent="0.3">
      <c r="A38" s="631"/>
      <c r="B38" s="639" t="s">
        <v>4176</v>
      </c>
      <c r="C38" s="636"/>
      <c r="D38" s="636"/>
      <c r="E38" s="636"/>
      <c r="F38" s="641">
        <f>'General - PRO'!G29</f>
        <v>0</v>
      </c>
      <c r="G38" s="584"/>
      <c r="H38" s="584"/>
      <c r="I38" s="574"/>
      <c r="J38" s="574"/>
      <c r="K38" s="576"/>
      <c r="L38" s="574"/>
      <c r="M38" s="574"/>
      <c r="N38" s="574"/>
      <c r="O38" s="574"/>
      <c r="P38" s="574"/>
      <c r="Q38" s="574"/>
      <c r="R38" s="576"/>
    </row>
    <row r="39" spans="1:18" s="2" customFormat="1" ht="20.149999999999999" customHeight="1" x14ac:dyDescent="0.3">
      <c r="A39" s="631"/>
      <c r="B39" s="639" t="s">
        <v>4146</v>
      </c>
      <c r="C39" s="636"/>
      <c r="D39" s="636"/>
      <c r="E39" s="636"/>
      <c r="F39" s="641">
        <f>'General - PRO'!G32</f>
        <v>0</v>
      </c>
      <c r="G39" s="584"/>
      <c r="H39" s="584"/>
      <c r="I39" s="574"/>
      <c r="J39" s="574"/>
      <c r="K39" s="576"/>
      <c r="L39" s="574"/>
      <c r="M39" s="574"/>
      <c r="N39" s="574"/>
      <c r="O39" s="574"/>
      <c r="P39" s="574"/>
      <c r="Q39" s="574"/>
      <c r="R39" s="576"/>
    </row>
    <row r="40" spans="1:18" s="2" customFormat="1" ht="20.149999999999999" customHeight="1" x14ac:dyDescent="0.3">
      <c r="A40" s="631"/>
      <c r="B40" s="639" t="s">
        <v>4147</v>
      </c>
      <c r="C40" s="636"/>
      <c r="D40" s="636"/>
      <c r="E40" s="636"/>
      <c r="F40" s="641">
        <f>'General - PRO'!G33</f>
        <v>0</v>
      </c>
      <c r="G40" s="584"/>
      <c r="H40" s="584"/>
      <c r="I40" s="574"/>
      <c r="J40" s="574"/>
      <c r="K40" s="576"/>
      <c r="L40" s="574"/>
      <c r="M40" s="574"/>
      <c r="N40" s="574"/>
      <c r="O40" s="574"/>
      <c r="P40" s="574"/>
      <c r="Q40" s="574"/>
      <c r="R40" s="576"/>
    </row>
    <row r="41" spans="1:18" s="2" customFormat="1" ht="20.149999999999999" customHeight="1" x14ac:dyDescent="0.3">
      <c r="A41" s="631"/>
      <c r="B41" s="639" t="s">
        <v>4221</v>
      </c>
      <c r="C41" s="636"/>
      <c r="D41" s="574"/>
      <c r="E41" s="636"/>
      <c r="F41" s="642">
        <f>'General - PRO'!G34</f>
        <v>0</v>
      </c>
      <c r="G41" s="574"/>
      <c r="H41" s="574"/>
      <c r="I41" s="574"/>
      <c r="J41" s="574"/>
      <c r="K41" s="576"/>
      <c r="L41" s="574"/>
      <c r="M41" s="574"/>
      <c r="N41" s="574"/>
      <c r="O41" s="574"/>
      <c r="P41" s="574"/>
      <c r="Q41" s="574"/>
      <c r="R41" s="576"/>
    </row>
    <row r="42" spans="1:18" s="2" customFormat="1" ht="20.149999999999999" customHeight="1" x14ac:dyDescent="0.3">
      <c r="A42" s="631"/>
      <c r="B42" s="639" t="s">
        <v>4148</v>
      </c>
      <c r="C42" s="636"/>
      <c r="D42" s="636"/>
      <c r="E42" s="636"/>
      <c r="F42" s="642">
        <f>'General - PRO'!G35</f>
        <v>0</v>
      </c>
      <c r="G42" s="584"/>
      <c r="H42" s="584"/>
      <c r="I42" s="574"/>
      <c r="J42" s="574"/>
      <c r="K42" s="576"/>
      <c r="L42" s="574"/>
      <c r="M42" s="574"/>
      <c r="N42" s="574"/>
      <c r="O42" s="574"/>
      <c r="P42" s="574"/>
      <c r="Q42" s="574"/>
      <c r="R42" s="576"/>
    </row>
    <row r="43" spans="1:18" s="2" customFormat="1" ht="20.149999999999999" customHeight="1" x14ac:dyDescent="0.3">
      <c r="A43" s="631"/>
      <c r="B43" s="639" t="s">
        <v>4149</v>
      </c>
      <c r="C43" s="636"/>
      <c r="D43" s="636"/>
      <c r="E43" s="636"/>
      <c r="F43" s="641">
        <f>'General - PRO'!G37</f>
        <v>0</v>
      </c>
      <c r="G43" s="584"/>
      <c r="H43" s="584"/>
      <c r="I43" s="574"/>
      <c r="J43" s="574"/>
      <c r="K43" s="576"/>
      <c r="L43" s="574"/>
      <c r="M43" s="574"/>
      <c r="N43" s="574"/>
      <c r="O43" s="574"/>
      <c r="P43" s="574"/>
      <c r="Q43" s="574"/>
      <c r="R43" s="576"/>
    </row>
    <row r="44" spans="1:18" s="2" customFormat="1" ht="20.149999999999999" customHeight="1" x14ac:dyDescent="0.3">
      <c r="A44" s="631"/>
      <c r="B44" s="639" t="s">
        <v>4150</v>
      </c>
      <c r="C44" s="636"/>
      <c r="D44" s="636"/>
      <c r="E44" s="636"/>
      <c r="F44" s="641">
        <f>'General - PRO'!G36</f>
        <v>0</v>
      </c>
      <c r="G44" s="584"/>
      <c r="H44" s="584"/>
      <c r="I44" s="574"/>
      <c r="J44" s="574"/>
      <c r="K44" s="576"/>
      <c r="L44" s="574"/>
      <c r="M44" s="574"/>
      <c r="N44" s="574"/>
      <c r="O44" s="574"/>
      <c r="P44" s="574"/>
      <c r="Q44" s="574"/>
      <c r="R44" s="576"/>
    </row>
    <row r="45" spans="1:18" s="2" customFormat="1" ht="20.149999999999999" customHeight="1" x14ac:dyDescent="0.3">
      <c r="A45" s="631"/>
      <c r="B45" s="639" t="s">
        <v>4220</v>
      </c>
      <c r="C45" s="636"/>
      <c r="D45" s="636"/>
      <c r="E45" s="636"/>
      <c r="F45" s="641">
        <f>'General - PRO'!G38</f>
        <v>0</v>
      </c>
      <c r="G45" s="584"/>
      <c r="H45" s="584"/>
      <c r="I45" s="574"/>
      <c r="J45" s="574"/>
      <c r="K45" s="576"/>
      <c r="L45" s="574"/>
      <c r="M45" s="574"/>
      <c r="N45" s="574"/>
      <c r="O45" s="574"/>
      <c r="P45" s="574"/>
      <c r="Q45" s="574"/>
      <c r="R45" s="576"/>
    </row>
    <row r="46" spans="1:18" s="2" customFormat="1" ht="20.149999999999999" customHeight="1" x14ac:dyDescent="0.3">
      <c r="A46" s="631"/>
      <c r="B46" s="574"/>
      <c r="C46" s="574"/>
      <c r="D46" s="574"/>
      <c r="E46" s="574"/>
      <c r="F46" s="634"/>
      <c r="G46" s="634"/>
      <c r="H46" s="574"/>
      <c r="I46" s="574"/>
      <c r="J46" s="574"/>
      <c r="K46" s="576"/>
      <c r="L46" s="574"/>
      <c r="M46" s="574"/>
      <c r="N46" s="574"/>
      <c r="O46" s="574"/>
      <c r="P46" s="574"/>
      <c r="Q46" s="574"/>
      <c r="R46" s="576"/>
    </row>
    <row r="47" spans="1:18" s="2" customFormat="1" ht="20.149999999999999" customHeight="1" x14ac:dyDescent="0.3">
      <c r="A47" s="631"/>
      <c r="B47" s="597" t="s">
        <v>4151</v>
      </c>
      <c r="C47" s="574"/>
      <c r="D47" s="574"/>
      <c r="E47" s="574"/>
      <c r="F47" s="643" t="s">
        <v>4152</v>
      </c>
      <c r="G47" s="643" t="s">
        <v>4222</v>
      </c>
      <c r="H47" s="643" t="s">
        <v>2058</v>
      </c>
      <c r="I47" s="656" t="s">
        <v>2059</v>
      </c>
      <c r="J47" s="653"/>
      <c r="K47" s="576"/>
      <c r="L47" s="574"/>
      <c r="M47" s="574"/>
      <c r="N47" s="574"/>
      <c r="O47" s="574"/>
      <c r="P47" s="574"/>
      <c r="Q47" s="574"/>
      <c r="R47" s="576"/>
    </row>
    <row r="48" spans="1:18" s="2" customFormat="1" ht="20.149999999999999" customHeight="1" x14ac:dyDescent="0.3">
      <c r="A48" s="631"/>
      <c r="B48" s="644" t="s">
        <v>4153</v>
      </c>
      <c r="C48" s="636"/>
      <c r="D48" s="636"/>
      <c r="E48" s="636"/>
      <c r="F48" s="658">
        <f>'Results - OVR'!H15</f>
        <v>0</v>
      </c>
      <c r="G48" s="641">
        <f>'General - PRO'!G41</f>
        <v>3</v>
      </c>
      <c r="H48" s="654"/>
      <c r="I48" s="654"/>
      <c r="J48" s="654"/>
      <c r="K48" s="576"/>
      <c r="L48" s="574"/>
      <c r="M48" s="574"/>
      <c r="N48" s="574"/>
      <c r="O48" s="574"/>
      <c r="P48" s="574"/>
      <c r="Q48" s="574"/>
      <c r="R48" s="576"/>
    </row>
    <row r="49" spans="1:18" s="2" customFormat="1" ht="20.149999999999999" customHeight="1" x14ac:dyDescent="0.3">
      <c r="A49" s="631"/>
      <c r="B49" s="574"/>
      <c r="C49" s="633" t="s">
        <v>4154</v>
      </c>
      <c r="D49" s="571"/>
      <c r="E49" s="571"/>
      <c r="F49" s="645">
        <f>'Results - OVR'!H10</f>
        <v>0</v>
      </c>
      <c r="G49" s="650"/>
      <c r="H49" s="654"/>
      <c r="I49" s="654"/>
      <c r="J49" s="654"/>
      <c r="K49" s="576"/>
      <c r="L49" s="574"/>
      <c r="M49" s="574"/>
      <c r="N49" s="574"/>
      <c r="O49" s="574"/>
      <c r="P49" s="574"/>
      <c r="Q49" s="574"/>
      <c r="R49" s="576"/>
    </row>
    <row r="50" spans="1:18" s="2" customFormat="1" ht="20.149999999999999" customHeight="1" x14ac:dyDescent="0.3">
      <c r="A50" s="631"/>
      <c r="B50" s="574"/>
      <c r="C50" s="646" t="s">
        <v>4155</v>
      </c>
      <c r="D50" s="582"/>
      <c r="E50" s="582"/>
      <c r="F50" s="645">
        <f>'Results - OVR'!H11</f>
        <v>0</v>
      </c>
      <c r="G50" s="651"/>
      <c r="H50" s="654"/>
      <c r="I50" s="654"/>
      <c r="J50" s="654"/>
      <c r="K50" s="576"/>
      <c r="L50" s="574"/>
      <c r="M50" s="574"/>
      <c r="N50" s="574"/>
      <c r="O50" s="574"/>
      <c r="P50" s="574"/>
      <c r="Q50" s="574"/>
      <c r="R50" s="576"/>
    </row>
    <row r="51" spans="1:18" s="2" customFormat="1" ht="20.149999999999999" customHeight="1" x14ac:dyDescent="0.3">
      <c r="A51" s="631"/>
      <c r="B51" s="574"/>
      <c r="C51" s="646" t="s">
        <v>4156</v>
      </c>
      <c r="D51" s="582"/>
      <c r="E51" s="582"/>
      <c r="F51" s="645">
        <f>'Results - OVR'!H12</f>
        <v>0</v>
      </c>
      <c r="G51" s="651"/>
      <c r="H51" s="654"/>
      <c r="I51" s="654"/>
      <c r="J51" s="654"/>
      <c r="K51" s="576"/>
      <c r="L51" s="574"/>
      <c r="M51" s="574"/>
      <c r="N51" s="574"/>
      <c r="O51" s="574"/>
      <c r="P51" s="574"/>
      <c r="Q51" s="574"/>
      <c r="R51" s="576"/>
    </row>
    <row r="52" spans="1:18" s="2" customFormat="1" ht="20.149999999999999" customHeight="1" x14ac:dyDescent="0.3">
      <c r="A52" s="631"/>
      <c r="B52" s="574"/>
      <c r="C52" s="646" t="s">
        <v>4157</v>
      </c>
      <c r="D52" s="582"/>
      <c r="E52" s="582"/>
      <c r="F52" s="645">
        <f>'Results - OVR'!H13</f>
        <v>0</v>
      </c>
      <c r="G52" s="651"/>
      <c r="H52" s="654"/>
      <c r="I52" s="654"/>
      <c r="J52" s="654"/>
      <c r="K52" s="576"/>
      <c r="L52" s="574"/>
      <c r="M52" s="574"/>
      <c r="N52" s="574"/>
      <c r="O52" s="574"/>
      <c r="P52" s="574"/>
      <c r="Q52" s="574"/>
      <c r="R52" s="576"/>
    </row>
    <row r="53" spans="1:18" s="2" customFormat="1" ht="20.149999999999999" customHeight="1" x14ac:dyDescent="0.3">
      <c r="A53" s="631"/>
      <c r="B53" s="574"/>
      <c r="C53" s="647" t="s">
        <v>4158</v>
      </c>
      <c r="D53" s="648"/>
      <c r="E53" s="648"/>
      <c r="F53" s="649">
        <f>'Results - OVR'!H14</f>
        <v>0</v>
      </c>
      <c r="G53" s="652"/>
      <c r="H53" s="654"/>
      <c r="I53" s="654"/>
      <c r="J53" s="654"/>
      <c r="K53" s="576"/>
      <c r="L53" s="574"/>
      <c r="M53" s="574"/>
      <c r="N53" s="574"/>
      <c r="O53" s="574"/>
      <c r="P53" s="574"/>
      <c r="Q53" s="574"/>
      <c r="R53" s="576"/>
    </row>
    <row r="54" spans="1:18" s="2" customFormat="1" ht="20.149999999999999" customHeight="1" x14ac:dyDescent="0.3">
      <c r="A54" s="631"/>
      <c r="B54" s="644" t="s">
        <v>4159</v>
      </c>
      <c r="C54" s="636"/>
      <c r="D54" s="636"/>
      <c r="E54" s="636"/>
      <c r="F54" s="658">
        <f>'Results - OVR'!H21</f>
        <v>0</v>
      </c>
      <c r="G54" s="622">
        <f>'General - PRO'!G42</f>
        <v>3</v>
      </c>
      <c r="H54" s="654"/>
      <c r="I54" s="654"/>
      <c r="J54" s="654"/>
      <c r="K54" s="576"/>
      <c r="L54" s="574"/>
      <c r="M54" s="574"/>
      <c r="N54" s="574"/>
      <c r="O54" s="574"/>
      <c r="P54" s="574"/>
      <c r="Q54" s="574"/>
      <c r="R54" s="576"/>
    </row>
    <row r="55" spans="1:18" s="2" customFormat="1" ht="20.149999999999999" customHeight="1" x14ac:dyDescent="0.3">
      <c r="A55" s="631"/>
      <c r="B55" s="574"/>
      <c r="C55" s="633" t="s">
        <v>386</v>
      </c>
      <c r="D55" s="571"/>
      <c r="E55" s="571"/>
      <c r="F55" s="645">
        <f>'Results - OVR'!H16</f>
        <v>0</v>
      </c>
      <c r="G55" s="650"/>
      <c r="H55" s="654"/>
      <c r="I55" s="654"/>
      <c r="J55" s="654"/>
      <c r="K55" s="576"/>
      <c r="L55" s="574"/>
      <c r="M55" s="574"/>
      <c r="N55" s="574"/>
      <c r="O55" s="574"/>
      <c r="P55" s="574"/>
      <c r="Q55" s="574"/>
      <c r="R55" s="576"/>
    </row>
    <row r="56" spans="1:18" s="2" customFormat="1" ht="20.149999999999999" customHeight="1" x14ac:dyDescent="0.3">
      <c r="A56" s="631"/>
      <c r="B56" s="574"/>
      <c r="C56" s="646" t="s">
        <v>3431</v>
      </c>
      <c r="D56" s="582"/>
      <c r="E56" s="582"/>
      <c r="F56" s="645">
        <f>'Results - OVR'!H17</f>
        <v>0</v>
      </c>
      <c r="G56" s="651"/>
      <c r="H56" s="654"/>
      <c r="I56" s="654"/>
      <c r="J56" s="654"/>
      <c r="K56" s="576"/>
      <c r="L56" s="574"/>
      <c r="M56" s="574"/>
      <c r="N56" s="574"/>
      <c r="O56" s="574"/>
      <c r="P56" s="574"/>
      <c r="Q56" s="574"/>
      <c r="R56" s="576"/>
    </row>
    <row r="57" spans="1:18" s="2" customFormat="1" ht="20.149999999999999" customHeight="1" x14ac:dyDescent="0.3">
      <c r="A57" s="631"/>
      <c r="B57" s="574"/>
      <c r="C57" s="646" t="s">
        <v>4160</v>
      </c>
      <c r="D57" s="582"/>
      <c r="E57" s="582"/>
      <c r="F57" s="645">
        <f>'Results - OVR'!H18</f>
        <v>0</v>
      </c>
      <c r="G57" s="651"/>
      <c r="H57" s="654"/>
      <c r="I57" s="654"/>
      <c r="J57" s="654"/>
      <c r="K57" s="576"/>
      <c r="L57" s="574"/>
      <c r="M57" s="574"/>
      <c r="N57" s="574"/>
      <c r="O57" s="574"/>
      <c r="P57" s="574"/>
      <c r="Q57" s="574"/>
      <c r="R57" s="576"/>
    </row>
    <row r="58" spans="1:18" s="2" customFormat="1" ht="20.149999999999999" customHeight="1" x14ac:dyDescent="0.3">
      <c r="A58" s="631"/>
      <c r="B58" s="574"/>
      <c r="C58" s="646" t="s">
        <v>4161</v>
      </c>
      <c r="D58" s="582"/>
      <c r="E58" s="582"/>
      <c r="F58" s="645">
        <f>'Results - OVR'!H19</f>
        <v>0</v>
      </c>
      <c r="G58" s="651"/>
      <c r="H58" s="654"/>
      <c r="I58" s="654"/>
      <c r="J58" s="654"/>
      <c r="K58" s="576"/>
      <c r="L58" s="574"/>
      <c r="M58" s="574"/>
      <c r="N58" s="574"/>
      <c r="O58" s="574"/>
      <c r="P58" s="574"/>
      <c r="Q58" s="574"/>
      <c r="R58" s="576"/>
    </row>
    <row r="59" spans="1:18" s="2" customFormat="1" ht="20.149999999999999" customHeight="1" x14ac:dyDescent="0.3">
      <c r="A59" s="631"/>
      <c r="B59" s="574"/>
      <c r="C59" s="647" t="s">
        <v>4162</v>
      </c>
      <c r="D59" s="648"/>
      <c r="E59" s="648"/>
      <c r="F59" s="649">
        <f>'Results - OVR'!H20</f>
        <v>0</v>
      </c>
      <c r="G59" s="652"/>
      <c r="H59" s="654"/>
      <c r="I59" s="654"/>
      <c r="J59" s="654"/>
      <c r="K59" s="576"/>
      <c r="L59" s="574"/>
      <c r="M59" s="574"/>
      <c r="N59" s="574"/>
      <c r="O59" s="574"/>
      <c r="P59" s="574"/>
      <c r="Q59" s="574"/>
      <c r="R59" s="576"/>
    </row>
    <row r="60" spans="1:18" s="2" customFormat="1" ht="20.149999999999999" customHeight="1" x14ac:dyDescent="0.3">
      <c r="A60" s="631"/>
      <c r="B60" s="644" t="s">
        <v>149</v>
      </c>
      <c r="C60" s="636"/>
      <c r="D60" s="636"/>
      <c r="E60" s="636"/>
      <c r="F60" s="658">
        <f>'Results - OVR'!H29</f>
        <v>0</v>
      </c>
      <c r="G60" s="641">
        <f>'General - PRO'!G43</f>
        <v>3</v>
      </c>
      <c r="H60" s="654"/>
      <c r="I60" s="654"/>
      <c r="J60" s="654"/>
      <c r="K60" s="576"/>
      <c r="L60" s="574"/>
      <c r="M60" s="574"/>
      <c r="N60" s="574"/>
      <c r="O60" s="574"/>
      <c r="P60" s="574"/>
      <c r="Q60" s="574"/>
      <c r="R60" s="576"/>
    </row>
    <row r="61" spans="1:18" s="2" customFormat="1" ht="20.149999999999999" customHeight="1" x14ac:dyDescent="0.3">
      <c r="A61" s="631"/>
      <c r="B61" s="574"/>
      <c r="C61" s="633" t="s">
        <v>4163</v>
      </c>
      <c r="D61" s="571"/>
      <c r="E61" s="807"/>
      <c r="F61" s="659">
        <f>'Results - OVR'!H22</f>
        <v>0</v>
      </c>
      <c r="G61" s="650"/>
      <c r="H61" s="654"/>
      <c r="I61" s="654"/>
      <c r="J61" s="654"/>
      <c r="K61" s="576"/>
      <c r="L61" s="574"/>
      <c r="M61" s="574"/>
      <c r="N61" s="574"/>
      <c r="O61" s="574"/>
      <c r="P61" s="574"/>
      <c r="Q61" s="574"/>
      <c r="R61" s="576"/>
    </row>
    <row r="62" spans="1:18" s="2" customFormat="1" ht="20.149999999999999" customHeight="1" x14ac:dyDescent="0.3">
      <c r="A62" s="631"/>
      <c r="B62" s="574"/>
      <c r="C62" s="646" t="s">
        <v>4164</v>
      </c>
      <c r="D62" s="582"/>
      <c r="E62" s="808"/>
      <c r="F62" s="659">
        <f>'Results - OVR'!H23</f>
        <v>0</v>
      </c>
      <c r="G62" s="651"/>
      <c r="H62" s="654"/>
      <c r="I62" s="654"/>
      <c r="J62" s="654"/>
      <c r="K62" s="576"/>
      <c r="L62" s="574"/>
      <c r="M62" s="574"/>
      <c r="N62" s="574"/>
      <c r="O62" s="574"/>
      <c r="P62" s="574"/>
      <c r="Q62" s="574"/>
      <c r="R62" s="576"/>
    </row>
    <row r="63" spans="1:18" s="2" customFormat="1" ht="20.149999999999999" customHeight="1" x14ac:dyDescent="0.3">
      <c r="A63" s="631"/>
      <c r="B63" s="574"/>
      <c r="C63" s="646" t="s">
        <v>3353</v>
      </c>
      <c r="D63" s="582"/>
      <c r="E63" s="808"/>
      <c r="F63" s="659">
        <f>'Results - OVR'!H24</f>
        <v>0</v>
      </c>
      <c r="G63" s="651"/>
      <c r="H63" s="654"/>
      <c r="I63" s="654"/>
      <c r="J63" s="654"/>
      <c r="K63" s="576"/>
      <c r="L63" s="574"/>
      <c r="M63" s="574"/>
      <c r="N63" s="574"/>
      <c r="O63" s="574"/>
      <c r="P63" s="574"/>
      <c r="Q63" s="574"/>
      <c r="R63" s="576"/>
    </row>
    <row r="64" spans="1:18" s="2" customFormat="1" ht="20.149999999999999" customHeight="1" x14ac:dyDescent="0.3">
      <c r="A64" s="631"/>
      <c r="B64" s="574"/>
      <c r="C64" s="646" t="s">
        <v>4165</v>
      </c>
      <c r="D64" s="582"/>
      <c r="E64" s="808"/>
      <c r="F64" s="659">
        <f>'Results - OVR'!H25</f>
        <v>0</v>
      </c>
      <c r="G64" s="651"/>
      <c r="H64" s="654"/>
      <c r="I64" s="654"/>
      <c r="J64" s="654"/>
      <c r="K64" s="576"/>
      <c r="L64" s="574"/>
      <c r="M64" s="574"/>
      <c r="N64" s="574"/>
      <c r="O64" s="574"/>
      <c r="P64" s="574"/>
      <c r="Q64" s="574"/>
      <c r="R64" s="576"/>
    </row>
    <row r="65" spans="1:18" s="2" customFormat="1" ht="20.149999999999999" customHeight="1" x14ac:dyDescent="0.3">
      <c r="A65" s="631"/>
      <c r="B65" s="574"/>
      <c r="C65" s="646" t="s">
        <v>4166</v>
      </c>
      <c r="D65" s="582"/>
      <c r="E65" s="808"/>
      <c r="F65" s="659">
        <f>'Results - OVR'!H26</f>
        <v>0</v>
      </c>
      <c r="G65" s="651"/>
      <c r="H65" s="654"/>
      <c r="I65" s="654"/>
      <c r="J65" s="654"/>
      <c r="K65" s="576"/>
      <c r="L65" s="574"/>
      <c r="M65" s="574"/>
      <c r="N65" s="574"/>
      <c r="O65" s="574"/>
      <c r="P65" s="574"/>
      <c r="Q65" s="574"/>
      <c r="R65" s="576"/>
    </row>
    <row r="66" spans="1:18" s="2" customFormat="1" ht="20.149999999999999" customHeight="1" x14ac:dyDescent="0.3">
      <c r="A66" s="631"/>
      <c r="B66" s="574"/>
      <c r="C66" s="646" t="s">
        <v>4665</v>
      </c>
      <c r="D66" s="582"/>
      <c r="E66" s="808"/>
      <c r="F66" s="659">
        <f>'Results - OVR'!H27</f>
        <v>0</v>
      </c>
      <c r="G66" s="651"/>
      <c r="H66" s="654"/>
      <c r="I66" s="654"/>
      <c r="J66" s="654"/>
      <c r="K66" s="576"/>
      <c r="L66" s="574"/>
      <c r="M66" s="574"/>
      <c r="N66" s="574"/>
      <c r="O66" s="574"/>
      <c r="P66" s="574"/>
      <c r="Q66" s="574"/>
      <c r="R66" s="576"/>
    </row>
    <row r="67" spans="1:18" s="2" customFormat="1" ht="20.149999999999999" customHeight="1" x14ac:dyDescent="0.3">
      <c r="A67" s="631"/>
      <c r="B67" s="574"/>
      <c r="C67" s="646" t="s">
        <v>4173</v>
      </c>
      <c r="D67" s="582"/>
      <c r="E67" s="809"/>
      <c r="F67" s="659">
        <f>'Results - OVR'!H28</f>
        <v>0</v>
      </c>
      <c r="G67" s="651"/>
      <c r="H67" s="654"/>
      <c r="I67" s="654"/>
      <c r="J67" s="654"/>
      <c r="K67" s="576"/>
      <c r="L67" s="574"/>
      <c r="M67" s="574"/>
      <c r="N67" s="574"/>
      <c r="O67" s="574"/>
      <c r="P67" s="574"/>
      <c r="Q67" s="574"/>
      <c r="R67" s="576"/>
    </row>
    <row r="68" spans="1:18" s="2" customFormat="1" ht="20.149999999999999" customHeight="1" x14ac:dyDescent="0.3">
      <c r="A68" s="631"/>
      <c r="B68" s="644" t="s">
        <v>154</v>
      </c>
      <c r="C68" s="636"/>
      <c r="D68" s="636"/>
      <c r="E68" s="636"/>
      <c r="F68" s="658">
        <f>'Results - OVR'!H34</f>
        <v>0</v>
      </c>
      <c r="G68" s="658">
        <f>'General - PRO'!G44</f>
        <v>3</v>
      </c>
      <c r="H68" s="657">
        <f>'Results - OVR'!L34</f>
        <v>0</v>
      </c>
      <c r="I68" s="641">
        <f>'General - PRO'!G49</f>
        <v>2</v>
      </c>
      <c r="J68" s="653" t="s">
        <v>656</v>
      </c>
      <c r="K68" s="576"/>
      <c r="L68" s="574"/>
      <c r="M68" s="574"/>
      <c r="N68" s="574"/>
      <c r="O68" s="574"/>
      <c r="P68" s="574"/>
      <c r="Q68" s="574"/>
      <c r="R68" s="576"/>
    </row>
    <row r="69" spans="1:18" s="2" customFormat="1" ht="20.149999999999999" customHeight="1" x14ac:dyDescent="0.3">
      <c r="A69" s="631"/>
      <c r="B69" s="574"/>
      <c r="C69" s="633" t="s">
        <v>4666</v>
      </c>
      <c r="D69" s="571"/>
      <c r="E69" s="807"/>
      <c r="F69" s="659">
        <f>'Results - OVR'!H30</f>
        <v>0</v>
      </c>
      <c r="G69" s="651"/>
      <c r="H69" s="659">
        <f>'Results - OVR'!L30</f>
        <v>0</v>
      </c>
      <c r="I69" s="655"/>
      <c r="J69" s="632" t="str">
        <f>'Results - OVR'!P30</f>
        <v>Yes</v>
      </c>
      <c r="K69" s="576"/>
      <c r="L69" s="574"/>
      <c r="M69" s="574"/>
      <c r="N69" s="574"/>
      <c r="O69" s="574"/>
      <c r="P69" s="574"/>
      <c r="Q69" s="574"/>
      <c r="R69" s="576"/>
    </row>
    <row r="70" spans="1:18" s="2" customFormat="1" ht="20.149999999999999" customHeight="1" x14ac:dyDescent="0.3">
      <c r="A70" s="631"/>
      <c r="B70" s="574"/>
      <c r="C70" s="646" t="s">
        <v>4586</v>
      </c>
      <c r="D70" s="582"/>
      <c r="E70" s="808"/>
      <c r="F70" s="659">
        <f>'Results - OVR'!H31</f>
        <v>0</v>
      </c>
      <c r="G70" s="651"/>
      <c r="H70" s="659">
        <f>'Results - OVR'!L31</f>
        <v>0</v>
      </c>
      <c r="I70" s="655"/>
      <c r="J70" s="632" t="str">
        <f>'Results - OVR'!P31</f>
        <v>Yes</v>
      </c>
      <c r="K70" s="576"/>
      <c r="L70" s="574"/>
      <c r="M70" s="574"/>
      <c r="N70" s="574"/>
      <c r="O70" s="574"/>
      <c r="P70" s="574"/>
      <c r="Q70" s="574"/>
      <c r="R70" s="576"/>
    </row>
    <row r="71" spans="1:18" s="2" customFormat="1" ht="20.149999999999999" customHeight="1" x14ac:dyDescent="0.3">
      <c r="A71" s="631"/>
      <c r="B71" s="574"/>
      <c r="C71" s="646" t="s">
        <v>4667</v>
      </c>
      <c r="D71" s="582"/>
      <c r="E71" s="808"/>
      <c r="F71" s="659">
        <f>'Results - OVR'!H32</f>
        <v>0</v>
      </c>
      <c r="G71" s="651"/>
      <c r="H71" s="659">
        <f>'Results - OVR'!L32</f>
        <v>0</v>
      </c>
      <c r="I71" s="655"/>
      <c r="J71" s="632" t="str">
        <f>'Results - OVR'!P32</f>
        <v>Yes</v>
      </c>
      <c r="K71" s="576"/>
      <c r="L71" s="574"/>
      <c r="M71" s="574"/>
      <c r="N71" s="574"/>
      <c r="O71" s="574"/>
      <c r="P71" s="574"/>
      <c r="Q71" s="574"/>
      <c r="R71" s="576"/>
    </row>
    <row r="72" spans="1:18" s="2" customFormat="1" ht="20.149999999999999" customHeight="1" x14ac:dyDescent="0.3">
      <c r="A72" s="631"/>
      <c r="B72" s="574"/>
      <c r="C72" s="647" t="s">
        <v>4668</v>
      </c>
      <c r="D72" s="648"/>
      <c r="E72" s="809"/>
      <c r="F72" s="788">
        <f>'Results - OVR'!H33</f>
        <v>0</v>
      </c>
      <c r="G72" s="651"/>
      <c r="H72" s="659">
        <f>'Results - OVR'!L33</f>
        <v>0</v>
      </c>
      <c r="I72" s="655"/>
      <c r="J72" s="632" t="str">
        <f>'Results - OVR'!P33</f>
        <v>Yes</v>
      </c>
      <c r="K72" s="576"/>
      <c r="L72" s="574"/>
      <c r="M72" s="574"/>
      <c r="N72" s="574"/>
      <c r="O72" s="574"/>
      <c r="P72" s="574"/>
      <c r="Q72" s="574"/>
      <c r="R72" s="576"/>
    </row>
    <row r="73" spans="1:18" s="2" customFormat="1" ht="20.149999999999999" customHeight="1" x14ac:dyDescent="0.3">
      <c r="A73" s="631"/>
      <c r="B73" s="644" t="s">
        <v>517</v>
      </c>
      <c r="C73" s="636"/>
      <c r="D73" s="636"/>
      <c r="E73" s="636"/>
      <c r="F73" s="658">
        <f>'Results - OVR'!H41</f>
        <v>0</v>
      </c>
      <c r="G73" s="658">
        <f>'General - PRO'!G45</f>
        <v>3</v>
      </c>
      <c r="H73" s="621">
        <f>'Results - OVR'!L41</f>
        <v>0</v>
      </c>
      <c r="I73" s="641">
        <f>'General - PRO'!G50</f>
        <v>2</v>
      </c>
      <c r="J73" s="653" t="s">
        <v>656</v>
      </c>
      <c r="K73" s="576"/>
      <c r="L73" s="574"/>
      <c r="M73" s="574"/>
      <c r="N73" s="574"/>
      <c r="O73" s="574"/>
      <c r="P73" s="574"/>
      <c r="Q73" s="574"/>
      <c r="R73" s="576"/>
    </row>
    <row r="74" spans="1:18" s="2" customFormat="1" ht="20.149999999999999" customHeight="1" x14ac:dyDescent="0.3">
      <c r="A74" s="631"/>
      <c r="B74" s="574"/>
      <c r="C74" s="633" t="s">
        <v>4167</v>
      </c>
      <c r="D74" s="571"/>
      <c r="E74" s="571"/>
      <c r="F74" s="645">
        <f>'Results - OVR'!H35</f>
        <v>0</v>
      </c>
      <c r="G74" s="651"/>
      <c r="H74" s="645">
        <f>'Results - OVR'!L35</f>
        <v>0</v>
      </c>
      <c r="I74" s="655"/>
      <c r="J74" s="632" t="str">
        <f>'Results - OVR'!P35</f>
        <v>Yes</v>
      </c>
      <c r="K74" s="576"/>
      <c r="L74" s="574"/>
      <c r="M74" s="574"/>
      <c r="N74" s="574"/>
      <c r="O74" s="574"/>
      <c r="P74" s="574"/>
      <c r="Q74" s="574"/>
      <c r="R74" s="576"/>
    </row>
    <row r="75" spans="1:18" s="2" customFormat="1" ht="20.149999999999999" customHeight="1" x14ac:dyDescent="0.3">
      <c r="A75" s="631"/>
      <c r="B75" s="574"/>
      <c r="C75" s="646" t="s">
        <v>4168</v>
      </c>
      <c r="D75" s="582"/>
      <c r="E75" s="582"/>
      <c r="F75" s="645">
        <f>'Results - OVR'!H36</f>
        <v>0</v>
      </c>
      <c r="G75" s="651"/>
      <c r="H75" s="645">
        <f>'Results - OVR'!L36</f>
        <v>0</v>
      </c>
      <c r="I75" s="655"/>
      <c r="J75" s="632" t="str">
        <f>'Results - OVR'!P36</f>
        <v>Yes</v>
      </c>
      <c r="K75" s="576"/>
      <c r="L75" s="574"/>
      <c r="M75" s="574"/>
      <c r="N75" s="574"/>
      <c r="O75" s="574"/>
      <c r="P75" s="574"/>
      <c r="Q75" s="574"/>
      <c r="R75" s="576"/>
    </row>
    <row r="76" spans="1:18" s="2" customFormat="1" ht="20.149999999999999" customHeight="1" x14ac:dyDescent="0.3">
      <c r="A76" s="631"/>
      <c r="B76" s="574"/>
      <c r="C76" s="646" t="s">
        <v>4169</v>
      </c>
      <c r="D76" s="582"/>
      <c r="E76" s="582"/>
      <c r="F76" s="645">
        <f>'Results - OVR'!H37</f>
        <v>0</v>
      </c>
      <c r="G76" s="651"/>
      <c r="H76" s="645">
        <f>'Results - OVR'!L37</f>
        <v>0</v>
      </c>
      <c r="I76" s="655"/>
      <c r="J76" s="632" t="str">
        <f>'Results - OVR'!P37</f>
        <v>Yes</v>
      </c>
      <c r="K76" s="576"/>
      <c r="L76" s="574"/>
      <c r="M76" s="574"/>
      <c r="N76" s="574"/>
      <c r="O76" s="574"/>
      <c r="P76" s="574"/>
      <c r="Q76" s="574"/>
      <c r="R76" s="576"/>
    </row>
    <row r="77" spans="1:18" s="2" customFormat="1" ht="20.149999999999999" customHeight="1" x14ac:dyDescent="0.3">
      <c r="A77" s="631"/>
      <c r="B77" s="574"/>
      <c r="C77" s="646" t="s">
        <v>4170</v>
      </c>
      <c r="D77" s="582"/>
      <c r="E77" s="582"/>
      <c r="F77" s="645">
        <f>'Results - OVR'!H38</f>
        <v>0</v>
      </c>
      <c r="G77" s="651"/>
      <c r="H77" s="645">
        <f>'Results - OVR'!L38</f>
        <v>0</v>
      </c>
      <c r="I77" s="655"/>
      <c r="J77" s="632" t="str">
        <f>'Results - OVR'!P38</f>
        <v>Yes</v>
      </c>
      <c r="K77" s="576"/>
      <c r="L77" s="574"/>
      <c r="M77" s="574"/>
      <c r="N77" s="574"/>
      <c r="O77" s="574"/>
      <c r="P77" s="574"/>
      <c r="Q77" s="574"/>
      <c r="R77" s="576"/>
    </row>
    <row r="78" spans="1:18" s="2" customFormat="1" ht="20.149999999999999" customHeight="1" x14ac:dyDescent="0.3">
      <c r="A78" s="631"/>
      <c r="B78" s="574"/>
      <c r="C78" s="646" t="s">
        <v>4171</v>
      </c>
      <c r="D78" s="582"/>
      <c r="E78" s="582"/>
      <c r="F78" s="645">
        <f>'Results - OVR'!H39</f>
        <v>0</v>
      </c>
      <c r="G78" s="651"/>
      <c r="H78" s="645">
        <f>'Results - OVR'!L39</f>
        <v>0</v>
      </c>
      <c r="I78" s="655"/>
      <c r="J78" s="632" t="str">
        <f>'Results - OVR'!P39</f>
        <v>Yes</v>
      </c>
      <c r="K78" s="576"/>
      <c r="L78" s="574"/>
      <c r="M78" s="574"/>
      <c r="N78" s="574"/>
      <c r="O78" s="574"/>
      <c r="P78" s="574"/>
      <c r="Q78" s="574"/>
      <c r="R78" s="576"/>
    </row>
    <row r="79" spans="1:18" s="2" customFormat="1" ht="20.149999999999999" customHeight="1" thickBot="1" x14ac:dyDescent="0.35">
      <c r="A79" s="789"/>
      <c r="B79" s="790"/>
      <c r="C79" s="791" t="s">
        <v>4172</v>
      </c>
      <c r="D79" s="792"/>
      <c r="E79" s="792"/>
      <c r="F79" s="793">
        <f>'Results - OVR'!H40</f>
        <v>0</v>
      </c>
      <c r="G79" s="794"/>
      <c r="H79" s="793">
        <f>'Results - OVR'!L40</f>
        <v>0</v>
      </c>
      <c r="I79" s="795"/>
      <c r="J79" s="796" t="str">
        <f>'Results - OVR'!P40</f>
        <v>Yes</v>
      </c>
      <c r="K79" s="797"/>
      <c r="L79" s="574"/>
      <c r="M79" s="574"/>
      <c r="N79" s="574"/>
      <c r="O79" s="574"/>
      <c r="P79" s="574"/>
      <c r="Q79" s="574"/>
      <c r="R79" s="576"/>
    </row>
    <row r="80" spans="1:18" ht="20.149999999999999" customHeight="1" x14ac:dyDescent="0.3">
      <c r="A80" s="583"/>
      <c r="B80" s="573"/>
      <c r="C80" s="573"/>
      <c r="D80" s="573"/>
      <c r="E80" s="573"/>
      <c r="F80" s="573"/>
      <c r="G80" s="573"/>
      <c r="H80" s="573"/>
      <c r="I80" s="573"/>
      <c r="J80" s="573"/>
      <c r="K80" s="573"/>
      <c r="L80" s="573"/>
      <c r="M80" s="573"/>
      <c r="N80" s="573"/>
      <c r="O80" s="573"/>
      <c r="P80" s="573"/>
      <c r="Q80" s="573"/>
      <c r="R80" s="585"/>
    </row>
    <row r="81" spans="1:18" ht="20.149999999999999" customHeight="1" x14ac:dyDescent="0.3">
      <c r="A81" s="583"/>
      <c r="B81" s="573"/>
      <c r="C81" s="574"/>
      <c r="D81" s="573"/>
      <c r="E81" s="573"/>
      <c r="F81" s="573"/>
      <c r="G81" s="573"/>
      <c r="H81" s="573"/>
      <c r="I81" s="573"/>
      <c r="J81" s="573"/>
      <c r="K81" s="573"/>
      <c r="L81" s="573"/>
      <c r="M81" s="573"/>
      <c r="N81" s="573"/>
      <c r="O81" s="573"/>
      <c r="P81" s="573"/>
      <c r="Q81" s="573"/>
      <c r="R81" s="585"/>
    </row>
    <row r="82" spans="1:18" ht="20.149999999999999" customHeight="1" thickBot="1" x14ac:dyDescent="0.35">
      <c r="A82" s="588"/>
      <c r="B82" s="590"/>
      <c r="C82" s="590"/>
      <c r="D82" s="590"/>
      <c r="E82" s="590"/>
      <c r="F82" s="590"/>
      <c r="G82" s="590"/>
      <c r="H82" s="590"/>
      <c r="I82" s="590"/>
      <c r="J82" s="590"/>
      <c r="K82" s="590"/>
      <c r="L82" s="590"/>
      <c r="M82" s="590"/>
      <c r="N82" s="590"/>
      <c r="O82" s="590"/>
      <c r="P82" s="590"/>
      <c r="Q82" s="590"/>
      <c r="R82" s="591"/>
    </row>
    <row r="83" spans="1:18" ht="14.55" hidden="1" customHeight="1" x14ac:dyDescent="0.3"/>
  </sheetData>
  <mergeCells count="11">
    <mergeCell ref="B24:M27"/>
    <mergeCell ref="B10:M17"/>
    <mergeCell ref="B19:M22"/>
    <mergeCell ref="B1:L2"/>
    <mergeCell ref="B3:F3"/>
    <mergeCell ref="G3:L3"/>
    <mergeCell ref="B4:F4"/>
    <mergeCell ref="G4:L4"/>
    <mergeCell ref="B5:F5"/>
    <mergeCell ref="B6:F6"/>
    <mergeCell ref="M1:M2"/>
  </mergeCells>
  <dataValidations disablePrompts="1" count="2">
    <dataValidation type="list" allowBlank="1" showErrorMessage="1" sqref="F32" xr:uid="{2E886FDB-E071-45FF-9458-E7418157F7C7}">
      <formula1>"yes,no"</formula1>
    </dataValidation>
    <dataValidation allowBlank="1" showErrorMessage="1" sqref="F37:F38" xr:uid="{AEC32837-818A-4A1D-829E-6FD584436840}"/>
  </dataValidations>
  <hyperlinks>
    <hyperlink ref="B3:F3" location="'Results - OVR'!A1" tooltip="1. Results" display="1. Results" xr:uid="{2BBCBED2-1165-4A12-A107-AD8B29031E4D}"/>
    <hyperlink ref="B4:F4" location="'Results - CSF2'!A1" tooltip="2. NIST CSF Scoring" display="2. NIST CSF Scoring" xr:uid="{7FAA5486-4388-4C27-A431-BF5C2F1D3FE3}"/>
  </hyperlinks>
  <pageMargins left="0.7" right="0.7" top="0.75" bottom="0.75" header="0.3" footer="0.3"/>
  <pageSetup paperSize="9" scale="64"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Blad40">
    <tabColor rgb="FF0070C0"/>
  </sheetPr>
  <dimension ref="A1:T108"/>
  <sheetViews>
    <sheetView showRowColHeaders="0" zoomScaleNormal="100" workbookViewId="0">
      <pane ySplit="7" topLeftCell="A8" activePane="bottomLeft" state="frozen"/>
      <selection activeCell="G25" sqref="G25"/>
      <selection pane="bottomLeft" activeCell="G25" sqref="G25"/>
    </sheetView>
  </sheetViews>
  <sheetFormatPr defaultColWidth="0" defaultRowHeight="0" customHeight="1" zeroHeight="1" x14ac:dyDescent="0.3"/>
  <cols>
    <col min="1" max="1" width="5.77734375" customWidth="1"/>
    <col min="2" max="11" width="9.21875" customWidth="1"/>
    <col min="12" max="12" width="20" customWidth="1"/>
    <col min="13" max="13" width="2.21875" customWidth="1"/>
    <col min="14" max="14" width="20" customWidth="1"/>
    <col min="15" max="15" width="2.21875" customWidth="1"/>
    <col min="16" max="16" width="57.21875" customWidth="1"/>
    <col min="17" max="17" width="2.21875" customWidth="1"/>
    <col min="18" max="18" width="110.77734375" customWidth="1"/>
    <col min="19" max="19" width="2.21875" customWidth="1"/>
    <col min="20" max="20" width="0" hidden="1" customWidth="1"/>
    <col min="21" max="16384" width="9.21875" hidden="1"/>
  </cols>
  <sheetData>
    <row r="1" spans="1:19" ht="20.149999999999999" customHeight="1" x14ac:dyDescent="0.3">
      <c r="A1" s="323"/>
      <c r="B1" s="818" t="s">
        <v>2152</v>
      </c>
      <c r="C1" s="819"/>
      <c r="D1" s="819"/>
      <c r="E1" s="819"/>
      <c r="F1" s="819"/>
      <c r="G1" s="819"/>
      <c r="H1" s="819"/>
      <c r="I1" s="819"/>
      <c r="J1" s="819"/>
      <c r="K1" s="819"/>
      <c r="L1" s="824"/>
      <c r="M1" s="319"/>
      <c r="N1" s="824"/>
      <c r="O1" s="324"/>
      <c r="P1" s="324"/>
      <c r="Q1" s="324"/>
      <c r="R1" s="324"/>
      <c r="S1" s="325"/>
    </row>
    <row r="2" spans="1:19" ht="20.149999999999999" customHeight="1" x14ac:dyDescent="0.3">
      <c r="A2" s="326"/>
      <c r="B2" s="820"/>
      <c r="C2" s="821"/>
      <c r="D2" s="821"/>
      <c r="E2" s="821"/>
      <c r="F2" s="821"/>
      <c r="G2" s="821"/>
      <c r="H2" s="821"/>
      <c r="I2" s="821"/>
      <c r="J2" s="821"/>
      <c r="K2" s="821"/>
      <c r="L2" s="823"/>
      <c r="M2" s="320"/>
      <c r="N2" s="823"/>
      <c r="O2" s="332"/>
      <c r="P2" s="332"/>
      <c r="Q2" s="332"/>
      <c r="R2" s="332"/>
      <c r="S2" s="333"/>
    </row>
    <row r="3" spans="1:19" ht="20.149999999999999" customHeight="1" x14ac:dyDescent="0.3">
      <c r="A3" s="326"/>
      <c r="B3" s="825" t="s">
        <v>2153</v>
      </c>
      <c r="C3" s="826"/>
      <c r="D3" s="826"/>
      <c r="E3" s="826"/>
      <c r="F3" s="827"/>
      <c r="G3" s="816"/>
      <c r="H3" s="817"/>
      <c r="I3" s="817"/>
      <c r="J3" s="817"/>
      <c r="K3" s="817"/>
      <c r="L3" s="312"/>
      <c r="M3" s="312"/>
      <c r="N3" s="312"/>
      <c r="O3" s="327"/>
      <c r="P3" s="327"/>
      <c r="Q3" s="327"/>
      <c r="R3" s="327"/>
      <c r="S3" s="328"/>
    </row>
    <row r="4" spans="1:19" ht="20.149999999999999" customHeight="1" x14ac:dyDescent="0.3">
      <c r="A4" s="326"/>
      <c r="B4" s="814"/>
      <c r="C4" s="815"/>
      <c r="D4" s="815"/>
      <c r="E4" s="815"/>
      <c r="F4" s="815"/>
      <c r="G4" s="816"/>
      <c r="H4" s="817"/>
      <c r="I4" s="817"/>
      <c r="J4" s="817"/>
      <c r="K4" s="817"/>
      <c r="L4" s="312"/>
      <c r="M4" s="312"/>
      <c r="N4" s="312"/>
      <c r="O4" s="327"/>
      <c r="P4" s="327"/>
      <c r="Q4" s="327"/>
      <c r="R4" s="327"/>
      <c r="S4" s="328"/>
    </row>
    <row r="5" spans="1:19" ht="20.149999999999999" customHeight="1" x14ac:dyDescent="0.3">
      <c r="A5" s="326"/>
      <c r="B5" s="814"/>
      <c r="C5" s="815"/>
      <c r="D5" s="815"/>
      <c r="E5" s="815"/>
      <c r="F5" s="815"/>
      <c r="G5" s="816"/>
      <c r="H5" s="817"/>
      <c r="I5" s="817"/>
      <c r="J5" s="817"/>
      <c r="K5" s="817"/>
      <c r="L5" s="312"/>
      <c r="M5" s="312"/>
      <c r="N5" s="312"/>
      <c r="O5" s="327"/>
      <c r="P5" s="327"/>
      <c r="Q5" s="327"/>
      <c r="R5" s="327"/>
      <c r="S5" s="328"/>
    </row>
    <row r="6" spans="1:19" ht="20.149999999999999" customHeight="1" x14ac:dyDescent="0.3">
      <c r="A6" s="326"/>
      <c r="B6" s="814"/>
      <c r="C6" s="815"/>
      <c r="D6" s="815"/>
      <c r="E6" s="815"/>
      <c r="F6" s="815"/>
      <c r="G6" s="334"/>
      <c r="H6" s="312"/>
      <c r="I6" s="312"/>
      <c r="J6" s="312"/>
      <c r="K6" s="312"/>
      <c r="L6" s="312"/>
      <c r="M6" s="312"/>
      <c r="N6" s="312"/>
      <c r="O6" s="327"/>
      <c r="P6" s="327"/>
      <c r="Q6" s="327"/>
      <c r="R6" s="327"/>
      <c r="S6" s="328"/>
    </row>
    <row r="7" spans="1:19" ht="20.149999999999999" customHeight="1" thickBot="1" x14ac:dyDescent="0.35">
      <c r="A7" s="329"/>
      <c r="B7" s="330"/>
      <c r="C7" s="330"/>
      <c r="D7" s="330"/>
      <c r="E7" s="330"/>
      <c r="F7" s="330"/>
      <c r="G7" s="330"/>
      <c r="H7" s="330"/>
      <c r="I7" s="330"/>
      <c r="J7" s="330"/>
      <c r="K7" s="330"/>
      <c r="L7" s="330"/>
      <c r="M7" s="330"/>
      <c r="N7" s="330"/>
      <c r="O7" s="330"/>
      <c r="P7" s="330"/>
      <c r="Q7" s="330"/>
      <c r="R7" s="330"/>
      <c r="S7" s="331"/>
    </row>
    <row r="8" spans="1:19" s="2" customFormat="1" ht="19.55" customHeight="1" x14ac:dyDescent="0.3">
      <c r="A8" s="108"/>
      <c r="B8" s="5"/>
      <c r="C8" s="5"/>
      <c r="D8" s="5"/>
      <c r="E8" s="5"/>
      <c r="F8" s="5"/>
      <c r="G8" s="5"/>
      <c r="H8" s="5"/>
      <c r="I8" s="5"/>
      <c r="J8" s="5"/>
      <c r="K8" s="5"/>
      <c r="L8" s="5"/>
      <c r="M8" s="5"/>
      <c r="N8" s="5"/>
      <c r="O8" s="3"/>
      <c r="P8" s="195"/>
      <c r="Q8" s="3"/>
      <c r="R8" s="3"/>
      <c r="S8" s="13"/>
    </row>
    <row r="9" spans="1:19" s="2" customFormat="1" ht="20.149999999999999" customHeight="1" x14ac:dyDescent="0.3">
      <c r="A9" s="108"/>
      <c r="B9" s="371" t="s">
        <v>2154</v>
      </c>
      <c r="C9" s="361"/>
      <c r="D9" s="361"/>
      <c r="E9" s="368"/>
      <c r="F9" s="368"/>
      <c r="G9" s="368"/>
      <c r="H9" s="368"/>
      <c r="I9" s="368"/>
      <c r="J9" s="368"/>
      <c r="K9" s="368"/>
      <c r="L9" s="368"/>
      <c r="M9" s="361"/>
      <c r="N9" s="361"/>
      <c r="O9" s="361"/>
      <c r="P9" s="362"/>
      <c r="Q9" s="361"/>
      <c r="R9" s="361"/>
      <c r="S9" s="3"/>
    </row>
    <row r="10" spans="1:19" s="2" customFormat="1" ht="20.149999999999999" customHeight="1" x14ac:dyDescent="0.3">
      <c r="A10" s="3"/>
      <c r="B10" s="836" t="s">
        <v>5097</v>
      </c>
      <c r="C10" s="837"/>
      <c r="D10" s="837"/>
      <c r="E10" s="837"/>
      <c r="F10" s="837"/>
      <c r="G10" s="837"/>
      <c r="H10" s="837"/>
      <c r="I10" s="837"/>
      <c r="J10" s="837"/>
      <c r="K10" s="837"/>
      <c r="L10" s="837"/>
      <c r="M10" s="837"/>
      <c r="N10" s="837"/>
      <c r="O10" s="3"/>
      <c r="P10" s="195"/>
      <c r="Q10" s="3"/>
      <c r="R10" s="3"/>
      <c r="S10" s="13"/>
    </row>
    <row r="11" spans="1:19" s="2" customFormat="1" ht="20.149999999999999" customHeight="1" x14ac:dyDescent="0.3">
      <c r="A11" s="3"/>
      <c r="B11" s="838"/>
      <c r="C11" s="838"/>
      <c r="D11" s="838"/>
      <c r="E11" s="838"/>
      <c r="F11" s="838"/>
      <c r="G11" s="838"/>
      <c r="H11" s="838"/>
      <c r="I11" s="838"/>
      <c r="J11" s="838"/>
      <c r="K11" s="838"/>
      <c r="L11" s="838"/>
      <c r="M11" s="838"/>
      <c r="N11" s="838"/>
      <c r="O11" s="3"/>
      <c r="P11" s="195"/>
      <c r="Q11" s="3"/>
      <c r="R11" s="3"/>
      <c r="S11" s="13"/>
    </row>
    <row r="12" spans="1:19" s="2" customFormat="1" ht="20.149999999999999" customHeight="1" x14ac:dyDescent="0.3">
      <c r="A12" s="3"/>
      <c r="B12" s="838"/>
      <c r="C12" s="838"/>
      <c r="D12" s="838"/>
      <c r="E12" s="838"/>
      <c r="F12" s="838"/>
      <c r="G12" s="838"/>
      <c r="H12" s="838"/>
      <c r="I12" s="838"/>
      <c r="J12" s="838"/>
      <c r="K12" s="838"/>
      <c r="L12" s="838"/>
      <c r="M12" s="838"/>
      <c r="N12" s="838"/>
      <c r="O12" s="3"/>
      <c r="P12" s="195"/>
      <c r="Q12" s="3"/>
      <c r="R12" s="3"/>
      <c r="S12" s="13"/>
    </row>
    <row r="13" spans="1:19" s="2" customFormat="1" ht="20.149999999999999" customHeight="1" x14ac:dyDescent="0.3">
      <c r="A13" s="3"/>
      <c r="B13" s="838"/>
      <c r="C13" s="838"/>
      <c r="D13" s="838"/>
      <c r="E13" s="838"/>
      <c r="F13" s="838"/>
      <c r="G13" s="838"/>
      <c r="H13" s="838"/>
      <c r="I13" s="838"/>
      <c r="J13" s="838"/>
      <c r="K13" s="838"/>
      <c r="L13" s="838"/>
      <c r="M13" s="838"/>
      <c r="N13" s="838"/>
      <c r="O13" s="3"/>
      <c r="P13" s="195"/>
      <c r="Q13" s="3"/>
      <c r="R13" s="3"/>
      <c r="S13" s="13"/>
    </row>
    <row r="14" spans="1:19" s="2" customFormat="1" ht="20.149999999999999" customHeight="1" x14ac:dyDescent="0.3">
      <c r="A14" s="3"/>
      <c r="B14" s="838"/>
      <c r="C14" s="838"/>
      <c r="D14" s="838"/>
      <c r="E14" s="838"/>
      <c r="F14" s="838"/>
      <c r="G14" s="838"/>
      <c r="H14" s="838"/>
      <c r="I14" s="838"/>
      <c r="J14" s="838"/>
      <c r="K14" s="838"/>
      <c r="L14" s="838"/>
      <c r="M14" s="838"/>
      <c r="N14" s="838"/>
      <c r="O14" s="3"/>
      <c r="P14" s="195"/>
      <c r="Q14" s="3"/>
      <c r="R14" s="3"/>
      <c r="S14" s="13"/>
    </row>
    <row r="15" spans="1:19" s="2" customFormat="1" ht="20.149999999999999" customHeight="1" x14ac:dyDescent="0.3">
      <c r="A15" s="3"/>
      <c r="B15" s="838"/>
      <c r="C15" s="838"/>
      <c r="D15" s="838"/>
      <c r="E15" s="838"/>
      <c r="F15" s="838"/>
      <c r="G15" s="838"/>
      <c r="H15" s="838"/>
      <c r="I15" s="838"/>
      <c r="J15" s="838"/>
      <c r="K15" s="838"/>
      <c r="L15" s="838"/>
      <c r="M15" s="838"/>
      <c r="N15" s="838"/>
      <c r="O15" s="3"/>
      <c r="P15" s="195"/>
      <c r="Q15" s="3"/>
      <c r="R15" s="3"/>
      <c r="S15" s="13"/>
    </row>
    <row r="16" spans="1:19" s="2" customFormat="1" ht="20.149999999999999" customHeight="1" x14ac:dyDescent="0.3">
      <c r="A16" s="3"/>
      <c r="B16" s="838"/>
      <c r="C16" s="838"/>
      <c r="D16" s="838"/>
      <c r="E16" s="838"/>
      <c r="F16" s="838"/>
      <c r="G16" s="838"/>
      <c r="H16" s="838"/>
      <c r="I16" s="838"/>
      <c r="J16" s="838"/>
      <c r="K16" s="838"/>
      <c r="L16" s="838"/>
      <c r="M16" s="838"/>
      <c r="N16" s="838"/>
      <c r="O16" s="3"/>
      <c r="P16" s="195"/>
      <c r="Q16" s="3"/>
      <c r="R16" s="3"/>
      <c r="S16" s="13"/>
    </row>
    <row r="17" spans="1:19" s="2" customFormat="1" ht="20.149999999999999" customHeight="1" x14ac:dyDescent="0.3">
      <c r="A17" s="3"/>
      <c r="B17" s="838"/>
      <c r="C17" s="838"/>
      <c r="D17" s="838"/>
      <c r="E17" s="838"/>
      <c r="F17" s="838"/>
      <c r="G17" s="838"/>
      <c r="H17" s="838"/>
      <c r="I17" s="838"/>
      <c r="J17" s="838"/>
      <c r="K17" s="838"/>
      <c r="L17" s="838"/>
      <c r="M17" s="838"/>
      <c r="N17" s="838"/>
      <c r="O17" s="3"/>
      <c r="P17" s="195"/>
      <c r="Q17" s="3"/>
      <c r="R17" s="3"/>
      <c r="S17" s="13"/>
    </row>
    <row r="18" spans="1:19" s="2" customFormat="1" ht="20.149999999999999" customHeight="1" x14ac:dyDescent="0.3">
      <c r="A18" s="108"/>
      <c r="B18" s="839"/>
      <c r="C18" s="839"/>
      <c r="D18" s="839"/>
      <c r="E18" s="839"/>
      <c r="F18" s="839"/>
      <c r="G18" s="839"/>
      <c r="H18" s="839"/>
      <c r="I18" s="839"/>
      <c r="J18" s="839"/>
      <c r="K18" s="839"/>
      <c r="L18" s="839"/>
      <c r="M18" s="839"/>
      <c r="N18" s="839"/>
      <c r="O18" s="108"/>
      <c r="P18" s="197"/>
      <c r="Q18" s="108"/>
      <c r="R18" s="108"/>
      <c r="S18" s="13"/>
    </row>
    <row r="19" spans="1:19" s="2" customFormat="1" ht="20.149999999999999" customHeight="1" x14ac:dyDescent="0.3">
      <c r="A19" s="108"/>
      <c r="B19" s="107" t="s">
        <v>2155</v>
      </c>
      <c r="C19" s="108"/>
      <c r="D19" s="108"/>
      <c r="E19" s="350"/>
      <c r="F19" s="350"/>
      <c r="G19" s="350"/>
      <c r="H19" s="350"/>
      <c r="I19" s="350"/>
      <c r="J19" s="350"/>
      <c r="K19" s="350"/>
      <c r="L19" s="350"/>
      <c r="M19" s="108"/>
      <c r="N19" s="108"/>
      <c r="O19" s="108"/>
      <c r="P19" s="197"/>
      <c r="Q19" s="108"/>
      <c r="R19" s="108"/>
      <c r="S19" s="3"/>
    </row>
    <row r="20" spans="1:19" s="2" customFormat="1" ht="20.149999999999999" customHeight="1" x14ac:dyDescent="0.3">
      <c r="A20" s="3"/>
      <c r="B20" s="836" t="s">
        <v>5098</v>
      </c>
      <c r="C20" s="836"/>
      <c r="D20" s="836"/>
      <c r="E20" s="836"/>
      <c r="F20" s="836"/>
      <c r="G20" s="836"/>
      <c r="H20" s="836"/>
      <c r="I20" s="836"/>
      <c r="J20" s="836"/>
      <c r="K20" s="836"/>
      <c r="L20" s="836"/>
      <c r="M20" s="836"/>
      <c r="N20" s="836"/>
      <c r="O20" s="337"/>
      <c r="P20" s="369"/>
      <c r="Q20" s="337"/>
      <c r="R20" s="337"/>
      <c r="S20" s="13"/>
    </row>
    <row r="21" spans="1:19" s="2" customFormat="1" ht="20.149999999999999" customHeight="1" x14ac:dyDescent="0.3">
      <c r="A21" s="3"/>
      <c r="B21" s="865"/>
      <c r="C21" s="865"/>
      <c r="D21" s="865"/>
      <c r="E21" s="865"/>
      <c r="F21" s="865"/>
      <c r="G21" s="865"/>
      <c r="H21" s="865"/>
      <c r="I21" s="865"/>
      <c r="J21" s="865"/>
      <c r="K21" s="865"/>
      <c r="L21" s="865"/>
      <c r="M21" s="865"/>
      <c r="N21" s="865"/>
      <c r="O21" s="3"/>
      <c r="P21" s="195"/>
      <c r="Q21" s="3"/>
      <c r="R21" s="3"/>
      <c r="S21" s="13"/>
    </row>
    <row r="22" spans="1:19" s="2" customFormat="1" ht="20.149999999999999" customHeight="1" x14ac:dyDescent="0.3">
      <c r="A22" s="3"/>
      <c r="B22" s="865"/>
      <c r="C22" s="865"/>
      <c r="D22" s="865"/>
      <c r="E22" s="865"/>
      <c r="F22" s="865"/>
      <c r="G22" s="865"/>
      <c r="H22" s="865"/>
      <c r="I22" s="865"/>
      <c r="J22" s="865"/>
      <c r="K22" s="865"/>
      <c r="L22" s="865"/>
      <c r="M22" s="865"/>
      <c r="N22" s="865"/>
      <c r="O22" s="3"/>
      <c r="P22" s="195"/>
      <c r="Q22" s="3"/>
      <c r="R22" s="3"/>
      <c r="S22" s="13"/>
    </row>
    <row r="23" spans="1:19" s="2" customFormat="1" ht="20.149999999999999" customHeight="1" x14ac:dyDescent="0.3">
      <c r="A23" s="3"/>
      <c r="B23" s="865"/>
      <c r="C23" s="865"/>
      <c r="D23" s="865"/>
      <c r="E23" s="865"/>
      <c r="F23" s="865"/>
      <c r="G23" s="865"/>
      <c r="H23" s="865"/>
      <c r="I23" s="865"/>
      <c r="J23" s="865"/>
      <c r="K23" s="865"/>
      <c r="L23" s="865"/>
      <c r="M23" s="865"/>
      <c r="N23" s="865"/>
      <c r="O23" s="3"/>
      <c r="P23" s="195"/>
      <c r="Q23" s="3"/>
      <c r="R23" s="3"/>
      <c r="S23" s="13"/>
    </row>
    <row r="24" spans="1:19" s="2" customFormat="1" ht="20.149999999999999" customHeight="1" x14ac:dyDescent="0.3">
      <c r="A24" s="3"/>
      <c r="B24" s="865"/>
      <c r="C24" s="865"/>
      <c r="D24" s="865"/>
      <c r="E24" s="865"/>
      <c r="F24" s="865"/>
      <c r="G24" s="865"/>
      <c r="H24" s="865"/>
      <c r="I24" s="865"/>
      <c r="J24" s="865"/>
      <c r="K24" s="865"/>
      <c r="L24" s="865"/>
      <c r="M24" s="865"/>
      <c r="N24" s="865"/>
      <c r="O24" s="3"/>
      <c r="P24" s="3"/>
      <c r="Q24" s="3"/>
      <c r="R24" s="3"/>
      <c r="S24" s="13"/>
    </row>
    <row r="25" spans="1:19" s="2" customFormat="1" ht="20.149999999999999" customHeight="1" x14ac:dyDescent="0.3">
      <c r="A25" s="3"/>
      <c r="B25" s="865"/>
      <c r="C25" s="865"/>
      <c r="D25" s="865"/>
      <c r="E25" s="865"/>
      <c r="F25" s="865"/>
      <c r="G25" s="865"/>
      <c r="H25" s="865"/>
      <c r="I25" s="865"/>
      <c r="J25" s="865"/>
      <c r="K25" s="865"/>
      <c r="L25" s="865"/>
      <c r="M25" s="865"/>
      <c r="N25" s="865"/>
      <c r="O25" s="3"/>
      <c r="P25" s="3"/>
      <c r="Q25" s="3"/>
      <c r="R25" s="3"/>
      <c r="S25" s="13"/>
    </row>
    <row r="26" spans="1:19" s="2" customFormat="1" ht="20.149999999999999" customHeight="1" x14ac:dyDescent="0.3">
      <c r="A26" s="108"/>
      <c r="B26" s="805"/>
      <c r="C26" s="805"/>
      <c r="D26" s="805"/>
      <c r="E26" s="805"/>
      <c r="F26" s="805"/>
      <c r="G26" s="805"/>
      <c r="H26" s="805"/>
      <c r="I26" s="805"/>
      <c r="J26" s="805"/>
      <c r="K26" s="805"/>
      <c r="L26" s="805"/>
      <c r="M26" s="805"/>
      <c r="N26" s="805"/>
      <c r="O26" s="3"/>
      <c r="P26" s="3"/>
      <c r="Q26" s="3"/>
      <c r="R26" s="3"/>
      <c r="S26" s="13"/>
    </row>
    <row r="27" spans="1:19" s="2" customFormat="1" ht="20.149999999999999" customHeight="1" x14ac:dyDescent="0.3">
      <c r="A27" s="108"/>
      <c r="B27" s="371" t="s">
        <v>5038</v>
      </c>
      <c r="C27" s="361"/>
      <c r="D27" s="361"/>
      <c r="E27" s="370"/>
      <c r="F27" s="370"/>
      <c r="G27" s="368"/>
      <c r="H27" s="368"/>
      <c r="I27" s="368"/>
      <c r="J27" s="368"/>
      <c r="K27" s="368"/>
      <c r="L27" s="368"/>
      <c r="M27" s="361"/>
      <c r="N27" s="361"/>
      <c r="O27" s="361"/>
      <c r="P27" s="362"/>
      <c r="Q27" s="361"/>
      <c r="R27" s="361"/>
      <c r="S27" s="13"/>
    </row>
    <row r="28" spans="1:19" s="2" customFormat="1" ht="20.149999999999999" customHeight="1" x14ac:dyDescent="0.3">
      <c r="A28" s="3"/>
      <c r="B28" s="836" t="s">
        <v>5099</v>
      </c>
      <c r="C28" s="836"/>
      <c r="D28" s="836"/>
      <c r="E28" s="836"/>
      <c r="F28" s="836"/>
      <c r="G28" s="836"/>
      <c r="H28" s="836"/>
      <c r="I28" s="836"/>
      <c r="J28" s="836"/>
      <c r="K28" s="836"/>
      <c r="L28" s="836"/>
      <c r="M28" s="836"/>
      <c r="N28" s="836"/>
      <c r="O28" s="3"/>
      <c r="P28" s="3"/>
      <c r="Q28" s="3"/>
      <c r="R28" s="3"/>
      <c r="S28" s="13"/>
    </row>
    <row r="29" spans="1:19" s="2" customFormat="1" ht="20.149999999999999" customHeight="1" x14ac:dyDescent="0.3">
      <c r="A29" s="3"/>
      <c r="B29" s="865"/>
      <c r="C29" s="865"/>
      <c r="D29" s="865"/>
      <c r="E29" s="865"/>
      <c r="F29" s="865"/>
      <c r="G29" s="865"/>
      <c r="H29" s="865"/>
      <c r="I29" s="865"/>
      <c r="J29" s="865"/>
      <c r="K29" s="865"/>
      <c r="L29" s="865"/>
      <c r="M29" s="865"/>
      <c r="N29" s="865"/>
      <c r="O29" s="3"/>
      <c r="P29" s="3"/>
      <c r="Q29" s="3"/>
      <c r="R29" s="3"/>
      <c r="S29" s="13"/>
    </row>
    <row r="30" spans="1:19" s="2" customFormat="1" ht="20.149999999999999" customHeight="1" x14ac:dyDescent="0.3">
      <c r="A30" s="3"/>
      <c r="B30" s="865"/>
      <c r="C30" s="865"/>
      <c r="D30" s="865"/>
      <c r="E30" s="865"/>
      <c r="F30" s="865"/>
      <c r="G30" s="865"/>
      <c r="H30" s="865"/>
      <c r="I30" s="865"/>
      <c r="J30" s="865"/>
      <c r="K30" s="865"/>
      <c r="L30" s="865"/>
      <c r="M30" s="865"/>
      <c r="N30" s="865"/>
      <c r="O30" s="3"/>
      <c r="P30" s="3"/>
      <c r="Q30" s="3"/>
      <c r="R30" s="3"/>
      <c r="S30" s="13"/>
    </row>
    <row r="31" spans="1:19" s="2" customFormat="1" ht="20.149999999999999" customHeight="1" x14ac:dyDescent="0.3">
      <c r="A31" s="3"/>
      <c r="B31" s="999" t="s">
        <v>5039</v>
      </c>
      <c r="C31" s="999"/>
      <c r="D31" s="999"/>
      <c r="E31" s="999"/>
      <c r="F31" s="999"/>
      <c r="G31" s="999"/>
      <c r="H31" s="999"/>
      <c r="I31" s="999"/>
      <c r="J31" s="999"/>
      <c r="K31" s="999"/>
      <c r="L31" s="999"/>
      <c r="M31" s="999"/>
      <c r="N31" s="999"/>
      <c r="O31" s="3"/>
      <c r="P31" s="3"/>
      <c r="Q31" s="3"/>
      <c r="R31" s="3"/>
      <c r="S31" s="13"/>
    </row>
    <row r="32" spans="1:19" s="2" customFormat="1" ht="20.149999999999999" customHeight="1" x14ac:dyDescent="0.3">
      <c r="A32" s="108"/>
      <c r="B32" s="801"/>
      <c r="C32" s="801"/>
      <c r="D32" s="801"/>
      <c r="E32" s="801"/>
      <c r="F32" s="801"/>
      <c r="G32" s="801"/>
      <c r="H32" s="801"/>
      <c r="I32" s="801"/>
      <c r="J32" s="801"/>
      <c r="K32" s="801"/>
      <c r="L32" s="801"/>
      <c r="M32" s="801"/>
      <c r="N32" s="801"/>
      <c r="O32" s="108"/>
      <c r="P32" s="197"/>
      <c r="Q32" s="108"/>
      <c r="R32" s="108"/>
      <c r="S32" s="13"/>
    </row>
    <row r="33" spans="1:19" s="2" customFormat="1" ht="20.149999999999999" customHeight="1" x14ac:dyDescent="0.3">
      <c r="A33" s="108"/>
      <c r="B33" s="371" t="s">
        <v>5037</v>
      </c>
      <c r="C33" s="361"/>
      <c r="D33" s="361"/>
      <c r="E33" s="370"/>
      <c r="F33" s="370"/>
      <c r="G33" s="368"/>
      <c r="H33" s="368"/>
      <c r="I33" s="368"/>
      <c r="J33" s="368"/>
      <c r="K33" s="368"/>
      <c r="L33" s="368"/>
      <c r="M33" s="361"/>
      <c r="N33" s="361"/>
      <c r="O33" s="361"/>
      <c r="P33" s="362"/>
      <c r="Q33" s="361"/>
      <c r="R33" s="361"/>
      <c r="S33" s="13"/>
    </row>
    <row r="34" spans="1:19" s="2" customFormat="1" ht="20.149999999999999" customHeight="1" x14ac:dyDescent="0.3">
      <c r="A34" s="3"/>
      <c r="B34" s="862" t="s">
        <v>2433</v>
      </c>
      <c r="C34" s="862"/>
      <c r="D34" s="862"/>
      <c r="E34" s="862"/>
      <c r="F34" s="862"/>
      <c r="G34" s="862"/>
      <c r="H34" s="862"/>
      <c r="I34" s="862"/>
      <c r="J34" s="862"/>
      <c r="K34" s="862"/>
      <c r="L34" s="862"/>
      <c r="M34" s="862"/>
      <c r="N34" s="862"/>
      <c r="O34" s="3"/>
      <c r="P34" s="3"/>
      <c r="Q34" s="3"/>
      <c r="R34" s="3"/>
      <c r="S34" s="13"/>
    </row>
    <row r="35" spans="1:19" s="2" customFormat="1" ht="20.149999999999999" customHeight="1" x14ac:dyDescent="0.3">
      <c r="A35" s="3"/>
      <c r="B35" s="828"/>
      <c r="C35" s="828"/>
      <c r="D35" s="828"/>
      <c r="E35" s="828"/>
      <c r="F35" s="828"/>
      <c r="G35" s="828"/>
      <c r="H35" s="828"/>
      <c r="I35" s="828"/>
      <c r="J35" s="828"/>
      <c r="K35" s="828"/>
      <c r="L35" s="828"/>
      <c r="M35" s="828"/>
      <c r="N35" s="828"/>
      <c r="O35" s="3"/>
      <c r="P35" s="3"/>
      <c r="Q35" s="3"/>
      <c r="R35" s="3"/>
      <c r="S35" s="13"/>
    </row>
    <row r="36" spans="1:19" s="2" customFormat="1" ht="20.149999999999999" customHeight="1" x14ac:dyDescent="0.3">
      <c r="A36" s="3"/>
      <c r="B36" s="828"/>
      <c r="C36" s="828"/>
      <c r="D36" s="828"/>
      <c r="E36" s="828"/>
      <c r="F36" s="828"/>
      <c r="G36" s="828"/>
      <c r="H36" s="828"/>
      <c r="I36" s="828"/>
      <c r="J36" s="828"/>
      <c r="K36" s="828"/>
      <c r="L36" s="828"/>
      <c r="M36" s="828"/>
      <c r="N36" s="828"/>
      <c r="O36" s="3"/>
      <c r="P36" s="195"/>
      <c r="Q36" s="3"/>
      <c r="R36" s="3"/>
      <c r="S36" s="13"/>
    </row>
    <row r="37" spans="1:19" ht="20.149999999999999" customHeight="1" x14ac:dyDescent="0.3">
      <c r="A37" s="345"/>
      <c r="B37" s="847"/>
      <c r="C37" s="847"/>
      <c r="D37" s="847"/>
      <c r="E37" s="847"/>
      <c r="F37" s="847"/>
      <c r="G37" s="847"/>
      <c r="H37" s="847"/>
      <c r="I37" s="847"/>
      <c r="J37" s="847"/>
      <c r="K37" s="847"/>
      <c r="L37" s="847"/>
      <c r="M37" s="847"/>
      <c r="N37" s="847"/>
      <c r="O37" s="108"/>
      <c r="P37" s="108"/>
      <c r="Q37" s="108"/>
      <c r="R37" s="108"/>
      <c r="S37" s="14"/>
    </row>
    <row r="38" spans="1:19" ht="20.149999999999999" customHeight="1" thickBot="1" x14ac:dyDescent="0.35">
      <c r="A38" s="10"/>
      <c r="B38" s="31"/>
      <c r="C38" s="31"/>
      <c r="D38" s="31"/>
      <c r="E38" s="31"/>
      <c r="F38" s="31"/>
      <c r="G38" s="31"/>
      <c r="H38" s="31"/>
      <c r="I38" s="31"/>
      <c r="J38" s="31"/>
      <c r="K38" s="11"/>
      <c r="L38" s="11"/>
      <c r="M38" s="11"/>
      <c r="N38" s="11"/>
      <c r="O38" s="11"/>
      <c r="P38" s="11"/>
      <c r="Q38" s="11"/>
      <c r="R38" s="11"/>
      <c r="S38" s="15"/>
    </row>
    <row r="39" spans="1:19" ht="14.55" hidden="1" x14ac:dyDescent="0.3"/>
    <row r="40" spans="1:19" ht="14.55" hidden="1" x14ac:dyDescent="0.3"/>
    <row r="41" spans="1:19" ht="14.55" hidden="1" x14ac:dyDescent="0.3"/>
    <row r="42" spans="1:19" ht="14.55" hidden="1" x14ac:dyDescent="0.3"/>
    <row r="43" spans="1:19" ht="14.55" hidden="1" x14ac:dyDescent="0.3"/>
    <row r="44" spans="1:19" ht="14.55" hidden="1" x14ac:dyDescent="0.3"/>
    <row r="45" spans="1:19" ht="14.55" hidden="1" x14ac:dyDescent="0.3"/>
    <row r="46" spans="1:19" ht="15" hidden="1" customHeight="1" x14ac:dyDescent="0.3"/>
    <row r="47" spans="1:19" ht="15" hidden="1" customHeight="1" x14ac:dyDescent="0.3"/>
    <row r="48" spans="1:19" ht="15" hidden="1" customHeight="1" x14ac:dyDescent="0.3"/>
    <row r="49" ht="15" hidden="1" customHeight="1" x14ac:dyDescent="0.3"/>
    <row r="50" ht="15" hidden="1" customHeight="1" x14ac:dyDescent="0.3"/>
    <row r="51" ht="15" hidden="1" customHeight="1" x14ac:dyDescent="0.3"/>
    <row r="52" ht="15" hidden="1" customHeight="1" x14ac:dyDescent="0.3"/>
    <row r="53" ht="15" hidden="1" customHeight="1" x14ac:dyDescent="0.3"/>
    <row r="54" ht="15" hidden="1" customHeight="1" x14ac:dyDescent="0.3"/>
    <row r="55" ht="15" hidden="1" customHeight="1" x14ac:dyDescent="0.3"/>
    <row r="56" ht="15" hidden="1" customHeight="1" x14ac:dyDescent="0.3"/>
    <row r="57" ht="15" hidden="1" customHeight="1" x14ac:dyDescent="0.3"/>
    <row r="58" ht="15" hidden="1" customHeight="1" x14ac:dyDescent="0.3"/>
    <row r="59" ht="15" hidden="1" customHeight="1" x14ac:dyDescent="0.3"/>
    <row r="60" ht="15" hidden="1" customHeight="1" x14ac:dyDescent="0.3"/>
    <row r="61" ht="15" hidden="1" customHeight="1" x14ac:dyDescent="0.3"/>
    <row r="62" ht="15" hidden="1" customHeight="1" x14ac:dyDescent="0.3"/>
    <row r="63" ht="15" hidden="1" customHeight="1" x14ac:dyDescent="0.3"/>
    <row r="64" ht="15" hidden="1" customHeight="1" x14ac:dyDescent="0.3"/>
    <row r="65" ht="15" hidden="1" customHeight="1" x14ac:dyDescent="0.3"/>
    <row r="66" ht="15" hidden="1" customHeight="1" x14ac:dyDescent="0.3"/>
    <row r="67" ht="15" hidden="1" customHeight="1" x14ac:dyDescent="0.3"/>
    <row r="68" ht="15" hidden="1" customHeight="1" x14ac:dyDescent="0.3"/>
    <row r="69" ht="15" hidden="1" customHeight="1" x14ac:dyDescent="0.3"/>
    <row r="70" ht="15" hidden="1" customHeight="1" x14ac:dyDescent="0.3"/>
    <row r="71" ht="15" hidden="1" customHeight="1" x14ac:dyDescent="0.3"/>
    <row r="72" ht="15" hidden="1" customHeight="1" x14ac:dyDescent="0.3"/>
    <row r="73" ht="15" hidden="1" customHeight="1" x14ac:dyDescent="0.3"/>
    <row r="74" ht="15" hidden="1" customHeight="1" x14ac:dyDescent="0.3"/>
    <row r="75" ht="15" hidden="1" customHeight="1" x14ac:dyDescent="0.3"/>
    <row r="76" ht="15" hidden="1" customHeight="1" x14ac:dyDescent="0.3"/>
    <row r="77" ht="15" hidden="1" customHeight="1" x14ac:dyDescent="0.3"/>
    <row r="78" ht="15" hidden="1" customHeight="1" x14ac:dyDescent="0.3"/>
    <row r="79" ht="15" hidden="1" customHeight="1" x14ac:dyDescent="0.3"/>
    <row r="80" ht="15" hidden="1" customHeight="1" x14ac:dyDescent="0.3"/>
    <row r="81" ht="15" hidden="1" customHeight="1" x14ac:dyDescent="0.3"/>
    <row r="82" ht="15" hidden="1" customHeight="1" x14ac:dyDescent="0.3"/>
    <row r="83" ht="15" hidden="1" customHeight="1" x14ac:dyDescent="0.3"/>
    <row r="84" ht="15" hidden="1" customHeight="1" x14ac:dyDescent="0.3"/>
    <row r="85" ht="15" hidden="1" customHeight="1" x14ac:dyDescent="0.3"/>
    <row r="86" ht="15" hidden="1" customHeight="1" x14ac:dyDescent="0.3"/>
    <row r="87" ht="15" hidden="1" customHeight="1" x14ac:dyDescent="0.3"/>
    <row r="88" ht="15" hidden="1" customHeight="1" x14ac:dyDescent="0.3"/>
    <row r="89" ht="15" hidden="1" customHeight="1" x14ac:dyDescent="0.3"/>
    <row r="90" ht="15" hidden="1" customHeight="1" x14ac:dyDescent="0.3"/>
    <row r="91" ht="15" hidden="1" customHeight="1" x14ac:dyDescent="0.3"/>
    <row r="92" ht="15" hidden="1" customHeight="1" x14ac:dyDescent="0.3"/>
    <row r="93" ht="15" hidden="1" customHeight="1" x14ac:dyDescent="0.3"/>
    <row r="94" ht="15" hidden="1" customHeight="1" x14ac:dyDescent="0.3"/>
    <row r="95" ht="15" hidden="1" customHeight="1" x14ac:dyDescent="0.3"/>
    <row r="96" ht="15" hidden="1" customHeight="1" x14ac:dyDescent="0.3"/>
    <row r="97" ht="15" hidden="1" customHeight="1" x14ac:dyDescent="0.3"/>
    <row r="98" ht="15" hidden="1" customHeight="1" x14ac:dyDescent="0.3"/>
    <row r="99" ht="15" hidden="1" customHeight="1" x14ac:dyDescent="0.3"/>
    <row r="100" ht="15" hidden="1" customHeight="1" x14ac:dyDescent="0.3"/>
    <row r="101" ht="15" hidden="1" customHeight="1" x14ac:dyDescent="0.3"/>
    <row r="102" ht="15" hidden="1" customHeight="1" x14ac:dyDescent="0.3"/>
    <row r="103" ht="15" hidden="1" customHeight="1" x14ac:dyDescent="0.3"/>
    <row r="104" ht="15" hidden="1" customHeight="1" x14ac:dyDescent="0.3"/>
    <row r="105" ht="15" hidden="1" customHeight="1" x14ac:dyDescent="0.3"/>
    <row r="106" ht="15" hidden="1" customHeight="1" x14ac:dyDescent="0.3"/>
    <row r="107" ht="15" hidden="1" customHeight="1" x14ac:dyDescent="0.3"/>
    <row r="108" ht="15" hidden="1" customHeight="1" x14ac:dyDescent="0.3"/>
  </sheetData>
  <mergeCells count="16">
    <mergeCell ref="B4:F4"/>
    <mergeCell ref="G4:K4"/>
    <mergeCell ref="B1:K2"/>
    <mergeCell ref="L1:L2"/>
    <mergeCell ref="N1:N2"/>
    <mergeCell ref="B3:F3"/>
    <mergeCell ref="G3:K3"/>
    <mergeCell ref="B37:N37"/>
    <mergeCell ref="B34:N36"/>
    <mergeCell ref="B10:N18"/>
    <mergeCell ref="B5:F5"/>
    <mergeCell ref="G5:K5"/>
    <mergeCell ref="B6:F6"/>
    <mergeCell ref="B20:N25"/>
    <mergeCell ref="B28:N30"/>
    <mergeCell ref="B31:N31"/>
  </mergeCells>
  <hyperlinks>
    <hyperlink ref="B31" r:id="rId1" xr:uid="{1192EAB1-CE23-4D10-886B-37792CFD576D}"/>
  </hyperlinks>
  <pageMargins left="0.7" right="0.7" top="0.75" bottom="0.75" header="0.3" footer="0.3"/>
  <pageSetup paperSize="9" orientation="portrait" r:id="rId2"/>
  <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Blad9"/>
  <dimension ref="A2:C116"/>
  <sheetViews>
    <sheetView topLeftCell="A34" workbookViewId="0">
      <selection activeCell="G25" sqref="G25"/>
    </sheetView>
  </sheetViews>
  <sheetFormatPr defaultRowHeight="14.55" x14ac:dyDescent="0.3"/>
  <cols>
    <col min="1" max="1" width="13.77734375" bestFit="1" customWidth="1"/>
    <col min="3" max="3" width="17.33203125" style="531" bestFit="1" customWidth="1"/>
  </cols>
  <sheetData>
    <row r="2" spans="1:3" x14ac:dyDescent="0.3">
      <c r="A2" t="s">
        <v>133</v>
      </c>
      <c r="C2" s="531" t="s">
        <v>134</v>
      </c>
    </row>
    <row r="3" spans="1:3" x14ac:dyDescent="0.3">
      <c r="A3" t="s">
        <v>9</v>
      </c>
      <c r="B3">
        <v>1</v>
      </c>
      <c r="C3" s="531" t="s">
        <v>54</v>
      </c>
    </row>
    <row r="4" spans="1:3" x14ac:dyDescent="0.3">
      <c r="B4">
        <v>2</v>
      </c>
      <c r="C4" s="531" t="s">
        <v>55</v>
      </c>
    </row>
    <row r="5" spans="1:3" x14ac:dyDescent="0.3">
      <c r="A5" t="s">
        <v>346</v>
      </c>
      <c r="B5">
        <v>3</v>
      </c>
      <c r="C5" s="531" t="s">
        <v>343</v>
      </c>
    </row>
    <row r="7" spans="1:3" x14ac:dyDescent="0.3">
      <c r="A7" t="s">
        <v>282</v>
      </c>
      <c r="C7" s="531" t="s">
        <v>134</v>
      </c>
    </row>
    <row r="8" spans="1:3" x14ac:dyDescent="0.3">
      <c r="B8">
        <v>1</v>
      </c>
      <c r="C8" s="531" t="s">
        <v>54</v>
      </c>
    </row>
    <row r="9" spans="1:3" x14ac:dyDescent="0.3">
      <c r="B9">
        <v>2</v>
      </c>
      <c r="C9" s="531" t="s">
        <v>283</v>
      </c>
    </row>
    <row r="10" spans="1:3" x14ac:dyDescent="0.3">
      <c r="B10">
        <v>3</v>
      </c>
      <c r="C10" s="531" t="s">
        <v>55</v>
      </c>
    </row>
    <row r="11" spans="1:3" x14ac:dyDescent="0.3">
      <c r="B11">
        <v>4</v>
      </c>
      <c r="C11" s="531" t="s">
        <v>343</v>
      </c>
    </row>
    <row r="13" spans="1:3" x14ac:dyDescent="0.3">
      <c r="A13" t="s">
        <v>60</v>
      </c>
      <c r="B13">
        <v>1</v>
      </c>
      <c r="C13" s="531" t="s">
        <v>54</v>
      </c>
    </row>
    <row r="14" spans="1:3" x14ac:dyDescent="0.3">
      <c r="B14">
        <v>2</v>
      </c>
      <c r="C14" s="531" t="s">
        <v>61</v>
      </c>
    </row>
    <row r="15" spans="1:3" x14ac:dyDescent="0.3">
      <c r="B15">
        <v>3</v>
      </c>
      <c r="C15" s="531" t="s">
        <v>332</v>
      </c>
    </row>
    <row r="16" spans="1:3" x14ac:dyDescent="0.3">
      <c r="B16">
        <v>4</v>
      </c>
      <c r="C16" s="531" t="s">
        <v>62</v>
      </c>
    </row>
    <row r="17" spans="1:3" x14ac:dyDescent="0.3">
      <c r="B17">
        <v>5</v>
      </c>
      <c r="C17" s="531" t="s">
        <v>63</v>
      </c>
    </row>
    <row r="18" spans="1:3" x14ac:dyDescent="0.3">
      <c r="A18" t="s">
        <v>344</v>
      </c>
      <c r="B18">
        <v>6</v>
      </c>
      <c r="C18" s="531" t="s">
        <v>343</v>
      </c>
    </row>
    <row r="20" spans="1:3" x14ac:dyDescent="0.3">
      <c r="A20" t="s">
        <v>10</v>
      </c>
      <c r="B20">
        <v>1</v>
      </c>
      <c r="C20" s="531" t="s">
        <v>50</v>
      </c>
    </row>
    <row r="21" spans="1:3" x14ac:dyDescent="0.3">
      <c r="B21">
        <v>2</v>
      </c>
      <c r="C21" s="531" t="s">
        <v>51</v>
      </c>
    </row>
    <row r="22" spans="1:3" x14ac:dyDescent="0.3">
      <c r="B22">
        <v>3</v>
      </c>
      <c r="C22" s="531" t="s">
        <v>331</v>
      </c>
    </row>
    <row r="23" spans="1:3" x14ac:dyDescent="0.3">
      <c r="B23">
        <v>4</v>
      </c>
      <c r="C23" s="531" t="s">
        <v>52</v>
      </c>
    </row>
    <row r="24" spans="1:3" x14ac:dyDescent="0.3">
      <c r="B24">
        <v>5</v>
      </c>
      <c r="C24" s="531" t="s">
        <v>53</v>
      </c>
    </row>
    <row r="27" spans="1:3" x14ac:dyDescent="0.3">
      <c r="A27" t="s">
        <v>121</v>
      </c>
      <c r="B27">
        <v>1</v>
      </c>
      <c r="C27" s="531" t="s">
        <v>116</v>
      </c>
    </row>
    <row r="28" spans="1:3" x14ac:dyDescent="0.3">
      <c r="B28">
        <v>2</v>
      </c>
      <c r="C28" s="531" t="s">
        <v>117</v>
      </c>
    </row>
    <row r="29" spans="1:3" x14ac:dyDescent="0.3">
      <c r="B29">
        <v>3</v>
      </c>
      <c r="C29" s="531" t="s">
        <v>118</v>
      </c>
    </row>
    <row r="30" spans="1:3" x14ac:dyDescent="0.3">
      <c r="B30">
        <v>4</v>
      </c>
      <c r="C30" s="531" t="s">
        <v>119</v>
      </c>
    </row>
    <row r="31" spans="1:3" x14ac:dyDescent="0.3">
      <c r="B31">
        <v>5</v>
      </c>
      <c r="C31" s="531" t="s">
        <v>120</v>
      </c>
    </row>
    <row r="33" spans="1:3" x14ac:dyDescent="0.3">
      <c r="A33" t="s">
        <v>389</v>
      </c>
      <c r="B33">
        <v>1</v>
      </c>
      <c r="C33" s="531" t="s">
        <v>122</v>
      </c>
    </row>
    <row r="34" spans="1:3" x14ac:dyDescent="0.3">
      <c r="B34">
        <v>2</v>
      </c>
      <c r="C34" s="531" t="s">
        <v>123</v>
      </c>
    </row>
    <row r="35" spans="1:3" x14ac:dyDescent="0.3">
      <c r="B35">
        <v>3</v>
      </c>
      <c r="C35" s="531" t="s">
        <v>124</v>
      </c>
    </row>
    <row r="36" spans="1:3" x14ac:dyDescent="0.3">
      <c r="B36">
        <v>4</v>
      </c>
      <c r="C36" s="531" t="s">
        <v>125</v>
      </c>
    </row>
    <row r="37" spans="1:3" x14ac:dyDescent="0.3">
      <c r="B37">
        <v>5</v>
      </c>
      <c r="C37" s="531" t="s">
        <v>126</v>
      </c>
    </row>
    <row r="39" spans="1:3" x14ac:dyDescent="0.3">
      <c r="A39" t="s">
        <v>132</v>
      </c>
      <c r="B39">
        <v>1</v>
      </c>
      <c r="C39" s="531" t="s">
        <v>129</v>
      </c>
    </row>
    <row r="40" spans="1:3" x14ac:dyDescent="0.3">
      <c r="B40">
        <v>2</v>
      </c>
      <c r="C40" s="531" t="s">
        <v>130</v>
      </c>
    </row>
    <row r="41" spans="1:3" x14ac:dyDescent="0.3">
      <c r="B41">
        <v>3</v>
      </c>
      <c r="C41" s="531" t="s">
        <v>332</v>
      </c>
    </row>
    <row r="42" spans="1:3" x14ac:dyDescent="0.3">
      <c r="B42">
        <v>4</v>
      </c>
      <c r="C42" s="531" t="s">
        <v>62</v>
      </c>
    </row>
    <row r="43" spans="1:3" x14ac:dyDescent="0.3">
      <c r="B43">
        <v>5</v>
      </c>
      <c r="C43" s="531" t="s">
        <v>131</v>
      </c>
    </row>
    <row r="45" spans="1:3" x14ac:dyDescent="0.3">
      <c r="A45" t="s">
        <v>306</v>
      </c>
      <c r="B45">
        <v>1</v>
      </c>
      <c r="C45" s="531" t="s">
        <v>54</v>
      </c>
    </row>
    <row r="46" spans="1:3" x14ac:dyDescent="0.3">
      <c r="B46">
        <v>2</v>
      </c>
      <c r="C46" s="531" t="s">
        <v>307</v>
      </c>
    </row>
    <row r="47" spans="1:3" x14ac:dyDescent="0.3">
      <c r="B47">
        <v>3</v>
      </c>
      <c r="C47" s="531" t="s">
        <v>332</v>
      </c>
    </row>
    <row r="48" spans="1:3" x14ac:dyDescent="0.3">
      <c r="B48">
        <v>4</v>
      </c>
      <c r="C48" s="531" t="s">
        <v>62</v>
      </c>
    </row>
    <row r="49" spans="1:3" x14ac:dyDescent="0.3">
      <c r="B49">
        <v>5</v>
      </c>
      <c r="C49" s="531" t="s">
        <v>63</v>
      </c>
    </row>
    <row r="51" spans="1:3" x14ac:dyDescent="0.3">
      <c r="A51" t="s">
        <v>4189</v>
      </c>
      <c r="C51" s="531" t="s">
        <v>4190</v>
      </c>
    </row>
    <row r="52" spans="1:3" x14ac:dyDescent="0.3">
      <c r="C52" s="531" t="s">
        <v>4191</v>
      </c>
    </row>
    <row r="53" spans="1:3" x14ac:dyDescent="0.3">
      <c r="C53" s="531" t="s">
        <v>4223</v>
      </c>
    </row>
    <row r="54" spans="1:3" x14ac:dyDescent="0.3">
      <c r="C54" s="531" t="s">
        <v>4192</v>
      </c>
    </row>
    <row r="56" spans="1:3" x14ac:dyDescent="0.3">
      <c r="A56" t="s">
        <v>4193</v>
      </c>
      <c r="C56" s="531" t="s">
        <v>4194</v>
      </c>
    </row>
    <row r="57" spans="1:3" x14ac:dyDescent="0.3">
      <c r="C57" s="531" t="s">
        <v>4196</v>
      </c>
    </row>
    <row r="58" spans="1:3" x14ac:dyDescent="0.3">
      <c r="C58" s="531" t="s">
        <v>4195</v>
      </c>
    </row>
    <row r="60" spans="1:3" x14ac:dyDescent="0.3">
      <c r="A60" t="s">
        <v>2988</v>
      </c>
      <c r="C60" s="531" t="s">
        <v>3006</v>
      </c>
    </row>
    <row r="61" spans="1:3" x14ac:dyDescent="0.3">
      <c r="C61" s="531" t="s">
        <v>3007</v>
      </c>
    </row>
    <row r="62" spans="1:3" x14ac:dyDescent="0.3">
      <c r="C62" s="531" t="s">
        <v>3008</v>
      </c>
    </row>
    <row r="63" spans="1:3" x14ac:dyDescent="0.3">
      <c r="C63" s="531" t="s">
        <v>4181</v>
      </c>
    </row>
    <row r="64" spans="1:3" x14ac:dyDescent="0.3">
      <c r="C64" s="531" t="s">
        <v>4180</v>
      </c>
    </row>
    <row r="65" spans="1:3" x14ac:dyDescent="0.3">
      <c r="C65" s="531" t="s">
        <v>4179</v>
      </c>
    </row>
    <row r="66" spans="1:3" x14ac:dyDescent="0.3">
      <c r="C66" s="531" t="s">
        <v>4178</v>
      </c>
    </row>
    <row r="68" spans="1:3" x14ac:dyDescent="0.3">
      <c r="A68" t="s">
        <v>2989</v>
      </c>
      <c r="C68" s="531" t="s">
        <v>2990</v>
      </c>
    </row>
    <row r="69" spans="1:3" x14ac:dyDescent="0.3">
      <c r="C69" s="531" t="s">
        <v>2991</v>
      </c>
    </row>
    <row r="70" spans="1:3" x14ac:dyDescent="0.3">
      <c r="C70" s="531" t="s">
        <v>2992</v>
      </c>
    </row>
    <row r="71" spans="1:3" x14ac:dyDescent="0.3">
      <c r="C71" s="531" t="s">
        <v>2993</v>
      </c>
    </row>
    <row r="72" spans="1:3" x14ac:dyDescent="0.3">
      <c r="C72" s="531" t="s">
        <v>2994</v>
      </c>
    </row>
    <row r="73" spans="1:3" x14ac:dyDescent="0.3">
      <c r="C73" s="531" t="s">
        <v>2995</v>
      </c>
    </row>
    <row r="74" spans="1:3" x14ac:dyDescent="0.3">
      <c r="C74" s="531" t="s">
        <v>2996</v>
      </c>
    </row>
    <row r="75" spans="1:3" x14ac:dyDescent="0.3">
      <c r="C75" s="531" t="s">
        <v>2997</v>
      </c>
    </row>
    <row r="76" spans="1:3" x14ac:dyDescent="0.3">
      <c r="C76" s="531" t="s">
        <v>2998</v>
      </c>
    </row>
    <row r="77" spans="1:3" x14ac:dyDescent="0.3">
      <c r="C77" s="531" t="s">
        <v>2999</v>
      </c>
    </row>
    <row r="78" spans="1:3" x14ac:dyDescent="0.3">
      <c r="C78" s="531" t="s">
        <v>4926</v>
      </c>
    </row>
    <row r="79" spans="1:3" x14ac:dyDescent="0.3">
      <c r="C79" s="531" t="s">
        <v>3000</v>
      </c>
    </row>
    <row r="80" spans="1:3" x14ac:dyDescent="0.3">
      <c r="C80" s="531" t="s">
        <v>4927</v>
      </c>
    </row>
    <row r="81" spans="1:3" x14ac:dyDescent="0.3">
      <c r="C81" s="531" t="s">
        <v>3001</v>
      </c>
    </row>
    <row r="82" spans="1:3" x14ac:dyDescent="0.3">
      <c r="C82" s="531" t="s">
        <v>5095</v>
      </c>
    </row>
    <row r="83" spans="1:3" x14ac:dyDescent="0.3">
      <c r="C83" s="531" t="s">
        <v>4925</v>
      </c>
    </row>
    <row r="84" spans="1:3" x14ac:dyDescent="0.3">
      <c r="C84" s="531" t="s">
        <v>4924</v>
      </c>
    </row>
    <row r="85" spans="1:3" x14ac:dyDescent="0.3">
      <c r="C85" s="531" t="s">
        <v>3002</v>
      </c>
    </row>
    <row r="86" spans="1:3" x14ac:dyDescent="0.3">
      <c r="C86" s="531" t="s">
        <v>3003</v>
      </c>
    </row>
    <row r="87" spans="1:3" x14ac:dyDescent="0.3">
      <c r="C87" s="531" t="s">
        <v>3004</v>
      </c>
    </row>
    <row r="89" spans="1:3" x14ac:dyDescent="0.3">
      <c r="A89" t="s">
        <v>4183</v>
      </c>
      <c r="C89" s="531" t="s">
        <v>4184</v>
      </c>
    </row>
    <row r="90" spans="1:3" x14ac:dyDescent="0.3">
      <c r="C90" s="531" t="s">
        <v>4185</v>
      </c>
    </row>
    <row r="91" spans="1:3" x14ac:dyDescent="0.3">
      <c r="C91" s="531" t="s">
        <v>4186</v>
      </c>
    </row>
    <row r="92" spans="1:3" x14ac:dyDescent="0.3">
      <c r="C92" s="531" t="s">
        <v>4187</v>
      </c>
    </row>
    <row r="93" spans="1:3" x14ac:dyDescent="0.3">
      <c r="C93" s="531" t="s">
        <v>4188</v>
      </c>
    </row>
    <row r="95" spans="1:3" x14ac:dyDescent="0.3">
      <c r="A95" t="s">
        <v>4197</v>
      </c>
      <c r="C95" s="531" t="s">
        <v>4198</v>
      </c>
    </row>
    <row r="96" spans="1:3" x14ac:dyDescent="0.3">
      <c r="C96" s="531" t="s">
        <v>4199</v>
      </c>
    </row>
    <row r="97" spans="1:3" x14ac:dyDescent="0.3">
      <c r="C97" s="531" t="s">
        <v>4200</v>
      </c>
    </row>
    <row r="98" spans="1:3" x14ac:dyDescent="0.3">
      <c r="C98" s="531" t="s">
        <v>4201</v>
      </c>
    </row>
    <row r="99" spans="1:3" x14ac:dyDescent="0.3">
      <c r="C99" s="531" t="s">
        <v>4202</v>
      </c>
    </row>
    <row r="100" spans="1:3" x14ac:dyDescent="0.3">
      <c r="C100" s="531" t="s">
        <v>4204</v>
      </c>
    </row>
    <row r="101" spans="1:3" x14ac:dyDescent="0.3">
      <c r="C101" s="531" t="s">
        <v>4205</v>
      </c>
    </row>
    <row r="102" spans="1:3" x14ac:dyDescent="0.3">
      <c r="C102" s="531" t="s">
        <v>4203</v>
      </c>
    </row>
    <row r="104" spans="1:3" x14ac:dyDescent="0.3">
      <c r="A104" t="s">
        <v>2395</v>
      </c>
      <c r="C104" s="531" t="s">
        <v>4209</v>
      </c>
    </row>
    <row r="105" spans="1:3" x14ac:dyDescent="0.3">
      <c r="C105" s="531" t="s">
        <v>4210</v>
      </c>
    </row>
    <row r="106" spans="1:3" x14ac:dyDescent="0.3">
      <c r="C106" s="531" t="s">
        <v>4211</v>
      </c>
    </row>
    <row r="107" spans="1:3" x14ac:dyDescent="0.3">
      <c r="C107" s="531" t="s">
        <v>4212</v>
      </c>
    </row>
    <row r="108" spans="1:3" x14ac:dyDescent="0.3">
      <c r="C108" s="531" t="s">
        <v>4213</v>
      </c>
    </row>
    <row r="109" spans="1:3" x14ac:dyDescent="0.3">
      <c r="C109" s="531" t="s">
        <v>4214</v>
      </c>
    </row>
    <row r="110" spans="1:3" x14ac:dyDescent="0.3">
      <c r="C110" s="531" t="s">
        <v>4207</v>
      </c>
    </row>
    <row r="111" spans="1:3" x14ac:dyDescent="0.3">
      <c r="C111" s="531" t="s">
        <v>4208</v>
      </c>
    </row>
    <row r="113" spans="1:3" x14ac:dyDescent="0.3">
      <c r="A113" t="s">
        <v>4215</v>
      </c>
      <c r="C113" s="531" t="s">
        <v>4216</v>
      </c>
    </row>
    <row r="114" spans="1:3" x14ac:dyDescent="0.3">
      <c r="C114" s="531" t="s">
        <v>4217</v>
      </c>
    </row>
    <row r="115" spans="1:3" x14ac:dyDescent="0.3">
      <c r="C115" s="531" t="s">
        <v>4218</v>
      </c>
    </row>
    <row r="116" spans="1:3" x14ac:dyDescent="0.3">
      <c r="C116" s="531" t="s">
        <v>4219</v>
      </c>
    </row>
  </sheetData>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8"/>
  <dimension ref="A1:N2159"/>
  <sheetViews>
    <sheetView zoomScaleNormal="100" workbookViewId="0">
      <pane ySplit="1" topLeftCell="A1430" activePane="bottomLeft" state="frozen"/>
      <selection activeCell="G25" sqref="G25"/>
      <selection pane="bottomLeft" activeCell="G25" sqref="G25"/>
    </sheetView>
  </sheetViews>
  <sheetFormatPr defaultRowHeight="14.55" x14ac:dyDescent="0.3"/>
  <cols>
    <col min="1" max="1" width="33.77734375" bestFit="1" customWidth="1"/>
    <col min="2" max="2" width="8.21875" style="265" bestFit="1" customWidth="1"/>
    <col min="3" max="3" width="5" style="1" bestFit="1" customWidth="1"/>
    <col min="4" max="5" width="15.77734375" customWidth="1"/>
    <col min="6" max="7" width="13.77734375" customWidth="1"/>
    <col min="8" max="8" width="25.77734375" bestFit="1" customWidth="1"/>
    <col min="9" max="9" width="13.77734375" bestFit="1" customWidth="1"/>
    <col min="10" max="11" width="13.77734375" customWidth="1"/>
    <col min="12" max="12" width="49.5546875" customWidth="1"/>
  </cols>
  <sheetData>
    <row r="1" spans="1:14" ht="29.05" x14ac:dyDescent="0.3">
      <c r="A1" s="49"/>
      <c r="B1" s="253" t="s">
        <v>1314</v>
      </c>
      <c r="C1" s="271" t="s">
        <v>1310</v>
      </c>
      <c r="D1" s="49" t="s">
        <v>19</v>
      </c>
      <c r="E1" s="49" t="s">
        <v>127</v>
      </c>
      <c r="F1" s="423" t="s">
        <v>4523</v>
      </c>
      <c r="G1" s="423" t="s">
        <v>4524</v>
      </c>
      <c r="H1" s="45" t="s">
        <v>370</v>
      </c>
      <c r="I1" s="35" t="s">
        <v>146</v>
      </c>
      <c r="J1" s="35" t="s">
        <v>369</v>
      </c>
      <c r="K1" s="35" t="s">
        <v>371</v>
      </c>
      <c r="L1" s="49" t="s">
        <v>64</v>
      </c>
    </row>
    <row r="2" spans="1:14" ht="15.15" thickBot="1" x14ac:dyDescent="0.35">
      <c r="A2" s="207" t="s">
        <v>563</v>
      </c>
      <c r="B2" s="254"/>
      <c r="C2" s="272"/>
      <c r="D2" s="208"/>
      <c r="E2" s="208"/>
      <c r="F2" s="208"/>
      <c r="G2" s="208"/>
      <c r="H2" s="208"/>
      <c r="I2" s="208"/>
      <c r="J2" s="208"/>
      <c r="K2" s="208"/>
      <c r="L2" s="209"/>
      <c r="N2" s="2"/>
    </row>
    <row r="3" spans="1:14" x14ac:dyDescent="0.3">
      <c r="A3" s="53" t="s">
        <v>180</v>
      </c>
      <c r="B3" s="255"/>
      <c r="C3" s="273"/>
      <c r="D3" s="65"/>
      <c r="E3" s="65"/>
      <c r="F3" s="199"/>
      <c r="G3" s="199"/>
      <c r="H3" s="46"/>
      <c r="I3" s="36"/>
      <c r="J3" s="36"/>
      <c r="K3" s="36"/>
      <c r="L3" s="54"/>
      <c r="N3" s="2"/>
    </row>
    <row r="4" spans="1:14" x14ac:dyDescent="0.3">
      <c r="A4" s="24" t="s">
        <v>11</v>
      </c>
      <c r="B4" s="252">
        <v>1</v>
      </c>
      <c r="C4" s="274" t="s">
        <v>1311</v>
      </c>
      <c r="D4" s="22">
        <v>0</v>
      </c>
      <c r="E4" s="22">
        <v>3</v>
      </c>
      <c r="F4" s="200" t="s">
        <v>4468</v>
      </c>
      <c r="G4" s="200" t="str">
        <f>IF(B4=1,F4,"")</f>
        <v>GV.OC-04</v>
      </c>
      <c r="H4" s="37">
        <f>VLOOKUP(E4,'_Score matrix'!$B$31:$C$35,2,FALSE)</f>
        <v>1</v>
      </c>
      <c r="I4" s="37">
        <f>D4*H4</f>
        <v>0</v>
      </c>
      <c r="J4" s="37">
        <f>5*H4</f>
        <v>5</v>
      </c>
      <c r="K4" s="37">
        <f>IF(ROUND(100*(I4-H4)/(J4-H4),2) &lt; 0, 0, ROUND(100*(I4-H4)/(J4-H4),2))</f>
        <v>0</v>
      </c>
      <c r="L4" s="55"/>
      <c r="N4" s="2"/>
    </row>
    <row r="5" spans="1:14" x14ac:dyDescent="0.3">
      <c r="A5" s="24" t="s">
        <v>12</v>
      </c>
      <c r="B5" s="252">
        <v>1</v>
      </c>
      <c r="C5" s="274" t="s">
        <v>1311</v>
      </c>
      <c r="D5" s="22">
        <v>0</v>
      </c>
      <c r="E5" s="22">
        <v>3</v>
      </c>
      <c r="F5" s="200" t="s">
        <v>4468</v>
      </c>
      <c r="G5" s="200" t="str">
        <f>IF(B5=1,F5,"")</f>
        <v>GV.OC-04</v>
      </c>
      <c r="H5" s="37">
        <f>VLOOKUP(E5,'_Score matrix'!$B$31:$C$35,2,FALSE)</f>
        <v>1</v>
      </c>
      <c r="I5" s="37">
        <f>D5*H5</f>
        <v>0</v>
      </c>
      <c r="J5" s="37">
        <f t="shared" ref="J5:J8" si="0">5*H5</f>
        <v>5</v>
      </c>
      <c r="K5" s="37">
        <f t="shared" ref="K5:K8" si="1">IF(ROUND(100*(I5-H5)/(J5-H5),2) &lt; 0, 0, ROUND(100*(I5-H5)/(J5-H5),2))</f>
        <v>0</v>
      </c>
      <c r="L5" s="55"/>
      <c r="N5" s="2"/>
    </row>
    <row r="6" spans="1:14" x14ac:dyDescent="0.3">
      <c r="A6" s="24" t="s">
        <v>13</v>
      </c>
      <c r="B6" s="252">
        <v>1</v>
      </c>
      <c r="C6" s="274" t="s">
        <v>1311</v>
      </c>
      <c r="D6" s="22">
        <v>0</v>
      </c>
      <c r="E6" s="22">
        <v>3</v>
      </c>
      <c r="F6" s="200" t="s">
        <v>4468</v>
      </c>
      <c r="G6" s="200" t="str">
        <f>IF(B6=1,F6,"")</f>
        <v>GV.OC-04</v>
      </c>
      <c r="H6" s="37">
        <f>VLOOKUP(E6,'_Score matrix'!$B$31:$C$35,2,FALSE)</f>
        <v>1</v>
      </c>
      <c r="I6" s="37">
        <f>D6*H6</f>
        <v>0</v>
      </c>
      <c r="J6" s="37">
        <f t="shared" si="0"/>
        <v>5</v>
      </c>
      <c r="K6" s="37">
        <f t="shared" si="1"/>
        <v>0</v>
      </c>
      <c r="L6" s="55"/>
      <c r="N6" s="2"/>
    </row>
    <row r="7" spans="1:14" x14ac:dyDescent="0.3">
      <c r="A7" s="24" t="s">
        <v>137</v>
      </c>
      <c r="B7" s="252">
        <v>1</v>
      </c>
      <c r="C7" s="274" t="s">
        <v>1311</v>
      </c>
      <c r="D7" s="22">
        <v>0</v>
      </c>
      <c r="E7" s="22">
        <v>3</v>
      </c>
      <c r="F7" s="200" t="s">
        <v>4468</v>
      </c>
      <c r="G7" s="200" t="str">
        <f>IF(B7=1,F7,"")</f>
        <v>GV.OC-04</v>
      </c>
      <c r="H7" s="37">
        <f>VLOOKUP(E7,'_Score matrix'!$B$31:$C$35,2,FALSE)</f>
        <v>1</v>
      </c>
      <c r="I7" s="37">
        <f>D7*H7</f>
        <v>0</v>
      </c>
      <c r="J7" s="37">
        <f t="shared" si="0"/>
        <v>5</v>
      </c>
      <c r="K7" s="37">
        <f t="shared" si="1"/>
        <v>0</v>
      </c>
      <c r="L7" s="55"/>
      <c r="N7" s="2"/>
    </row>
    <row r="8" spans="1:14" ht="15.15" thickBot="1" x14ac:dyDescent="0.35">
      <c r="A8" s="25" t="s">
        <v>138</v>
      </c>
      <c r="B8" s="256">
        <v>1</v>
      </c>
      <c r="C8" s="275" t="s">
        <v>1311</v>
      </c>
      <c r="D8" s="26">
        <v>0</v>
      </c>
      <c r="E8" s="26">
        <v>3</v>
      </c>
      <c r="F8" s="201" t="s">
        <v>4468</v>
      </c>
      <c r="G8" s="200" t="str">
        <f>IF(B8=1,F8,"")</f>
        <v>GV.OC-04</v>
      </c>
      <c r="H8" s="38">
        <f>VLOOKUP(E8,'_Score matrix'!$B$31:$C$35,2,FALSE)</f>
        <v>1</v>
      </c>
      <c r="I8" s="38">
        <f>D8*H8</f>
        <v>0</v>
      </c>
      <c r="J8" s="38">
        <f t="shared" si="0"/>
        <v>5</v>
      </c>
      <c r="K8" s="37">
        <f t="shared" si="1"/>
        <v>0</v>
      </c>
      <c r="L8" s="56"/>
      <c r="N8" s="2"/>
    </row>
    <row r="9" spans="1:14" ht="15.15" thickBot="1" x14ac:dyDescent="0.35">
      <c r="A9" s="69" t="s">
        <v>333</v>
      </c>
      <c r="B9" s="257"/>
      <c r="C9" s="276"/>
      <c r="D9" s="20">
        <f>SUMIFS(D:D,$A:$A,"B 1*",$B:$B,1,$C:$C,"M",$L:$L,"&lt;&gt;NIST MAPPING")</f>
        <v>0</v>
      </c>
      <c r="E9" s="20">
        <f>SUMIFS(E:E,$A:$A,"B 1*",$B:$B,1,$C:$C,"M",$L:$L,"&lt;&gt;NIST MAPPING")</f>
        <v>15</v>
      </c>
      <c r="F9" s="33"/>
      <c r="G9" s="33"/>
      <c r="H9" s="33">
        <f>SUMIFS(H:H,$A:$A,"B 1*",$B:$B,1,$C:$C,"M",$L:$L,"&lt;&gt;NIST MAPPING")</f>
        <v>5</v>
      </c>
      <c r="I9" s="33">
        <f>SUMIFS(I:I,$A:$A,"B 1*",$B:$B,1,$C:$C,"M",$L:$L,"&lt;&gt;NIST MAPPING")</f>
        <v>0</v>
      </c>
      <c r="J9" s="33">
        <f>SUMIFS(J:J,$A:$A,"B 1*",$B:$B,1,$C:$C,"M",$L:$L,"&lt;&gt;NIST MAPPING")</f>
        <v>25</v>
      </c>
      <c r="K9" s="33">
        <f>IF(ROUND(100*(I9-H9)/(J9-H9),2) &lt; 0, 0, ROUND(100*(I9-H9)/(J9-H9),2))</f>
        <v>0</v>
      </c>
      <c r="L9" s="57"/>
      <c r="N9" s="2"/>
    </row>
    <row r="10" spans="1:14" ht="15.15" thickBot="1" x14ac:dyDescent="0.35">
      <c r="A10" s="58"/>
      <c r="B10" s="258"/>
      <c r="C10" s="277"/>
      <c r="D10" s="58"/>
      <c r="E10" s="58"/>
      <c r="F10" s="39"/>
      <c r="G10" s="39"/>
      <c r="H10" s="39"/>
      <c r="I10" s="39"/>
      <c r="J10" s="39"/>
      <c r="K10" s="39"/>
      <c r="L10" s="58"/>
      <c r="N10" s="2"/>
    </row>
    <row r="11" spans="1:14" x14ac:dyDescent="0.3">
      <c r="A11" s="53" t="s">
        <v>181</v>
      </c>
      <c r="B11" s="255"/>
      <c r="C11" s="273"/>
      <c r="D11" s="65"/>
      <c r="E11" s="65"/>
      <c r="F11" s="199"/>
      <c r="G11" s="199"/>
      <c r="H11" s="36"/>
      <c r="I11" s="36"/>
      <c r="J11" s="36"/>
      <c r="K11" s="36"/>
      <c r="L11" s="59"/>
      <c r="N11" s="2"/>
    </row>
    <row r="12" spans="1:14" x14ac:dyDescent="0.3">
      <c r="A12" s="24" t="s">
        <v>139</v>
      </c>
      <c r="B12" s="252">
        <v>1</v>
      </c>
      <c r="C12" s="274" t="s">
        <v>1311</v>
      </c>
      <c r="D12" s="22">
        <v>0</v>
      </c>
      <c r="E12" s="22">
        <v>3</v>
      </c>
      <c r="F12" s="200" t="s">
        <v>4466</v>
      </c>
      <c r="G12" s="200" t="str">
        <f>IF(B12=1,F12,"")</f>
        <v>GV.OC-02</v>
      </c>
      <c r="H12" s="37">
        <f>VLOOKUP(E12,'_Score matrix'!$B$31:$C$35,2,FALSE)</f>
        <v>1</v>
      </c>
      <c r="I12" s="37">
        <f>D12*H12</f>
        <v>0</v>
      </c>
      <c r="J12" s="37">
        <f>5*H12</f>
        <v>5</v>
      </c>
      <c r="K12" s="37"/>
      <c r="L12" s="55"/>
      <c r="N12" s="2"/>
    </row>
    <row r="13" spans="1:14" x14ac:dyDescent="0.3">
      <c r="A13" s="24" t="s">
        <v>140</v>
      </c>
      <c r="B13" s="252"/>
      <c r="C13" s="274"/>
      <c r="D13" s="22"/>
      <c r="E13" s="22"/>
      <c r="F13" s="200"/>
      <c r="G13" s="200"/>
      <c r="H13" s="37"/>
      <c r="I13" s="37"/>
      <c r="J13" s="37"/>
      <c r="K13" s="37"/>
      <c r="L13" s="55" t="s">
        <v>1315</v>
      </c>
      <c r="N13" s="2"/>
    </row>
    <row r="14" spans="1:14" x14ac:dyDescent="0.3">
      <c r="A14" s="24" t="s">
        <v>195</v>
      </c>
      <c r="B14" s="252"/>
      <c r="C14" s="274"/>
      <c r="D14" s="22">
        <v>1</v>
      </c>
      <c r="E14" s="22"/>
      <c r="F14" s="200"/>
      <c r="G14" s="200"/>
      <c r="H14" s="37"/>
      <c r="I14" s="37"/>
      <c r="J14" s="37"/>
      <c r="K14" s="37"/>
      <c r="L14" s="55"/>
      <c r="N14" s="2"/>
    </row>
    <row r="15" spans="1:14" x14ac:dyDescent="0.3">
      <c r="A15" s="24" t="s">
        <v>196</v>
      </c>
      <c r="B15" s="252"/>
      <c r="C15" s="274"/>
      <c r="D15" s="22">
        <v>1</v>
      </c>
      <c r="E15" s="22"/>
      <c r="F15" s="200"/>
      <c r="G15" s="200"/>
      <c r="H15" s="37"/>
      <c r="I15" s="37"/>
      <c r="J15" s="37"/>
      <c r="K15" s="37"/>
      <c r="L15" s="55"/>
      <c r="N15" s="2"/>
    </row>
    <row r="16" spans="1:14" x14ac:dyDescent="0.3">
      <c r="A16" s="24" t="s">
        <v>197</v>
      </c>
      <c r="B16" s="252"/>
      <c r="C16" s="274"/>
      <c r="D16" s="22">
        <v>1</v>
      </c>
      <c r="E16" s="22"/>
      <c r="F16" s="200"/>
      <c r="G16" s="200"/>
      <c r="H16" s="37"/>
      <c r="I16" s="37"/>
      <c r="J16" s="37"/>
      <c r="K16" s="37"/>
      <c r="L16" s="55"/>
      <c r="N16" s="2"/>
    </row>
    <row r="17" spans="1:14" x14ac:dyDescent="0.3">
      <c r="A17" s="24" t="s">
        <v>198</v>
      </c>
      <c r="B17" s="252"/>
      <c r="C17" s="274"/>
      <c r="D17" s="22">
        <v>1</v>
      </c>
      <c r="E17" s="22"/>
      <c r="F17" s="200"/>
      <c r="G17" s="200"/>
      <c r="H17" s="37"/>
      <c r="I17" s="37"/>
      <c r="J17" s="37"/>
      <c r="K17" s="37"/>
      <c r="L17" s="55"/>
      <c r="N17" s="2"/>
    </row>
    <row r="18" spans="1:14" x14ac:dyDescent="0.3">
      <c r="A18" s="24" t="s">
        <v>199</v>
      </c>
      <c r="B18" s="252"/>
      <c r="C18" s="274"/>
      <c r="D18" s="22">
        <v>1</v>
      </c>
      <c r="E18" s="22"/>
      <c r="F18" s="200"/>
      <c r="G18" s="200"/>
      <c r="H18" s="37"/>
      <c r="I18" s="37"/>
      <c r="J18" s="37"/>
      <c r="K18" s="37"/>
      <c r="L18" s="55"/>
      <c r="N18" s="2"/>
    </row>
    <row r="19" spans="1:14" x14ac:dyDescent="0.3">
      <c r="A19" s="24" t="s">
        <v>200</v>
      </c>
      <c r="B19" s="252"/>
      <c r="C19" s="274"/>
      <c r="D19" s="22">
        <v>1</v>
      </c>
      <c r="E19" s="22"/>
      <c r="F19" s="200"/>
      <c r="G19" s="200"/>
      <c r="H19" s="37"/>
      <c r="I19" s="37"/>
      <c r="J19" s="37"/>
      <c r="K19" s="37"/>
      <c r="L19" s="55"/>
      <c r="N19" s="2"/>
    </row>
    <row r="20" spans="1:14" x14ac:dyDescent="0.3">
      <c r="A20" s="24" t="s">
        <v>201</v>
      </c>
      <c r="B20" s="252"/>
      <c r="C20" s="274"/>
      <c r="D20" s="22">
        <v>1</v>
      </c>
      <c r="E20" s="22"/>
      <c r="F20" s="200"/>
      <c r="G20" s="200"/>
      <c r="H20" s="37"/>
      <c r="I20" s="37"/>
      <c r="J20" s="37"/>
      <c r="K20" s="37"/>
      <c r="L20" s="55"/>
      <c r="N20" s="2"/>
    </row>
    <row r="21" spans="1:14" x14ac:dyDescent="0.3">
      <c r="A21" s="24" t="s">
        <v>202</v>
      </c>
      <c r="B21" s="252"/>
      <c r="C21" s="274"/>
      <c r="D21" s="22"/>
      <c r="E21" s="22"/>
      <c r="F21" s="200"/>
      <c r="G21" s="200"/>
      <c r="H21" s="37"/>
      <c r="I21" s="37"/>
      <c r="J21" s="37"/>
      <c r="K21" s="37"/>
      <c r="L21" s="55"/>
      <c r="N21" s="2"/>
    </row>
    <row r="22" spans="1:14" x14ac:dyDescent="0.3">
      <c r="A22" s="24" t="s">
        <v>141</v>
      </c>
      <c r="B22" s="252">
        <v>1</v>
      </c>
      <c r="C22" s="274" t="s">
        <v>1311</v>
      </c>
      <c r="D22" s="22">
        <v>0</v>
      </c>
      <c r="E22" s="22">
        <v>3</v>
      </c>
      <c r="F22" s="200" t="s">
        <v>4466</v>
      </c>
      <c r="G22" s="200" t="str">
        <f>IF(B22=1,F22,"")</f>
        <v>GV.OC-02</v>
      </c>
      <c r="H22" s="37">
        <f>VLOOKUP(E22,'_Score matrix'!$B$31:$C$35,2,FALSE)</f>
        <v>1</v>
      </c>
      <c r="I22" s="37">
        <f>D22*H22</f>
        <v>0</v>
      </c>
      <c r="J22" s="37">
        <f>5*H22</f>
        <v>5</v>
      </c>
      <c r="K22" s="37"/>
      <c r="L22" s="55"/>
      <c r="N22" s="2"/>
    </row>
    <row r="23" spans="1:14" x14ac:dyDescent="0.3">
      <c r="A23" s="24" t="s">
        <v>142</v>
      </c>
      <c r="B23" s="252">
        <v>1</v>
      </c>
      <c r="C23" s="274" t="s">
        <v>1311</v>
      </c>
      <c r="D23" s="22">
        <v>0</v>
      </c>
      <c r="E23" s="22">
        <v>3</v>
      </c>
      <c r="F23" s="200" t="s">
        <v>4466</v>
      </c>
      <c r="G23" s="200" t="str">
        <f>IF(B23=1,F23,"")</f>
        <v>GV.OC-02</v>
      </c>
      <c r="H23" s="37">
        <f>VLOOKUP(E23,'_Score matrix'!$B$31:$C$35,2,FALSE)</f>
        <v>1</v>
      </c>
      <c r="I23" s="37">
        <f>D23*H23</f>
        <v>0</v>
      </c>
      <c r="J23" s="37">
        <f>5*H23</f>
        <v>5</v>
      </c>
      <c r="K23" s="37"/>
      <c r="L23" s="55"/>
      <c r="N23" s="2"/>
    </row>
    <row r="24" spans="1:14" x14ac:dyDescent="0.3">
      <c r="A24" s="24" t="s">
        <v>158</v>
      </c>
      <c r="B24" s="252">
        <v>1</v>
      </c>
      <c r="C24" s="274" t="s">
        <v>1311</v>
      </c>
      <c r="D24" s="22">
        <v>0</v>
      </c>
      <c r="E24" s="22">
        <v>3</v>
      </c>
      <c r="F24" s="200" t="s">
        <v>4466</v>
      </c>
      <c r="G24" s="200" t="str">
        <f>IF(B24=1,F24,"")</f>
        <v>GV.OC-02</v>
      </c>
      <c r="H24" s="37">
        <f>VLOOKUP(E24,'_Score matrix'!$B$31:$C$35,2,FALSE)</f>
        <v>1</v>
      </c>
      <c r="I24" s="37">
        <f>D24*H24</f>
        <v>0</v>
      </c>
      <c r="J24" s="37">
        <f>5*H24</f>
        <v>5</v>
      </c>
      <c r="K24" s="37"/>
      <c r="L24" s="55"/>
      <c r="N24" s="2"/>
    </row>
    <row r="25" spans="1:14" x14ac:dyDescent="0.3">
      <c r="A25" s="25" t="s">
        <v>203</v>
      </c>
      <c r="B25" s="256">
        <v>1</v>
      </c>
      <c r="C25" s="275" t="s">
        <v>1311</v>
      </c>
      <c r="D25" s="26">
        <v>0</v>
      </c>
      <c r="E25" s="26">
        <v>3</v>
      </c>
      <c r="F25" s="200" t="s">
        <v>4466</v>
      </c>
      <c r="G25" s="200" t="str">
        <f>IF(B25=1,F25,"")</f>
        <v>GV.OC-02</v>
      </c>
      <c r="H25" s="37">
        <f>VLOOKUP(E25,'_Score matrix'!$B$31:$C$35,2,FALSE)</f>
        <v>1</v>
      </c>
      <c r="I25" s="37">
        <f>D25*H25</f>
        <v>0</v>
      </c>
      <c r="J25" s="37">
        <f t="shared" ref="J25:J26" si="2">5*H25</f>
        <v>5</v>
      </c>
      <c r="K25" s="38"/>
      <c r="L25" s="56"/>
      <c r="N25" s="2"/>
    </row>
    <row r="26" spans="1:14" ht="15.15" thickBot="1" x14ac:dyDescent="0.35">
      <c r="A26" s="25" t="s">
        <v>1753</v>
      </c>
      <c r="B26" s="256">
        <v>1</v>
      </c>
      <c r="C26" s="275" t="s">
        <v>1311</v>
      </c>
      <c r="D26" s="26">
        <v>0</v>
      </c>
      <c r="E26" s="26">
        <v>3</v>
      </c>
      <c r="F26" s="200" t="s">
        <v>4466</v>
      </c>
      <c r="G26" s="200" t="str">
        <f>IF(B26=1,F26,"")</f>
        <v>GV.OC-02</v>
      </c>
      <c r="H26" s="37">
        <f>VLOOKUP(E26,'_Score matrix'!$B$31:$C$35,2,FALSE)</f>
        <v>1</v>
      </c>
      <c r="I26" s="37">
        <f>D26*H26</f>
        <v>0</v>
      </c>
      <c r="J26" s="37">
        <f t="shared" si="2"/>
        <v>5</v>
      </c>
      <c r="K26" s="38"/>
      <c r="L26" s="56"/>
      <c r="N26" s="2"/>
    </row>
    <row r="27" spans="1:14" ht="15.15" thickBot="1" x14ac:dyDescent="0.35">
      <c r="A27" s="69" t="s">
        <v>333</v>
      </c>
      <c r="B27" s="257"/>
      <c r="C27" s="276"/>
      <c r="D27" s="20">
        <f>SUMIFS(D:D,$A:$A,"B 2*",$B:$B,1,$C:$C,"M",$L:$L,"&lt;&gt;NIST MAPPING")</f>
        <v>0</v>
      </c>
      <c r="E27" s="20">
        <f>SUMIFS(E:E,$A:$A,"B 2*",$B:$B,1,$C:$C,"M",$L:$L,"&lt;&gt;NIST MAPPING")</f>
        <v>18</v>
      </c>
      <c r="F27" s="33"/>
      <c r="G27" s="33"/>
      <c r="H27" s="33">
        <f>SUMIFS(H:H,$A:$A,"B 2*",$B:$B,1,$C:$C,"M",$L:$L,"&lt;&gt;NIST MAPPING")</f>
        <v>6</v>
      </c>
      <c r="I27" s="33">
        <f>SUMIFS(I:I,$A:$A,"B 2*",$B:$B,1,$C:$C,"M",$L:$L,"&lt;&gt;NIST MAPPING")</f>
        <v>0</v>
      </c>
      <c r="J27" s="33">
        <f>SUMIFS(J:J,$A:$A,"B 2*",$B:$B,1,$C:$C,"M",$L:$L,"&lt;&gt;NIST MAPPING")</f>
        <v>30</v>
      </c>
      <c r="K27" s="33">
        <f>IF(ROUND(100*(I27-H27)/(J27-H27),2) &lt; 0, 0, ROUND(100*(I27-H27)/(J27-H27),2))</f>
        <v>0</v>
      </c>
      <c r="L27" s="60"/>
      <c r="N27" s="2"/>
    </row>
    <row r="28" spans="1:14" ht="15.15" thickBot="1" x14ac:dyDescent="0.35">
      <c r="A28" s="58"/>
      <c r="B28" s="258"/>
      <c r="C28" s="277"/>
      <c r="D28" s="58"/>
      <c r="E28" s="58"/>
      <c r="F28" s="39"/>
      <c r="G28" s="39"/>
      <c r="H28" s="39"/>
      <c r="I28" s="39"/>
      <c r="J28" s="39"/>
      <c r="K28" s="39"/>
      <c r="L28" s="58"/>
      <c r="N28" s="2"/>
    </row>
    <row r="29" spans="1:14" x14ac:dyDescent="0.3">
      <c r="A29" s="53" t="s">
        <v>179</v>
      </c>
      <c r="B29" s="255"/>
      <c r="C29" s="273"/>
      <c r="D29" s="65"/>
      <c r="E29" s="65"/>
      <c r="F29" s="199"/>
      <c r="G29" s="199"/>
      <c r="H29" s="36"/>
      <c r="I29" s="36"/>
      <c r="J29" s="36"/>
      <c r="K29" s="36"/>
      <c r="L29" s="59"/>
      <c r="N29" s="2"/>
    </row>
    <row r="30" spans="1:14" x14ac:dyDescent="0.3">
      <c r="A30" s="24" t="s">
        <v>111</v>
      </c>
      <c r="B30" s="252">
        <v>1</v>
      </c>
      <c r="C30" s="274" t="s">
        <v>1311</v>
      </c>
      <c r="D30" s="22">
        <v>0</v>
      </c>
      <c r="E30" s="22">
        <v>3</v>
      </c>
      <c r="F30" s="200" t="s">
        <v>4468</v>
      </c>
      <c r="G30" s="200" t="str">
        <f>IF(B30=1,F30,"")</f>
        <v>GV.OC-04</v>
      </c>
      <c r="H30" s="37">
        <f>VLOOKUP(E30,'_Score matrix'!$B$31:$C$35,2,FALSE)</f>
        <v>1</v>
      </c>
      <c r="I30" s="37">
        <f>D30*H30</f>
        <v>0</v>
      </c>
      <c r="J30" s="37">
        <f>5*H30</f>
        <v>5</v>
      </c>
      <c r="K30" s="37"/>
      <c r="L30" s="55"/>
      <c r="N30" s="2"/>
    </row>
    <row r="31" spans="1:14" x14ac:dyDescent="0.3">
      <c r="A31" s="24" t="s">
        <v>56</v>
      </c>
      <c r="B31" s="252"/>
      <c r="C31" s="274"/>
      <c r="D31" s="22" t="str">
        <f>'Business - CHT'!L23</f>
        <v>Incomplete</v>
      </c>
      <c r="E31" s="22"/>
      <c r="F31" s="200"/>
      <c r="G31" s="200"/>
      <c r="H31" s="37"/>
      <c r="I31" s="37"/>
      <c r="J31" s="37"/>
      <c r="K31" s="37"/>
      <c r="L31" s="55" t="s">
        <v>372</v>
      </c>
      <c r="N31" s="2"/>
    </row>
    <row r="32" spans="1:14" x14ac:dyDescent="0.3">
      <c r="A32" s="24" t="s">
        <v>40</v>
      </c>
      <c r="B32" s="252"/>
      <c r="C32" s="274"/>
      <c r="D32" s="22">
        <v>1</v>
      </c>
      <c r="E32" s="22"/>
      <c r="F32" s="200"/>
      <c r="G32" s="200"/>
      <c r="H32" s="37"/>
      <c r="I32" s="37"/>
      <c r="J32" s="37"/>
      <c r="K32" s="37"/>
      <c r="L32" s="55"/>
      <c r="N32" s="2"/>
    </row>
    <row r="33" spans="1:14" x14ac:dyDescent="0.3">
      <c r="A33" s="24" t="s">
        <v>41</v>
      </c>
      <c r="B33" s="252"/>
      <c r="C33" s="274"/>
      <c r="D33" s="22">
        <v>1</v>
      </c>
      <c r="E33" s="22"/>
      <c r="F33" s="200"/>
      <c r="G33" s="200"/>
      <c r="H33" s="37"/>
      <c r="I33" s="37"/>
      <c r="J33" s="37"/>
      <c r="K33" s="37"/>
      <c r="L33" s="55"/>
      <c r="N33" s="2"/>
    </row>
    <row r="34" spans="1:14" x14ac:dyDescent="0.3">
      <c r="A34" s="24" t="s">
        <v>42</v>
      </c>
      <c r="B34" s="252"/>
      <c r="C34" s="274"/>
      <c r="D34" s="22">
        <v>1</v>
      </c>
      <c r="E34" s="22"/>
      <c r="F34" s="200"/>
      <c r="G34" s="200"/>
      <c r="H34" s="37"/>
      <c r="I34" s="37"/>
      <c r="J34" s="37"/>
      <c r="K34" s="37"/>
      <c r="L34" s="55"/>
      <c r="N34" s="2"/>
    </row>
    <row r="35" spans="1:14" x14ac:dyDescent="0.3">
      <c r="A35" s="24" t="s">
        <v>43</v>
      </c>
      <c r="B35" s="252"/>
      <c r="C35" s="274"/>
      <c r="D35" s="22">
        <v>1</v>
      </c>
      <c r="E35" s="22"/>
      <c r="F35" s="200"/>
      <c r="G35" s="200"/>
      <c r="H35" s="37"/>
      <c r="I35" s="37"/>
      <c r="J35" s="37"/>
      <c r="K35" s="37"/>
      <c r="L35" s="55"/>
      <c r="N35" s="2"/>
    </row>
    <row r="36" spans="1:14" x14ac:dyDescent="0.3">
      <c r="A36" s="24" t="s">
        <v>44</v>
      </c>
      <c r="B36" s="252"/>
      <c r="C36" s="274"/>
      <c r="D36" s="22">
        <v>1</v>
      </c>
      <c r="E36" s="22"/>
      <c r="F36" s="200"/>
      <c r="G36" s="200"/>
      <c r="H36" s="37"/>
      <c r="I36" s="37"/>
      <c r="J36" s="37"/>
      <c r="K36" s="37"/>
      <c r="L36" s="55"/>
      <c r="N36" s="2"/>
    </row>
    <row r="37" spans="1:14" x14ac:dyDescent="0.3">
      <c r="A37" s="24" t="s">
        <v>45</v>
      </c>
      <c r="B37" s="252"/>
      <c r="C37" s="274"/>
      <c r="D37" s="22">
        <v>1</v>
      </c>
      <c r="E37" s="22"/>
      <c r="F37" s="200"/>
      <c r="G37" s="200"/>
      <c r="H37" s="37"/>
      <c r="I37" s="37"/>
      <c r="J37" s="37"/>
      <c r="K37" s="37"/>
      <c r="L37" s="55"/>
      <c r="N37" s="2"/>
    </row>
    <row r="38" spans="1:14" x14ac:dyDescent="0.3">
      <c r="A38" s="24" t="s">
        <v>46</v>
      </c>
      <c r="B38" s="252"/>
      <c r="C38" s="274"/>
      <c r="D38" s="22">
        <v>1</v>
      </c>
      <c r="E38" s="22"/>
      <c r="F38" s="200"/>
      <c r="G38" s="200"/>
      <c r="H38" s="37"/>
      <c r="I38" s="37"/>
      <c r="J38" s="37"/>
      <c r="K38" s="37"/>
      <c r="L38" s="55"/>
      <c r="N38" s="2"/>
    </row>
    <row r="39" spans="1:14" x14ac:dyDescent="0.3">
      <c r="A39" s="24" t="s">
        <v>47</v>
      </c>
      <c r="B39" s="252"/>
      <c r="C39" s="274"/>
      <c r="D39" s="22">
        <v>1</v>
      </c>
      <c r="E39" s="22"/>
      <c r="F39" s="200"/>
      <c r="G39" s="200"/>
      <c r="H39" s="37"/>
      <c r="I39" s="37"/>
      <c r="J39" s="37"/>
      <c r="K39" s="37"/>
      <c r="L39" s="55"/>
      <c r="N39" s="2"/>
    </row>
    <row r="40" spans="1:14" x14ac:dyDescent="0.3">
      <c r="A40" s="24" t="s">
        <v>48</v>
      </c>
      <c r="B40" s="252"/>
      <c r="C40" s="274"/>
      <c r="D40" s="22">
        <v>1</v>
      </c>
      <c r="E40" s="22"/>
      <c r="F40" s="200"/>
      <c r="G40" s="200"/>
      <c r="H40" s="37"/>
      <c r="I40" s="37"/>
      <c r="J40" s="37"/>
      <c r="K40" s="37"/>
      <c r="L40" s="55"/>
      <c r="N40" s="2"/>
    </row>
    <row r="41" spans="1:14" x14ac:dyDescent="0.3">
      <c r="A41" s="24" t="s">
        <v>189</v>
      </c>
      <c r="B41" s="252"/>
      <c r="C41" s="274"/>
      <c r="D41" s="22">
        <v>1</v>
      </c>
      <c r="E41" s="22"/>
      <c r="F41" s="200"/>
      <c r="G41" s="200"/>
      <c r="H41" s="37"/>
      <c r="I41" s="37"/>
      <c r="J41" s="37"/>
      <c r="K41" s="37"/>
      <c r="L41" s="55"/>
      <c r="N41" s="2"/>
    </row>
    <row r="42" spans="1:14" x14ac:dyDescent="0.3">
      <c r="A42" s="24" t="s">
        <v>2367</v>
      </c>
      <c r="B42" s="252"/>
      <c r="C42" s="274"/>
      <c r="D42" s="22">
        <v>1</v>
      </c>
      <c r="E42" s="22"/>
      <c r="F42" s="200"/>
      <c r="G42" s="200"/>
      <c r="H42" s="37"/>
      <c r="I42" s="37"/>
      <c r="J42" s="37"/>
      <c r="K42" s="37"/>
      <c r="L42" s="55"/>
      <c r="N42" s="2"/>
    </row>
    <row r="43" spans="1:14" x14ac:dyDescent="0.3">
      <c r="A43" s="24" t="s">
        <v>69</v>
      </c>
      <c r="B43" s="252">
        <v>1</v>
      </c>
      <c r="C43" s="274" t="s">
        <v>1311</v>
      </c>
      <c r="D43" s="22">
        <v>0</v>
      </c>
      <c r="E43" s="22">
        <v>3</v>
      </c>
      <c r="F43" s="200" t="s">
        <v>4468</v>
      </c>
      <c r="G43" s="200" t="str">
        <f>IF(B43=1,F43,"")</f>
        <v>GV.OC-04</v>
      </c>
      <c r="H43" s="37">
        <f>VLOOKUP(E43,'_Score matrix'!$B$31:$C$35,2,FALSE)</f>
        <v>1</v>
      </c>
      <c r="I43" s="37">
        <f>D43*H43</f>
        <v>0</v>
      </c>
      <c r="J43" s="37">
        <f>5*H43</f>
        <v>5</v>
      </c>
      <c r="K43" s="37"/>
      <c r="L43" s="55"/>
      <c r="N43" s="2"/>
    </row>
    <row r="44" spans="1:14" x14ac:dyDescent="0.3">
      <c r="A44" s="24" t="s">
        <v>70</v>
      </c>
      <c r="B44" s="252">
        <v>1</v>
      </c>
      <c r="C44" s="274" t="s">
        <v>1311</v>
      </c>
      <c r="D44" s="22">
        <v>0</v>
      </c>
      <c r="E44" s="22">
        <v>3</v>
      </c>
      <c r="F44" s="200" t="s">
        <v>4468</v>
      </c>
      <c r="G44" s="200" t="str">
        <f>IF(B44=1,F44,"")</f>
        <v>GV.OC-04</v>
      </c>
      <c r="H44" s="37">
        <f>VLOOKUP(E44,'_Score matrix'!$B$31:$C$35,2,FALSE)</f>
        <v>1</v>
      </c>
      <c r="I44" s="37">
        <f>D44*H44</f>
        <v>0</v>
      </c>
      <c r="J44" s="37">
        <f t="shared" ref="J44:J45" si="3">5*H44</f>
        <v>5</v>
      </c>
      <c r="K44" s="37"/>
      <c r="L44" s="55"/>
      <c r="N44" s="2"/>
    </row>
    <row r="45" spans="1:14" ht="15.15" thickBot="1" x14ac:dyDescent="0.35">
      <c r="A45" s="183" t="s">
        <v>177</v>
      </c>
      <c r="B45" s="259">
        <v>1</v>
      </c>
      <c r="C45" s="278" t="s">
        <v>1311</v>
      </c>
      <c r="D45" s="67">
        <v>0</v>
      </c>
      <c r="E45" s="67">
        <v>3</v>
      </c>
      <c r="F45" s="201" t="s">
        <v>4468</v>
      </c>
      <c r="G45" s="200" t="str">
        <f>IF(B45=1,F45,"")</f>
        <v>GV.OC-04</v>
      </c>
      <c r="H45" s="44">
        <f>VLOOKUP(E45,'_Score matrix'!$B$31:$C$35,2,FALSE)</f>
        <v>1</v>
      </c>
      <c r="I45" s="44">
        <f>D45*H45</f>
        <v>0</v>
      </c>
      <c r="J45" s="44">
        <f t="shared" si="3"/>
        <v>5</v>
      </c>
      <c r="K45" s="44"/>
      <c r="L45" s="62"/>
      <c r="N45" s="2"/>
    </row>
    <row r="46" spans="1:14" ht="15.15" thickBot="1" x14ac:dyDescent="0.35">
      <c r="A46" s="69" t="s">
        <v>333</v>
      </c>
      <c r="B46" s="257"/>
      <c r="C46" s="276"/>
      <c r="D46" s="20">
        <f>SUMIFS(D:D,$A:$A,"B 3*",$B:$B,1,$C:$C,"M",$L:$L,"&lt;&gt;NIST MAPPING")</f>
        <v>0</v>
      </c>
      <c r="E46" s="20">
        <f>SUMIFS(E:E,$A:$A,"B 3*",$B:$B,1,$C:$C,"M",$L:$L,"&lt;&gt;NIST MAPPING")</f>
        <v>12</v>
      </c>
      <c r="F46" s="33"/>
      <c r="G46" s="33"/>
      <c r="H46" s="33">
        <f>SUMIFS(H:H,$A:$A,"B 3*",$B:$B,1,$C:$C,"M",$L:$L,"&lt;&gt;NIST MAPPING")</f>
        <v>4</v>
      </c>
      <c r="I46" s="33">
        <f>SUMIFS(I:I,$A:$A,"B 3*",$B:$B,1,$C:$C,"M",$L:$L,"&lt;&gt;NIST MAPPING")</f>
        <v>0</v>
      </c>
      <c r="J46" s="33">
        <f>SUMIFS(J:J,$A:$A,"B 3*",$B:$B,1,$C:$C,"M",$L:$L,"&lt;&gt;NIST MAPPING")</f>
        <v>20</v>
      </c>
      <c r="K46" s="33">
        <f>IF(ROUND(100*(I46-H46)/(J46-H46),2) &lt; 0, 0, ROUND(100*(I46-H46)/(J46-H46),2))</f>
        <v>0</v>
      </c>
      <c r="L46" s="60"/>
      <c r="N46" s="2"/>
    </row>
    <row r="47" spans="1:14" ht="15.15" thickBot="1" x14ac:dyDescent="0.35">
      <c r="A47" s="58"/>
      <c r="B47" s="258"/>
      <c r="C47" s="277"/>
      <c r="D47" s="58"/>
      <c r="E47" s="58"/>
      <c r="F47" s="39"/>
      <c r="G47" s="39"/>
      <c r="H47" s="39"/>
      <c r="I47" s="39"/>
      <c r="J47" s="39"/>
      <c r="K47" s="39"/>
      <c r="L47" s="58"/>
      <c r="N47" s="2"/>
    </row>
    <row r="48" spans="1:14" x14ac:dyDescent="0.3">
      <c r="A48" s="53" t="s">
        <v>178</v>
      </c>
      <c r="B48" s="255"/>
      <c r="C48" s="273"/>
      <c r="D48" s="65"/>
      <c r="E48" s="65"/>
      <c r="F48" s="199"/>
      <c r="G48" s="199"/>
      <c r="H48" s="36"/>
      <c r="I48" s="36"/>
      <c r="J48" s="36"/>
      <c r="K48" s="36"/>
      <c r="L48" s="59"/>
      <c r="N48" s="2"/>
    </row>
    <row r="49" spans="1:14" x14ac:dyDescent="0.3">
      <c r="A49" s="24" t="s">
        <v>95</v>
      </c>
      <c r="B49" s="252">
        <v>1</v>
      </c>
      <c r="C49" s="274" t="s">
        <v>1311</v>
      </c>
      <c r="D49" s="22">
        <v>0</v>
      </c>
      <c r="E49" s="22">
        <v>3</v>
      </c>
      <c r="F49" s="200" t="s">
        <v>4388</v>
      </c>
      <c r="G49" s="200" t="str">
        <f>IF(B49=1,F49,"")</f>
        <v>GV.RM-01</v>
      </c>
      <c r="H49" s="37">
        <f>VLOOKUP(E49,'_Score matrix'!$B$31:$C$35,2,FALSE)</f>
        <v>1</v>
      </c>
      <c r="I49" s="37">
        <f>D49*H49</f>
        <v>0</v>
      </c>
      <c r="J49" s="37">
        <f>5*H49</f>
        <v>5</v>
      </c>
      <c r="K49" s="37"/>
      <c r="L49" s="55"/>
      <c r="N49" s="2"/>
    </row>
    <row r="50" spans="1:14" x14ac:dyDescent="0.3">
      <c r="A50" s="24" t="s">
        <v>96</v>
      </c>
      <c r="B50" s="252">
        <v>1</v>
      </c>
      <c r="C50" s="274" t="s">
        <v>1311</v>
      </c>
      <c r="D50" s="22">
        <v>0</v>
      </c>
      <c r="E50" s="22">
        <v>3</v>
      </c>
      <c r="F50" s="200" t="s">
        <v>4434</v>
      </c>
      <c r="G50" s="200" t="str">
        <f>IF(B50=1,F50,"")</f>
        <v>GV.PO-01</v>
      </c>
      <c r="H50" s="37">
        <f>VLOOKUP(E50,'_Score matrix'!$B$31:$C$35,2,FALSE)</f>
        <v>1</v>
      </c>
      <c r="I50" s="37">
        <f>D50*H50</f>
        <v>0</v>
      </c>
      <c r="J50" s="37">
        <f>5*H50</f>
        <v>5</v>
      </c>
      <c r="K50" s="37"/>
      <c r="L50" s="55"/>
      <c r="N50" s="2"/>
    </row>
    <row r="51" spans="1:14" x14ac:dyDescent="0.3">
      <c r="A51" s="24" t="s">
        <v>97</v>
      </c>
      <c r="B51" s="252"/>
      <c r="C51" s="274"/>
      <c r="D51" s="22" t="str">
        <f>'Business - GOV'!L27</f>
        <v>Incomplete</v>
      </c>
      <c r="E51" s="22"/>
      <c r="F51" s="200"/>
      <c r="G51" s="200"/>
      <c r="H51" s="37"/>
      <c r="I51" s="37"/>
      <c r="J51" s="37"/>
      <c r="K51" s="37"/>
      <c r="L51" s="55" t="s">
        <v>387</v>
      </c>
      <c r="N51" s="2"/>
    </row>
    <row r="52" spans="1:14" x14ac:dyDescent="0.3">
      <c r="A52" s="24" t="s">
        <v>98</v>
      </c>
      <c r="B52" s="252"/>
      <c r="C52" s="274"/>
      <c r="D52" s="22">
        <v>1</v>
      </c>
      <c r="E52" s="22"/>
      <c r="F52" s="200"/>
      <c r="G52" s="200"/>
      <c r="H52" s="37"/>
      <c r="I52" s="37"/>
      <c r="J52" s="37"/>
      <c r="K52" s="37"/>
      <c r="L52" s="55"/>
      <c r="N52" s="2"/>
    </row>
    <row r="53" spans="1:14" x14ac:dyDescent="0.3">
      <c r="A53" s="24" t="s">
        <v>99</v>
      </c>
      <c r="B53" s="252"/>
      <c r="C53" s="274"/>
      <c r="D53" s="22">
        <v>1</v>
      </c>
      <c r="E53" s="22"/>
      <c r="F53" s="200"/>
      <c r="G53" s="200"/>
      <c r="H53" s="37"/>
      <c r="I53" s="37"/>
      <c r="J53" s="37"/>
      <c r="K53" s="37"/>
      <c r="L53" s="55"/>
      <c r="N53" s="2"/>
    </row>
    <row r="54" spans="1:14" x14ac:dyDescent="0.3">
      <c r="A54" s="24" t="s">
        <v>100</v>
      </c>
      <c r="B54" s="252"/>
      <c r="C54" s="274"/>
      <c r="D54" s="22">
        <v>1</v>
      </c>
      <c r="E54" s="22"/>
      <c r="F54" s="200"/>
      <c r="G54" s="200"/>
      <c r="H54" s="37"/>
      <c r="I54" s="37"/>
      <c r="J54" s="37"/>
      <c r="K54" s="37"/>
      <c r="L54" s="55"/>
      <c r="N54" s="2"/>
    </row>
    <row r="55" spans="1:14" x14ac:dyDescent="0.3">
      <c r="A55" s="24" t="s">
        <v>101</v>
      </c>
      <c r="B55" s="252"/>
      <c r="C55" s="274"/>
      <c r="D55" s="22">
        <v>1</v>
      </c>
      <c r="E55" s="22"/>
      <c r="F55" s="200"/>
      <c r="G55" s="200"/>
      <c r="H55" s="37"/>
      <c r="I55" s="37"/>
      <c r="J55" s="37"/>
      <c r="K55" s="37"/>
      <c r="L55" s="55"/>
      <c r="N55" s="2"/>
    </row>
    <row r="56" spans="1:14" x14ac:dyDescent="0.3">
      <c r="A56" s="24" t="s">
        <v>102</v>
      </c>
      <c r="B56" s="252"/>
      <c r="C56" s="274"/>
      <c r="D56" s="22">
        <v>1</v>
      </c>
      <c r="E56" s="22"/>
      <c r="F56" s="200"/>
      <c r="G56" s="200"/>
      <c r="H56" s="37"/>
      <c r="I56" s="37"/>
      <c r="J56" s="37"/>
      <c r="K56" s="37"/>
      <c r="L56" s="55"/>
      <c r="N56" s="2"/>
    </row>
    <row r="57" spans="1:14" x14ac:dyDescent="0.3">
      <c r="A57" s="24" t="s">
        <v>103</v>
      </c>
      <c r="B57" s="252"/>
      <c r="C57" s="274"/>
      <c r="D57" s="22">
        <v>1</v>
      </c>
      <c r="E57" s="22"/>
      <c r="F57" s="200"/>
      <c r="G57" s="200"/>
      <c r="H57" s="37"/>
      <c r="I57" s="37"/>
      <c r="J57" s="37"/>
      <c r="K57" s="37"/>
      <c r="L57" s="55"/>
      <c r="N57" s="2"/>
    </row>
    <row r="58" spans="1:14" x14ac:dyDescent="0.3">
      <c r="A58" s="24" t="s">
        <v>104</v>
      </c>
      <c r="B58" s="252"/>
      <c r="C58" s="274"/>
      <c r="D58" s="22">
        <v>1</v>
      </c>
      <c r="E58" s="22"/>
      <c r="F58" s="200"/>
      <c r="G58" s="200"/>
      <c r="H58" s="37"/>
      <c r="I58" s="37"/>
      <c r="J58" s="37"/>
      <c r="K58" s="37"/>
      <c r="L58" s="55"/>
      <c r="N58" s="2"/>
    </row>
    <row r="59" spans="1:14" x14ac:dyDescent="0.3">
      <c r="A59" s="24" t="s">
        <v>105</v>
      </c>
      <c r="B59" s="252"/>
      <c r="C59" s="274"/>
      <c r="D59" s="22">
        <v>1</v>
      </c>
      <c r="E59" s="22"/>
      <c r="F59" s="200"/>
      <c r="G59" s="200"/>
      <c r="H59" s="37"/>
      <c r="I59" s="37"/>
      <c r="J59" s="37"/>
      <c r="K59" s="37"/>
      <c r="L59" s="55"/>
      <c r="N59" s="2"/>
    </row>
    <row r="60" spans="1:14" x14ac:dyDescent="0.3">
      <c r="A60" s="24" t="s">
        <v>106</v>
      </c>
      <c r="B60" s="252"/>
      <c r="C60" s="274"/>
      <c r="D60" s="22">
        <v>1</v>
      </c>
      <c r="E60" s="22"/>
      <c r="F60" s="200"/>
      <c r="G60" s="200"/>
      <c r="H60" s="37"/>
      <c r="I60" s="37"/>
      <c r="J60" s="37"/>
      <c r="K60" s="37"/>
      <c r="L60" s="55"/>
      <c r="N60" s="2"/>
    </row>
    <row r="61" spans="1:14" x14ac:dyDescent="0.3">
      <c r="A61" s="24" t="s">
        <v>107</v>
      </c>
      <c r="B61" s="252"/>
      <c r="C61" s="274"/>
      <c r="D61" s="22">
        <v>1</v>
      </c>
      <c r="E61" s="22"/>
      <c r="F61" s="200"/>
      <c r="G61" s="200"/>
      <c r="H61" s="37"/>
      <c r="I61" s="37"/>
      <c r="J61" s="37"/>
      <c r="K61" s="37"/>
      <c r="L61" s="55"/>
      <c r="N61" s="2"/>
    </row>
    <row r="62" spans="1:14" x14ac:dyDescent="0.3">
      <c r="A62" s="24" t="s">
        <v>108</v>
      </c>
      <c r="B62" s="252"/>
      <c r="C62" s="274"/>
      <c r="D62" s="22">
        <v>1</v>
      </c>
      <c r="E62" s="22"/>
      <c r="F62" s="200"/>
      <c r="G62" s="200"/>
      <c r="H62" s="37"/>
      <c r="I62" s="37"/>
      <c r="J62" s="37"/>
      <c r="K62" s="37"/>
      <c r="L62" s="55"/>
      <c r="N62" s="2"/>
    </row>
    <row r="63" spans="1:14" x14ac:dyDescent="0.3">
      <c r="A63" s="24" t="s">
        <v>109</v>
      </c>
      <c r="B63" s="252"/>
      <c r="C63" s="274"/>
      <c r="D63" s="22">
        <v>1</v>
      </c>
      <c r="E63" s="22"/>
      <c r="F63" s="200"/>
      <c r="G63" s="200"/>
      <c r="H63" s="37"/>
      <c r="I63" s="37"/>
      <c r="J63" s="37"/>
      <c r="K63" s="37"/>
      <c r="L63" s="55"/>
      <c r="N63" s="2"/>
    </row>
    <row r="64" spans="1:14" x14ac:dyDescent="0.3">
      <c r="A64" s="24" t="s">
        <v>110</v>
      </c>
      <c r="B64" s="252"/>
      <c r="C64" s="274"/>
      <c r="D64" s="22">
        <v>1</v>
      </c>
      <c r="E64" s="22"/>
      <c r="F64" s="200"/>
      <c r="G64" s="200"/>
      <c r="H64" s="37"/>
      <c r="I64" s="37"/>
      <c r="J64" s="37"/>
      <c r="K64" s="37"/>
      <c r="L64" s="55"/>
      <c r="N64" s="2"/>
    </row>
    <row r="65" spans="1:14" x14ac:dyDescent="0.3">
      <c r="A65" s="24" t="s">
        <v>4043</v>
      </c>
      <c r="B65" s="252"/>
      <c r="C65" s="274"/>
      <c r="D65" s="22">
        <v>1</v>
      </c>
      <c r="E65" s="22"/>
      <c r="F65" s="200"/>
      <c r="G65" s="200"/>
      <c r="H65" s="37"/>
      <c r="I65" s="37"/>
      <c r="J65" s="37"/>
      <c r="K65" s="37"/>
      <c r="L65" s="55"/>
      <c r="N65" s="2"/>
    </row>
    <row r="66" spans="1:14" x14ac:dyDescent="0.3">
      <c r="A66" s="24" t="s">
        <v>190</v>
      </c>
      <c r="B66" s="252">
        <v>1</v>
      </c>
      <c r="C66" s="274" t="s">
        <v>1311</v>
      </c>
      <c r="D66" s="22">
        <v>0</v>
      </c>
      <c r="E66" s="22">
        <v>3</v>
      </c>
      <c r="F66" s="200"/>
      <c r="G66" s="200"/>
      <c r="H66" s="37">
        <f>VLOOKUP(E66,'_Score matrix'!$B$31:$C$35,2,FALSE)</f>
        <v>1</v>
      </c>
      <c r="I66" s="37">
        <f>D66*H66</f>
        <v>0</v>
      </c>
      <c r="J66" s="37">
        <f>5*H66</f>
        <v>5</v>
      </c>
      <c r="K66" s="37"/>
      <c r="L66" s="55"/>
      <c r="N66" s="2"/>
    </row>
    <row r="67" spans="1:14" x14ac:dyDescent="0.3">
      <c r="A67" s="24" t="s">
        <v>191</v>
      </c>
      <c r="B67" s="252"/>
      <c r="C67" s="274"/>
      <c r="D67" s="22" t="str">
        <f>'Business - GOV'!L38</f>
        <v>Incomplete</v>
      </c>
      <c r="E67" s="22"/>
      <c r="F67" s="200"/>
      <c r="G67" s="200"/>
      <c r="H67" s="37"/>
      <c r="I67" s="37"/>
      <c r="J67" s="37"/>
      <c r="K67" s="37"/>
      <c r="L67" s="55"/>
      <c r="N67" s="2"/>
    </row>
    <row r="68" spans="1:14" x14ac:dyDescent="0.3">
      <c r="A68" s="24" t="s">
        <v>2346</v>
      </c>
      <c r="B68" s="252"/>
      <c r="C68" s="274"/>
      <c r="D68" s="22">
        <v>1</v>
      </c>
      <c r="E68" s="22"/>
      <c r="F68" s="200"/>
      <c r="G68" s="200"/>
      <c r="H68" s="37"/>
      <c r="I68" s="37"/>
      <c r="J68" s="37"/>
      <c r="K68" s="37"/>
      <c r="L68" s="55"/>
      <c r="N68" s="2"/>
    </row>
    <row r="69" spans="1:14" x14ac:dyDescent="0.3">
      <c r="A69" s="24" t="s">
        <v>2347</v>
      </c>
      <c r="B69" s="252"/>
      <c r="C69" s="274"/>
      <c r="D69" s="22">
        <v>1</v>
      </c>
      <c r="E69" s="22"/>
      <c r="F69" s="200"/>
      <c r="G69" s="200"/>
      <c r="H69" s="37"/>
      <c r="I69" s="37"/>
      <c r="J69" s="37"/>
      <c r="K69" s="37"/>
      <c r="L69" s="55"/>
      <c r="N69" s="2"/>
    </row>
    <row r="70" spans="1:14" x14ac:dyDescent="0.3">
      <c r="A70" s="24" t="s">
        <v>2348</v>
      </c>
      <c r="B70" s="252"/>
      <c r="C70" s="274"/>
      <c r="D70" s="22">
        <v>1</v>
      </c>
      <c r="E70" s="22"/>
      <c r="F70" s="200"/>
      <c r="G70" s="200"/>
      <c r="H70" s="37"/>
      <c r="I70" s="37"/>
      <c r="J70" s="37"/>
      <c r="K70" s="37"/>
      <c r="L70" s="55"/>
      <c r="N70" s="2"/>
    </row>
    <row r="71" spans="1:14" x14ac:dyDescent="0.3">
      <c r="A71" s="24" t="s">
        <v>2349</v>
      </c>
      <c r="B71" s="252"/>
      <c r="C71" s="274"/>
      <c r="D71" s="22">
        <v>1</v>
      </c>
      <c r="E71" s="22"/>
      <c r="F71" s="200"/>
      <c r="G71" s="200"/>
      <c r="H71" s="37"/>
      <c r="I71" s="37"/>
      <c r="J71" s="37"/>
      <c r="K71" s="37"/>
      <c r="L71" s="55"/>
      <c r="N71" s="2"/>
    </row>
    <row r="72" spans="1:14" x14ac:dyDescent="0.3">
      <c r="A72" s="24" t="s">
        <v>2350</v>
      </c>
      <c r="B72" s="252"/>
      <c r="C72" s="274"/>
      <c r="D72" s="22">
        <v>1</v>
      </c>
      <c r="E72" s="22"/>
      <c r="F72" s="200"/>
      <c r="G72" s="200"/>
      <c r="H72" s="37"/>
      <c r="I72" s="37"/>
      <c r="J72" s="37"/>
      <c r="K72" s="37"/>
      <c r="L72" s="55"/>
      <c r="N72" s="2"/>
    </row>
    <row r="73" spans="1:14" x14ac:dyDescent="0.3">
      <c r="A73" s="24" t="s">
        <v>2351</v>
      </c>
      <c r="B73" s="252"/>
      <c r="C73" s="274"/>
      <c r="D73" s="22">
        <v>1</v>
      </c>
      <c r="E73" s="22"/>
      <c r="F73" s="200"/>
      <c r="G73" s="200"/>
      <c r="H73" s="37"/>
      <c r="I73" s="37"/>
      <c r="J73" s="37"/>
      <c r="K73" s="37"/>
      <c r="L73" s="55"/>
      <c r="N73" s="2"/>
    </row>
    <row r="74" spans="1:14" x14ac:dyDescent="0.3">
      <c r="A74" s="24" t="s">
        <v>2352</v>
      </c>
      <c r="B74" s="252"/>
      <c r="C74" s="274"/>
      <c r="D74" s="22">
        <v>1</v>
      </c>
      <c r="E74" s="22"/>
      <c r="F74" s="200"/>
      <c r="G74" s="200"/>
      <c r="H74" s="37"/>
      <c r="I74" s="37"/>
      <c r="J74" s="37"/>
      <c r="K74" s="37"/>
      <c r="L74" s="55"/>
      <c r="N74" s="2"/>
    </row>
    <row r="75" spans="1:14" x14ac:dyDescent="0.3">
      <c r="A75" s="24" t="s">
        <v>2353</v>
      </c>
      <c r="B75" s="252"/>
      <c r="C75" s="274"/>
      <c r="D75" s="22">
        <v>1</v>
      </c>
      <c r="E75" s="22"/>
      <c r="F75" s="200"/>
      <c r="G75" s="200"/>
      <c r="H75" s="37"/>
      <c r="I75" s="37"/>
      <c r="J75" s="37"/>
      <c r="K75" s="37"/>
      <c r="L75" s="55"/>
      <c r="N75" s="2"/>
    </row>
    <row r="76" spans="1:14" x14ac:dyDescent="0.3">
      <c r="A76" s="24" t="s">
        <v>2354</v>
      </c>
      <c r="B76" s="252">
        <v>1</v>
      </c>
      <c r="C76" s="274" t="s">
        <v>1311</v>
      </c>
      <c r="D76" s="22">
        <v>0</v>
      </c>
      <c r="E76" s="22">
        <v>3</v>
      </c>
      <c r="F76" s="200" t="s">
        <v>4435</v>
      </c>
      <c r="G76" s="200" t="str">
        <f>IF(B76=1,F76,"")</f>
        <v>GV.PO-02</v>
      </c>
      <c r="H76" s="37">
        <f>VLOOKUP(E76,'_Score matrix'!$B$31:$C$35,2,FALSE)</f>
        <v>1</v>
      </c>
      <c r="I76" s="37">
        <f>D76*H76</f>
        <v>0</v>
      </c>
      <c r="J76" s="37">
        <f>5*H76</f>
        <v>5</v>
      </c>
      <c r="K76" s="37"/>
      <c r="L76" s="55"/>
      <c r="N76" s="2"/>
    </row>
    <row r="77" spans="1:14" x14ac:dyDescent="0.3">
      <c r="A77" s="24" t="s">
        <v>2355</v>
      </c>
      <c r="B77" s="252">
        <v>1</v>
      </c>
      <c r="C77" s="274" t="s">
        <v>1311</v>
      </c>
      <c r="D77" s="22">
        <v>0</v>
      </c>
      <c r="E77" s="22">
        <v>3</v>
      </c>
      <c r="F77" s="200" t="s">
        <v>4435</v>
      </c>
      <c r="G77" s="200" t="str">
        <f>IF(B77=1,F77,"")</f>
        <v>GV.PO-02</v>
      </c>
      <c r="H77" s="37">
        <f>VLOOKUP(E77,'_Score matrix'!$B$31:$C$35,2,FALSE)</f>
        <v>1</v>
      </c>
      <c r="I77" s="37">
        <f>D77*H77</f>
        <v>0</v>
      </c>
      <c r="J77" s="37">
        <f>5*H77</f>
        <v>5</v>
      </c>
      <c r="K77" s="37"/>
      <c r="L77" s="55"/>
      <c r="N77" s="2"/>
    </row>
    <row r="78" spans="1:14" x14ac:dyDescent="0.3">
      <c r="A78" s="24" t="s">
        <v>2521</v>
      </c>
      <c r="B78" s="252">
        <v>1</v>
      </c>
      <c r="C78" s="274" t="s">
        <v>1311</v>
      </c>
      <c r="D78" s="22">
        <v>0</v>
      </c>
      <c r="E78" s="22">
        <v>3</v>
      </c>
      <c r="F78" s="200" t="s">
        <v>4417</v>
      </c>
      <c r="G78" s="200" t="str">
        <f>IF(B78=1,F78,"")</f>
        <v>ID.IM-01</v>
      </c>
      <c r="H78" s="37">
        <f>VLOOKUP(E78,'_Score matrix'!$B$31:$C$35,2,FALSE)</f>
        <v>1</v>
      </c>
      <c r="I78" s="37">
        <f>D78*H78</f>
        <v>0</v>
      </c>
      <c r="J78" s="37">
        <f>5*H78</f>
        <v>5</v>
      </c>
      <c r="K78" s="37"/>
      <c r="L78" s="55"/>
      <c r="N78" s="2"/>
    </row>
    <row r="79" spans="1:14" ht="15.15" thickBot="1" x14ac:dyDescent="0.35">
      <c r="A79" s="24" t="s">
        <v>3749</v>
      </c>
      <c r="B79" s="260">
        <v>1</v>
      </c>
      <c r="C79" s="279" t="s">
        <v>1311</v>
      </c>
      <c r="D79" s="181">
        <v>0</v>
      </c>
      <c r="E79" s="181">
        <v>3</v>
      </c>
      <c r="F79" s="201" t="s">
        <v>4466</v>
      </c>
      <c r="G79" s="200" t="str">
        <f>IF(B79=1,F79,"")</f>
        <v>GV.OC-02</v>
      </c>
      <c r="H79" s="44">
        <f>VLOOKUP(E79,'_Score matrix'!$B$31:$C$35,2,FALSE)</f>
        <v>1</v>
      </c>
      <c r="I79" s="44">
        <f>D79*H79</f>
        <v>0</v>
      </c>
      <c r="J79" s="44">
        <f>5*H79</f>
        <v>5</v>
      </c>
      <c r="K79" s="182"/>
      <c r="L79" s="64"/>
      <c r="N79" s="2"/>
    </row>
    <row r="80" spans="1:14" ht="15.15" thickBot="1" x14ac:dyDescent="0.35">
      <c r="A80" s="69" t="s">
        <v>377</v>
      </c>
      <c r="B80" s="257"/>
      <c r="C80" s="276"/>
      <c r="D80" s="20">
        <f>SUMIFS(D:D,$A:$A,"B 4*",$B:$B,1,$C:$C,"M",$L:$L,"&lt;&gt;NIST MAPPING")</f>
        <v>0</v>
      </c>
      <c r="E80" s="20">
        <f>SUMIFS(E:E,$A:$A,"B 4*",$B:$B,1,$C:$C,"M",$L:$L,"&lt;&gt;NIST MAPPING")</f>
        <v>27</v>
      </c>
      <c r="F80" s="33"/>
      <c r="G80" s="33"/>
      <c r="H80" s="33">
        <f>SUMIFS(H:H,$A:$A,"B 4*",$B:$B,1,$C:$C,"M",$L:$L,"&lt;&gt;NIST MAPPING")</f>
        <v>9</v>
      </c>
      <c r="I80" s="33">
        <f>SUMIFS(I:I,$A:$A,"B 4*",$B:$B,1,$C:$C,"M",$L:$L,"&lt;&gt;NIST MAPPING")</f>
        <v>0</v>
      </c>
      <c r="J80" s="33">
        <f>SUMIFS(J:J,$A:$A,"B 4*",$B:$B,1,$C:$C,"M",$L:$L,"&lt;&gt;NIST MAPPING")</f>
        <v>45</v>
      </c>
      <c r="K80" s="33">
        <f>IF(ROUND(100*(I80-H80)/(J80-H80),2) &lt; 0, 0, ROUND(100*(I80-H80)/(J80-H80),2))</f>
        <v>0</v>
      </c>
      <c r="L80" s="60"/>
      <c r="N80" s="2"/>
    </row>
    <row r="81" spans="1:14" ht="15.15" thickBot="1" x14ac:dyDescent="0.35">
      <c r="A81" s="70"/>
      <c r="B81" s="261"/>
      <c r="C81" s="280"/>
      <c r="D81" s="27"/>
      <c r="E81" s="27"/>
      <c r="F81" s="41"/>
      <c r="G81" s="41"/>
      <c r="H81" s="40"/>
      <c r="I81" s="40"/>
      <c r="J81" s="40"/>
      <c r="K81" s="47"/>
      <c r="N81" s="2"/>
    </row>
    <row r="82" spans="1:14" x14ac:dyDescent="0.3">
      <c r="A82" s="53" t="s">
        <v>2527</v>
      </c>
      <c r="B82" s="255"/>
      <c r="C82" s="273"/>
      <c r="D82" s="65"/>
      <c r="E82" s="65"/>
      <c r="F82" s="199"/>
      <c r="G82" s="199"/>
      <c r="H82" s="36"/>
      <c r="I82" s="36"/>
      <c r="J82" s="36"/>
      <c r="K82" s="36"/>
      <c r="L82" s="59"/>
      <c r="N82" s="2"/>
    </row>
    <row r="83" spans="1:14" x14ac:dyDescent="0.3">
      <c r="A83" s="22" t="s">
        <v>1241</v>
      </c>
      <c r="B83" s="262">
        <v>1</v>
      </c>
      <c r="C83" s="281" t="s">
        <v>1311</v>
      </c>
      <c r="D83" s="22">
        <v>0</v>
      </c>
      <c r="E83" s="22">
        <v>3</v>
      </c>
      <c r="F83" s="200" t="s">
        <v>4467</v>
      </c>
      <c r="G83" s="200" t="str">
        <f>IF(B83=1,F83,"")</f>
        <v>GV.OC-03</v>
      </c>
      <c r="H83" s="37">
        <f>VLOOKUP(E83,'_Score matrix'!$B$31:$C$35,2,FALSE)</f>
        <v>1</v>
      </c>
      <c r="I83" s="37">
        <f>D83*H83</f>
        <v>0</v>
      </c>
      <c r="J83" s="37">
        <f>5*H83</f>
        <v>5</v>
      </c>
      <c r="K83" s="37"/>
      <c r="L83" s="55"/>
      <c r="N83" s="2"/>
    </row>
    <row r="84" spans="1:14" x14ac:dyDescent="0.3">
      <c r="A84" s="24" t="s">
        <v>2525</v>
      </c>
      <c r="B84" s="252">
        <v>1</v>
      </c>
      <c r="C84" s="274" t="s">
        <v>1311</v>
      </c>
      <c r="D84" s="22">
        <v>0</v>
      </c>
      <c r="E84" s="22">
        <v>3</v>
      </c>
      <c r="F84" s="200" t="s">
        <v>4467</v>
      </c>
      <c r="G84" s="200" t="str">
        <f>IF(B84=1,F84,"")</f>
        <v>GV.OC-03</v>
      </c>
      <c r="H84" s="37">
        <f>VLOOKUP(E84,'_Score matrix'!$B$31:$C$35,2,FALSE)</f>
        <v>1</v>
      </c>
      <c r="I84" s="37">
        <f>D84*H84</f>
        <v>0</v>
      </c>
      <c r="J84" s="37">
        <f t="shared" ref="J84:J90" si="4">5*H84</f>
        <v>5</v>
      </c>
      <c r="K84" s="37"/>
      <c r="L84" s="55"/>
      <c r="N84" s="2"/>
    </row>
    <row r="85" spans="1:14" x14ac:dyDescent="0.3">
      <c r="A85" s="424" t="str">
        <f t="shared" ref="A85:E86" si="5">A84</f>
        <v>B 5.7</v>
      </c>
      <c r="B85" s="421">
        <f t="shared" si="5"/>
        <v>1</v>
      </c>
      <c r="C85" s="425" t="str">
        <f t="shared" si="5"/>
        <v>M</v>
      </c>
      <c r="D85" s="248">
        <f t="shared" si="5"/>
        <v>0</v>
      </c>
      <c r="E85" s="248">
        <f t="shared" si="5"/>
        <v>3</v>
      </c>
      <c r="F85" s="249"/>
      <c r="G85" s="249"/>
      <c r="H85" s="248">
        <f t="shared" ref="H85:J86" si="6">H84</f>
        <v>1</v>
      </c>
      <c r="I85" s="248">
        <f t="shared" si="6"/>
        <v>0</v>
      </c>
      <c r="J85" s="248">
        <f t="shared" si="6"/>
        <v>5</v>
      </c>
      <c r="K85" s="248"/>
      <c r="L85" s="426" t="s">
        <v>2516</v>
      </c>
      <c r="N85" s="2"/>
    </row>
    <row r="86" spans="1:14" x14ac:dyDescent="0.3">
      <c r="A86" s="424" t="str">
        <f t="shared" si="5"/>
        <v>B 5.7</v>
      </c>
      <c r="B86" s="421">
        <f t="shared" si="5"/>
        <v>1</v>
      </c>
      <c r="C86" s="425" t="str">
        <f t="shared" si="5"/>
        <v>M</v>
      </c>
      <c r="D86" s="248">
        <f t="shared" si="5"/>
        <v>0</v>
      </c>
      <c r="E86" s="248">
        <f t="shared" si="5"/>
        <v>3</v>
      </c>
      <c r="F86" s="249"/>
      <c r="G86" s="249"/>
      <c r="H86" s="248">
        <f t="shared" si="6"/>
        <v>1</v>
      </c>
      <c r="I86" s="248">
        <f t="shared" si="6"/>
        <v>0</v>
      </c>
      <c r="J86" s="248">
        <f t="shared" si="6"/>
        <v>5</v>
      </c>
      <c r="K86" s="248"/>
      <c r="L86" s="426" t="s">
        <v>2516</v>
      </c>
      <c r="N86" s="2"/>
    </row>
    <row r="87" spans="1:14" x14ac:dyDescent="0.3">
      <c r="A87" s="24" t="s">
        <v>2526</v>
      </c>
      <c r="B87" s="252">
        <v>1</v>
      </c>
      <c r="C87" s="274" t="s">
        <v>1311</v>
      </c>
      <c r="D87" s="22">
        <v>0</v>
      </c>
      <c r="E87" s="22">
        <v>3</v>
      </c>
      <c r="F87" s="200" t="s">
        <v>4467</v>
      </c>
      <c r="G87" s="200" t="str">
        <f>IF(B87=1,F87,"")</f>
        <v>GV.OC-03</v>
      </c>
      <c r="H87" s="37">
        <f>VLOOKUP(E87,'_Score matrix'!$B$31:$C$35,2,FALSE)</f>
        <v>1</v>
      </c>
      <c r="I87" s="37">
        <f>D87*H87</f>
        <v>0</v>
      </c>
      <c r="J87" s="37">
        <f t="shared" si="4"/>
        <v>5</v>
      </c>
      <c r="K87" s="37"/>
      <c r="L87" s="55"/>
      <c r="N87" s="2"/>
    </row>
    <row r="88" spans="1:14" x14ac:dyDescent="0.3">
      <c r="A88" s="24" t="s">
        <v>2535</v>
      </c>
      <c r="B88" s="252">
        <v>1</v>
      </c>
      <c r="C88" s="274" t="s">
        <v>1311</v>
      </c>
      <c r="D88" s="22">
        <v>0</v>
      </c>
      <c r="E88" s="22">
        <v>3</v>
      </c>
      <c r="F88" s="200" t="s">
        <v>4467</v>
      </c>
      <c r="G88" s="200" t="str">
        <f>IF(B88=1,F88,"")</f>
        <v>GV.OC-03</v>
      </c>
      <c r="H88" s="37">
        <f>VLOOKUP(E88,'_Score matrix'!$B$31:$C$35,2,FALSE)</f>
        <v>1</v>
      </c>
      <c r="I88" s="37">
        <f>D88*H88</f>
        <v>0</v>
      </c>
      <c r="J88" s="37">
        <f t="shared" si="4"/>
        <v>5</v>
      </c>
      <c r="K88" s="37"/>
      <c r="L88" s="55"/>
      <c r="N88" s="2"/>
    </row>
    <row r="89" spans="1:14" x14ac:dyDescent="0.3">
      <c r="A89" s="24" t="s">
        <v>3459</v>
      </c>
      <c r="B89" s="252">
        <v>1</v>
      </c>
      <c r="C89" s="274" t="s">
        <v>1311</v>
      </c>
      <c r="D89" s="22">
        <v>0</v>
      </c>
      <c r="E89" s="22">
        <v>3</v>
      </c>
      <c r="F89" s="200" t="s">
        <v>4467</v>
      </c>
      <c r="G89" s="200" t="str">
        <f>IF(B89=1,F89,"")</f>
        <v>GV.OC-03</v>
      </c>
      <c r="H89" s="37">
        <f>VLOOKUP(E89,'_Score matrix'!$B$31:$C$35,2,FALSE)</f>
        <v>1</v>
      </c>
      <c r="I89" s="37">
        <f>D89*H89</f>
        <v>0</v>
      </c>
      <c r="J89" s="37">
        <f t="shared" si="4"/>
        <v>5</v>
      </c>
      <c r="K89" s="37"/>
      <c r="L89" s="55"/>
      <c r="N89" s="2"/>
    </row>
    <row r="90" spans="1:14" ht="15.15" thickBot="1" x14ac:dyDescent="0.35">
      <c r="A90" s="180" t="s">
        <v>3460</v>
      </c>
      <c r="B90" s="260">
        <v>1</v>
      </c>
      <c r="C90" s="279" t="s">
        <v>1311</v>
      </c>
      <c r="D90" s="181">
        <v>0</v>
      </c>
      <c r="E90" s="181">
        <v>3</v>
      </c>
      <c r="F90" s="201" t="s">
        <v>4467</v>
      </c>
      <c r="G90" s="200" t="str">
        <f>IF(B90=1,F90,"")</f>
        <v>GV.OC-03</v>
      </c>
      <c r="H90" s="44">
        <f>VLOOKUP(E90,'_Score matrix'!$B$31:$C$35,2,FALSE)</f>
        <v>1</v>
      </c>
      <c r="I90" s="44">
        <f>D90*H90</f>
        <v>0</v>
      </c>
      <c r="J90" s="44">
        <f t="shared" si="4"/>
        <v>5</v>
      </c>
      <c r="K90" s="44"/>
      <c r="L90" s="62"/>
      <c r="N90" s="2"/>
    </row>
    <row r="91" spans="1:14" ht="15.15" thickBot="1" x14ac:dyDescent="0.35">
      <c r="A91" s="69" t="s">
        <v>377</v>
      </c>
      <c r="B91" s="257"/>
      <c r="C91" s="276"/>
      <c r="D91" s="20">
        <f>SUMIFS(D:D,$A:$A,"B 5*",$B:$B,1,$C:$C,"M",$L:$L,"&lt;&gt;NIST MAPPING")</f>
        <v>0</v>
      </c>
      <c r="E91" s="20">
        <f>SUMIFS(E:E,$A:$A,"B 5*",$B:$B,1,$C:$C,"M",$L:$L,"&lt;&gt;NIST MAPPING")</f>
        <v>30</v>
      </c>
      <c r="F91" s="33"/>
      <c r="G91" s="33"/>
      <c r="H91" s="33">
        <f>SUMIFS(H:H,$A:$A,"B 5*",$B:$B,1,$C:$C,"M",$L:$L,"&lt;&gt;NIST MAPPING")</f>
        <v>10</v>
      </c>
      <c r="I91" s="33">
        <f>SUMIFS(I:I,$A:$A,"B 5*",$B:$B,1,$C:$C,"M",$L:$L,"&lt;&gt;NIST MAPPING")</f>
        <v>0</v>
      </c>
      <c r="J91" s="33">
        <f>SUMIFS(J:J,$A:$A,"B 5*",$B:$B,1,$C:$C,"M",$L:$L,"&lt;&gt;NIST MAPPING")</f>
        <v>50</v>
      </c>
      <c r="K91" s="33">
        <f>IF(ROUND(100*(I91-H91)/(J91-H91),2) &lt; 0, 0, ROUND(100*(I91-H91)/(J91-H91),2))</f>
        <v>0</v>
      </c>
      <c r="L91" s="60"/>
      <c r="N91" s="2"/>
    </row>
    <row r="92" spans="1:14" ht="15.15" thickBot="1" x14ac:dyDescent="0.35">
      <c r="A92" s="70"/>
      <c r="B92" s="261"/>
      <c r="C92" s="280"/>
      <c r="D92" s="27"/>
      <c r="E92" s="27"/>
      <c r="F92" s="41"/>
      <c r="G92" s="41"/>
      <c r="H92" s="40"/>
      <c r="I92" s="40"/>
      <c r="J92" s="40"/>
      <c r="K92" s="47"/>
      <c r="N92" s="2"/>
    </row>
    <row r="93" spans="1:14" ht="15.15" thickBot="1" x14ac:dyDescent="0.35">
      <c r="A93" s="210" t="s">
        <v>562</v>
      </c>
      <c r="B93" s="263"/>
      <c r="C93" s="250"/>
      <c r="D93" s="211"/>
      <c r="E93" s="211"/>
      <c r="F93" s="211"/>
      <c r="G93" s="211"/>
      <c r="H93" s="211"/>
      <c r="I93" s="211"/>
      <c r="J93" s="211"/>
      <c r="K93" s="211"/>
      <c r="L93" s="212"/>
      <c r="N93" s="2"/>
    </row>
    <row r="94" spans="1:14" x14ac:dyDescent="0.3">
      <c r="A94" s="53" t="s">
        <v>226</v>
      </c>
      <c r="B94" s="255"/>
      <c r="C94" s="273"/>
      <c r="D94" s="65"/>
      <c r="E94" s="65"/>
      <c r="F94" s="199"/>
      <c r="G94" s="199"/>
      <c r="H94" s="36"/>
      <c r="I94" s="36"/>
      <c r="J94" s="36"/>
      <c r="K94" s="36"/>
      <c r="L94" s="59"/>
      <c r="N94" s="2"/>
    </row>
    <row r="95" spans="1:14" x14ac:dyDescent="0.3">
      <c r="A95" s="24" t="s">
        <v>308</v>
      </c>
      <c r="B95" s="252"/>
      <c r="C95" s="274"/>
      <c r="D95" s="22">
        <f>'People - EMP'!L10</f>
        <v>0</v>
      </c>
      <c r="E95" s="22"/>
      <c r="F95" s="200"/>
      <c r="G95" s="200"/>
      <c r="H95" s="37"/>
      <c r="I95" s="37"/>
      <c r="J95" s="37"/>
      <c r="K95" s="37"/>
      <c r="L95" s="55"/>
      <c r="N95" s="2"/>
    </row>
    <row r="96" spans="1:14" x14ac:dyDescent="0.3">
      <c r="A96" s="24" t="s">
        <v>309</v>
      </c>
      <c r="B96" s="252"/>
      <c r="C96" s="274"/>
      <c r="D96" s="22">
        <v>1</v>
      </c>
      <c r="E96" s="22"/>
      <c r="F96" s="200"/>
      <c r="G96" s="200"/>
      <c r="H96" s="37"/>
      <c r="I96" s="37"/>
      <c r="J96" s="37"/>
      <c r="K96" s="37"/>
      <c r="L96" s="55"/>
      <c r="N96" s="2"/>
    </row>
    <row r="97" spans="1:14" x14ac:dyDescent="0.3">
      <c r="A97" s="24" t="s">
        <v>313</v>
      </c>
      <c r="B97" s="252"/>
      <c r="C97" s="274"/>
      <c r="D97" s="22">
        <v>0</v>
      </c>
      <c r="E97" s="22"/>
      <c r="F97" s="200"/>
      <c r="G97" s="200"/>
      <c r="H97" s="37"/>
      <c r="I97" s="37"/>
      <c r="J97" s="37"/>
      <c r="K97" s="37"/>
      <c r="L97" s="55"/>
      <c r="N97" s="2"/>
    </row>
    <row r="98" spans="1:14" x14ac:dyDescent="0.3">
      <c r="A98" s="24" t="s">
        <v>310</v>
      </c>
      <c r="B98" s="252">
        <v>1</v>
      </c>
      <c r="C98" s="274" t="s">
        <v>1311</v>
      </c>
      <c r="D98" s="22">
        <v>0</v>
      </c>
      <c r="E98" s="22">
        <v>3</v>
      </c>
      <c r="F98" s="200" t="s">
        <v>4399</v>
      </c>
      <c r="G98" s="200" t="str">
        <f>IF(B98=1,F98,"")</f>
        <v>GV.RR-03</v>
      </c>
      <c r="H98" s="37">
        <f>VLOOKUP(E98,'_Score matrix'!$B$31:$C$35,2,FALSE)</f>
        <v>1</v>
      </c>
      <c r="I98" s="37">
        <f t="shared" ref="I98:I103" si="7">D98*H98</f>
        <v>0</v>
      </c>
      <c r="J98" s="37">
        <f>5*H98</f>
        <v>5</v>
      </c>
      <c r="K98" s="37"/>
      <c r="L98" s="55"/>
      <c r="N98" s="2"/>
    </row>
    <row r="99" spans="1:14" x14ac:dyDescent="0.3">
      <c r="A99" s="24" t="s">
        <v>311</v>
      </c>
      <c r="B99" s="252">
        <v>1</v>
      </c>
      <c r="C99" s="274" t="s">
        <v>1311</v>
      </c>
      <c r="D99" s="22">
        <v>0</v>
      </c>
      <c r="E99" s="22">
        <v>3</v>
      </c>
      <c r="F99" s="200"/>
      <c r="G99" s="200"/>
      <c r="H99" s="37">
        <f>VLOOKUP(E99,'_Score matrix'!$B$31:$C$35,2,FALSE)</f>
        <v>1</v>
      </c>
      <c r="I99" s="37">
        <f t="shared" si="7"/>
        <v>0</v>
      </c>
      <c r="J99" s="37">
        <f t="shared" ref="J99:J100" si="8">5*H99</f>
        <v>5</v>
      </c>
      <c r="K99" s="37"/>
      <c r="L99" s="55"/>
      <c r="N99" s="2"/>
    </row>
    <row r="100" spans="1:14" x14ac:dyDescent="0.3">
      <c r="A100" s="22" t="s">
        <v>312</v>
      </c>
      <c r="B100" s="262">
        <v>1</v>
      </c>
      <c r="C100" s="281" t="s">
        <v>1311</v>
      </c>
      <c r="D100" s="22">
        <v>0</v>
      </c>
      <c r="E100" s="22">
        <v>3</v>
      </c>
      <c r="F100" s="200"/>
      <c r="G100" s="200"/>
      <c r="H100" s="37">
        <f>VLOOKUP(E100,'_Score matrix'!$B$31:$C$35,2,FALSE)</f>
        <v>1</v>
      </c>
      <c r="I100" s="37">
        <f t="shared" si="7"/>
        <v>0</v>
      </c>
      <c r="J100" s="37">
        <f t="shared" si="8"/>
        <v>5</v>
      </c>
      <c r="K100" s="37"/>
      <c r="L100" s="55"/>
      <c r="N100" s="2"/>
    </row>
    <row r="101" spans="1:14" x14ac:dyDescent="0.3">
      <c r="A101" s="22" t="s">
        <v>616</v>
      </c>
      <c r="B101" s="262">
        <v>1</v>
      </c>
      <c r="C101" s="281" t="s">
        <v>1311</v>
      </c>
      <c r="D101" s="22">
        <v>0</v>
      </c>
      <c r="E101" s="22">
        <v>3</v>
      </c>
      <c r="F101" s="179"/>
      <c r="G101" s="179"/>
      <c r="H101" s="37">
        <f>VLOOKUP(E101,'_Score matrix'!$B$31:$C$35,2,FALSE)</f>
        <v>1</v>
      </c>
      <c r="I101" s="37">
        <f t="shared" si="7"/>
        <v>0</v>
      </c>
      <c r="J101" s="37">
        <f t="shared" ref="J101" si="9">5*H101</f>
        <v>5</v>
      </c>
      <c r="K101" s="37"/>
      <c r="L101" s="90"/>
      <c r="N101" s="2"/>
    </row>
    <row r="102" spans="1:14" x14ac:dyDescent="0.3">
      <c r="A102" s="22" t="s">
        <v>617</v>
      </c>
      <c r="B102" s="262">
        <v>1</v>
      </c>
      <c r="C102" s="281" t="s">
        <v>1311</v>
      </c>
      <c r="D102" s="22">
        <v>0</v>
      </c>
      <c r="E102" s="22">
        <v>3</v>
      </c>
      <c r="F102" s="179"/>
      <c r="G102" s="179"/>
      <c r="H102" s="37">
        <f>VLOOKUP(E102,'_Score matrix'!$B$31:$C$35,2,FALSE)</f>
        <v>1</v>
      </c>
      <c r="I102" s="37">
        <f t="shared" si="7"/>
        <v>0</v>
      </c>
      <c r="J102" s="37">
        <f t="shared" ref="J102:J103" si="10">5*H102</f>
        <v>5</v>
      </c>
      <c r="K102" s="37"/>
      <c r="L102" s="90"/>
      <c r="N102" s="2"/>
    </row>
    <row r="103" spans="1:14" ht="15.15" thickBot="1" x14ac:dyDescent="0.35">
      <c r="A103" s="22" t="s">
        <v>2389</v>
      </c>
      <c r="B103" s="264">
        <v>1</v>
      </c>
      <c r="C103" s="282" t="s">
        <v>1311</v>
      </c>
      <c r="D103" s="58">
        <v>0</v>
      </c>
      <c r="E103" s="58">
        <v>3</v>
      </c>
      <c r="F103" s="110"/>
      <c r="G103" s="110"/>
      <c r="H103" s="37">
        <f>VLOOKUP(E103,'_Score matrix'!$B$31:$C$35,2,FALSE)</f>
        <v>1</v>
      </c>
      <c r="I103" s="37">
        <f t="shared" si="7"/>
        <v>0</v>
      </c>
      <c r="J103" s="37">
        <f t="shared" si="10"/>
        <v>5</v>
      </c>
      <c r="K103" s="39"/>
      <c r="L103" s="61"/>
      <c r="N103" s="2"/>
    </row>
    <row r="104" spans="1:14" ht="15.15" thickBot="1" x14ac:dyDescent="0.35">
      <c r="A104" s="69" t="s">
        <v>377</v>
      </c>
      <c r="B104" s="257"/>
      <c r="C104" s="276"/>
      <c r="D104" s="20">
        <f>SUMIFS(D:D,$A:$A,"P 1*",$B:$B,1,$C:$C,"M",$L:$L,"&lt;&gt;NIST MAPPING")</f>
        <v>0</v>
      </c>
      <c r="E104" s="20">
        <f>SUMIFS(E:E,$A:$A,"P 1*",$B:$B,1,$C:$C,"M",$L:$L,"&lt;&gt;NIST MAPPING")</f>
        <v>27</v>
      </c>
      <c r="F104" s="33"/>
      <c r="G104" s="33"/>
      <c r="H104" s="33">
        <f>SUMIFS(H:H,$A:$A,"P 1*",$B:$B,1,$C:$C,"M",$L:$L,"&lt;&gt;NIST MAPPING")</f>
        <v>9</v>
      </c>
      <c r="I104" s="33">
        <f>SUMIFS(I:I,$A:$A,"P 1*",$B:$B,1,$C:$C,"M",$L:$L,"&lt;&gt;NIST MAPPING")</f>
        <v>0</v>
      </c>
      <c r="J104" s="33">
        <f>SUMIFS(J:J,$A:$A,"P 1*",$B:$B,1,$C:$C,"M",$L:$L,"&lt;&gt;NIST MAPPING")</f>
        <v>45</v>
      </c>
      <c r="K104" s="33">
        <f>IF(ROUND(100*(I104-H104)/(J104-H104),2) &lt; 0, 0, ROUND(100*(I104-H104)/(J104-H104),2))</f>
        <v>0</v>
      </c>
      <c r="L104" s="60"/>
      <c r="N104" s="2"/>
    </row>
    <row r="105" spans="1:14" ht="15.15" thickBot="1" x14ac:dyDescent="0.35">
      <c r="F105" s="5"/>
      <c r="G105" s="5"/>
      <c r="H105" s="5"/>
      <c r="I105" s="5"/>
      <c r="J105" s="5"/>
      <c r="K105" s="5"/>
      <c r="N105" s="2"/>
    </row>
    <row r="106" spans="1:14" x14ac:dyDescent="0.3">
      <c r="A106" s="53" t="s">
        <v>253</v>
      </c>
      <c r="B106" s="255"/>
      <c r="C106" s="273"/>
      <c r="D106" s="65"/>
      <c r="E106" s="65"/>
      <c r="F106" s="199"/>
      <c r="G106" s="199"/>
      <c r="H106" s="36"/>
      <c r="I106" s="36"/>
      <c r="J106" s="36"/>
      <c r="K106" s="36"/>
      <c r="L106" s="59"/>
      <c r="N106" s="2"/>
    </row>
    <row r="107" spans="1:14" x14ac:dyDescent="0.3">
      <c r="A107" s="24" t="s">
        <v>254</v>
      </c>
      <c r="B107" s="252">
        <v>1</v>
      </c>
      <c r="C107" s="274" t="s">
        <v>1311</v>
      </c>
      <c r="D107" s="22">
        <v>0</v>
      </c>
      <c r="E107" s="22">
        <v>3</v>
      </c>
      <c r="F107" s="200" t="s">
        <v>4406</v>
      </c>
      <c r="G107" s="200" t="str">
        <f>IF(B107=1,F107,"")</f>
        <v>GV.SC-02</v>
      </c>
      <c r="H107" s="37">
        <f>VLOOKUP(E107,'_Score matrix'!$B$31:$C$35,2,FALSE)</f>
        <v>1</v>
      </c>
      <c r="I107" s="37">
        <f>D107*H107</f>
        <v>0</v>
      </c>
      <c r="J107" s="37">
        <f>5*H107</f>
        <v>5</v>
      </c>
      <c r="K107" s="37"/>
      <c r="L107" s="55"/>
      <c r="N107" s="2"/>
    </row>
    <row r="108" spans="1:14" x14ac:dyDescent="0.3">
      <c r="A108" s="424" t="str">
        <f t="shared" ref="A108:E109" si="11">A107</f>
        <v>P 2.1</v>
      </c>
      <c r="B108" s="421">
        <f t="shared" si="11"/>
        <v>1</v>
      </c>
      <c r="C108" s="425" t="str">
        <f t="shared" si="11"/>
        <v>M</v>
      </c>
      <c r="D108" s="248">
        <f t="shared" si="11"/>
        <v>0</v>
      </c>
      <c r="E108" s="248">
        <f t="shared" si="11"/>
        <v>3</v>
      </c>
      <c r="F108" s="249"/>
      <c r="G108" s="249"/>
      <c r="H108" s="248">
        <f t="shared" ref="H108:J109" si="12">H107</f>
        <v>1</v>
      </c>
      <c r="I108" s="248">
        <f t="shared" si="12"/>
        <v>0</v>
      </c>
      <c r="J108" s="248">
        <f t="shared" si="12"/>
        <v>5</v>
      </c>
      <c r="K108" s="248"/>
      <c r="L108" s="426" t="s">
        <v>2516</v>
      </c>
      <c r="N108" s="2"/>
    </row>
    <row r="109" spans="1:14" x14ac:dyDescent="0.3">
      <c r="A109" s="424" t="str">
        <f t="shared" si="11"/>
        <v>P 2.1</v>
      </c>
      <c r="B109" s="421">
        <f t="shared" si="11"/>
        <v>1</v>
      </c>
      <c r="C109" s="425" t="str">
        <f t="shared" si="11"/>
        <v>M</v>
      </c>
      <c r="D109" s="248">
        <f t="shared" si="11"/>
        <v>0</v>
      </c>
      <c r="E109" s="248">
        <f t="shared" si="11"/>
        <v>3</v>
      </c>
      <c r="F109" s="249" t="s">
        <v>4398</v>
      </c>
      <c r="G109" s="249" t="str">
        <f>IF(B109=1,F109,"")</f>
        <v>GV.RR-02</v>
      </c>
      <c r="H109" s="248">
        <f t="shared" si="12"/>
        <v>1</v>
      </c>
      <c r="I109" s="248">
        <f t="shared" si="12"/>
        <v>0</v>
      </c>
      <c r="J109" s="248">
        <f t="shared" si="12"/>
        <v>5</v>
      </c>
      <c r="K109" s="248"/>
      <c r="L109" s="426" t="s">
        <v>2516</v>
      </c>
      <c r="N109" s="2"/>
    </row>
    <row r="110" spans="1:14" x14ac:dyDescent="0.3">
      <c r="A110" s="24" t="s">
        <v>255</v>
      </c>
      <c r="B110" s="252"/>
      <c r="C110" s="274"/>
      <c r="D110" s="22"/>
      <c r="E110" s="22"/>
      <c r="F110" s="200"/>
      <c r="G110" s="200"/>
      <c r="H110" s="37"/>
      <c r="I110" s="37"/>
      <c r="J110" s="37"/>
      <c r="K110" s="37"/>
      <c r="L110" s="55" t="s">
        <v>388</v>
      </c>
      <c r="N110" s="2"/>
    </row>
    <row r="111" spans="1:14" x14ac:dyDescent="0.3">
      <c r="A111" s="24" t="s">
        <v>256</v>
      </c>
      <c r="B111" s="252"/>
      <c r="C111" s="274"/>
      <c r="D111" s="22">
        <v>1</v>
      </c>
      <c r="E111" s="22"/>
      <c r="F111" s="200"/>
      <c r="G111" s="200"/>
      <c r="H111" s="37"/>
      <c r="I111" s="37"/>
      <c r="J111" s="37"/>
      <c r="K111" s="37"/>
      <c r="L111" s="55"/>
      <c r="N111" s="2"/>
    </row>
    <row r="112" spans="1:14" x14ac:dyDescent="0.3">
      <c r="A112" s="24" t="s">
        <v>257</v>
      </c>
      <c r="B112" s="252"/>
      <c r="C112" s="274"/>
      <c r="D112" s="22">
        <v>1</v>
      </c>
      <c r="E112" s="22"/>
      <c r="F112" s="200"/>
      <c r="G112" s="200"/>
      <c r="H112" s="37"/>
      <c r="I112" s="37"/>
      <c r="J112" s="37"/>
      <c r="K112" s="37"/>
      <c r="L112" s="55"/>
      <c r="N112" s="2"/>
    </row>
    <row r="113" spans="1:14" x14ac:dyDescent="0.3">
      <c r="A113" s="24" t="s">
        <v>258</v>
      </c>
      <c r="B113" s="252"/>
      <c r="C113" s="274"/>
      <c r="D113" s="22">
        <v>1</v>
      </c>
      <c r="E113" s="22"/>
      <c r="F113" s="200"/>
      <c r="G113" s="200"/>
      <c r="H113" s="37"/>
      <c r="I113" s="37"/>
      <c r="J113" s="37"/>
      <c r="K113" s="37"/>
      <c r="L113" s="55"/>
      <c r="N113" s="2"/>
    </row>
    <row r="114" spans="1:14" x14ac:dyDescent="0.3">
      <c r="A114" s="24" t="s">
        <v>259</v>
      </c>
      <c r="B114" s="252"/>
      <c r="C114" s="274"/>
      <c r="D114" s="22">
        <v>1</v>
      </c>
      <c r="E114" s="22"/>
      <c r="F114" s="200"/>
      <c r="G114" s="200"/>
      <c r="H114" s="37"/>
      <c r="I114" s="37"/>
      <c r="J114" s="37"/>
      <c r="K114" s="37"/>
      <c r="L114" s="55"/>
      <c r="N114" s="2"/>
    </row>
    <row r="115" spans="1:14" x14ac:dyDescent="0.3">
      <c r="A115" s="24" t="s">
        <v>260</v>
      </c>
      <c r="B115" s="252"/>
      <c r="C115" s="274"/>
      <c r="D115" s="22">
        <v>1</v>
      </c>
      <c r="E115" s="22"/>
      <c r="F115" s="200"/>
      <c r="G115" s="200"/>
      <c r="H115" s="37"/>
      <c r="I115" s="37"/>
      <c r="J115" s="37"/>
      <c r="K115" s="37"/>
      <c r="L115" s="55"/>
      <c r="N115" s="2"/>
    </row>
    <row r="116" spans="1:14" x14ac:dyDescent="0.3">
      <c r="A116" s="24" t="s">
        <v>261</v>
      </c>
      <c r="B116" s="252"/>
      <c r="C116" s="274"/>
      <c r="D116" s="22">
        <v>1</v>
      </c>
      <c r="E116" s="22"/>
      <c r="F116" s="200"/>
      <c r="G116" s="200"/>
      <c r="H116" s="37"/>
      <c r="I116" s="37"/>
      <c r="J116" s="37"/>
      <c r="K116" s="37"/>
      <c r="L116" s="55"/>
      <c r="N116" s="2"/>
    </row>
    <row r="117" spans="1:14" x14ac:dyDescent="0.3">
      <c r="A117" s="24" t="s">
        <v>262</v>
      </c>
      <c r="B117" s="252"/>
      <c r="C117" s="274"/>
      <c r="D117" s="22">
        <v>1</v>
      </c>
      <c r="E117" s="22"/>
      <c r="F117" s="200"/>
      <c r="G117" s="200"/>
      <c r="H117" s="37"/>
      <c r="I117" s="37"/>
      <c r="J117" s="37"/>
      <c r="K117" s="37"/>
      <c r="L117" s="55"/>
      <c r="N117" s="2"/>
    </row>
    <row r="118" spans="1:14" x14ac:dyDescent="0.3">
      <c r="A118" s="24" t="s">
        <v>263</v>
      </c>
      <c r="B118" s="252"/>
      <c r="C118" s="274"/>
      <c r="D118" s="22">
        <v>1</v>
      </c>
      <c r="E118" s="22"/>
      <c r="F118" s="200"/>
      <c r="G118" s="200"/>
      <c r="H118" s="37"/>
      <c r="I118" s="37"/>
      <c r="J118" s="37"/>
      <c r="K118" s="37"/>
      <c r="L118" s="55"/>
      <c r="N118" s="2"/>
    </row>
    <row r="119" spans="1:14" x14ac:dyDescent="0.3">
      <c r="A119" s="24" t="s">
        <v>266</v>
      </c>
      <c r="B119" s="252"/>
      <c r="C119" s="274"/>
      <c r="D119" s="22">
        <v>1</v>
      </c>
      <c r="E119" s="22"/>
      <c r="F119" s="200"/>
      <c r="G119" s="200"/>
      <c r="H119" s="37"/>
      <c r="I119" s="37"/>
      <c r="J119" s="37"/>
      <c r="K119" s="37"/>
      <c r="L119" s="55"/>
      <c r="N119" s="2"/>
    </row>
    <row r="120" spans="1:14" x14ac:dyDescent="0.3">
      <c r="A120" s="24" t="s">
        <v>267</v>
      </c>
      <c r="B120" s="252"/>
      <c r="C120" s="274"/>
      <c r="D120" s="22">
        <v>1</v>
      </c>
      <c r="E120" s="22"/>
      <c r="F120" s="200"/>
      <c r="G120" s="200"/>
      <c r="H120" s="37"/>
      <c r="I120" s="37"/>
      <c r="J120" s="37"/>
      <c r="K120" s="37"/>
      <c r="L120" s="55"/>
      <c r="N120" s="2"/>
    </row>
    <row r="121" spans="1:14" x14ac:dyDescent="0.3">
      <c r="A121" s="24" t="s">
        <v>268</v>
      </c>
      <c r="B121" s="252"/>
      <c r="C121" s="274"/>
      <c r="D121" s="22">
        <v>1</v>
      </c>
      <c r="E121" s="22"/>
      <c r="F121" s="200"/>
      <c r="G121" s="200"/>
      <c r="H121" s="37"/>
      <c r="I121" s="37"/>
      <c r="J121" s="37"/>
      <c r="K121" s="37"/>
      <c r="L121" s="55"/>
      <c r="N121" s="2"/>
    </row>
    <row r="122" spans="1:14" x14ac:dyDescent="0.3">
      <c r="A122" s="24" t="s">
        <v>269</v>
      </c>
      <c r="B122" s="252"/>
      <c r="C122" s="274"/>
      <c r="D122" s="22">
        <v>1</v>
      </c>
      <c r="E122" s="22"/>
      <c r="F122" s="200"/>
      <c r="G122" s="200"/>
      <c r="H122" s="37"/>
      <c r="I122" s="37"/>
      <c r="J122" s="37"/>
      <c r="K122" s="37"/>
      <c r="L122" s="55"/>
      <c r="N122" s="2"/>
    </row>
    <row r="123" spans="1:14" x14ac:dyDescent="0.3">
      <c r="A123" s="24" t="s">
        <v>270</v>
      </c>
      <c r="B123" s="252">
        <v>1</v>
      </c>
      <c r="C123" s="274" t="s">
        <v>1311</v>
      </c>
      <c r="D123" s="22">
        <v>0</v>
      </c>
      <c r="E123" s="22">
        <v>3</v>
      </c>
      <c r="F123" s="200" t="s">
        <v>4406</v>
      </c>
      <c r="G123" s="200" t="str">
        <f>IF(B123=1,F123,"")</f>
        <v>GV.SC-02</v>
      </c>
      <c r="H123" s="37">
        <f>VLOOKUP(E123,'_Score matrix'!$B$31:$C$35,2,FALSE)</f>
        <v>1</v>
      </c>
      <c r="I123" s="37">
        <f>D123*H123</f>
        <v>0</v>
      </c>
      <c r="J123" s="37">
        <f>5*H123</f>
        <v>5</v>
      </c>
      <c r="K123" s="37"/>
      <c r="L123" s="55"/>
      <c r="N123" s="2"/>
    </row>
    <row r="124" spans="1:14" x14ac:dyDescent="0.3">
      <c r="A124" s="424" t="str">
        <f>A123</f>
        <v>P 2.3</v>
      </c>
      <c r="B124" s="421">
        <f>B123</f>
        <v>1</v>
      </c>
      <c r="C124" s="425" t="str">
        <f>C123</f>
        <v>M</v>
      </c>
      <c r="D124" s="248">
        <f>D123</f>
        <v>0</v>
      </c>
      <c r="E124" s="248">
        <f>E123</f>
        <v>3</v>
      </c>
      <c r="F124" s="249" t="s">
        <v>4398</v>
      </c>
      <c r="G124" s="249" t="str">
        <f>IF(B124=1,F124,"")</f>
        <v>GV.RR-02</v>
      </c>
      <c r="H124" s="248">
        <f>H123</f>
        <v>1</v>
      </c>
      <c r="I124" s="248">
        <f>I123</f>
        <v>0</v>
      </c>
      <c r="J124" s="248">
        <f>J123</f>
        <v>5</v>
      </c>
      <c r="K124" s="248"/>
      <c r="L124" s="426" t="s">
        <v>2516</v>
      </c>
      <c r="N124" s="2"/>
    </row>
    <row r="125" spans="1:14" x14ac:dyDescent="0.3">
      <c r="A125" s="24" t="s">
        <v>271</v>
      </c>
      <c r="B125" s="252">
        <v>1</v>
      </c>
      <c r="C125" s="274" t="s">
        <v>1311</v>
      </c>
      <c r="D125" s="22">
        <v>0</v>
      </c>
      <c r="E125" s="22">
        <v>3</v>
      </c>
      <c r="F125" s="200" t="s">
        <v>4406</v>
      </c>
      <c r="G125" s="200" t="str">
        <f>IF(B125=1,F125,"")</f>
        <v>GV.SC-02</v>
      </c>
      <c r="H125" s="37">
        <f>VLOOKUP(E125,'_Score matrix'!$B$31:$C$35,2,FALSE)</f>
        <v>1</v>
      </c>
      <c r="I125" s="37">
        <f>D125*H125</f>
        <v>0</v>
      </c>
      <c r="J125" s="37">
        <f>5*H125</f>
        <v>5</v>
      </c>
      <c r="K125" s="37"/>
      <c r="L125" s="55"/>
      <c r="N125" s="2"/>
    </row>
    <row r="126" spans="1:14" x14ac:dyDescent="0.3">
      <c r="A126" s="24" t="s">
        <v>1358</v>
      </c>
      <c r="B126" s="252"/>
      <c r="C126" s="274"/>
      <c r="D126" s="22"/>
      <c r="E126" s="22"/>
      <c r="F126" s="200"/>
      <c r="G126" s="200"/>
      <c r="H126" s="37"/>
      <c r="I126" s="37"/>
      <c r="J126" s="37"/>
      <c r="K126" s="37"/>
      <c r="L126" s="55"/>
      <c r="N126" s="2"/>
    </row>
    <row r="127" spans="1:14" x14ac:dyDescent="0.3">
      <c r="A127" s="24" t="s">
        <v>272</v>
      </c>
      <c r="B127" s="252">
        <v>1</v>
      </c>
      <c r="C127" s="274" t="s">
        <v>1311</v>
      </c>
      <c r="D127" s="22">
        <v>0</v>
      </c>
      <c r="E127" s="22">
        <v>3</v>
      </c>
      <c r="F127" s="200" t="s">
        <v>4406</v>
      </c>
      <c r="G127" s="200" t="str">
        <f>IF(B127=1,F127,"")</f>
        <v>GV.SC-02</v>
      </c>
      <c r="H127" s="37">
        <f>VLOOKUP(E127,'_Score matrix'!$B$31:$C$35,2,FALSE)</f>
        <v>1</v>
      </c>
      <c r="I127" s="37">
        <f>D127*H127</f>
        <v>0</v>
      </c>
      <c r="J127" s="37">
        <f>5*H127</f>
        <v>5</v>
      </c>
      <c r="K127" s="37"/>
      <c r="L127" s="55"/>
      <c r="N127" s="2"/>
    </row>
    <row r="128" spans="1:14" x14ac:dyDescent="0.3">
      <c r="A128" s="24" t="s">
        <v>273</v>
      </c>
      <c r="B128" s="252">
        <v>1</v>
      </c>
      <c r="C128" s="274" t="s">
        <v>1311</v>
      </c>
      <c r="D128" s="22">
        <v>0</v>
      </c>
      <c r="E128" s="22">
        <v>3</v>
      </c>
      <c r="F128" s="200" t="s">
        <v>4406</v>
      </c>
      <c r="G128" s="200" t="str">
        <f>IF(B128=1,F128,"")</f>
        <v>GV.SC-02</v>
      </c>
      <c r="H128" s="37">
        <f>VLOOKUP(E128,'_Score matrix'!$B$31:$C$35,2,FALSE)</f>
        <v>1</v>
      </c>
      <c r="I128" s="37">
        <f>D128*H128</f>
        <v>0</v>
      </c>
      <c r="J128" s="37">
        <f>5*H128</f>
        <v>5</v>
      </c>
      <c r="K128" s="37"/>
      <c r="L128" s="55"/>
      <c r="N128" s="2"/>
    </row>
    <row r="129" spans="1:14" x14ac:dyDescent="0.3">
      <c r="A129" s="424" t="str">
        <f t="shared" ref="A129:E130" si="13">A128</f>
        <v>P 2.6</v>
      </c>
      <c r="B129" s="421">
        <f t="shared" si="13"/>
        <v>1</v>
      </c>
      <c r="C129" s="425" t="str">
        <f t="shared" si="13"/>
        <v>M</v>
      </c>
      <c r="D129" s="248">
        <f t="shared" si="13"/>
        <v>0</v>
      </c>
      <c r="E129" s="248">
        <f t="shared" si="13"/>
        <v>3</v>
      </c>
      <c r="F129" s="249"/>
      <c r="G129" s="249"/>
      <c r="H129" s="248">
        <f t="shared" ref="H129:J130" si="14">H128</f>
        <v>1</v>
      </c>
      <c r="I129" s="248">
        <f t="shared" si="14"/>
        <v>0</v>
      </c>
      <c r="J129" s="248">
        <f t="shared" si="14"/>
        <v>5</v>
      </c>
      <c r="K129" s="248"/>
      <c r="L129" s="426" t="s">
        <v>2516</v>
      </c>
      <c r="N129" s="2"/>
    </row>
    <row r="130" spans="1:14" x14ac:dyDescent="0.3">
      <c r="A130" s="424" t="str">
        <f t="shared" si="13"/>
        <v>P 2.6</v>
      </c>
      <c r="B130" s="421">
        <f t="shared" si="13"/>
        <v>1</v>
      </c>
      <c r="C130" s="425" t="str">
        <f t="shared" si="13"/>
        <v>M</v>
      </c>
      <c r="D130" s="248">
        <f t="shared" si="13"/>
        <v>0</v>
      </c>
      <c r="E130" s="248">
        <f t="shared" si="13"/>
        <v>3</v>
      </c>
      <c r="F130" s="249" t="s">
        <v>4398</v>
      </c>
      <c r="G130" s="249" t="str">
        <f>IF(B130=1,F130,"")</f>
        <v>GV.RR-02</v>
      </c>
      <c r="H130" s="248">
        <f t="shared" si="14"/>
        <v>1</v>
      </c>
      <c r="I130" s="248">
        <f t="shared" si="14"/>
        <v>0</v>
      </c>
      <c r="J130" s="248">
        <f t="shared" si="14"/>
        <v>5</v>
      </c>
      <c r="K130" s="248"/>
      <c r="L130" s="426" t="s">
        <v>2516</v>
      </c>
      <c r="N130" s="2"/>
    </row>
    <row r="131" spans="1:14" x14ac:dyDescent="0.3">
      <c r="A131" s="24" t="s">
        <v>274</v>
      </c>
      <c r="B131" s="252"/>
      <c r="C131" s="274"/>
      <c r="D131" s="22"/>
      <c r="E131" s="22"/>
      <c r="F131" s="200"/>
      <c r="G131" s="200"/>
      <c r="H131" s="37"/>
      <c r="I131" s="37"/>
      <c r="J131" s="37"/>
      <c r="K131" s="37"/>
      <c r="L131" s="55"/>
      <c r="N131" s="2"/>
    </row>
    <row r="132" spans="1:14" x14ac:dyDescent="0.3">
      <c r="A132" s="24" t="s">
        <v>2284</v>
      </c>
      <c r="B132" s="252"/>
      <c r="C132" s="274"/>
      <c r="D132" s="22">
        <v>1</v>
      </c>
      <c r="E132" s="22"/>
      <c r="F132" s="200"/>
      <c r="G132" s="200"/>
      <c r="H132" s="37"/>
      <c r="I132" s="37"/>
      <c r="J132" s="37"/>
      <c r="K132" s="37"/>
      <c r="L132" s="55"/>
      <c r="N132" s="2"/>
    </row>
    <row r="133" spans="1:14" x14ac:dyDescent="0.3">
      <c r="A133" s="24" t="s">
        <v>2285</v>
      </c>
      <c r="B133" s="252"/>
      <c r="C133" s="274"/>
      <c r="D133" s="22">
        <v>1</v>
      </c>
      <c r="E133" s="22"/>
      <c r="F133" s="200"/>
      <c r="G133" s="200"/>
      <c r="H133" s="37"/>
      <c r="I133" s="37"/>
      <c r="J133" s="37"/>
      <c r="K133" s="37"/>
      <c r="L133" s="55"/>
      <c r="N133" s="2"/>
    </row>
    <row r="134" spans="1:14" x14ac:dyDescent="0.3">
      <c r="A134" s="24" t="s">
        <v>2286</v>
      </c>
      <c r="B134" s="252"/>
      <c r="C134" s="274"/>
      <c r="D134" s="22">
        <v>1</v>
      </c>
      <c r="E134" s="22"/>
      <c r="F134" s="200"/>
      <c r="G134" s="200"/>
      <c r="H134" s="37"/>
      <c r="I134" s="37"/>
      <c r="J134" s="37"/>
      <c r="K134" s="37"/>
      <c r="L134" s="55"/>
      <c r="N134" s="2"/>
    </row>
    <row r="135" spans="1:14" x14ac:dyDescent="0.3">
      <c r="A135" s="24" t="s">
        <v>2287</v>
      </c>
      <c r="B135" s="252"/>
      <c r="C135" s="274"/>
      <c r="D135" s="22">
        <v>1</v>
      </c>
      <c r="E135" s="22"/>
      <c r="F135" s="200"/>
      <c r="G135" s="200"/>
      <c r="H135" s="37"/>
      <c r="I135" s="37"/>
      <c r="J135" s="37"/>
      <c r="K135" s="37"/>
      <c r="L135" s="55"/>
      <c r="N135" s="2"/>
    </row>
    <row r="136" spans="1:14" x14ac:dyDescent="0.3">
      <c r="A136" s="24" t="s">
        <v>2288</v>
      </c>
      <c r="B136" s="252"/>
      <c r="C136" s="274"/>
      <c r="D136" s="22">
        <v>1</v>
      </c>
      <c r="E136" s="22"/>
      <c r="F136" s="200"/>
      <c r="G136" s="200"/>
      <c r="H136" s="37"/>
      <c r="I136" s="37"/>
      <c r="J136" s="37"/>
      <c r="K136" s="37"/>
      <c r="L136" s="55"/>
      <c r="N136" s="2"/>
    </row>
    <row r="137" spans="1:14" x14ac:dyDescent="0.3">
      <c r="A137" s="24" t="s">
        <v>2289</v>
      </c>
      <c r="B137" s="252"/>
      <c r="C137" s="274"/>
      <c r="D137" s="22">
        <v>1</v>
      </c>
      <c r="E137" s="22"/>
      <c r="F137" s="200"/>
      <c r="G137" s="200"/>
      <c r="H137" s="37"/>
      <c r="I137" s="37"/>
      <c r="J137" s="37"/>
      <c r="K137" s="37"/>
      <c r="L137" s="55"/>
      <c r="N137" s="2"/>
    </row>
    <row r="138" spans="1:14" x14ac:dyDescent="0.3">
      <c r="A138" s="24" t="s">
        <v>2290</v>
      </c>
      <c r="B138" s="252"/>
      <c r="C138" s="274"/>
      <c r="D138" s="22">
        <v>1</v>
      </c>
      <c r="E138" s="22"/>
      <c r="F138" s="200"/>
      <c r="G138" s="200"/>
      <c r="H138" s="37"/>
      <c r="I138" s="37"/>
      <c r="J138" s="37"/>
      <c r="K138" s="37"/>
      <c r="L138" s="55"/>
      <c r="N138" s="2"/>
    </row>
    <row r="139" spans="1:14" x14ac:dyDescent="0.3">
      <c r="A139" s="24" t="s">
        <v>2291</v>
      </c>
      <c r="B139" s="252"/>
      <c r="C139" s="274"/>
      <c r="D139" s="22">
        <v>1</v>
      </c>
      <c r="E139" s="22"/>
      <c r="F139" s="200"/>
      <c r="G139" s="200"/>
      <c r="H139" s="37"/>
      <c r="I139" s="37"/>
      <c r="J139" s="37"/>
      <c r="K139" s="37"/>
      <c r="L139" s="55"/>
      <c r="N139" s="2"/>
    </row>
    <row r="140" spans="1:14" x14ac:dyDescent="0.3">
      <c r="A140" s="24" t="s">
        <v>277</v>
      </c>
      <c r="B140" s="252">
        <v>1</v>
      </c>
      <c r="C140" s="274" t="s">
        <v>1311</v>
      </c>
      <c r="D140" s="22">
        <v>0</v>
      </c>
      <c r="E140" s="22">
        <v>3</v>
      </c>
      <c r="F140" s="200" t="s">
        <v>4406</v>
      </c>
      <c r="G140" s="200" t="str">
        <f>IF(B140=1,F140,"")</f>
        <v>GV.SC-02</v>
      </c>
      <c r="H140" s="37">
        <f>VLOOKUP(E140,'_Score matrix'!$B$31:$C$35,2,FALSE)</f>
        <v>1</v>
      </c>
      <c r="I140" s="37">
        <f>D140*H140</f>
        <v>0</v>
      </c>
      <c r="J140" s="37">
        <f>5*H140</f>
        <v>5</v>
      </c>
      <c r="K140" s="37"/>
      <c r="L140" s="55"/>
      <c r="N140" s="2"/>
    </row>
    <row r="141" spans="1:14" x14ac:dyDescent="0.3">
      <c r="A141" s="424" t="str">
        <f t="shared" ref="A141:E142" si="15">A140</f>
        <v>P 2.8</v>
      </c>
      <c r="B141" s="421">
        <f t="shared" si="15"/>
        <v>1</v>
      </c>
      <c r="C141" s="425" t="str">
        <f t="shared" si="15"/>
        <v>M</v>
      </c>
      <c r="D141" s="248">
        <f t="shared" si="15"/>
        <v>0</v>
      </c>
      <c r="E141" s="248">
        <f t="shared" si="15"/>
        <v>3</v>
      </c>
      <c r="F141" s="249"/>
      <c r="G141" s="249"/>
      <c r="H141" s="248">
        <f t="shared" ref="H141:J142" si="16">H140</f>
        <v>1</v>
      </c>
      <c r="I141" s="248">
        <f t="shared" si="16"/>
        <v>0</v>
      </c>
      <c r="J141" s="248">
        <f t="shared" si="16"/>
        <v>5</v>
      </c>
      <c r="K141" s="248"/>
      <c r="L141" s="426" t="s">
        <v>2516</v>
      </c>
      <c r="N141" s="2"/>
    </row>
    <row r="142" spans="1:14" x14ac:dyDescent="0.3">
      <c r="A142" s="424" t="str">
        <f t="shared" si="15"/>
        <v>P 2.8</v>
      </c>
      <c r="B142" s="421">
        <f t="shared" si="15"/>
        <v>1</v>
      </c>
      <c r="C142" s="425" t="str">
        <f t="shared" si="15"/>
        <v>M</v>
      </c>
      <c r="D142" s="248">
        <f t="shared" si="15"/>
        <v>0</v>
      </c>
      <c r="E142" s="248">
        <f t="shared" si="15"/>
        <v>3</v>
      </c>
      <c r="F142" s="249" t="s">
        <v>4398</v>
      </c>
      <c r="G142" s="249" t="str">
        <f>IF(B142=1,F142,"")</f>
        <v>GV.RR-02</v>
      </c>
      <c r="H142" s="248">
        <f t="shared" si="16"/>
        <v>1</v>
      </c>
      <c r="I142" s="248">
        <f t="shared" si="16"/>
        <v>0</v>
      </c>
      <c r="J142" s="248">
        <f t="shared" si="16"/>
        <v>5</v>
      </c>
      <c r="K142" s="248"/>
      <c r="L142" s="426" t="s">
        <v>2516</v>
      </c>
      <c r="N142" s="2"/>
    </row>
    <row r="143" spans="1:14" x14ac:dyDescent="0.3">
      <c r="A143" s="25" t="s">
        <v>1321</v>
      </c>
      <c r="B143" s="256">
        <v>1</v>
      </c>
      <c r="C143" s="275" t="s">
        <v>1311</v>
      </c>
      <c r="D143" s="26">
        <v>0</v>
      </c>
      <c r="E143" s="26">
        <v>3</v>
      </c>
      <c r="F143" s="200" t="s">
        <v>4406</v>
      </c>
      <c r="G143" s="200" t="str">
        <f>IF(B143=1,F143,"")</f>
        <v>GV.SC-02</v>
      </c>
      <c r="H143" s="38">
        <f>VLOOKUP(E143,'_Score matrix'!$B$31:$C$35,2,FALSE)</f>
        <v>1</v>
      </c>
      <c r="I143" s="38">
        <f>D143*H143</f>
        <v>0</v>
      </c>
      <c r="J143" s="38">
        <f>5*H143</f>
        <v>5</v>
      </c>
      <c r="K143" s="38"/>
      <c r="L143" s="56"/>
      <c r="N143" s="2"/>
    </row>
    <row r="144" spans="1:14" ht="15.15" thickBot="1" x14ac:dyDescent="0.35">
      <c r="A144" s="25" t="s">
        <v>2158</v>
      </c>
      <c r="B144" s="256">
        <v>1</v>
      </c>
      <c r="C144" s="275" t="s">
        <v>1311</v>
      </c>
      <c r="D144" s="26">
        <v>0</v>
      </c>
      <c r="E144" s="26">
        <v>3</v>
      </c>
      <c r="F144" s="200" t="s">
        <v>4406</v>
      </c>
      <c r="G144" s="200" t="str">
        <f>IF(B144=1,F144,"")</f>
        <v>GV.SC-02</v>
      </c>
      <c r="H144" s="38">
        <f>VLOOKUP(E144,'_Score matrix'!$B$31:$C$35,2,FALSE)</f>
        <v>1</v>
      </c>
      <c r="I144" s="38">
        <f>D144*H144</f>
        <v>0</v>
      </c>
      <c r="J144" s="38">
        <f>5*H144</f>
        <v>5</v>
      </c>
      <c r="K144" s="38"/>
      <c r="L144" s="56"/>
      <c r="N144" s="2"/>
    </row>
    <row r="145" spans="1:14" ht="15.15" thickBot="1" x14ac:dyDescent="0.35">
      <c r="A145" s="69" t="s">
        <v>377</v>
      </c>
      <c r="B145" s="257"/>
      <c r="C145" s="276"/>
      <c r="D145" s="20">
        <f>SUMIFS(D:D,$A:$A,"P 2*",$B:$B,1,$C:$C,"M",$L:$L,"&lt;&gt;NIST MAPPING")</f>
        <v>0</v>
      </c>
      <c r="E145" s="20">
        <f>SUMIFS(E:E,$A:$A,"P 2*",$B:$B,1,$C:$C,"M",$L:$L,"&lt;&gt;NIST MAPPING")</f>
        <v>24</v>
      </c>
      <c r="F145" s="33"/>
      <c r="G145" s="33"/>
      <c r="H145" s="33">
        <f>SUMIFS(H:H,$A:$A,"P 2*",$B:$B,1,$C:$C,"M",$L:$L,"&lt;&gt;NIST MAPPING")</f>
        <v>8</v>
      </c>
      <c r="I145" s="33">
        <f>SUMIFS(I:I,$A:$A,"P 2*",$B:$B,1,$C:$C,"M",$L:$L,"&lt;&gt;NIST MAPPING")</f>
        <v>0</v>
      </c>
      <c r="J145" s="33">
        <f>SUMIFS(J:J,$A:$A,"P 2*",$B:$B,1,$C:$C,"M",$L:$L,"&lt;&gt;NIST MAPPING")</f>
        <v>40</v>
      </c>
      <c r="K145" s="33">
        <f>IF(ROUND(100*(I145-H145)/(J145-H145),2) &lt; 0, 0, ROUND(100*(I145-H145)/(J145-H145),2))</f>
        <v>0</v>
      </c>
      <c r="L145" s="60"/>
      <c r="N145" s="2"/>
    </row>
    <row r="146" spans="1:14" ht="15.15" thickBot="1" x14ac:dyDescent="0.35">
      <c r="A146" s="19"/>
      <c r="B146" s="266"/>
      <c r="C146" s="283"/>
      <c r="D146" s="19"/>
      <c r="E146" s="19"/>
      <c r="F146" s="41"/>
      <c r="G146" s="41"/>
      <c r="H146" s="41"/>
      <c r="I146" s="41"/>
      <c r="J146" s="41"/>
      <c r="K146" s="41"/>
      <c r="N146" s="2"/>
    </row>
    <row r="147" spans="1:14" x14ac:dyDescent="0.3">
      <c r="A147" s="53" t="s">
        <v>383</v>
      </c>
      <c r="B147" s="255"/>
      <c r="C147" s="273"/>
      <c r="D147" s="66"/>
      <c r="E147" s="66"/>
      <c r="F147" s="203"/>
      <c r="G147" s="203"/>
      <c r="H147" s="42"/>
      <c r="I147" s="42"/>
      <c r="J147" s="42"/>
      <c r="K147" s="42"/>
      <c r="L147" s="59"/>
      <c r="N147" s="2"/>
    </row>
    <row r="148" spans="1:14" x14ac:dyDescent="0.3">
      <c r="A148" s="24" t="s">
        <v>284</v>
      </c>
      <c r="B148" s="252">
        <v>1</v>
      </c>
      <c r="C148" s="274" t="s">
        <v>1311</v>
      </c>
      <c r="D148" s="22">
        <v>0</v>
      </c>
      <c r="E148" s="22">
        <v>3</v>
      </c>
      <c r="F148" s="200"/>
      <c r="G148" s="200"/>
      <c r="H148" s="37">
        <f>VLOOKUP(E148,'_Score matrix'!$B$31:$C$35,2,FALSE)</f>
        <v>1</v>
      </c>
      <c r="I148" s="37">
        <f t="shared" ref="I148:I157" si="17">D148*H148</f>
        <v>0</v>
      </c>
      <c r="J148" s="37">
        <f>5*H148</f>
        <v>5</v>
      </c>
      <c r="K148" s="37"/>
      <c r="L148" s="55"/>
      <c r="N148" s="2"/>
    </row>
    <row r="149" spans="1:14" x14ac:dyDescent="0.3">
      <c r="A149" s="24" t="s">
        <v>285</v>
      </c>
      <c r="B149" s="252">
        <v>1</v>
      </c>
      <c r="C149" s="274" t="s">
        <v>1311</v>
      </c>
      <c r="D149" s="22">
        <v>0</v>
      </c>
      <c r="E149" s="22">
        <v>3</v>
      </c>
      <c r="F149" s="200"/>
      <c r="G149" s="200"/>
      <c r="H149" s="37">
        <f>VLOOKUP(E149,'_Score matrix'!$B$31:$C$35,2,FALSE)</f>
        <v>1</v>
      </c>
      <c r="I149" s="37">
        <f t="shared" si="17"/>
        <v>0</v>
      </c>
      <c r="J149" s="37">
        <f t="shared" ref="J149:J153" si="18">5*H149</f>
        <v>5</v>
      </c>
      <c r="K149" s="37"/>
      <c r="L149" s="55"/>
      <c r="N149" s="2"/>
    </row>
    <row r="150" spans="1:14" x14ac:dyDescent="0.3">
      <c r="A150" s="24" t="s">
        <v>286</v>
      </c>
      <c r="B150" s="252">
        <v>1</v>
      </c>
      <c r="C150" s="274" t="s">
        <v>1311</v>
      </c>
      <c r="D150" s="22">
        <v>0</v>
      </c>
      <c r="E150" s="22">
        <v>3</v>
      </c>
      <c r="F150" s="200"/>
      <c r="G150" s="200"/>
      <c r="H150" s="37">
        <f>VLOOKUP(E150,'_Score matrix'!$B$31:$C$35,2,FALSE)</f>
        <v>1</v>
      </c>
      <c r="I150" s="37">
        <f t="shared" si="17"/>
        <v>0</v>
      </c>
      <c r="J150" s="37">
        <f t="shared" ref="J150" si="19">5*H150</f>
        <v>5</v>
      </c>
      <c r="K150" s="37"/>
      <c r="L150" s="55"/>
      <c r="N150" s="2"/>
    </row>
    <row r="151" spans="1:14" x14ac:dyDescent="0.3">
      <c r="A151" s="24" t="s">
        <v>287</v>
      </c>
      <c r="B151" s="252">
        <v>1</v>
      </c>
      <c r="C151" s="274" t="s">
        <v>1311</v>
      </c>
      <c r="D151" s="22">
        <v>0</v>
      </c>
      <c r="E151" s="22">
        <v>3</v>
      </c>
      <c r="F151" s="200"/>
      <c r="G151" s="200"/>
      <c r="H151" s="37">
        <f>VLOOKUP(E151,'_Score matrix'!$B$31:$C$35,2,FALSE)</f>
        <v>1</v>
      </c>
      <c r="I151" s="37">
        <f t="shared" si="17"/>
        <v>0</v>
      </c>
      <c r="J151" s="37">
        <f t="shared" si="18"/>
        <v>5</v>
      </c>
      <c r="K151" s="37"/>
      <c r="L151" s="55"/>
      <c r="N151" s="2"/>
    </row>
    <row r="152" spans="1:14" x14ac:dyDescent="0.3">
      <c r="A152" s="24" t="s">
        <v>514</v>
      </c>
      <c r="B152" s="252">
        <v>1</v>
      </c>
      <c r="C152" s="274" t="s">
        <v>1311</v>
      </c>
      <c r="D152" s="22">
        <v>0</v>
      </c>
      <c r="E152" s="22">
        <v>3</v>
      </c>
      <c r="F152" s="200"/>
      <c r="G152" s="200"/>
      <c r="H152" s="37">
        <f>VLOOKUP(E152,'_Score matrix'!$B$31:$C$35,2,FALSE)</f>
        <v>1</v>
      </c>
      <c r="I152" s="37">
        <f t="shared" si="17"/>
        <v>0</v>
      </c>
      <c r="J152" s="37">
        <f t="shared" si="18"/>
        <v>5</v>
      </c>
      <c r="K152" s="37"/>
      <c r="L152" s="55"/>
      <c r="N152" s="2"/>
    </row>
    <row r="153" spans="1:14" x14ac:dyDescent="0.3">
      <c r="A153" s="24" t="s">
        <v>1327</v>
      </c>
      <c r="B153" s="252">
        <v>1</v>
      </c>
      <c r="C153" s="274" t="s">
        <v>1311</v>
      </c>
      <c r="D153" s="22">
        <v>0</v>
      </c>
      <c r="E153" s="22">
        <v>3</v>
      </c>
      <c r="F153" s="200" t="s">
        <v>4447</v>
      </c>
      <c r="G153" s="200" t="str">
        <f>IF(B153=1,F153,"")</f>
        <v>PR.AT-01</v>
      </c>
      <c r="H153" s="37">
        <f>VLOOKUP(E153,'_Score matrix'!$B$31:$C$35,2,FALSE)</f>
        <v>1</v>
      </c>
      <c r="I153" s="37">
        <f t="shared" si="17"/>
        <v>0</v>
      </c>
      <c r="J153" s="37">
        <f t="shared" si="18"/>
        <v>5</v>
      </c>
      <c r="K153" s="37"/>
      <c r="L153" s="55"/>
      <c r="N153" s="2"/>
    </row>
    <row r="154" spans="1:14" x14ac:dyDescent="0.3">
      <c r="A154" s="24" t="s">
        <v>1489</v>
      </c>
      <c r="B154" s="252">
        <v>1</v>
      </c>
      <c r="C154" s="274" t="s">
        <v>1311</v>
      </c>
      <c r="D154" s="22">
        <v>0</v>
      </c>
      <c r="E154" s="22">
        <v>3</v>
      </c>
      <c r="F154" s="200" t="s">
        <v>4396</v>
      </c>
      <c r="G154" s="200" t="str">
        <f>IF(B154=1,F154,"")</f>
        <v>GV.RR-04</v>
      </c>
      <c r="H154" s="37">
        <f>VLOOKUP(E154,'_Score matrix'!$B$31:$C$35,2,FALSE)</f>
        <v>1</v>
      </c>
      <c r="I154" s="37">
        <f t="shared" si="17"/>
        <v>0</v>
      </c>
      <c r="J154" s="37">
        <f t="shared" ref="J154" si="20">5*H154</f>
        <v>5</v>
      </c>
      <c r="K154" s="37"/>
      <c r="L154" s="55"/>
      <c r="N154" s="2"/>
    </row>
    <row r="155" spans="1:14" x14ac:dyDescent="0.3">
      <c r="A155" s="24" t="s">
        <v>2388</v>
      </c>
      <c r="B155" s="252">
        <v>1</v>
      </c>
      <c r="C155" s="274" t="s">
        <v>1311</v>
      </c>
      <c r="D155" s="22">
        <v>0</v>
      </c>
      <c r="E155" s="22">
        <v>3</v>
      </c>
      <c r="F155" s="200"/>
      <c r="G155" s="200"/>
      <c r="H155" s="37">
        <f>VLOOKUP(E155,'_Score matrix'!$B$31:$C$35,2,FALSE)</f>
        <v>1</v>
      </c>
      <c r="I155" s="37">
        <f t="shared" si="17"/>
        <v>0</v>
      </c>
      <c r="J155" s="37">
        <f t="shared" ref="J155" si="21">5*H155</f>
        <v>5</v>
      </c>
      <c r="K155" s="37"/>
      <c r="L155" s="55"/>
      <c r="N155" s="2"/>
    </row>
    <row r="156" spans="1:14" x14ac:dyDescent="0.3">
      <c r="A156" s="24" t="s">
        <v>2558</v>
      </c>
      <c r="B156" s="252">
        <v>1</v>
      </c>
      <c r="C156" s="274" t="s">
        <v>1311</v>
      </c>
      <c r="D156" s="22">
        <v>0</v>
      </c>
      <c r="E156" s="22">
        <v>3</v>
      </c>
      <c r="F156" s="200"/>
      <c r="G156" s="200"/>
      <c r="H156" s="37">
        <f>VLOOKUP(E156,'_Score matrix'!$B$31:$C$35,2,FALSE)</f>
        <v>1</v>
      </c>
      <c r="I156" s="37">
        <f t="shared" si="17"/>
        <v>0</v>
      </c>
      <c r="J156" s="37">
        <f t="shared" ref="J156" si="22">5*H156</f>
        <v>5</v>
      </c>
      <c r="K156" s="39"/>
      <c r="L156" s="61"/>
      <c r="N156" s="2"/>
    </row>
    <row r="157" spans="1:14" ht="15.15" thickBot="1" x14ac:dyDescent="0.35">
      <c r="A157" s="24" t="s">
        <v>2559</v>
      </c>
      <c r="B157" s="264">
        <v>1</v>
      </c>
      <c r="C157" s="282" t="s">
        <v>1311</v>
      </c>
      <c r="D157" s="58">
        <v>0</v>
      </c>
      <c r="E157" s="58">
        <v>3</v>
      </c>
      <c r="F157" s="110"/>
      <c r="G157" s="110"/>
      <c r="H157" s="48">
        <f>VLOOKUP(E157,'_Score matrix'!$B$31:$C$35,2,FALSE)</f>
        <v>1</v>
      </c>
      <c r="I157" s="48">
        <f t="shared" si="17"/>
        <v>0</v>
      </c>
      <c r="J157" s="48">
        <f t="shared" ref="J157" si="23">5*H157</f>
        <v>5</v>
      </c>
      <c r="K157" s="39"/>
      <c r="L157" s="61"/>
      <c r="N157" s="2"/>
    </row>
    <row r="158" spans="1:14" ht="15.15" thickBot="1" x14ac:dyDescent="0.35">
      <c r="A158" s="69" t="s">
        <v>377</v>
      </c>
      <c r="B158" s="257"/>
      <c r="C158" s="276"/>
      <c r="D158" s="20">
        <f>SUMIFS(D:D,$A:$A,"P 3*",$B:$B,1,$C:$C,"M",$L:$L,"&lt;&gt;NIST MAPPING")</f>
        <v>0</v>
      </c>
      <c r="E158" s="20">
        <f>SUMIFS(E:E,$A:$A,"P 3*",$B:$B,1,$C:$C,"M",$L:$L,"&lt;&gt;NIST MAPPING")</f>
        <v>42</v>
      </c>
      <c r="F158" s="33"/>
      <c r="G158" s="33"/>
      <c r="H158" s="33">
        <f>SUMIFS(H:H,$A:$A,"P 3*",$B:$B,1,$C:$C,"M",$L:$L,"&lt;&gt;NIST MAPPING")</f>
        <v>14</v>
      </c>
      <c r="I158" s="33">
        <f>SUMIFS(I:I,$A:$A,"P 3*",$B:$B,1,$C:$C,"M",$L:$L,"&lt;&gt;NIST MAPPING")</f>
        <v>0</v>
      </c>
      <c r="J158" s="33">
        <f>SUMIFS(J:J,$A:$A,"P 3*",$B:$B,1,$C:$C,"M",$L:$L,"&lt;&gt;NIST MAPPING")</f>
        <v>70</v>
      </c>
      <c r="K158" s="33">
        <f>IF(ROUND(100*(I158-H158)/(J158-H158),2) &lt; 0, 0, ROUND(100*(I158-H158)/(J158-H158),2))</f>
        <v>0</v>
      </c>
      <c r="L158" s="60"/>
      <c r="N158" s="2"/>
    </row>
    <row r="159" spans="1:14" ht="15.15" thickBot="1" x14ac:dyDescent="0.35">
      <c r="A159" s="19"/>
      <c r="B159" s="266"/>
      <c r="C159" s="283"/>
      <c r="D159" s="19"/>
      <c r="E159" s="19"/>
      <c r="F159" s="41"/>
      <c r="G159" s="41"/>
      <c r="H159" s="41"/>
      <c r="I159" s="41"/>
      <c r="J159" s="41"/>
      <c r="K159" s="41"/>
      <c r="N159" s="2"/>
    </row>
    <row r="160" spans="1:14" x14ac:dyDescent="0.3">
      <c r="A160" s="53" t="s">
        <v>408</v>
      </c>
      <c r="B160" s="255"/>
      <c r="C160" s="273"/>
      <c r="D160" s="23"/>
      <c r="E160" s="23"/>
      <c r="F160" s="204"/>
      <c r="G160" s="204"/>
      <c r="H160" s="43"/>
      <c r="I160" s="43"/>
      <c r="J160" s="43"/>
      <c r="K160" s="43"/>
      <c r="L160" s="59"/>
      <c r="N160" s="2"/>
    </row>
    <row r="161" spans="1:14" x14ac:dyDescent="0.3">
      <c r="A161" s="24" t="s">
        <v>302</v>
      </c>
      <c r="B161" s="252">
        <v>1</v>
      </c>
      <c r="C161" s="274" t="s">
        <v>1311</v>
      </c>
      <c r="D161" s="22">
        <v>0</v>
      </c>
      <c r="E161" s="22">
        <v>3</v>
      </c>
      <c r="F161" s="200"/>
      <c r="G161" s="200"/>
      <c r="H161" s="37">
        <f>VLOOKUP(E161,'_Score matrix'!$B$31:$C$35,2,FALSE)</f>
        <v>1</v>
      </c>
      <c r="I161" s="37">
        <f>D161*H161</f>
        <v>0</v>
      </c>
      <c r="J161" s="37">
        <f>5*H161</f>
        <v>5</v>
      </c>
      <c r="K161" s="37"/>
      <c r="L161" s="55"/>
      <c r="N161" s="2"/>
    </row>
    <row r="162" spans="1:14" x14ac:dyDescent="0.3">
      <c r="A162" s="496" t="s">
        <v>2618</v>
      </c>
      <c r="B162" s="485"/>
      <c r="C162" s="497"/>
      <c r="D162" s="487"/>
      <c r="E162" s="487"/>
      <c r="F162" s="488"/>
      <c r="G162" s="488"/>
      <c r="H162" s="487"/>
      <c r="I162" s="487"/>
      <c r="J162" s="487"/>
      <c r="K162" s="491"/>
      <c r="L162" s="489"/>
      <c r="N162" s="2"/>
    </row>
    <row r="163" spans="1:14" x14ac:dyDescent="0.3">
      <c r="A163" s="496" t="s">
        <v>2618</v>
      </c>
      <c r="B163" s="485"/>
      <c r="C163" s="497"/>
      <c r="D163" s="487"/>
      <c r="E163" s="487"/>
      <c r="F163" s="488"/>
      <c r="G163" s="488"/>
      <c r="H163" s="487"/>
      <c r="I163" s="487"/>
      <c r="J163" s="487"/>
      <c r="K163" s="491"/>
      <c r="L163" s="489"/>
      <c r="N163" s="2"/>
    </row>
    <row r="164" spans="1:14" x14ac:dyDescent="0.3">
      <c r="A164" s="496" t="s">
        <v>2618</v>
      </c>
      <c r="B164" s="485"/>
      <c r="C164" s="497"/>
      <c r="D164" s="487"/>
      <c r="E164" s="487"/>
      <c r="F164" s="488"/>
      <c r="G164" s="488"/>
      <c r="H164" s="487"/>
      <c r="I164" s="487"/>
      <c r="J164" s="487"/>
      <c r="K164" s="491"/>
      <c r="L164" s="489"/>
      <c r="N164" s="2"/>
    </row>
    <row r="165" spans="1:14" x14ac:dyDescent="0.3">
      <c r="A165" s="496" t="s">
        <v>2618</v>
      </c>
      <c r="B165" s="485"/>
      <c r="C165" s="497"/>
      <c r="D165" s="487"/>
      <c r="E165" s="487"/>
      <c r="F165" s="488"/>
      <c r="G165" s="488"/>
      <c r="H165" s="487"/>
      <c r="I165" s="487"/>
      <c r="J165" s="487"/>
      <c r="K165" s="491"/>
      <c r="L165" s="489"/>
      <c r="N165" s="2"/>
    </row>
    <row r="166" spans="1:14" x14ac:dyDescent="0.3">
      <c r="A166" s="496" t="s">
        <v>2618</v>
      </c>
      <c r="B166" s="485"/>
      <c r="C166" s="497"/>
      <c r="D166" s="487"/>
      <c r="E166" s="487"/>
      <c r="F166" s="488"/>
      <c r="G166" s="488"/>
      <c r="H166" s="487"/>
      <c r="I166" s="487"/>
      <c r="J166" s="487"/>
      <c r="K166" s="491"/>
      <c r="L166" s="489"/>
      <c r="N166" s="2"/>
    </row>
    <row r="167" spans="1:14" x14ac:dyDescent="0.3">
      <c r="A167" s="496" t="s">
        <v>2618</v>
      </c>
      <c r="B167" s="485"/>
      <c r="C167" s="497"/>
      <c r="D167" s="487"/>
      <c r="E167" s="487"/>
      <c r="F167" s="488"/>
      <c r="G167" s="488"/>
      <c r="H167" s="487"/>
      <c r="I167" s="487"/>
      <c r="J167" s="487"/>
      <c r="K167" s="491"/>
      <c r="L167" s="489"/>
      <c r="N167" s="2"/>
    </row>
    <row r="168" spans="1:14" x14ac:dyDescent="0.3">
      <c r="A168" s="496" t="s">
        <v>2618</v>
      </c>
      <c r="B168" s="485"/>
      <c r="C168" s="497"/>
      <c r="D168" s="487"/>
      <c r="E168" s="487"/>
      <c r="F168" s="488"/>
      <c r="G168" s="488"/>
      <c r="H168" s="487"/>
      <c r="I168" s="487"/>
      <c r="J168" s="487"/>
      <c r="K168" s="491"/>
      <c r="L168" s="489"/>
      <c r="N168" s="2"/>
    </row>
    <row r="169" spans="1:14" x14ac:dyDescent="0.3">
      <c r="A169" s="496" t="s">
        <v>2618</v>
      </c>
      <c r="B169" s="485"/>
      <c r="C169" s="497"/>
      <c r="D169" s="487"/>
      <c r="E169" s="487"/>
      <c r="F169" s="488"/>
      <c r="G169" s="488"/>
      <c r="H169" s="487"/>
      <c r="I169" s="487"/>
      <c r="J169" s="487"/>
      <c r="K169" s="491"/>
      <c r="L169" s="489"/>
      <c r="N169" s="2"/>
    </row>
    <row r="170" spans="1:14" x14ac:dyDescent="0.3">
      <c r="A170" s="496" t="s">
        <v>2618</v>
      </c>
      <c r="B170" s="485"/>
      <c r="C170" s="497"/>
      <c r="D170" s="487"/>
      <c r="E170" s="487"/>
      <c r="F170" s="488"/>
      <c r="G170" s="488"/>
      <c r="H170" s="487"/>
      <c r="I170" s="487"/>
      <c r="J170" s="487"/>
      <c r="K170" s="491"/>
      <c r="L170" s="489"/>
      <c r="N170" s="2"/>
    </row>
    <row r="171" spans="1:14" x14ac:dyDescent="0.3">
      <c r="A171" s="496" t="s">
        <v>2618</v>
      </c>
      <c r="B171" s="485"/>
      <c r="C171" s="497"/>
      <c r="D171" s="487"/>
      <c r="E171" s="487"/>
      <c r="F171" s="488"/>
      <c r="G171" s="488"/>
      <c r="H171" s="487"/>
      <c r="I171" s="487"/>
      <c r="J171" s="487"/>
      <c r="K171" s="491"/>
      <c r="L171" s="489"/>
      <c r="N171" s="2"/>
    </row>
    <row r="172" spans="1:14" x14ac:dyDescent="0.3">
      <c r="A172" s="496" t="s">
        <v>2618</v>
      </c>
      <c r="B172" s="485"/>
      <c r="C172" s="497"/>
      <c r="D172" s="487"/>
      <c r="E172" s="487"/>
      <c r="F172" s="488"/>
      <c r="G172" s="488"/>
      <c r="H172" s="487"/>
      <c r="I172" s="487"/>
      <c r="J172" s="487"/>
      <c r="K172" s="491"/>
      <c r="L172" s="489"/>
      <c r="N172" s="2"/>
    </row>
    <row r="173" spans="1:14" x14ac:dyDescent="0.3">
      <c r="A173" s="496" t="s">
        <v>2618</v>
      </c>
      <c r="B173" s="485"/>
      <c r="C173" s="497"/>
      <c r="D173" s="487"/>
      <c r="E173" s="487"/>
      <c r="F173" s="488"/>
      <c r="G173" s="488"/>
      <c r="H173" s="487"/>
      <c r="I173" s="487"/>
      <c r="J173" s="487"/>
      <c r="K173" s="491"/>
      <c r="L173" s="489"/>
      <c r="N173" s="2"/>
    </row>
    <row r="174" spans="1:14" x14ac:dyDescent="0.3">
      <c r="A174" s="496" t="s">
        <v>2618</v>
      </c>
      <c r="B174" s="485"/>
      <c r="C174" s="497"/>
      <c r="D174" s="487"/>
      <c r="E174" s="487"/>
      <c r="F174" s="488"/>
      <c r="G174" s="488"/>
      <c r="H174" s="487"/>
      <c r="I174" s="487"/>
      <c r="J174" s="487"/>
      <c r="K174" s="491"/>
      <c r="L174" s="489"/>
      <c r="N174" s="2"/>
    </row>
    <row r="175" spans="1:14" x14ac:dyDescent="0.3">
      <c r="A175" s="25" t="s">
        <v>3720</v>
      </c>
      <c r="B175" s="256">
        <v>1</v>
      </c>
      <c r="C175" s="275" t="s">
        <v>1311</v>
      </c>
      <c r="D175" s="26">
        <v>0</v>
      </c>
      <c r="E175" s="26">
        <v>3</v>
      </c>
      <c r="F175" s="201"/>
      <c r="G175" s="201"/>
      <c r="H175" s="37">
        <f>VLOOKUP(E175,'_Score matrix'!$B$31:$C$35,2,FALSE)</f>
        <v>1</v>
      </c>
      <c r="I175" s="37">
        <f>D175*H175</f>
        <v>0</v>
      </c>
      <c r="J175" s="37">
        <f t="shared" ref="J175:J176" si="24">5*H175</f>
        <v>5</v>
      </c>
      <c r="K175" s="38"/>
      <c r="L175" s="56"/>
      <c r="N175" s="2"/>
    </row>
    <row r="176" spans="1:14" ht="15.15" thickBot="1" x14ac:dyDescent="0.35">
      <c r="A176" s="22" t="s">
        <v>3721</v>
      </c>
      <c r="B176" s="262">
        <v>1</v>
      </c>
      <c r="C176" s="281" t="s">
        <v>1311</v>
      </c>
      <c r="D176" s="22">
        <v>0</v>
      </c>
      <c r="E176" s="22">
        <v>3</v>
      </c>
      <c r="F176" s="37"/>
      <c r="G176" s="37"/>
      <c r="H176" s="37">
        <f>VLOOKUP(E176,'_Score matrix'!$B$31:$C$35,2,FALSE)</f>
        <v>1</v>
      </c>
      <c r="I176" s="37">
        <f>D176*H176</f>
        <v>0</v>
      </c>
      <c r="J176" s="37">
        <f t="shared" si="24"/>
        <v>5</v>
      </c>
      <c r="K176" s="37"/>
      <c r="L176" s="61"/>
      <c r="N176" s="2"/>
    </row>
    <row r="177" spans="1:14" ht="15.15" thickBot="1" x14ac:dyDescent="0.35">
      <c r="A177" s="69" t="s">
        <v>377</v>
      </c>
      <c r="B177" s="257"/>
      <c r="C177" s="276"/>
      <c r="D177" s="20">
        <f>SUMIFS(D:D,$A:$A,"P 4*",$B:$B,1,$C:$C,"M",$L:$L,"&lt;&gt;NIST MAPPING")</f>
        <v>0</v>
      </c>
      <c r="E177" s="20">
        <f>SUMIFS(E:E,$A:$A,"P 4*",$B:$B,1,$C:$C,"M",$L:$L,"&lt;&gt;NIST MAPPING")</f>
        <v>24</v>
      </c>
      <c r="F177" s="33"/>
      <c r="G177" s="33"/>
      <c r="H177" s="33">
        <f>SUMIFS(H:H,$A:$A,"P 4*",$B:$B,1,$C:$C,"M",$L:$L,"&lt;&gt;NIST MAPPING")</f>
        <v>8</v>
      </c>
      <c r="I177" s="33">
        <f>SUMIFS(I:I,$A:$A,"P 4*",$B:$B,1,$C:$C,"M",$L:$L,"&lt;&gt;NIST MAPPING")</f>
        <v>0</v>
      </c>
      <c r="J177" s="33">
        <f>SUMIFS(J:J,$A:$A,"P 4*",$B:$B,1,$C:$C,"M",$L:$L,"&lt;&gt;NIST MAPPING")</f>
        <v>40</v>
      </c>
      <c r="K177" s="33">
        <f>IF(ROUND(100*(I177-H177)/(J177-H177),2) &lt; 0, 0, ROUND(100*(I177-H177)/(J177-H177),2))</f>
        <v>0</v>
      </c>
      <c r="L177" s="60"/>
      <c r="N177" s="2"/>
    </row>
    <row r="178" spans="1:14" ht="15.15" thickBot="1" x14ac:dyDescent="0.35">
      <c r="F178" s="5"/>
      <c r="G178" s="5"/>
      <c r="H178" s="5"/>
      <c r="I178" s="5"/>
      <c r="J178" s="5"/>
      <c r="K178" s="5"/>
      <c r="N178" s="2"/>
    </row>
    <row r="179" spans="1:14" x14ac:dyDescent="0.3">
      <c r="A179" s="53" t="s">
        <v>415</v>
      </c>
      <c r="B179" s="255"/>
      <c r="C179" s="273"/>
      <c r="D179" s="66"/>
      <c r="E179" s="66"/>
      <c r="F179" s="203"/>
      <c r="G179" s="203"/>
      <c r="H179" s="42"/>
      <c r="I179" s="42"/>
      <c r="J179" s="42"/>
      <c r="K179" s="42"/>
      <c r="L179" s="59"/>
      <c r="N179" s="2"/>
    </row>
    <row r="180" spans="1:14" x14ac:dyDescent="0.3">
      <c r="A180" s="24" t="s">
        <v>425</v>
      </c>
      <c r="B180" s="252">
        <v>1</v>
      </c>
      <c r="C180" s="274" t="s">
        <v>1311</v>
      </c>
      <c r="D180" s="22">
        <v>0</v>
      </c>
      <c r="E180" s="22">
        <v>3</v>
      </c>
      <c r="F180" s="200" t="s">
        <v>4448</v>
      </c>
      <c r="G180" s="200" t="str">
        <f>IF(B180=1,F180,"")</f>
        <v>PR.AT-02</v>
      </c>
      <c r="H180" s="37">
        <f>VLOOKUP(E180,'_Score matrix'!$B$31:$C$35,2,FALSE)</f>
        <v>1</v>
      </c>
      <c r="I180" s="37">
        <f>D180*H180</f>
        <v>0</v>
      </c>
      <c r="J180" s="37">
        <f t="shared" ref="J180" si="25">5*H180</f>
        <v>5</v>
      </c>
      <c r="K180" s="37"/>
      <c r="L180" s="55"/>
      <c r="N180" s="2"/>
    </row>
    <row r="181" spans="1:14" x14ac:dyDescent="0.3">
      <c r="A181" s="24" t="s">
        <v>426</v>
      </c>
      <c r="B181" s="252"/>
      <c r="C181" s="274"/>
      <c r="D181" s="22"/>
      <c r="E181" s="22"/>
      <c r="F181" s="200"/>
      <c r="G181" s="200"/>
      <c r="H181" s="37"/>
      <c r="I181" s="37"/>
      <c r="J181" s="37"/>
      <c r="K181" s="37"/>
      <c r="L181" s="55"/>
      <c r="N181" s="2"/>
    </row>
    <row r="182" spans="1:14" x14ac:dyDescent="0.3">
      <c r="A182" s="24" t="s">
        <v>427</v>
      </c>
      <c r="B182" s="252"/>
      <c r="C182" s="274"/>
      <c r="D182" s="22">
        <v>1</v>
      </c>
      <c r="E182" s="22"/>
      <c r="F182" s="200"/>
      <c r="G182" s="200"/>
      <c r="H182" s="37"/>
      <c r="I182" s="37"/>
      <c r="J182" s="37"/>
      <c r="K182" s="37"/>
      <c r="L182" s="55"/>
      <c r="N182" s="2"/>
    </row>
    <row r="183" spans="1:14" x14ac:dyDescent="0.3">
      <c r="A183" s="24" t="s">
        <v>428</v>
      </c>
      <c r="B183" s="252"/>
      <c r="C183" s="274"/>
      <c r="D183" s="22">
        <v>1</v>
      </c>
      <c r="E183" s="22"/>
      <c r="F183" s="200"/>
      <c r="G183" s="200"/>
      <c r="H183" s="37"/>
      <c r="I183" s="37"/>
      <c r="J183" s="37"/>
      <c r="K183" s="37"/>
      <c r="L183" s="55"/>
      <c r="N183" s="2"/>
    </row>
    <row r="184" spans="1:14" x14ac:dyDescent="0.3">
      <c r="A184" s="24" t="s">
        <v>429</v>
      </c>
      <c r="B184" s="252"/>
      <c r="C184" s="274"/>
      <c r="D184" s="22">
        <v>1</v>
      </c>
      <c r="E184" s="22"/>
      <c r="F184" s="200"/>
      <c r="G184" s="200"/>
      <c r="H184" s="37"/>
      <c r="I184" s="37"/>
      <c r="J184" s="37"/>
      <c r="K184" s="37"/>
      <c r="L184" s="55"/>
      <c r="N184" s="2"/>
    </row>
    <row r="185" spans="1:14" x14ac:dyDescent="0.3">
      <c r="A185" s="24" t="s">
        <v>430</v>
      </c>
      <c r="B185" s="252"/>
      <c r="C185" s="274"/>
      <c r="D185" s="22">
        <v>1</v>
      </c>
      <c r="E185" s="22"/>
      <c r="F185" s="200"/>
      <c r="G185" s="200"/>
      <c r="H185" s="37"/>
      <c r="I185" s="37"/>
      <c r="J185" s="37"/>
      <c r="K185" s="37"/>
      <c r="L185" s="55"/>
      <c r="N185" s="2"/>
    </row>
    <row r="186" spans="1:14" x14ac:dyDescent="0.3">
      <c r="A186" s="24" t="s">
        <v>431</v>
      </c>
      <c r="B186" s="252"/>
      <c r="C186" s="274"/>
      <c r="D186" s="22">
        <v>1</v>
      </c>
      <c r="E186" s="22"/>
      <c r="F186" s="200"/>
      <c r="G186" s="200"/>
      <c r="H186" s="37"/>
      <c r="I186" s="37"/>
      <c r="J186" s="37"/>
      <c r="K186" s="37"/>
      <c r="L186" s="55"/>
      <c r="N186" s="2"/>
    </row>
    <row r="187" spans="1:14" x14ac:dyDescent="0.3">
      <c r="A187" s="24" t="s">
        <v>432</v>
      </c>
      <c r="B187" s="252"/>
      <c r="C187" s="274"/>
      <c r="D187" s="22">
        <v>1</v>
      </c>
      <c r="E187" s="22"/>
      <c r="F187" s="200"/>
      <c r="G187" s="200"/>
      <c r="H187" s="37"/>
      <c r="I187" s="37"/>
      <c r="J187" s="37"/>
      <c r="K187" s="37"/>
      <c r="L187" s="55"/>
      <c r="N187" s="2"/>
    </row>
    <row r="188" spans="1:14" x14ac:dyDescent="0.3">
      <c r="A188" s="24" t="s">
        <v>433</v>
      </c>
      <c r="B188" s="252">
        <v>1</v>
      </c>
      <c r="C188" s="274" t="s">
        <v>1311</v>
      </c>
      <c r="D188" s="22">
        <v>0</v>
      </c>
      <c r="E188" s="22">
        <v>3</v>
      </c>
      <c r="F188" s="200"/>
      <c r="G188" s="200"/>
      <c r="H188" s="37">
        <f>VLOOKUP(E188,'_Score matrix'!$B$31:$C$35,2,FALSE)</f>
        <v>1</v>
      </c>
      <c r="I188" s="37">
        <f>D188*H188</f>
        <v>0</v>
      </c>
      <c r="J188" s="37">
        <f t="shared" ref="J188" si="26">5*H188</f>
        <v>5</v>
      </c>
      <c r="K188" s="37"/>
      <c r="L188" s="55"/>
      <c r="N188" s="2"/>
    </row>
    <row r="189" spans="1:14" x14ac:dyDescent="0.3">
      <c r="A189" s="24" t="s">
        <v>434</v>
      </c>
      <c r="B189" s="252"/>
      <c r="C189" s="274"/>
      <c r="D189" s="22"/>
      <c r="E189" s="22"/>
      <c r="F189" s="200"/>
      <c r="G189" s="200"/>
      <c r="H189" s="37"/>
      <c r="I189" s="37"/>
      <c r="J189" s="37"/>
      <c r="K189" s="37"/>
      <c r="L189" s="55"/>
      <c r="N189" s="2"/>
    </row>
    <row r="190" spans="1:14" x14ac:dyDescent="0.3">
      <c r="A190" s="24" t="s">
        <v>435</v>
      </c>
      <c r="B190" s="252"/>
      <c r="C190" s="274"/>
      <c r="D190" s="22">
        <v>1</v>
      </c>
      <c r="E190" s="22"/>
      <c r="F190" s="200"/>
      <c r="G190" s="200"/>
      <c r="H190" s="37"/>
      <c r="I190" s="37"/>
      <c r="J190" s="37"/>
      <c r="K190" s="37"/>
      <c r="L190" s="55"/>
      <c r="N190" s="2"/>
    </row>
    <row r="191" spans="1:14" x14ac:dyDescent="0.3">
      <c r="A191" s="24" t="s">
        <v>436</v>
      </c>
      <c r="B191" s="252"/>
      <c r="C191" s="274"/>
      <c r="D191" s="22">
        <v>1</v>
      </c>
      <c r="E191" s="22"/>
      <c r="F191" s="200"/>
      <c r="G191" s="200"/>
      <c r="H191" s="37"/>
      <c r="I191" s="37"/>
      <c r="J191" s="37"/>
      <c r="K191" s="37"/>
      <c r="L191" s="55"/>
      <c r="N191" s="2"/>
    </row>
    <row r="192" spans="1:14" x14ac:dyDescent="0.3">
      <c r="A192" s="24" t="s">
        <v>437</v>
      </c>
      <c r="B192" s="252"/>
      <c r="C192" s="274"/>
      <c r="D192" s="22">
        <v>1</v>
      </c>
      <c r="E192" s="22"/>
      <c r="F192" s="200"/>
      <c r="G192" s="200"/>
      <c r="H192" s="37"/>
      <c r="I192" s="37"/>
      <c r="J192" s="37"/>
      <c r="K192" s="37"/>
      <c r="L192" s="55"/>
      <c r="N192" s="2"/>
    </row>
    <row r="193" spans="1:14" x14ac:dyDescent="0.3">
      <c r="A193" s="24" t="s">
        <v>438</v>
      </c>
      <c r="B193" s="252">
        <v>1</v>
      </c>
      <c r="C193" s="274" t="s">
        <v>1311</v>
      </c>
      <c r="D193" s="22">
        <v>0</v>
      </c>
      <c r="E193" s="22">
        <v>3</v>
      </c>
      <c r="F193" s="200" t="s">
        <v>4448</v>
      </c>
      <c r="G193" s="200" t="str">
        <f>IF(B193=1,F193,"")</f>
        <v>PR.AT-02</v>
      </c>
      <c r="H193" s="37">
        <f>VLOOKUP(E193,'_Score matrix'!$B$31:$C$35,2,FALSE)</f>
        <v>1</v>
      </c>
      <c r="I193" s="37">
        <f>D193*H193</f>
        <v>0</v>
      </c>
      <c r="J193" s="37">
        <f t="shared" ref="J193" si="27">5*H193</f>
        <v>5</v>
      </c>
      <c r="K193" s="37"/>
      <c r="L193" s="55"/>
      <c r="N193" s="2"/>
    </row>
    <row r="194" spans="1:14" x14ac:dyDescent="0.3">
      <c r="A194" s="24" t="s">
        <v>439</v>
      </c>
      <c r="B194" s="252">
        <v>1</v>
      </c>
      <c r="C194" s="274" t="s">
        <v>1311</v>
      </c>
      <c r="D194" s="22">
        <v>0</v>
      </c>
      <c r="E194" s="22">
        <v>3</v>
      </c>
      <c r="F194" s="200" t="s">
        <v>4448</v>
      </c>
      <c r="G194" s="200" t="str">
        <f>IF(B194=1,F194,"")</f>
        <v>PR.AT-02</v>
      </c>
      <c r="H194" s="37">
        <f>VLOOKUP(E194,'_Score matrix'!$B$31:$C$35,2,FALSE)</f>
        <v>1</v>
      </c>
      <c r="I194" s="37">
        <f>D194*H194</f>
        <v>0</v>
      </c>
      <c r="J194" s="37">
        <f t="shared" ref="J194" si="28">5*H194</f>
        <v>5</v>
      </c>
      <c r="K194" s="37"/>
      <c r="L194" s="55"/>
      <c r="N194" s="2"/>
    </row>
    <row r="195" spans="1:14" x14ac:dyDescent="0.3">
      <c r="A195" s="24" t="s">
        <v>440</v>
      </c>
      <c r="B195" s="252">
        <v>1</v>
      </c>
      <c r="C195" s="274" t="s">
        <v>1311</v>
      </c>
      <c r="D195" s="22">
        <v>0</v>
      </c>
      <c r="E195" s="22">
        <v>3</v>
      </c>
      <c r="F195" s="200" t="s">
        <v>4448</v>
      </c>
      <c r="G195" s="200" t="str">
        <f>IF(B195=1,F195,"")</f>
        <v>PR.AT-02</v>
      </c>
      <c r="H195" s="37">
        <f>VLOOKUP(E195,'_Score matrix'!$B$31:$C$35,2,FALSE)</f>
        <v>1</v>
      </c>
      <c r="I195" s="37">
        <f>D195*H195</f>
        <v>0</v>
      </c>
      <c r="J195" s="37">
        <f t="shared" ref="J195:J197" si="29">5*H195</f>
        <v>5</v>
      </c>
      <c r="K195" s="37"/>
      <c r="L195" s="55"/>
      <c r="N195" s="2"/>
    </row>
    <row r="196" spans="1:14" x14ac:dyDescent="0.3">
      <c r="A196" s="24" t="s">
        <v>441</v>
      </c>
      <c r="B196" s="252">
        <v>1</v>
      </c>
      <c r="C196" s="274" t="s">
        <v>1311</v>
      </c>
      <c r="D196" s="22">
        <v>0</v>
      </c>
      <c r="E196" s="22">
        <v>3</v>
      </c>
      <c r="F196" s="200"/>
      <c r="G196" s="200"/>
      <c r="H196" s="37">
        <f>VLOOKUP(E196,'_Score matrix'!$B$31:$C$35,2,FALSE)</f>
        <v>1</v>
      </c>
      <c r="I196" s="37">
        <f>D196*H196</f>
        <v>0</v>
      </c>
      <c r="J196" s="37">
        <f t="shared" si="29"/>
        <v>5</v>
      </c>
      <c r="K196" s="37"/>
      <c r="L196" s="55"/>
      <c r="N196" s="2"/>
    </row>
    <row r="197" spans="1:14" ht="15.15" thickBot="1" x14ac:dyDescent="0.35">
      <c r="A197" s="24" t="s">
        <v>1325</v>
      </c>
      <c r="B197" s="256">
        <v>1</v>
      </c>
      <c r="C197" s="275" t="s">
        <v>1311</v>
      </c>
      <c r="D197" s="26">
        <v>0</v>
      </c>
      <c r="E197" s="26">
        <v>3</v>
      </c>
      <c r="F197" s="200" t="s">
        <v>4448</v>
      </c>
      <c r="G197" s="200" t="str">
        <f>IF(B197=1,F197,"")</f>
        <v>PR.AT-02</v>
      </c>
      <c r="H197" s="38">
        <f>VLOOKUP(E197,'_Score matrix'!$B$31:$C$35,2,FALSE)</f>
        <v>1</v>
      </c>
      <c r="I197" s="38">
        <f>D197*H197</f>
        <v>0</v>
      </c>
      <c r="J197" s="38">
        <f t="shared" si="29"/>
        <v>5</v>
      </c>
      <c r="K197" s="38"/>
      <c r="L197" s="56"/>
      <c r="N197" s="2"/>
    </row>
    <row r="198" spans="1:14" ht="15.15" thickBot="1" x14ac:dyDescent="0.35">
      <c r="A198" s="69" t="s">
        <v>377</v>
      </c>
      <c r="B198" s="257"/>
      <c r="C198" s="276"/>
      <c r="D198" s="20">
        <f>SUMIFS(D:D,$A:$A,"P 5*",$B:$B,1,$C:$C,"M",$L:$L,"&lt;&gt;NIST MAPPING")</f>
        <v>0</v>
      </c>
      <c r="E198" s="20">
        <f>SUMIFS(E:E,$A:$A,"P 5*",$B:$B,1,$C:$C,"M",$L:$L,"&lt;&gt;NIST MAPPING")</f>
        <v>21</v>
      </c>
      <c r="F198" s="33"/>
      <c r="G198" s="33"/>
      <c r="H198" s="33">
        <f>SUMIFS(H:H,$A:$A,"P 5*",$B:$B,1,$C:$C,"M",$L:$L,"&lt;&gt;NIST MAPPING")</f>
        <v>7</v>
      </c>
      <c r="I198" s="33">
        <f>SUMIFS(I:I,$A:$A,"P 5*",$B:$B,1,$C:$C,"M",$L:$L,"&lt;&gt;NIST MAPPING")</f>
        <v>0</v>
      </c>
      <c r="J198" s="33">
        <f>SUMIFS(J:J,$A:$A,"P 5*",$B:$B,1,$C:$C,"M",$L:$L,"&lt;&gt;NIST MAPPING")</f>
        <v>35</v>
      </c>
      <c r="K198" s="33">
        <f>IF(ROUND(100*(I198-H198)/(J198-H198),2) &lt; 0, 0, ROUND(100*(I198-H198)/(J198-H198),2))</f>
        <v>0</v>
      </c>
      <c r="L198" s="60"/>
      <c r="N198" s="2"/>
    </row>
    <row r="199" spans="1:14" ht="15.15" thickBot="1" x14ac:dyDescent="0.35">
      <c r="A199" s="19"/>
      <c r="B199" s="266"/>
      <c r="C199" s="283"/>
      <c r="D199" s="19"/>
      <c r="E199" s="19"/>
      <c r="F199" s="41"/>
      <c r="G199" s="41"/>
      <c r="H199" s="41"/>
      <c r="I199" s="41"/>
      <c r="J199" s="41"/>
      <c r="K199" s="41"/>
      <c r="N199" s="2"/>
    </row>
    <row r="200" spans="1:14" ht="15.15" thickBot="1" x14ac:dyDescent="0.35">
      <c r="A200" s="210" t="s">
        <v>561</v>
      </c>
      <c r="B200" s="263"/>
      <c r="C200" s="250"/>
      <c r="D200" s="211"/>
      <c r="E200" s="211"/>
      <c r="F200" s="211"/>
      <c r="G200" s="211"/>
      <c r="H200" s="211"/>
      <c r="I200" s="211"/>
      <c r="J200" s="211"/>
      <c r="K200" s="211"/>
      <c r="L200" s="212"/>
      <c r="N200" s="2"/>
    </row>
    <row r="201" spans="1:14" x14ac:dyDescent="0.3">
      <c r="A201" s="53" t="s">
        <v>466</v>
      </c>
      <c r="B201" s="255"/>
      <c r="C201" s="273"/>
      <c r="D201" s="23"/>
      <c r="E201" s="23"/>
      <c r="F201" s="204"/>
      <c r="G201" s="204"/>
      <c r="H201" s="43"/>
      <c r="I201" s="43"/>
      <c r="J201" s="43"/>
      <c r="K201" s="43"/>
      <c r="L201" s="59"/>
      <c r="N201" s="2"/>
    </row>
    <row r="202" spans="1:14" x14ac:dyDescent="0.3">
      <c r="A202" s="24" t="s">
        <v>487</v>
      </c>
      <c r="B202" s="252">
        <v>1</v>
      </c>
      <c r="C202" s="274" t="s">
        <v>1311</v>
      </c>
      <c r="D202" s="22">
        <v>0</v>
      </c>
      <c r="E202" s="22">
        <v>3</v>
      </c>
      <c r="F202" s="200"/>
      <c r="G202" s="200"/>
      <c r="H202" s="37">
        <f>VLOOKUP(E202,'_Score matrix'!$B$31:$C$35,2,FALSE)</f>
        <v>1</v>
      </c>
      <c r="I202" s="37">
        <f>D202*H202</f>
        <v>0</v>
      </c>
      <c r="J202" s="37">
        <f>5*H202</f>
        <v>5</v>
      </c>
      <c r="K202" s="37"/>
      <c r="L202" s="55"/>
      <c r="N202" s="2"/>
    </row>
    <row r="203" spans="1:14" x14ac:dyDescent="0.3">
      <c r="A203" s="24" t="s">
        <v>488</v>
      </c>
      <c r="B203" s="252">
        <v>1</v>
      </c>
      <c r="C203" s="274" t="s">
        <v>1311</v>
      </c>
      <c r="D203" s="22">
        <v>0</v>
      </c>
      <c r="E203" s="22">
        <v>3</v>
      </c>
      <c r="F203" s="200"/>
      <c r="G203" s="200"/>
      <c r="H203" s="37">
        <f>VLOOKUP(E203,'_Score matrix'!$B$31:$C$35,2,FALSE)</f>
        <v>1</v>
      </c>
      <c r="I203" s="37">
        <f>D203*H203</f>
        <v>0</v>
      </c>
      <c r="J203" s="37">
        <f>5*H203</f>
        <v>5</v>
      </c>
      <c r="K203" s="37"/>
      <c r="L203" s="55"/>
      <c r="N203" s="2"/>
    </row>
    <row r="204" spans="1:14" x14ac:dyDescent="0.3">
      <c r="A204" s="24" t="s">
        <v>489</v>
      </c>
      <c r="B204" s="252"/>
      <c r="C204" s="274"/>
      <c r="D204" s="22"/>
      <c r="E204" s="22"/>
      <c r="F204" s="200"/>
      <c r="G204" s="200"/>
      <c r="H204" s="37"/>
      <c r="I204" s="37"/>
      <c r="J204" s="37"/>
      <c r="K204" s="37"/>
      <c r="L204" s="55"/>
      <c r="N204" s="2"/>
    </row>
    <row r="205" spans="1:14" x14ac:dyDescent="0.3">
      <c r="A205" s="24" t="s">
        <v>490</v>
      </c>
      <c r="B205" s="252"/>
      <c r="C205" s="274"/>
      <c r="D205" s="22">
        <v>1</v>
      </c>
      <c r="E205" s="22"/>
      <c r="F205" s="200"/>
      <c r="G205" s="200"/>
      <c r="H205" s="37"/>
      <c r="I205" s="37"/>
      <c r="J205" s="37"/>
      <c r="K205" s="37"/>
      <c r="L205" s="55"/>
      <c r="N205" s="2"/>
    </row>
    <row r="206" spans="1:14" x14ac:dyDescent="0.3">
      <c r="A206" s="24" t="s">
        <v>491</v>
      </c>
      <c r="B206" s="252"/>
      <c r="C206" s="274"/>
      <c r="D206" s="22">
        <v>1</v>
      </c>
      <c r="E206" s="22"/>
      <c r="F206" s="200"/>
      <c r="G206" s="200"/>
      <c r="H206" s="37"/>
      <c r="I206" s="37"/>
      <c r="J206" s="37"/>
      <c r="K206" s="37"/>
      <c r="L206" s="55"/>
      <c r="N206" s="2"/>
    </row>
    <row r="207" spans="1:14" x14ac:dyDescent="0.3">
      <c r="A207" s="24" t="s">
        <v>492</v>
      </c>
      <c r="B207" s="252"/>
      <c r="C207" s="274"/>
      <c r="D207" s="22">
        <v>1</v>
      </c>
      <c r="E207" s="22"/>
      <c r="F207" s="200"/>
      <c r="G207" s="200"/>
      <c r="H207" s="37"/>
      <c r="I207" s="37"/>
      <c r="J207" s="37"/>
      <c r="K207" s="37"/>
      <c r="L207" s="55"/>
      <c r="N207" s="2"/>
    </row>
    <row r="208" spans="1:14" x14ac:dyDescent="0.3">
      <c r="A208" s="24" t="s">
        <v>493</v>
      </c>
      <c r="B208" s="252"/>
      <c r="C208" s="274"/>
      <c r="D208" s="22">
        <v>1</v>
      </c>
      <c r="E208" s="22"/>
      <c r="F208" s="200"/>
      <c r="G208" s="200"/>
      <c r="H208" s="37"/>
      <c r="I208" s="37"/>
      <c r="J208" s="37"/>
      <c r="K208" s="37"/>
      <c r="L208" s="55"/>
      <c r="N208" s="2"/>
    </row>
    <row r="209" spans="1:14" x14ac:dyDescent="0.3">
      <c r="A209" s="24" t="s">
        <v>494</v>
      </c>
      <c r="B209" s="252"/>
      <c r="C209" s="274"/>
      <c r="D209" s="22">
        <v>1</v>
      </c>
      <c r="E209" s="22"/>
      <c r="F209" s="200"/>
      <c r="G209" s="200"/>
      <c r="H209" s="37"/>
      <c r="I209" s="37"/>
      <c r="J209" s="37"/>
      <c r="K209" s="37"/>
      <c r="L209" s="55"/>
      <c r="N209" s="2"/>
    </row>
    <row r="210" spans="1:14" x14ac:dyDescent="0.3">
      <c r="A210" s="24" t="s">
        <v>495</v>
      </c>
      <c r="B210" s="252"/>
      <c r="C210" s="274"/>
      <c r="D210" s="22">
        <v>1</v>
      </c>
      <c r="E210" s="22"/>
      <c r="F210" s="200"/>
      <c r="G210" s="200"/>
      <c r="H210" s="37"/>
      <c r="I210" s="37"/>
      <c r="J210" s="37"/>
      <c r="K210" s="37"/>
      <c r="L210" s="55"/>
      <c r="N210" s="2"/>
    </row>
    <row r="211" spans="1:14" x14ac:dyDescent="0.3">
      <c r="A211" s="24" t="s">
        <v>496</v>
      </c>
      <c r="B211" s="252"/>
      <c r="C211" s="274"/>
      <c r="D211" s="22">
        <v>1</v>
      </c>
      <c r="E211" s="22"/>
      <c r="F211" s="200"/>
      <c r="G211" s="200"/>
      <c r="H211" s="37"/>
      <c r="I211" s="37"/>
      <c r="J211" s="37"/>
      <c r="K211" s="37"/>
      <c r="L211" s="55"/>
      <c r="N211" s="2"/>
    </row>
    <row r="212" spans="1:14" x14ac:dyDescent="0.3">
      <c r="A212" s="24" t="s">
        <v>497</v>
      </c>
      <c r="B212" s="252"/>
      <c r="C212" s="274"/>
      <c r="D212" s="22">
        <v>1</v>
      </c>
      <c r="E212" s="22"/>
      <c r="F212" s="200"/>
      <c r="G212" s="200"/>
      <c r="H212" s="37"/>
      <c r="I212" s="37"/>
      <c r="J212" s="37"/>
      <c r="K212" s="37"/>
      <c r="L212" s="55"/>
      <c r="N212" s="2"/>
    </row>
    <row r="213" spans="1:14" x14ac:dyDescent="0.3">
      <c r="A213" s="24" t="s">
        <v>498</v>
      </c>
      <c r="B213" s="252"/>
      <c r="C213" s="274"/>
      <c r="D213" s="22">
        <v>1</v>
      </c>
      <c r="E213" s="22"/>
      <c r="F213" s="200"/>
      <c r="G213" s="200"/>
      <c r="H213" s="37"/>
      <c r="I213" s="37"/>
      <c r="J213" s="37"/>
      <c r="K213" s="37"/>
      <c r="L213" s="55"/>
      <c r="N213" s="2"/>
    </row>
    <row r="214" spans="1:14" x14ac:dyDescent="0.3">
      <c r="A214" s="24" t="s">
        <v>1452</v>
      </c>
      <c r="B214" s="252"/>
      <c r="C214" s="274"/>
      <c r="D214" s="22">
        <v>1</v>
      </c>
      <c r="E214" s="22"/>
      <c r="F214" s="200"/>
      <c r="G214" s="200"/>
      <c r="H214" s="37"/>
      <c r="I214" s="37"/>
      <c r="J214" s="37"/>
      <c r="K214" s="37"/>
      <c r="L214" s="55"/>
      <c r="N214" s="2"/>
    </row>
    <row r="215" spans="1:14" x14ac:dyDescent="0.3">
      <c r="A215" s="24" t="s">
        <v>499</v>
      </c>
      <c r="B215" s="252">
        <v>1</v>
      </c>
      <c r="C215" s="274" t="s">
        <v>1311</v>
      </c>
      <c r="D215" s="22">
        <v>0</v>
      </c>
      <c r="E215" s="22">
        <v>3</v>
      </c>
      <c r="F215" s="200"/>
      <c r="G215" s="200"/>
      <c r="H215" s="37">
        <f>VLOOKUP(E215,'_Score matrix'!$B$31:$C$35,2,FALSE)</f>
        <v>1</v>
      </c>
      <c r="I215" s="37">
        <f>D215*H215</f>
        <v>0</v>
      </c>
      <c r="J215" s="37">
        <f>5*H215</f>
        <v>5</v>
      </c>
      <c r="K215" s="37"/>
      <c r="L215" s="55"/>
      <c r="N215" s="2"/>
    </row>
    <row r="216" spans="1:14" ht="15.15" thickBot="1" x14ac:dyDescent="0.35">
      <c r="A216" s="25" t="s">
        <v>500</v>
      </c>
      <c r="B216" s="256">
        <v>1</v>
      </c>
      <c r="C216" s="275" t="s">
        <v>1311</v>
      </c>
      <c r="D216" s="26">
        <v>0</v>
      </c>
      <c r="E216" s="26">
        <v>3</v>
      </c>
      <c r="F216" s="201"/>
      <c r="G216" s="201"/>
      <c r="H216" s="38">
        <f>VLOOKUP(E216,'_Score matrix'!$B$31:$C$35,2,FALSE)</f>
        <v>1</v>
      </c>
      <c r="I216" s="38">
        <f>D216*H216</f>
        <v>0</v>
      </c>
      <c r="J216" s="38">
        <f>5*H216</f>
        <v>5</v>
      </c>
      <c r="K216" s="38"/>
      <c r="L216" s="56"/>
      <c r="N216" s="2"/>
    </row>
    <row r="217" spans="1:14" ht="15.15" thickBot="1" x14ac:dyDescent="0.35">
      <c r="A217" s="69" t="s">
        <v>377</v>
      </c>
      <c r="B217" s="257"/>
      <c r="C217" s="276"/>
      <c r="D217" s="20">
        <f>SUMIFS(D:D,$A:$A,"M 1*",$B:$B,1,$C:$C,"M",$L:$L,"&lt;&gt;NIST MAPPING")</f>
        <v>0</v>
      </c>
      <c r="E217" s="20">
        <f>SUMIFS(E:E,$A:$A,"M 1*",$B:$B,1,$C:$C,"M",$L:$L,"&lt;&gt;NIST MAPPING")</f>
        <v>21</v>
      </c>
      <c r="F217" s="33"/>
      <c r="G217" s="33"/>
      <c r="H217" s="33">
        <f>SUMIFS(H:H,$A:$A,"M 1*",$B:$B,1,$C:$C,"M",$L:$L,"&lt;&gt;NIST MAPPING")</f>
        <v>7</v>
      </c>
      <c r="I217" s="33">
        <f>SUMIFS(I:I,$A:$A,"M 1*",$B:$B,1,$C:$C,"M",$L:$L,"&lt;&gt;NIST MAPPING")</f>
        <v>0</v>
      </c>
      <c r="J217" s="33">
        <f>SUMIFS(J:J,$A:$A,"M 1*",$B:$B,1,$C:$C,"M",$L:$L,"&lt;&gt;NIST MAPPING")</f>
        <v>35</v>
      </c>
      <c r="K217" s="33">
        <f>IF(ROUND(100*(I217-H217)/(J217-H217),2) &lt; 0, 0, ROUND(100*(I217-H217)/(J217-H217),2))</f>
        <v>0</v>
      </c>
      <c r="L217" s="60"/>
      <c r="N217" s="2"/>
    </row>
    <row r="218" spans="1:14" ht="15.15" thickBot="1" x14ac:dyDescent="0.35">
      <c r="F218" s="5"/>
      <c r="G218" s="5"/>
      <c r="H218" s="5"/>
      <c r="I218" s="5"/>
      <c r="J218" s="5"/>
      <c r="K218" s="5"/>
      <c r="N218" s="2"/>
    </row>
    <row r="219" spans="1:14" x14ac:dyDescent="0.3">
      <c r="A219" s="71" t="s">
        <v>467</v>
      </c>
      <c r="B219" s="267"/>
      <c r="C219" s="284"/>
      <c r="D219" s="23"/>
      <c r="E219" s="23"/>
      <c r="F219" s="204"/>
      <c r="G219" s="204"/>
      <c r="H219" s="43"/>
      <c r="I219" s="43"/>
      <c r="J219" s="43"/>
      <c r="K219" s="43"/>
      <c r="L219" s="59"/>
      <c r="N219" s="2"/>
    </row>
    <row r="220" spans="1:14" x14ac:dyDescent="0.3">
      <c r="A220" s="72" t="s">
        <v>486</v>
      </c>
      <c r="B220" s="252"/>
      <c r="C220" s="274"/>
      <c r="D220" s="22"/>
      <c r="E220" s="22"/>
      <c r="F220" s="200"/>
      <c r="G220" s="200"/>
      <c r="H220" s="37"/>
      <c r="I220" s="37"/>
      <c r="J220" s="37"/>
      <c r="K220" s="37"/>
      <c r="L220" s="55"/>
      <c r="N220" s="2"/>
    </row>
    <row r="221" spans="1:14" x14ac:dyDescent="0.3">
      <c r="A221" s="72" t="s">
        <v>469</v>
      </c>
      <c r="B221" s="252">
        <v>1</v>
      </c>
      <c r="C221" s="274" t="s">
        <v>1311</v>
      </c>
      <c r="D221" s="22">
        <v>0</v>
      </c>
      <c r="E221" s="22">
        <v>3</v>
      </c>
      <c r="F221" s="200" t="s">
        <v>4437</v>
      </c>
      <c r="G221" s="200" t="str">
        <f>IF(B221=1,F221,"")</f>
        <v>ID.IM-02</v>
      </c>
      <c r="H221" s="37">
        <f>VLOOKUP(E221,'_Score matrix'!$B$31:$C$35,2,FALSE)</f>
        <v>1</v>
      </c>
      <c r="I221" s="37">
        <f>D221*H221</f>
        <v>0</v>
      </c>
      <c r="J221" s="37">
        <f>5*H221</f>
        <v>5</v>
      </c>
      <c r="K221" s="37"/>
      <c r="L221" s="55"/>
      <c r="N221" s="2"/>
    </row>
    <row r="222" spans="1:14" x14ac:dyDescent="0.3">
      <c r="A222" s="72" t="s">
        <v>472</v>
      </c>
      <c r="B222" s="252">
        <v>1</v>
      </c>
      <c r="C222" s="274" t="s">
        <v>1311</v>
      </c>
      <c r="D222" s="22">
        <v>0</v>
      </c>
      <c r="E222" s="22">
        <v>3</v>
      </c>
      <c r="F222" s="200"/>
      <c r="G222" s="200"/>
      <c r="H222" s="37">
        <f>VLOOKUP(E222,'_Score matrix'!$B$31:$C$35,2,FALSE)</f>
        <v>1</v>
      </c>
      <c r="I222" s="37">
        <f>D222*H222</f>
        <v>0</v>
      </c>
      <c r="J222" s="37">
        <f>5*H222</f>
        <v>5</v>
      </c>
      <c r="K222" s="37"/>
      <c r="L222" s="55"/>
      <c r="N222" s="2"/>
    </row>
    <row r="223" spans="1:14" x14ac:dyDescent="0.3">
      <c r="A223" s="72" t="s">
        <v>473</v>
      </c>
      <c r="B223" s="252">
        <v>1</v>
      </c>
      <c r="C223" s="274" t="s">
        <v>1311</v>
      </c>
      <c r="D223" s="22">
        <v>0</v>
      </c>
      <c r="E223" s="22">
        <v>3</v>
      </c>
      <c r="F223" s="200"/>
      <c r="G223" s="200"/>
      <c r="H223" s="37">
        <f>VLOOKUP(E223,'_Score matrix'!$B$31:$C$35,2,FALSE)</f>
        <v>1</v>
      </c>
      <c r="I223" s="37">
        <f>D223*H223</f>
        <v>0</v>
      </c>
      <c r="J223" s="37">
        <f>5*H223</f>
        <v>5</v>
      </c>
      <c r="K223" s="37"/>
      <c r="L223" s="55"/>
      <c r="N223" s="2"/>
    </row>
    <row r="224" spans="1:14" x14ac:dyDescent="0.3">
      <c r="A224" s="72" t="s">
        <v>474</v>
      </c>
      <c r="B224" s="252">
        <v>1</v>
      </c>
      <c r="C224" s="274" t="s">
        <v>1311</v>
      </c>
      <c r="D224" s="22">
        <v>0</v>
      </c>
      <c r="E224" s="22">
        <v>3</v>
      </c>
      <c r="F224" s="200"/>
      <c r="G224" s="200"/>
      <c r="H224" s="37">
        <f>VLOOKUP(E224,'_Score matrix'!$B$31:$C$35,2,FALSE)</f>
        <v>1</v>
      </c>
      <c r="I224" s="37">
        <f>D224*H224</f>
        <v>0</v>
      </c>
      <c r="J224" s="37">
        <f>5*H224</f>
        <v>5</v>
      </c>
      <c r="K224" s="37"/>
      <c r="L224" s="55"/>
      <c r="N224" s="2"/>
    </row>
    <row r="225" spans="1:14" x14ac:dyDescent="0.3">
      <c r="A225" s="72" t="s">
        <v>475</v>
      </c>
      <c r="B225" s="252">
        <v>1</v>
      </c>
      <c r="C225" s="274" t="s">
        <v>1311</v>
      </c>
      <c r="D225" s="22">
        <v>0</v>
      </c>
      <c r="E225" s="22">
        <v>3</v>
      </c>
      <c r="F225" s="200"/>
      <c r="G225" s="200"/>
      <c r="H225" s="37">
        <f>VLOOKUP(E225,'_Score matrix'!$B$31:$C$35,2,FALSE)</f>
        <v>1</v>
      </c>
      <c r="I225" s="37">
        <f>D225*H225</f>
        <v>0</v>
      </c>
      <c r="J225" s="37">
        <f>5*H225</f>
        <v>5</v>
      </c>
      <c r="K225" s="37"/>
      <c r="L225" s="55"/>
      <c r="N225" s="2"/>
    </row>
    <row r="226" spans="1:14" x14ac:dyDescent="0.3">
      <c r="A226" s="496" t="s">
        <v>2618</v>
      </c>
      <c r="B226" s="485"/>
      <c r="C226" s="497"/>
      <c r="D226" s="487"/>
      <c r="E226" s="487"/>
      <c r="F226" s="488"/>
      <c r="G226" s="488"/>
      <c r="H226" s="487"/>
      <c r="I226" s="487"/>
      <c r="J226" s="487"/>
      <c r="K226" s="491"/>
      <c r="L226" s="489"/>
      <c r="N226" s="2"/>
    </row>
    <row r="227" spans="1:14" x14ac:dyDescent="0.3">
      <c r="A227" s="496" t="s">
        <v>2618</v>
      </c>
      <c r="B227" s="485"/>
      <c r="C227" s="497"/>
      <c r="D227" s="487"/>
      <c r="E227" s="487"/>
      <c r="F227" s="488"/>
      <c r="G227" s="488"/>
      <c r="H227" s="487"/>
      <c r="I227" s="487"/>
      <c r="J227" s="487"/>
      <c r="K227" s="491"/>
      <c r="L227" s="489"/>
      <c r="N227" s="2"/>
    </row>
    <row r="228" spans="1:14" x14ac:dyDescent="0.3">
      <c r="A228" s="496" t="s">
        <v>2618</v>
      </c>
      <c r="B228" s="485"/>
      <c r="C228" s="497"/>
      <c r="D228" s="487"/>
      <c r="E228" s="487"/>
      <c r="F228" s="488"/>
      <c r="G228" s="488"/>
      <c r="H228" s="487"/>
      <c r="I228" s="487"/>
      <c r="J228" s="487"/>
      <c r="K228" s="491"/>
      <c r="L228" s="489"/>
      <c r="N228" s="2"/>
    </row>
    <row r="229" spans="1:14" x14ac:dyDescent="0.3">
      <c r="A229" s="496" t="s">
        <v>2618</v>
      </c>
      <c r="B229" s="485"/>
      <c r="C229" s="497"/>
      <c r="D229" s="487"/>
      <c r="E229" s="487"/>
      <c r="F229" s="488"/>
      <c r="G229" s="488"/>
      <c r="H229" s="487"/>
      <c r="I229" s="487"/>
      <c r="J229" s="487"/>
      <c r="K229" s="491"/>
      <c r="L229" s="489"/>
      <c r="N229" s="2"/>
    </row>
    <row r="230" spans="1:14" x14ac:dyDescent="0.3">
      <c r="A230" s="496" t="s">
        <v>2618</v>
      </c>
      <c r="B230" s="485"/>
      <c r="C230" s="497"/>
      <c r="D230" s="487"/>
      <c r="E230" s="487"/>
      <c r="F230" s="488"/>
      <c r="G230" s="488"/>
      <c r="H230" s="487"/>
      <c r="I230" s="487"/>
      <c r="J230" s="487"/>
      <c r="K230" s="491"/>
      <c r="L230" s="489"/>
      <c r="N230" s="2"/>
    </row>
    <row r="231" spans="1:14" x14ac:dyDescent="0.3">
      <c r="A231" s="496" t="s">
        <v>2618</v>
      </c>
      <c r="B231" s="485"/>
      <c r="C231" s="497"/>
      <c r="D231" s="487"/>
      <c r="E231" s="487"/>
      <c r="F231" s="488"/>
      <c r="G231" s="488"/>
      <c r="H231" s="487"/>
      <c r="I231" s="487"/>
      <c r="J231" s="487"/>
      <c r="K231" s="491"/>
      <c r="L231" s="489"/>
      <c r="N231" s="2"/>
    </row>
    <row r="232" spans="1:14" x14ac:dyDescent="0.3">
      <c r="A232" s="496" t="s">
        <v>2618</v>
      </c>
      <c r="B232" s="485"/>
      <c r="C232" s="497"/>
      <c r="D232" s="487"/>
      <c r="E232" s="487"/>
      <c r="F232" s="488"/>
      <c r="G232" s="488"/>
      <c r="H232" s="487"/>
      <c r="I232" s="487"/>
      <c r="J232" s="487"/>
      <c r="K232" s="491"/>
      <c r="L232" s="489"/>
      <c r="N232" s="2"/>
    </row>
    <row r="233" spans="1:14" x14ac:dyDescent="0.3">
      <c r="A233" s="496" t="s">
        <v>2618</v>
      </c>
      <c r="B233" s="485"/>
      <c r="C233" s="497"/>
      <c r="D233" s="487"/>
      <c r="E233" s="487"/>
      <c r="F233" s="488"/>
      <c r="G233" s="488"/>
      <c r="H233" s="487"/>
      <c r="I233" s="487"/>
      <c r="J233" s="487"/>
      <c r="K233" s="491"/>
      <c r="L233" s="489"/>
      <c r="N233" s="2"/>
    </row>
    <row r="234" spans="1:14" x14ac:dyDescent="0.3">
      <c r="A234" s="496" t="s">
        <v>2618</v>
      </c>
      <c r="B234" s="485"/>
      <c r="C234" s="497"/>
      <c r="D234" s="487"/>
      <c r="E234" s="487"/>
      <c r="F234" s="488"/>
      <c r="G234" s="488"/>
      <c r="H234" s="487"/>
      <c r="I234" s="487"/>
      <c r="J234" s="487"/>
      <c r="K234" s="491"/>
      <c r="L234" s="489"/>
      <c r="N234" s="2"/>
    </row>
    <row r="235" spans="1:14" x14ac:dyDescent="0.3">
      <c r="A235" s="496" t="s">
        <v>2618</v>
      </c>
      <c r="B235" s="485"/>
      <c r="C235" s="497"/>
      <c r="D235" s="487"/>
      <c r="E235" s="487"/>
      <c r="F235" s="488"/>
      <c r="G235" s="488"/>
      <c r="H235" s="487"/>
      <c r="I235" s="487"/>
      <c r="J235" s="487"/>
      <c r="K235" s="491"/>
      <c r="L235" s="489"/>
      <c r="N235" s="2"/>
    </row>
    <row r="236" spans="1:14" x14ac:dyDescent="0.3">
      <c r="A236" s="496" t="s">
        <v>2618</v>
      </c>
      <c r="B236" s="485"/>
      <c r="C236" s="497"/>
      <c r="D236" s="487"/>
      <c r="E236" s="487"/>
      <c r="F236" s="488"/>
      <c r="G236" s="488"/>
      <c r="H236" s="487"/>
      <c r="I236" s="487"/>
      <c r="J236" s="487"/>
      <c r="K236" s="491"/>
      <c r="L236" s="489"/>
      <c r="N236" s="2"/>
    </row>
    <row r="237" spans="1:14" x14ac:dyDescent="0.3">
      <c r="A237" s="496" t="s">
        <v>2618</v>
      </c>
      <c r="B237" s="485"/>
      <c r="C237" s="497"/>
      <c r="D237" s="487"/>
      <c r="E237" s="487"/>
      <c r="F237" s="488"/>
      <c r="G237" s="488"/>
      <c r="H237" s="487"/>
      <c r="I237" s="487"/>
      <c r="J237" s="487"/>
      <c r="K237" s="491"/>
      <c r="L237" s="489"/>
      <c r="N237" s="2"/>
    </row>
    <row r="238" spans="1:14" x14ac:dyDescent="0.3">
      <c r="A238" s="496" t="s">
        <v>2618</v>
      </c>
      <c r="B238" s="485"/>
      <c r="C238" s="497"/>
      <c r="D238" s="487"/>
      <c r="E238" s="487"/>
      <c r="F238" s="488"/>
      <c r="G238" s="488"/>
      <c r="H238" s="487"/>
      <c r="I238" s="487"/>
      <c r="J238" s="487"/>
      <c r="K238" s="491"/>
      <c r="L238" s="489"/>
      <c r="N238" s="2"/>
    </row>
    <row r="239" spans="1:14" x14ac:dyDescent="0.3">
      <c r="A239" s="72" t="s">
        <v>483</v>
      </c>
      <c r="B239" s="252"/>
      <c r="C239" s="274"/>
      <c r="D239" s="22"/>
      <c r="E239" s="22"/>
      <c r="F239" s="200"/>
      <c r="G239" s="200"/>
      <c r="H239" s="37"/>
      <c r="I239" s="37"/>
      <c r="J239" s="37"/>
      <c r="K239" s="37"/>
      <c r="L239" s="55"/>
      <c r="N239" s="2"/>
    </row>
    <row r="240" spans="1:14" x14ac:dyDescent="0.3">
      <c r="A240" s="496" t="s">
        <v>2618</v>
      </c>
      <c r="B240" s="485"/>
      <c r="C240" s="497"/>
      <c r="D240" s="487"/>
      <c r="E240" s="487"/>
      <c r="F240" s="488"/>
      <c r="G240" s="488"/>
      <c r="H240" s="487"/>
      <c r="I240" s="487"/>
      <c r="J240" s="487"/>
      <c r="K240" s="491"/>
      <c r="L240" s="489"/>
      <c r="N240" s="2"/>
    </row>
    <row r="241" spans="1:14" x14ac:dyDescent="0.3">
      <c r="A241" s="496" t="s">
        <v>2618</v>
      </c>
      <c r="B241" s="485"/>
      <c r="C241" s="497"/>
      <c r="D241" s="487"/>
      <c r="E241" s="487"/>
      <c r="F241" s="488"/>
      <c r="G241" s="488"/>
      <c r="H241" s="487"/>
      <c r="I241" s="487"/>
      <c r="J241" s="487"/>
      <c r="K241" s="491"/>
      <c r="L241" s="489"/>
      <c r="N241" s="2"/>
    </row>
    <row r="242" spans="1:14" x14ac:dyDescent="0.3">
      <c r="A242" s="496" t="s">
        <v>2618</v>
      </c>
      <c r="B242" s="485"/>
      <c r="C242" s="497"/>
      <c r="D242" s="487"/>
      <c r="E242" s="487"/>
      <c r="F242" s="488"/>
      <c r="G242" s="488"/>
      <c r="H242" s="487"/>
      <c r="I242" s="487"/>
      <c r="J242" s="487"/>
      <c r="K242" s="491"/>
      <c r="L242" s="489"/>
      <c r="N242" s="2"/>
    </row>
    <row r="243" spans="1:14" x14ac:dyDescent="0.3">
      <c r="A243" s="72" t="s">
        <v>3499</v>
      </c>
      <c r="B243" s="252">
        <v>1</v>
      </c>
      <c r="C243" s="274" t="s">
        <v>1311</v>
      </c>
      <c r="D243" s="22">
        <v>0</v>
      </c>
      <c r="E243" s="22">
        <v>3</v>
      </c>
      <c r="F243" s="200"/>
      <c r="G243" s="200"/>
      <c r="H243" s="37">
        <f>VLOOKUP(E243,'_Score matrix'!$B$31:$C$35,2,FALSE)</f>
        <v>1</v>
      </c>
      <c r="I243" s="37">
        <f>D243*H243</f>
        <v>0</v>
      </c>
      <c r="J243" s="37">
        <f>5*H243</f>
        <v>5</v>
      </c>
      <c r="K243" s="37"/>
      <c r="L243" s="55"/>
      <c r="N243" s="2"/>
    </row>
    <row r="244" spans="1:14" x14ac:dyDescent="0.3">
      <c r="A244" s="72" t="s">
        <v>3500</v>
      </c>
      <c r="B244" s="252">
        <v>1</v>
      </c>
      <c r="C244" s="274" t="s">
        <v>1311</v>
      </c>
      <c r="D244" s="22">
        <v>0</v>
      </c>
      <c r="E244" s="22">
        <v>3</v>
      </c>
      <c r="F244" s="200"/>
      <c r="G244" s="200"/>
      <c r="H244" s="37">
        <f>VLOOKUP(E244,'_Score matrix'!$B$31:$C$35,2,FALSE)</f>
        <v>1</v>
      </c>
      <c r="I244" s="37">
        <f>D244*H244</f>
        <v>0</v>
      </c>
      <c r="J244" s="37">
        <f>5*H244</f>
        <v>5</v>
      </c>
      <c r="K244" s="37"/>
      <c r="L244" s="55"/>
      <c r="N244" s="2"/>
    </row>
    <row r="245" spans="1:14" x14ac:dyDescent="0.3">
      <c r="A245" s="72" t="s">
        <v>4127</v>
      </c>
      <c r="B245" s="252"/>
      <c r="C245" s="274"/>
      <c r="D245" s="22"/>
      <c r="E245" s="22"/>
      <c r="F245" s="200"/>
      <c r="G245" s="200"/>
      <c r="H245" s="37"/>
      <c r="I245" s="37"/>
      <c r="J245" s="37"/>
      <c r="K245" s="37"/>
      <c r="L245" s="55"/>
      <c r="N245" s="2"/>
    </row>
    <row r="246" spans="1:14" x14ac:dyDescent="0.3">
      <c r="A246" s="72" t="s">
        <v>3501</v>
      </c>
      <c r="B246" s="252">
        <v>1</v>
      </c>
      <c r="C246" s="274" t="s">
        <v>1311</v>
      </c>
      <c r="D246" s="22">
        <v>0</v>
      </c>
      <c r="E246" s="22">
        <v>3</v>
      </c>
      <c r="F246" s="200"/>
      <c r="G246" s="200"/>
      <c r="H246" s="37">
        <f>VLOOKUP(E246,'_Score matrix'!$B$31:$C$35,2,FALSE)</f>
        <v>1</v>
      </c>
      <c r="I246" s="37">
        <f>D246*H246</f>
        <v>0</v>
      </c>
      <c r="J246" s="37">
        <f>5*H246</f>
        <v>5</v>
      </c>
      <c r="K246" s="37"/>
      <c r="L246" s="55"/>
      <c r="N246" s="2"/>
    </row>
    <row r="247" spans="1:14" ht="15.15" thickBot="1" x14ac:dyDescent="0.35">
      <c r="A247" s="72" t="s">
        <v>3502</v>
      </c>
      <c r="B247" s="252">
        <v>1</v>
      </c>
      <c r="C247" s="274" t="s">
        <v>1311</v>
      </c>
      <c r="D247" s="22">
        <v>0</v>
      </c>
      <c r="E247" s="22">
        <v>3</v>
      </c>
      <c r="F247" s="200"/>
      <c r="G247" s="200"/>
      <c r="H247" s="37">
        <f>VLOOKUP(E247,'_Score matrix'!$B$31:$C$35,2,FALSE)</f>
        <v>1</v>
      </c>
      <c r="I247" s="37">
        <f>D247*H247</f>
        <v>0</v>
      </c>
      <c r="J247" s="37">
        <f>5*H247</f>
        <v>5</v>
      </c>
      <c r="K247" s="37"/>
      <c r="L247" s="55"/>
      <c r="N247" s="2"/>
    </row>
    <row r="248" spans="1:14" ht="15.15" thickBot="1" x14ac:dyDescent="0.35">
      <c r="A248" s="69" t="s">
        <v>377</v>
      </c>
      <c r="B248" s="257"/>
      <c r="C248" s="276"/>
      <c r="D248" s="20">
        <f>SUMIFS(D:D,$A:$A,"M 2*",$B:$B,1,$C:$C,"M",$L:$L,"&lt;&gt;NIST MAPPING")</f>
        <v>0</v>
      </c>
      <c r="E248" s="20">
        <f>SUMIFS(E:E,$A:$A,"M 2*",$B:$B,1,$C:$C,"M",$L:$L,"&lt;&gt;NIST MAPPING")</f>
        <v>60</v>
      </c>
      <c r="F248" s="33"/>
      <c r="G248" s="33"/>
      <c r="H248" s="33">
        <f>SUMIFS(H:H,$A:$A,"M 2*",$B:$B,1,$C:$C,"M",$L:$L,"&lt;&gt;NIST MAPPING")</f>
        <v>20</v>
      </c>
      <c r="I248" s="33">
        <f>SUMIFS(I:I,$A:$A,"M 2*",$B:$B,1,$C:$C,"M",$L:$L,"&lt;&gt;NIST MAPPING")</f>
        <v>0</v>
      </c>
      <c r="J248" s="33">
        <f>SUMIFS(J:J,$A:$A,"M 2*",$B:$B,1,$C:$C,"M",$L:$L,"&lt;&gt;NIST MAPPING")</f>
        <v>100</v>
      </c>
      <c r="K248" s="33">
        <f>IF(ROUND(100*(I248-H248)/(J248-H248),2) &lt; 0, 0, ROUND(100*(I248-H248)/(J248-H248),2))</f>
        <v>0</v>
      </c>
      <c r="L248" s="60"/>
      <c r="N248" s="2"/>
    </row>
    <row r="249" spans="1:14" ht="15.15" thickBot="1" x14ac:dyDescent="0.35">
      <c r="A249" s="19"/>
      <c r="B249" s="266"/>
      <c r="C249" s="283"/>
      <c r="D249" s="19"/>
      <c r="E249" s="19"/>
      <c r="F249" s="41"/>
      <c r="G249" s="41"/>
      <c r="H249" s="41"/>
      <c r="I249" s="41"/>
      <c r="J249" s="41"/>
      <c r="K249" s="41"/>
      <c r="N249" s="2"/>
    </row>
    <row r="250" spans="1:14" x14ac:dyDescent="0.3">
      <c r="A250" s="71" t="s">
        <v>3388</v>
      </c>
      <c r="B250" s="267"/>
      <c r="C250" s="284"/>
      <c r="D250" s="23"/>
      <c r="E250" s="23"/>
      <c r="F250" s="204"/>
      <c r="G250" s="204"/>
      <c r="H250" s="43"/>
      <c r="I250" s="43"/>
      <c r="J250" s="43"/>
      <c r="K250" s="43"/>
      <c r="L250" s="59"/>
      <c r="N250" s="2"/>
    </row>
    <row r="251" spans="1:14" x14ac:dyDescent="0.3">
      <c r="A251" s="24" t="s">
        <v>529</v>
      </c>
      <c r="B251" s="252">
        <v>1</v>
      </c>
      <c r="C251" s="274" t="s">
        <v>1311</v>
      </c>
      <c r="D251" s="22">
        <v>0</v>
      </c>
      <c r="E251" s="22">
        <v>3</v>
      </c>
      <c r="F251" s="200"/>
      <c r="G251" s="200"/>
      <c r="H251" s="37">
        <f>VLOOKUP(E251,'_Score matrix'!$B$31:$C$35,2,FALSE)</f>
        <v>1</v>
      </c>
      <c r="I251" s="37">
        <f t="shared" ref="I251:I256" si="30">D251*H251</f>
        <v>0</v>
      </c>
      <c r="J251" s="37">
        <f t="shared" ref="J251:J256" si="31">5*H251</f>
        <v>5</v>
      </c>
      <c r="K251" s="37"/>
      <c r="L251" s="55"/>
      <c r="N251" s="2"/>
    </row>
    <row r="252" spans="1:14" x14ac:dyDescent="0.3">
      <c r="A252" s="24" t="s">
        <v>530</v>
      </c>
      <c r="B252" s="252">
        <v>1</v>
      </c>
      <c r="C252" s="274" t="s">
        <v>1311</v>
      </c>
      <c r="D252" s="22">
        <v>0</v>
      </c>
      <c r="E252" s="22">
        <v>3</v>
      </c>
      <c r="F252" s="200"/>
      <c r="G252" s="200"/>
      <c r="H252" s="37">
        <f>VLOOKUP(E252,'_Score matrix'!$B$31:$C$35,2,FALSE)</f>
        <v>1</v>
      </c>
      <c r="I252" s="37">
        <f t="shared" si="30"/>
        <v>0</v>
      </c>
      <c r="J252" s="37">
        <f t="shared" si="31"/>
        <v>5</v>
      </c>
      <c r="K252" s="37"/>
      <c r="L252" s="55"/>
      <c r="N252" s="2"/>
    </row>
    <row r="253" spans="1:14" x14ac:dyDescent="0.3">
      <c r="A253" s="24" t="s">
        <v>531</v>
      </c>
      <c r="B253" s="252">
        <v>1</v>
      </c>
      <c r="C253" s="274" t="s">
        <v>1311</v>
      </c>
      <c r="D253" s="22">
        <v>0</v>
      </c>
      <c r="E253" s="22">
        <v>3</v>
      </c>
      <c r="F253" s="200"/>
      <c r="G253" s="200"/>
      <c r="H253" s="37">
        <f>VLOOKUP(E253,'_Score matrix'!$B$31:$C$35,2,FALSE)</f>
        <v>1</v>
      </c>
      <c r="I253" s="37">
        <f t="shared" si="30"/>
        <v>0</v>
      </c>
      <c r="J253" s="37">
        <f t="shared" si="31"/>
        <v>5</v>
      </c>
      <c r="K253" s="37"/>
      <c r="L253" s="55"/>
      <c r="N253" s="2"/>
    </row>
    <row r="254" spans="1:14" x14ac:dyDescent="0.3">
      <c r="A254" s="24" t="s">
        <v>532</v>
      </c>
      <c r="B254" s="252">
        <v>1</v>
      </c>
      <c r="C254" s="274" t="s">
        <v>1311</v>
      </c>
      <c r="D254" s="22">
        <v>0</v>
      </c>
      <c r="E254" s="22">
        <v>3</v>
      </c>
      <c r="F254" s="200"/>
      <c r="G254" s="200"/>
      <c r="H254" s="37">
        <f>VLOOKUP(E254,'_Score matrix'!$B$31:$C$35,2,FALSE)</f>
        <v>1</v>
      </c>
      <c r="I254" s="37">
        <f t="shared" si="30"/>
        <v>0</v>
      </c>
      <c r="J254" s="37">
        <f t="shared" si="31"/>
        <v>5</v>
      </c>
      <c r="K254" s="37"/>
      <c r="L254" s="55"/>
      <c r="N254" s="2"/>
    </row>
    <row r="255" spans="1:14" x14ac:dyDescent="0.3">
      <c r="A255" s="24" t="s">
        <v>533</v>
      </c>
      <c r="B255" s="252">
        <v>1</v>
      </c>
      <c r="C255" s="274" t="s">
        <v>1311</v>
      </c>
      <c r="D255" s="22">
        <v>0</v>
      </c>
      <c r="E255" s="22">
        <v>3</v>
      </c>
      <c r="F255" s="200"/>
      <c r="G255" s="200"/>
      <c r="H255" s="37">
        <f>VLOOKUP(E255,'_Score matrix'!$B$31:$C$35,2,FALSE)</f>
        <v>1</v>
      </c>
      <c r="I255" s="37">
        <f t="shared" si="30"/>
        <v>0</v>
      </c>
      <c r="J255" s="37">
        <f t="shared" si="31"/>
        <v>5</v>
      </c>
      <c r="K255" s="37"/>
      <c r="L255" s="55"/>
      <c r="N255" s="2"/>
    </row>
    <row r="256" spans="1:14" x14ac:dyDescent="0.3">
      <c r="A256" s="24" t="s">
        <v>534</v>
      </c>
      <c r="B256" s="252">
        <v>1</v>
      </c>
      <c r="C256" s="274" t="s">
        <v>1311</v>
      </c>
      <c r="D256" s="22">
        <v>0</v>
      </c>
      <c r="E256" s="22">
        <v>3</v>
      </c>
      <c r="F256" s="200"/>
      <c r="G256" s="200"/>
      <c r="H256" s="37">
        <f>VLOOKUP(E256,'_Score matrix'!$B$31:$C$35,2,FALSE)</f>
        <v>1</v>
      </c>
      <c r="I256" s="37">
        <f t="shared" si="30"/>
        <v>0</v>
      </c>
      <c r="J256" s="37">
        <f t="shared" si="31"/>
        <v>5</v>
      </c>
      <c r="K256" s="37"/>
      <c r="L256" s="55"/>
      <c r="N256" s="2"/>
    </row>
    <row r="257" spans="1:14" x14ac:dyDescent="0.3">
      <c r="A257" s="24" t="s">
        <v>535</v>
      </c>
      <c r="B257" s="252"/>
      <c r="C257" s="274"/>
      <c r="D257" s="22"/>
      <c r="E257" s="22"/>
      <c r="F257" s="200"/>
      <c r="G257" s="200"/>
      <c r="H257" s="37"/>
      <c r="I257" s="37"/>
      <c r="J257" s="37"/>
      <c r="K257" s="37"/>
      <c r="L257" s="55"/>
      <c r="N257" s="2"/>
    </row>
    <row r="258" spans="1:14" x14ac:dyDescent="0.3">
      <c r="A258" s="496" t="s">
        <v>2618</v>
      </c>
      <c r="B258" s="485"/>
      <c r="C258" s="497"/>
      <c r="D258" s="487"/>
      <c r="E258" s="487"/>
      <c r="F258" s="488"/>
      <c r="G258" s="488"/>
      <c r="H258" s="487"/>
      <c r="I258" s="487"/>
      <c r="J258" s="487"/>
      <c r="K258" s="491"/>
      <c r="L258" s="489"/>
      <c r="N258" s="2"/>
    </row>
    <row r="259" spans="1:14" x14ac:dyDescent="0.3">
      <c r="A259" s="496" t="s">
        <v>2618</v>
      </c>
      <c r="B259" s="485"/>
      <c r="C259" s="497"/>
      <c r="D259" s="487"/>
      <c r="E259" s="487"/>
      <c r="F259" s="488"/>
      <c r="G259" s="488"/>
      <c r="H259" s="487"/>
      <c r="I259" s="487"/>
      <c r="J259" s="487"/>
      <c r="K259" s="491"/>
      <c r="L259" s="489"/>
      <c r="N259" s="2"/>
    </row>
    <row r="260" spans="1:14" x14ac:dyDescent="0.3">
      <c r="A260" s="496" t="s">
        <v>2618</v>
      </c>
      <c r="B260" s="485"/>
      <c r="C260" s="497"/>
      <c r="D260" s="487"/>
      <c r="E260" s="487"/>
      <c r="F260" s="488"/>
      <c r="G260" s="488"/>
      <c r="H260" s="487"/>
      <c r="I260" s="487"/>
      <c r="J260" s="487"/>
      <c r="K260" s="491"/>
      <c r="L260" s="489"/>
      <c r="N260" s="2"/>
    </row>
    <row r="261" spans="1:14" x14ac:dyDescent="0.3">
      <c r="A261" s="496" t="s">
        <v>2618</v>
      </c>
      <c r="B261" s="485"/>
      <c r="C261" s="497"/>
      <c r="D261" s="487"/>
      <c r="E261" s="487"/>
      <c r="F261" s="488"/>
      <c r="G261" s="488"/>
      <c r="H261" s="487"/>
      <c r="I261" s="487"/>
      <c r="J261" s="487"/>
      <c r="K261" s="491"/>
      <c r="L261" s="489"/>
      <c r="N261" s="2"/>
    </row>
    <row r="262" spans="1:14" x14ac:dyDescent="0.3">
      <c r="A262" s="496" t="s">
        <v>2618</v>
      </c>
      <c r="B262" s="485"/>
      <c r="C262" s="497"/>
      <c r="D262" s="487"/>
      <c r="E262" s="487"/>
      <c r="F262" s="488"/>
      <c r="G262" s="488"/>
      <c r="H262" s="487"/>
      <c r="I262" s="487"/>
      <c r="J262" s="487"/>
      <c r="K262" s="491"/>
      <c r="L262" s="489"/>
      <c r="N262" s="2"/>
    </row>
    <row r="263" spans="1:14" x14ac:dyDescent="0.3">
      <c r="A263" s="496" t="s">
        <v>2618</v>
      </c>
      <c r="B263" s="485"/>
      <c r="C263" s="497"/>
      <c r="D263" s="487"/>
      <c r="E263" s="487"/>
      <c r="F263" s="488"/>
      <c r="G263" s="488"/>
      <c r="H263" s="487"/>
      <c r="I263" s="487"/>
      <c r="J263" s="487"/>
      <c r="K263" s="491"/>
      <c r="L263" s="489"/>
      <c r="N263" s="2"/>
    </row>
    <row r="264" spans="1:14" x14ac:dyDescent="0.3">
      <c r="A264" s="496" t="s">
        <v>2618</v>
      </c>
      <c r="B264" s="485"/>
      <c r="C264" s="497"/>
      <c r="D264" s="487"/>
      <c r="E264" s="487"/>
      <c r="F264" s="488"/>
      <c r="G264" s="488"/>
      <c r="H264" s="487"/>
      <c r="I264" s="487"/>
      <c r="J264" s="487"/>
      <c r="K264" s="491"/>
      <c r="L264" s="489"/>
      <c r="N264" s="2"/>
    </row>
    <row r="265" spans="1:14" x14ac:dyDescent="0.3">
      <c r="A265" s="496" t="s">
        <v>2618</v>
      </c>
      <c r="B265" s="485"/>
      <c r="C265" s="497"/>
      <c r="D265" s="487"/>
      <c r="E265" s="487"/>
      <c r="F265" s="488"/>
      <c r="G265" s="488"/>
      <c r="H265" s="487"/>
      <c r="I265" s="487"/>
      <c r="J265" s="487"/>
      <c r="K265" s="491"/>
      <c r="L265" s="489"/>
      <c r="N265" s="2"/>
    </row>
    <row r="266" spans="1:14" x14ac:dyDescent="0.3">
      <c r="A266" s="24" t="s">
        <v>536</v>
      </c>
      <c r="B266" s="252"/>
      <c r="C266" s="274"/>
      <c r="D266" s="22"/>
      <c r="E266" s="22"/>
      <c r="F266" s="200"/>
      <c r="G266" s="200"/>
      <c r="H266" s="37"/>
      <c r="I266" s="37"/>
      <c r="J266" s="37"/>
      <c r="K266" s="37"/>
      <c r="L266" s="55"/>
      <c r="N266" s="2"/>
    </row>
    <row r="267" spans="1:14" x14ac:dyDescent="0.3">
      <c r="A267" s="496" t="s">
        <v>2618</v>
      </c>
      <c r="B267" s="485"/>
      <c r="C267" s="497"/>
      <c r="D267" s="487"/>
      <c r="E267" s="487"/>
      <c r="F267" s="488"/>
      <c r="G267" s="488"/>
      <c r="H267" s="487"/>
      <c r="I267" s="487"/>
      <c r="J267" s="487"/>
      <c r="K267" s="491"/>
      <c r="L267" s="489"/>
      <c r="N267" s="2"/>
    </row>
    <row r="268" spans="1:14" x14ac:dyDescent="0.3">
      <c r="A268" s="496" t="s">
        <v>2618</v>
      </c>
      <c r="B268" s="485"/>
      <c r="C268" s="497"/>
      <c r="D268" s="487"/>
      <c r="E268" s="487"/>
      <c r="F268" s="488"/>
      <c r="G268" s="488"/>
      <c r="H268" s="487"/>
      <c r="I268" s="487"/>
      <c r="J268" s="487"/>
      <c r="K268" s="491"/>
      <c r="L268" s="489"/>
      <c r="N268" s="2"/>
    </row>
    <row r="269" spans="1:14" x14ac:dyDescent="0.3">
      <c r="A269" s="496" t="s">
        <v>2618</v>
      </c>
      <c r="B269" s="485"/>
      <c r="C269" s="497"/>
      <c r="D269" s="487"/>
      <c r="E269" s="487"/>
      <c r="F269" s="488"/>
      <c r="G269" s="488"/>
      <c r="H269" s="487"/>
      <c r="I269" s="487"/>
      <c r="J269" s="487"/>
      <c r="K269" s="491"/>
      <c r="L269" s="489"/>
      <c r="N269" s="2"/>
    </row>
    <row r="270" spans="1:14" x14ac:dyDescent="0.3">
      <c r="A270" s="496" t="s">
        <v>2618</v>
      </c>
      <c r="B270" s="485"/>
      <c r="C270" s="497"/>
      <c r="D270" s="487"/>
      <c r="E270" s="487"/>
      <c r="F270" s="488"/>
      <c r="G270" s="488"/>
      <c r="H270" s="487"/>
      <c r="I270" s="487"/>
      <c r="J270" s="487"/>
      <c r="K270" s="491"/>
      <c r="L270" s="489"/>
      <c r="N270" s="2"/>
    </row>
    <row r="271" spans="1:14" x14ac:dyDescent="0.3">
      <c r="A271" s="496" t="s">
        <v>2618</v>
      </c>
      <c r="B271" s="485"/>
      <c r="C271" s="497"/>
      <c r="D271" s="487"/>
      <c r="E271" s="487"/>
      <c r="F271" s="488"/>
      <c r="G271" s="488"/>
      <c r="H271" s="487"/>
      <c r="I271" s="487"/>
      <c r="J271" s="487"/>
      <c r="K271" s="491"/>
      <c r="L271" s="489"/>
      <c r="N271" s="2"/>
    </row>
    <row r="272" spans="1:14" x14ac:dyDescent="0.3">
      <c r="A272" s="24" t="s">
        <v>547</v>
      </c>
      <c r="B272" s="252"/>
      <c r="C272" s="274"/>
      <c r="D272" s="22"/>
      <c r="E272" s="22"/>
      <c r="F272" s="200"/>
      <c r="G272" s="200"/>
      <c r="H272" s="37"/>
      <c r="I272" s="37"/>
      <c r="J272" s="37"/>
      <c r="K272" s="37"/>
      <c r="L272" s="55"/>
      <c r="N272" s="2"/>
    </row>
    <row r="273" spans="1:14" x14ac:dyDescent="0.3">
      <c r="A273" s="24" t="s">
        <v>548</v>
      </c>
      <c r="B273" s="252">
        <v>1</v>
      </c>
      <c r="C273" s="274" t="s">
        <v>1311</v>
      </c>
      <c r="D273" s="22">
        <v>0</v>
      </c>
      <c r="E273" s="22">
        <v>3</v>
      </c>
      <c r="F273" s="200"/>
      <c r="G273" s="200"/>
      <c r="H273" s="37">
        <f>VLOOKUP(E273,'_Score matrix'!$B$31:$C$35,2,FALSE)</f>
        <v>1</v>
      </c>
      <c r="I273" s="37">
        <f>D273*H273</f>
        <v>0</v>
      </c>
      <c r="J273" s="37">
        <f>5*H273</f>
        <v>5</v>
      </c>
      <c r="K273" s="37"/>
      <c r="L273" s="55"/>
      <c r="N273" s="2"/>
    </row>
    <row r="274" spans="1:14" x14ac:dyDescent="0.3">
      <c r="A274" s="24" t="s">
        <v>549</v>
      </c>
      <c r="B274" s="252">
        <v>1</v>
      </c>
      <c r="C274" s="274" t="s">
        <v>1311</v>
      </c>
      <c r="D274" s="22">
        <v>0</v>
      </c>
      <c r="E274" s="22">
        <v>3</v>
      </c>
      <c r="F274" s="200"/>
      <c r="G274" s="200"/>
      <c r="H274" s="37">
        <f>VLOOKUP(E274,'_Score matrix'!$B$31:$C$35,2,FALSE)</f>
        <v>1</v>
      </c>
      <c r="I274" s="37">
        <f>D274*H274</f>
        <v>0</v>
      </c>
      <c r="J274" s="37">
        <f>5*H274</f>
        <v>5</v>
      </c>
      <c r="K274" s="37"/>
      <c r="L274" s="55"/>
      <c r="N274" s="2"/>
    </row>
    <row r="275" spans="1:14" ht="15.15" thickBot="1" x14ac:dyDescent="0.35">
      <c r="A275" s="24" t="s">
        <v>550</v>
      </c>
      <c r="B275" s="252">
        <v>1</v>
      </c>
      <c r="C275" s="274" t="s">
        <v>1311</v>
      </c>
      <c r="D275" s="22">
        <v>0</v>
      </c>
      <c r="E275" s="22">
        <v>3</v>
      </c>
      <c r="F275" s="200"/>
      <c r="G275" s="200"/>
      <c r="H275" s="37">
        <f>VLOOKUP(E275,'_Score matrix'!$B$31:$C$35,2,FALSE)</f>
        <v>1</v>
      </c>
      <c r="I275" s="37">
        <f>D275*H275</f>
        <v>0</v>
      </c>
      <c r="J275" s="37">
        <f>5*H275</f>
        <v>5</v>
      </c>
      <c r="K275" s="37"/>
      <c r="L275" s="55"/>
      <c r="N275" s="2"/>
    </row>
    <row r="276" spans="1:14" ht="15.15" thickBot="1" x14ac:dyDescent="0.35">
      <c r="A276" s="69" t="s">
        <v>377</v>
      </c>
      <c r="B276" s="257"/>
      <c r="C276" s="276"/>
      <c r="D276" s="20">
        <f>SUMIFS(D:D,$A:$A,"M 3*",$B:$B,1,$C:$C,"M",$L:$L,"&lt;&gt;NIST MAPPING")</f>
        <v>0</v>
      </c>
      <c r="E276" s="20">
        <f>SUMIFS(E:E,$A:$A,"M 3*",$B:$B,1,$C:$C,"M",$L:$L,"&lt;&gt;NIST MAPPING")</f>
        <v>51</v>
      </c>
      <c r="F276" s="33"/>
      <c r="G276" s="33"/>
      <c r="H276" s="33">
        <f>SUMIFS(H:H,$A:$A,"M 3*",$B:$B,1,$C:$C,"M",$L:$L,"&lt;&gt;NIST MAPPING")</f>
        <v>17</v>
      </c>
      <c r="I276" s="33">
        <f>SUMIFS(I:I,$A:$A,"M 3*",$B:$B,1,$C:$C,"M",$L:$L,"&lt;&gt;NIST MAPPING")</f>
        <v>0</v>
      </c>
      <c r="J276" s="33">
        <f>SUMIFS(J:J,$A:$A,"M 3*",$B:$B,1,$C:$C,"M",$L:$L,"&lt;&gt;NIST MAPPING")</f>
        <v>85</v>
      </c>
      <c r="K276" s="33">
        <f>IF(ROUND(100*(I276-H276)/(J276-H276),2) &lt; 0, 0, ROUND(100*(I276-H276)/(J276-H276),2))</f>
        <v>0</v>
      </c>
      <c r="L276" s="60"/>
      <c r="N276" s="2"/>
    </row>
    <row r="277" spans="1:14" ht="15.15" thickBot="1" x14ac:dyDescent="0.35">
      <c r="A277" s="19"/>
      <c r="B277" s="266"/>
      <c r="C277" s="283"/>
      <c r="D277" s="19"/>
      <c r="E277" s="19"/>
      <c r="F277" s="41"/>
      <c r="G277" s="41"/>
      <c r="H277" s="41"/>
      <c r="I277" s="41"/>
      <c r="J277" s="41"/>
      <c r="K277" s="41"/>
      <c r="N277" s="2"/>
    </row>
    <row r="278" spans="1:14" x14ac:dyDescent="0.3">
      <c r="A278" s="71" t="s">
        <v>793</v>
      </c>
      <c r="B278" s="268"/>
      <c r="C278" s="285"/>
      <c r="D278" s="23"/>
      <c r="E278" s="23"/>
      <c r="F278" s="43"/>
      <c r="G278" s="43"/>
      <c r="H278" s="43"/>
      <c r="I278" s="43"/>
      <c r="J278" s="43"/>
      <c r="K278" s="43"/>
      <c r="L278" s="131"/>
      <c r="N278" s="2"/>
    </row>
    <row r="279" spans="1:14" x14ac:dyDescent="0.3">
      <c r="A279" s="24" t="s">
        <v>4047</v>
      </c>
      <c r="B279" s="252">
        <v>1</v>
      </c>
      <c r="C279" s="274" t="s">
        <v>1311</v>
      </c>
      <c r="D279" s="22">
        <v>0</v>
      </c>
      <c r="E279" s="22">
        <v>3</v>
      </c>
      <c r="F279" s="200" t="s">
        <v>4420</v>
      </c>
      <c r="G279" s="200" t="str">
        <f>IF(B279=1,F279,"")</f>
        <v>ID.RA-03</v>
      </c>
      <c r="H279" s="37">
        <v>1</v>
      </c>
      <c r="I279" s="37">
        <f>D279*H279</f>
        <v>0</v>
      </c>
      <c r="J279" s="37">
        <f t="shared" ref="J279:J313" si="32">5*H279</f>
        <v>5</v>
      </c>
      <c r="K279" s="132"/>
      <c r="L279" s="55"/>
      <c r="N279" s="2"/>
    </row>
    <row r="280" spans="1:14" x14ac:dyDescent="0.3">
      <c r="A280" s="424" t="str">
        <f t="shared" ref="A280:E281" si="33">A279</f>
        <v>M 4.1.1</v>
      </c>
      <c r="B280" s="421">
        <f t="shared" si="33"/>
        <v>1</v>
      </c>
      <c r="C280" s="425" t="str">
        <f t="shared" si="33"/>
        <v>M</v>
      </c>
      <c r="D280" s="248">
        <f t="shared" si="33"/>
        <v>0</v>
      </c>
      <c r="E280" s="248">
        <f t="shared" si="33"/>
        <v>3</v>
      </c>
      <c r="F280" s="249" t="s">
        <v>4421</v>
      </c>
      <c r="G280" s="249" t="str">
        <f>IF(B280=1,F280,"")</f>
        <v>ID.RA-04</v>
      </c>
      <c r="H280" s="248">
        <f t="shared" ref="H280:J281" si="34">H279</f>
        <v>1</v>
      </c>
      <c r="I280" s="248">
        <f t="shared" si="34"/>
        <v>0</v>
      </c>
      <c r="J280" s="248">
        <f t="shared" si="34"/>
        <v>5</v>
      </c>
      <c r="K280" s="248"/>
      <c r="L280" s="426" t="s">
        <v>2516</v>
      </c>
      <c r="N280" s="2"/>
    </row>
    <row r="281" spans="1:14" x14ac:dyDescent="0.3">
      <c r="A281" s="424" t="str">
        <f t="shared" si="33"/>
        <v>M 4.1.1</v>
      </c>
      <c r="B281" s="421">
        <f t="shared" si="33"/>
        <v>1</v>
      </c>
      <c r="C281" s="425" t="str">
        <f t="shared" si="33"/>
        <v>M</v>
      </c>
      <c r="D281" s="248">
        <f t="shared" si="33"/>
        <v>0</v>
      </c>
      <c r="E281" s="248">
        <f t="shared" si="33"/>
        <v>3</v>
      </c>
      <c r="F281" s="249" t="s">
        <v>4422</v>
      </c>
      <c r="G281" s="249" t="str">
        <f>IF(B281=1,F281,"")</f>
        <v>ID.RA-05</v>
      </c>
      <c r="H281" s="248">
        <f t="shared" si="34"/>
        <v>1</v>
      </c>
      <c r="I281" s="248">
        <f t="shared" si="34"/>
        <v>0</v>
      </c>
      <c r="J281" s="248">
        <f t="shared" si="34"/>
        <v>5</v>
      </c>
      <c r="K281" s="248"/>
      <c r="L281" s="426" t="s">
        <v>2516</v>
      </c>
      <c r="N281" s="2"/>
    </row>
    <row r="282" spans="1:14" x14ac:dyDescent="0.3">
      <c r="A282" s="24" t="s">
        <v>4048</v>
      </c>
      <c r="B282" s="252">
        <v>1</v>
      </c>
      <c r="C282" s="274" t="s">
        <v>1311</v>
      </c>
      <c r="D282" s="22">
        <v>0</v>
      </c>
      <c r="E282" s="22">
        <v>3</v>
      </c>
      <c r="F282" s="200" t="s">
        <v>4420</v>
      </c>
      <c r="G282" s="200"/>
      <c r="H282" s="37">
        <v>1</v>
      </c>
      <c r="I282" s="37">
        <f>D282*H282</f>
        <v>0</v>
      </c>
      <c r="J282" s="37">
        <f t="shared" si="32"/>
        <v>5</v>
      </c>
      <c r="K282" s="132"/>
      <c r="L282" s="55"/>
      <c r="N282" s="2"/>
    </row>
    <row r="283" spans="1:14" x14ac:dyDescent="0.3">
      <c r="A283" s="424" t="str">
        <f t="shared" ref="A283:E284" si="35">A282</f>
        <v>M 4.1.2</v>
      </c>
      <c r="B283" s="421">
        <f t="shared" si="35"/>
        <v>1</v>
      </c>
      <c r="C283" s="425" t="str">
        <f t="shared" si="35"/>
        <v>M</v>
      </c>
      <c r="D283" s="248">
        <f t="shared" si="35"/>
        <v>0</v>
      </c>
      <c r="E283" s="248">
        <f t="shared" si="35"/>
        <v>3</v>
      </c>
      <c r="F283" s="249" t="s">
        <v>4421</v>
      </c>
      <c r="G283" s="249" t="str">
        <f>IF(B283=1,F283,"")</f>
        <v>ID.RA-04</v>
      </c>
      <c r="H283" s="248">
        <f t="shared" ref="H283:J284" si="36">H282</f>
        <v>1</v>
      </c>
      <c r="I283" s="248">
        <f t="shared" si="36"/>
        <v>0</v>
      </c>
      <c r="J283" s="248">
        <f t="shared" si="36"/>
        <v>5</v>
      </c>
      <c r="K283" s="248"/>
      <c r="L283" s="426" t="s">
        <v>2516</v>
      </c>
      <c r="N283" s="2"/>
    </row>
    <row r="284" spans="1:14" x14ac:dyDescent="0.3">
      <c r="A284" s="424" t="str">
        <f t="shared" si="35"/>
        <v>M 4.1.2</v>
      </c>
      <c r="B284" s="421">
        <f t="shared" si="35"/>
        <v>1</v>
      </c>
      <c r="C284" s="425" t="str">
        <f t="shared" si="35"/>
        <v>M</v>
      </c>
      <c r="D284" s="248">
        <f t="shared" si="35"/>
        <v>0</v>
      </c>
      <c r="E284" s="248">
        <f t="shared" si="35"/>
        <v>3</v>
      </c>
      <c r="F284" s="249" t="s">
        <v>4422</v>
      </c>
      <c r="G284" s="249" t="str">
        <f>IF(B284=1,F284,"")</f>
        <v>ID.RA-05</v>
      </c>
      <c r="H284" s="248">
        <f t="shared" si="36"/>
        <v>1</v>
      </c>
      <c r="I284" s="248">
        <f t="shared" si="36"/>
        <v>0</v>
      </c>
      <c r="J284" s="248">
        <f t="shared" si="36"/>
        <v>5</v>
      </c>
      <c r="K284" s="248"/>
      <c r="L284" s="426" t="s">
        <v>2516</v>
      </c>
      <c r="N284" s="2"/>
    </row>
    <row r="285" spans="1:14" x14ac:dyDescent="0.3">
      <c r="A285" s="24" t="s">
        <v>4049</v>
      </c>
      <c r="B285" s="252">
        <v>1</v>
      </c>
      <c r="C285" s="274" t="s">
        <v>1311</v>
      </c>
      <c r="D285" s="22">
        <v>0</v>
      </c>
      <c r="E285" s="22">
        <v>3</v>
      </c>
      <c r="F285" s="200" t="s">
        <v>4420</v>
      </c>
      <c r="G285" s="200"/>
      <c r="H285" s="37">
        <v>1</v>
      </c>
      <c r="I285" s="37">
        <f>D285*H285</f>
        <v>0</v>
      </c>
      <c r="J285" s="37">
        <f t="shared" si="32"/>
        <v>5</v>
      </c>
      <c r="K285" s="132"/>
      <c r="L285" s="55"/>
      <c r="N285" s="2"/>
    </row>
    <row r="286" spans="1:14" x14ac:dyDescent="0.3">
      <c r="A286" s="424" t="str">
        <f t="shared" ref="A286:E287" si="37">A285</f>
        <v>M 4.1.3</v>
      </c>
      <c r="B286" s="421">
        <f t="shared" si="37"/>
        <v>1</v>
      </c>
      <c r="C286" s="425" t="str">
        <f t="shared" si="37"/>
        <v>M</v>
      </c>
      <c r="D286" s="248">
        <f t="shared" si="37"/>
        <v>0</v>
      </c>
      <c r="E286" s="248">
        <f t="shared" si="37"/>
        <v>3</v>
      </c>
      <c r="F286" s="249" t="s">
        <v>4421</v>
      </c>
      <c r="G286" s="249" t="str">
        <f>IF(B286=1,F286,"")</f>
        <v>ID.RA-04</v>
      </c>
      <c r="H286" s="248">
        <f t="shared" ref="H286:J287" si="38">H285</f>
        <v>1</v>
      </c>
      <c r="I286" s="248">
        <f t="shared" si="38"/>
        <v>0</v>
      </c>
      <c r="J286" s="248">
        <f t="shared" si="38"/>
        <v>5</v>
      </c>
      <c r="K286" s="248"/>
      <c r="L286" s="426" t="s">
        <v>2516</v>
      </c>
      <c r="N286" s="2"/>
    </row>
    <row r="287" spans="1:14" x14ac:dyDescent="0.3">
      <c r="A287" s="424" t="str">
        <f t="shared" si="37"/>
        <v>M 4.1.3</v>
      </c>
      <c r="B287" s="421">
        <f t="shared" si="37"/>
        <v>1</v>
      </c>
      <c r="C287" s="425" t="str">
        <f t="shared" si="37"/>
        <v>M</v>
      </c>
      <c r="D287" s="248">
        <f t="shared" si="37"/>
        <v>0</v>
      </c>
      <c r="E287" s="248">
        <f t="shared" si="37"/>
        <v>3</v>
      </c>
      <c r="F287" s="249" t="s">
        <v>4422</v>
      </c>
      <c r="G287" s="249" t="str">
        <f>IF(B287=1,F287,"")</f>
        <v>ID.RA-05</v>
      </c>
      <c r="H287" s="248">
        <f t="shared" si="38"/>
        <v>1</v>
      </c>
      <c r="I287" s="248">
        <f t="shared" si="38"/>
        <v>0</v>
      </c>
      <c r="J287" s="248">
        <f t="shared" si="38"/>
        <v>5</v>
      </c>
      <c r="K287" s="248"/>
      <c r="L287" s="426" t="s">
        <v>2516</v>
      </c>
      <c r="N287" s="2"/>
    </row>
    <row r="288" spans="1:14" x14ac:dyDescent="0.3">
      <c r="A288" s="24" t="s">
        <v>4050</v>
      </c>
      <c r="B288" s="252">
        <v>1</v>
      </c>
      <c r="C288" s="274" t="s">
        <v>1311</v>
      </c>
      <c r="D288" s="22">
        <v>0</v>
      </c>
      <c r="E288" s="22">
        <v>3</v>
      </c>
      <c r="F288" s="200" t="s">
        <v>4420</v>
      </c>
      <c r="G288" s="200"/>
      <c r="H288" s="37">
        <v>1</v>
      </c>
      <c r="I288" s="37">
        <f>D288*H288</f>
        <v>0</v>
      </c>
      <c r="J288" s="37">
        <f t="shared" si="32"/>
        <v>5</v>
      </c>
      <c r="K288" s="132"/>
      <c r="L288" s="55"/>
      <c r="N288" s="2"/>
    </row>
    <row r="289" spans="1:14" x14ac:dyDescent="0.3">
      <c r="A289" s="424" t="str">
        <f t="shared" ref="A289:E291" si="39">A288</f>
        <v>M 4.1.4</v>
      </c>
      <c r="B289" s="421">
        <f t="shared" si="39"/>
        <v>1</v>
      </c>
      <c r="C289" s="425" t="str">
        <f t="shared" si="39"/>
        <v>M</v>
      </c>
      <c r="D289" s="248">
        <f t="shared" si="39"/>
        <v>0</v>
      </c>
      <c r="E289" s="248">
        <f t="shared" si="39"/>
        <v>3</v>
      </c>
      <c r="F289" s="249" t="s">
        <v>4421</v>
      </c>
      <c r="G289" s="249" t="str">
        <f>IF(B289=1,F289,"")</f>
        <v>ID.RA-04</v>
      </c>
      <c r="H289" s="248">
        <f t="shared" ref="H289:J291" si="40">H288</f>
        <v>1</v>
      </c>
      <c r="I289" s="248">
        <f t="shared" si="40"/>
        <v>0</v>
      </c>
      <c r="J289" s="248">
        <f t="shared" si="40"/>
        <v>5</v>
      </c>
      <c r="K289" s="248"/>
      <c r="L289" s="426" t="s">
        <v>2516</v>
      </c>
      <c r="N289" s="2"/>
    </row>
    <row r="290" spans="1:14" x14ac:dyDescent="0.3">
      <c r="A290" s="424" t="str">
        <f t="shared" si="39"/>
        <v>M 4.1.4</v>
      </c>
      <c r="B290" s="421">
        <f t="shared" si="39"/>
        <v>1</v>
      </c>
      <c r="C290" s="425" t="str">
        <f t="shared" si="39"/>
        <v>M</v>
      </c>
      <c r="D290" s="248">
        <f t="shared" si="39"/>
        <v>0</v>
      </c>
      <c r="E290" s="248">
        <f t="shared" si="39"/>
        <v>3</v>
      </c>
      <c r="F290" s="249" t="s">
        <v>4422</v>
      </c>
      <c r="G290" s="249" t="str">
        <f>IF(B290=1,F290,"")</f>
        <v>ID.RA-05</v>
      </c>
      <c r="H290" s="248">
        <f t="shared" si="40"/>
        <v>1</v>
      </c>
      <c r="I290" s="248">
        <f t="shared" si="40"/>
        <v>0</v>
      </c>
      <c r="J290" s="248">
        <f t="shared" si="40"/>
        <v>5</v>
      </c>
      <c r="K290" s="248"/>
      <c r="L290" s="426" t="s">
        <v>2516</v>
      </c>
      <c r="N290" s="2"/>
    </row>
    <row r="291" spans="1:14" x14ac:dyDescent="0.3">
      <c r="A291" s="424" t="str">
        <f t="shared" si="39"/>
        <v>M 4.1.4</v>
      </c>
      <c r="B291" s="421">
        <f t="shared" si="39"/>
        <v>1</v>
      </c>
      <c r="C291" s="425" t="str">
        <f t="shared" si="39"/>
        <v>M</v>
      </c>
      <c r="D291" s="248">
        <f t="shared" si="39"/>
        <v>0</v>
      </c>
      <c r="E291" s="248">
        <f t="shared" si="39"/>
        <v>3</v>
      </c>
      <c r="F291" s="249" t="s">
        <v>4390</v>
      </c>
      <c r="G291" s="249" t="str">
        <f>IF(B291=1,F291,"")</f>
        <v>GV.RM-03</v>
      </c>
      <c r="H291" s="248">
        <f t="shared" si="40"/>
        <v>1</v>
      </c>
      <c r="I291" s="248">
        <f t="shared" si="40"/>
        <v>0</v>
      </c>
      <c r="J291" s="248">
        <f t="shared" si="40"/>
        <v>5</v>
      </c>
      <c r="K291" s="248"/>
      <c r="L291" s="426" t="s">
        <v>2516</v>
      </c>
      <c r="N291" s="2"/>
    </row>
    <row r="292" spans="1:14" x14ac:dyDescent="0.3">
      <c r="A292" s="24" t="s">
        <v>4051</v>
      </c>
      <c r="B292" s="252">
        <v>1</v>
      </c>
      <c r="C292" s="274" t="s">
        <v>1311</v>
      </c>
      <c r="D292" s="22">
        <v>0</v>
      </c>
      <c r="E292" s="22">
        <v>3</v>
      </c>
      <c r="F292" s="200" t="s">
        <v>4420</v>
      </c>
      <c r="G292" s="200"/>
      <c r="H292" s="37">
        <v>1</v>
      </c>
      <c r="I292" s="37">
        <f>D292*H292</f>
        <v>0</v>
      </c>
      <c r="J292" s="37">
        <f t="shared" si="32"/>
        <v>5</v>
      </c>
      <c r="K292" s="132"/>
      <c r="L292" s="55"/>
      <c r="N292" s="2"/>
    </row>
    <row r="293" spans="1:14" x14ac:dyDescent="0.3">
      <c r="A293" s="424" t="str">
        <f t="shared" ref="A293:E294" si="41">A292</f>
        <v>M 4.1.5</v>
      </c>
      <c r="B293" s="421">
        <f t="shared" si="41"/>
        <v>1</v>
      </c>
      <c r="C293" s="425" t="str">
        <f t="shared" si="41"/>
        <v>M</v>
      </c>
      <c r="D293" s="248">
        <f t="shared" si="41"/>
        <v>0</v>
      </c>
      <c r="E293" s="248">
        <f t="shared" si="41"/>
        <v>3</v>
      </c>
      <c r="F293" s="249" t="s">
        <v>4421</v>
      </c>
      <c r="G293" s="249" t="str">
        <f>IF(B293=1,F293,"")</f>
        <v>ID.RA-04</v>
      </c>
      <c r="H293" s="248">
        <f t="shared" ref="H293:J294" si="42">H292</f>
        <v>1</v>
      </c>
      <c r="I293" s="248">
        <f t="shared" si="42"/>
        <v>0</v>
      </c>
      <c r="J293" s="248">
        <f t="shared" si="42"/>
        <v>5</v>
      </c>
      <c r="K293" s="248"/>
      <c r="L293" s="426" t="s">
        <v>2516</v>
      </c>
      <c r="N293" s="2"/>
    </row>
    <row r="294" spans="1:14" x14ac:dyDescent="0.3">
      <c r="A294" s="424" t="str">
        <f t="shared" si="41"/>
        <v>M 4.1.5</v>
      </c>
      <c r="B294" s="421">
        <f t="shared" si="41"/>
        <v>1</v>
      </c>
      <c r="C294" s="425" t="str">
        <f t="shared" si="41"/>
        <v>M</v>
      </c>
      <c r="D294" s="248">
        <f t="shared" si="41"/>
        <v>0</v>
      </c>
      <c r="E294" s="248">
        <f t="shared" si="41"/>
        <v>3</v>
      </c>
      <c r="F294" s="249" t="s">
        <v>4422</v>
      </c>
      <c r="G294" s="249" t="str">
        <f>IF(B294=1,F294,"")</f>
        <v>ID.RA-05</v>
      </c>
      <c r="H294" s="248">
        <f t="shared" si="42"/>
        <v>1</v>
      </c>
      <c r="I294" s="248">
        <f t="shared" si="42"/>
        <v>0</v>
      </c>
      <c r="J294" s="248">
        <f t="shared" si="42"/>
        <v>5</v>
      </c>
      <c r="K294" s="248"/>
      <c r="L294" s="426" t="s">
        <v>2516</v>
      </c>
      <c r="N294" s="2"/>
    </row>
    <row r="295" spans="1:14" x14ac:dyDescent="0.3">
      <c r="A295" s="24" t="s">
        <v>4052</v>
      </c>
      <c r="B295" s="252">
        <v>1</v>
      </c>
      <c r="C295" s="274" t="s">
        <v>1311</v>
      </c>
      <c r="D295" s="22">
        <v>0</v>
      </c>
      <c r="E295" s="22">
        <v>3</v>
      </c>
      <c r="F295" s="200" t="s">
        <v>4420</v>
      </c>
      <c r="G295" s="200"/>
      <c r="H295" s="37">
        <v>1</v>
      </c>
      <c r="I295" s="37">
        <f>D295*H295</f>
        <v>0</v>
      </c>
      <c r="J295" s="37">
        <f t="shared" si="32"/>
        <v>5</v>
      </c>
      <c r="K295" s="132"/>
      <c r="L295" s="55"/>
      <c r="N295" s="2"/>
    </row>
    <row r="296" spans="1:14" x14ac:dyDescent="0.3">
      <c r="A296" s="424" t="str">
        <f t="shared" ref="A296:E297" si="43">A295</f>
        <v>M 4.1.6</v>
      </c>
      <c r="B296" s="421">
        <f t="shared" si="43"/>
        <v>1</v>
      </c>
      <c r="C296" s="425" t="str">
        <f t="shared" si="43"/>
        <v>M</v>
      </c>
      <c r="D296" s="248">
        <f t="shared" si="43"/>
        <v>0</v>
      </c>
      <c r="E296" s="248">
        <f t="shared" si="43"/>
        <v>3</v>
      </c>
      <c r="F296" s="249" t="s">
        <v>4421</v>
      </c>
      <c r="G296" s="249" t="str">
        <f>IF(B296=1,F296,"")</f>
        <v>ID.RA-04</v>
      </c>
      <c r="H296" s="248">
        <f t="shared" ref="H296:J297" si="44">H295</f>
        <v>1</v>
      </c>
      <c r="I296" s="248">
        <f t="shared" si="44"/>
        <v>0</v>
      </c>
      <c r="J296" s="248">
        <f t="shared" si="44"/>
        <v>5</v>
      </c>
      <c r="K296" s="248"/>
      <c r="L296" s="426" t="s">
        <v>2516</v>
      </c>
      <c r="N296" s="2"/>
    </row>
    <row r="297" spans="1:14" x14ac:dyDescent="0.3">
      <c r="A297" s="424" t="str">
        <f t="shared" si="43"/>
        <v>M 4.1.6</v>
      </c>
      <c r="B297" s="421">
        <f t="shared" si="43"/>
        <v>1</v>
      </c>
      <c r="C297" s="425" t="str">
        <f t="shared" si="43"/>
        <v>M</v>
      </c>
      <c r="D297" s="248">
        <f t="shared" si="43"/>
        <v>0</v>
      </c>
      <c r="E297" s="248">
        <f t="shared" si="43"/>
        <v>3</v>
      </c>
      <c r="F297" s="249" t="s">
        <v>4422</v>
      </c>
      <c r="G297" s="249" t="str">
        <f>IF(B297=1,F297,"")</f>
        <v>ID.RA-05</v>
      </c>
      <c r="H297" s="248">
        <f t="shared" si="44"/>
        <v>1</v>
      </c>
      <c r="I297" s="248">
        <f t="shared" si="44"/>
        <v>0</v>
      </c>
      <c r="J297" s="248">
        <f t="shared" si="44"/>
        <v>5</v>
      </c>
      <c r="K297" s="248"/>
      <c r="L297" s="426" t="s">
        <v>2516</v>
      </c>
      <c r="N297" s="2"/>
    </row>
    <row r="298" spans="1:14" x14ac:dyDescent="0.3">
      <c r="A298" s="24" t="s">
        <v>4053</v>
      </c>
      <c r="B298" s="252">
        <v>1</v>
      </c>
      <c r="C298" s="274" t="s">
        <v>1311</v>
      </c>
      <c r="D298" s="22">
        <v>0</v>
      </c>
      <c r="E298" s="22">
        <v>3</v>
      </c>
      <c r="F298" s="200" t="s">
        <v>4420</v>
      </c>
      <c r="G298" s="200"/>
      <c r="H298" s="37">
        <v>1</v>
      </c>
      <c r="I298" s="37">
        <f>D298*H298</f>
        <v>0</v>
      </c>
      <c r="J298" s="37">
        <f t="shared" si="32"/>
        <v>5</v>
      </c>
      <c r="K298" s="132"/>
      <c r="L298" s="55"/>
      <c r="N298" s="2"/>
    </row>
    <row r="299" spans="1:14" x14ac:dyDescent="0.3">
      <c r="A299" s="424" t="str">
        <f t="shared" ref="A299:E300" si="45">A298</f>
        <v>M 4.1.7</v>
      </c>
      <c r="B299" s="421">
        <f t="shared" si="45"/>
        <v>1</v>
      </c>
      <c r="C299" s="425" t="str">
        <f t="shared" si="45"/>
        <v>M</v>
      </c>
      <c r="D299" s="248">
        <f t="shared" si="45"/>
        <v>0</v>
      </c>
      <c r="E299" s="248">
        <f t="shared" si="45"/>
        <v>3</v>
      </c>
      <c r="F299" s="249" t="s">
        <v>4421</v>
      </c>
      <c r="G299" s="249" t="str">
        <f>IF(B299=1,F299,"")</f>
        <v>ID.RA-04</v>
      </c>
      <c r="H299" s="248">
        <f t="shared" ref="H299:J300" si="46">H298</f>
        <v>1</v>
      </c>
      <c r="I299" s="248">
        <f t="shared" si="46"/>
        <v>0</v>
      </c>
      <c r="J299" s="248">
        <f t="shared" si="46"/>
        <v>5</v>
      </c>
      <c r="K299" s="248"/>
      <c r="L299" s="426" t="s">
        <v>2516</v>
      </c>
      <c r="N299" s="2"/>
    </row>
    <row r="300" spans="1:14" x14ac:dyDescent="0.3">
      <c r="A300" s="424" t="str">
        <f t="shared" si="45"/>
        <v>M 4.1.7</v>
      </c>
      <c r="B300" s="421">
        <f t="shared" si="45"/>
        <v>1</v>
      </c>
      <c r="C300" s="425" t="str">
        <f t="shared" si="45"/>
        <v>M</v>
      </c>
      <c r="D300" s="248">
        <f t="shared" si="45"/>
        <v>0</v>
      </c>
      <c r="E300" s="248">
        <f t="shared" si="45"/>
        <v>3</v>
      </c>
      <c r="F300" s="249" t="s">
        <v>4422</v>
      </c>
      <c r="G300" s="249" t="str">
        <f>IF(B300=1,F300,"")</f>
        <v>ID.RA-05</v>
      </c>
      <c r="H300" s="248">
        <f t="shared" si="46"/>
        <v>1</v>
      </c>
      <c r="I300" s="248">
        <f t="shared" si="46"/>
        <v>0</v>
      </c>
      <c r="J300" s="248">
        <f t="shared" si="46"/>
        <v>5</v>
      </c>
      <c r="K300" s="248"/>
      <c r="L300" s="426" t="s">
        <v>2516</v>
      </c>
      <c r="N300" s="2"/>
    </row>
    <row r="301" spans="1:14" x14ac:dyDescent="0.3">
      <c r="A301" s="24" t="s">
        <v>4054</v>
      </c>
      <c r="B301" s="252">
        <v>1</v>
      </c>
      <c r="C301" s="274" t="s">
        <v>1311</v>
      </c>
      <c r="D301" s="22">
        <v>0</v>
      </c>
      <c r="E301" s="22">
        <v>3</v>
      </c>
      <c r="F301" s="200" t="s">
        <v>4420</v>
      </c>
      <c r="G301" s="200"/>
      <c r="H301" s="37">
        <v>1</v>
      </c>
      <c r="I301" s="37">
        <f>D301*H301</f>
        <v>0</v>
      </c>
      <c r="J301" s="37">
        <f t="shared" si="32"/>
        <v>5</v>
      </c>
      <c r="K301" s="132"/>
      <c r="L301" s="55"/>
      <c r="N301" s="2"/>
    </row>
    <row r="302" spans="1:14" x14ac:dyDescent="0.3">
      <c r="A302" s="424" t="str">
        <f t="shared" ref="A302:E303" si="47">A301</f>
        <v>M 4.1.8</v>
      </c>
      <c r="B302" s="421">
        <f t="shared" si="47"/>
        <v>1</v>
      </c>
      <c r="C302" s="425" t="str">
        <f t="shared" si="47"/>
        <v>M</v>
      </c>
      <c r="D302" s="248">
        <f t="shared" si="47"/>
        <v>0</v>
      </c>
      <c r="E302" s="248">
        <f t="shared" si="47"/>
        <v>3</v>
      </c>
      <c r="F302" s="249" t="s">
        <v>4421</v>
      </c>
      <c r="G302" s="249" t="str">
        <f>IF(B302=1,F302,"")</f>
        <v>ID.RA-04</v>
      </c>
      <c r="H302" s="248">
        <f t="shared" ref="H302:J303" si="48">H301</f>
        <v>1</v>
      </c>
      <c r="I302" s="248">
        <f t="shared" si="48"/>
        <v>0</v>
      </c>
      <c r="J302" s="248">
        <f t="shared" si="48"/>
        <v>5</v>
      </c>
      <c r="K302" s="248"/>
      <c r="L302" s="426" t="s">
        <v>2516</v>
      </c>
      <c r="N302" s="2"/>
    </row>
    <row r="303" spans="1:14" x14ac:dyDescent="0.3">
      <c r="A303" s="424" t="str">
        <f t="shared" si="47"/>
        <v>M 4.1.8</v>
      </c>
      <c r="B303" s="421">
        <f t="shared" si="47"/>
        <v>1</v>
      </c>
      <c r="C303" s="425" t="str">
        <f t="shared" si="47"/>
        <v>M</v>
      </c>
      <c r="D303" s="248">
        <f t="shared" si="47"/>
        <v>0</v>
      </c>
      <c r="E303" s="248">
        <f t="shared" si="47"/>
        <v>3</v>
      </c>
      <c r="F303" s="249" t="s">
        <v>4422</v>
      </c>
      <c r="G303" s="249" t="str">
        <f>IF(B303=1,F303,"")</f>
        <v>ID.RA-05</v>
      </c>
      <c r="H303" s="248">
        <f t="shared" si="48"/>
        <v>1</v>
      </c>
      <c r="I303" s="248">
        <f t="shared" si="48"/>
        <v>0</v>
      </c>
      <c r="J303" s="248">
        <f t="shared" si="48"/>
        <v>5</v>
      </c>
      <c r="K303" s="248"/>
      <c r="L303" s="426" t="s">
        <v>2516</v>
      </c>
      <c r="N303" s="2"/>
    </row>
    <row r="304" spans="1:14" x14ac:dyDescent="0.3">
      <c r="A304" s="496" t="s">
        <v>2618</v>
      </c>
      <c r="B304" s="485"/>
      <c r="C304" s="497"/>
      <c r="D304" s="487"/>
      <c r="E304" s="487"/>
      <c r="F304" s="488"/>
      <c r="G304" s="488"/>
      <c r="H304" s="487"/>
      <c r="I304" s="487"/>
      <c r="J304" s="487"/>
      <c r="K304" s="491"/>
      <c r="L304" s="489"/>
      <c r="N304" s="2"/>
    </row>
    <row r="305" spans="1:14" x14ac:dyDescent="0.3">
      <c r="A305" s="484" t="str">
        <f t="shared" ref="A305:A306" si="49">A304</f>
        <v>Removed, keep lines for backwards compatibility</v>
      </c>
      <c r="B305" s="485"/>
      <c r="C305" s="486"/>
      <c r="D305" s="487"/>
      <c r="E305" s="487"/>
      <c r="F305" s="488"/>
      <c r="G305" s="488"/>
      <c r="H305" s="487"/>
      <c r="I305" s="487"/>
      <c r="J305" s="487"/>
      <c r="K305" s="487"/>
      <c r="L305" s="489"/>
      <c r="N305" s="2"/>
    </row>
    <row r="306" spans="1:14" x14ac:dyDescent="0.3">
      <c r="A306" s="484" t="str">
        <f t="shared" si="49"/>
        <v>Removed, keep lines for backwards compatibility</v>
      </c>
      <c r="B306" s="485"/>
      <c r="C306" s="486"/>
      <c r="D306" s="487"/>
      <c r="E306" s="487"/>
      <c r="F306" s="488"/>
      <c r="G306" s="488"/>
      <c r="H306" s="487"/>
      <c r="I306" s="487"/>
      <c r="J306" s="487"/>
      <c r="K306" s="487"/>
      <c r="L306" s="489"/>
      <c r="N306" s="2"/>
    </row>
    <row r="307" spans="1:14" x14ac:dyDescent="0.3">
      <c r="A307" s="24" t="s">
        <v>4055</v>
      </c>
      <c r="B307" s="252">
        <v>1</v>
      </c>
      <c r="C307" s="274" t="s">
        <v>1311</v>
      </c>
      <c r="D307" s="22">
        <v>0</v>
      </c>
      <c r="E307" s="22">
        <v>3</v>
      </c>
      <c r="F307" s="200" t="s">
        <v>4420</v>
      </c>
      <c r="G307" s="200"/>
      <c r="H307" s="37">
        <v>1</v>
      </c>
      <c r="I307" s="37">
        <f>D307*H307</f>
        <v>0</v>
      </c>
      <c r="J307" s="37">
        <f t="shared" si="32"/>
        <v>5</v>
      </c>
      <c r="K307" s="132"/>
      <c r="L307" s="55"/>
      <c r="N307" s="2"/>
    </row>
    <row r="308" spans="1:14" x14ac:dyDescent="0.3">
      <c r="A308" s="424" t="str">
        <f t="shared" ref="A308:E309" si="50">A307</f>
        <v>M 4.1.9</v>
      </c>
      <c r="B308" s="421">
        <f t="shared" si="50"/>
        <v>1</v>
      </c>
      <c r="C308" s="425" t="str">
        <f t="shared" si="50"/>
        <v>M</v>
      </c>
      <c r="D308" s="248">
        <f t="shared" si="50"/>
        <v>0</v>
      </c>
      <c r="E308" s="248">
        <f t="shared" si="50"/>
        <v>3</v>
      </c>
      <c r="F308" s="249" t="s">
        <v>4421</v>
      </c>
      <c r="G308" s="249" t="str">
        <f>IF(B308=1,F308,"")</f>
        <v>ID.RA-04</v>
      </c>
      <c r="H308" s="248">
        <f t="shared" ref="H308:J309" si="51">H307</f>
        <v>1</v>
      </c>
      <c r="I308" s="248">
        <f t="shared" si="51"/>
        <v>0</v>
      </c>
      <c r="J308" s="248">
        <f t="shared" si="51"/>
        <v>5</v>
      </c>
      <c r="K308" s="248"/>
      <c r="L308" s="426" t="s">
        <v>2516</v>
      </c>
      <c r="N308" s="2"/>
    </row>
    <row r="309" spans="1:14" x14ac:dyDescent="0.3">
      <c r="A309" s="424" t="str">
        <f t="shared" si="50"/>
        <v>M 4.1.9</v>
      </c>
      <c r="B309" s="421">
        <f t="shared" si="50"/>
        <v>1</v>
      </c>
      <c r="C309" s="425" t="str">
        <f t="shared" si="50"/>
        <v>M</v>
      </c>
      <c r="D309" s="248">
        <f t="shared" si="50"/>
        <v>0</v>
      </c>
      <c r="E309" s="248">
        <f t="shared" si="50"/>
        <v>3</v>
      </c>
      <c r="F309" s="249" t="s">
        <v>4422</v>
      </c>
      <c r="G309" s="249" t="str">
        <f>IF(B309=1,F309,"")</f>
        <v>ID.RA-05</v>
      </c>
      <c r="H309" s="248">
        <f t="shared" si="51"/>
        <v>1</v>
      </c>
      <c r="I309" s="248">
        <f t="shared" si="51"/>
        <v>0</v>
      </c>
      <c r="J309" s="248">
        <f t="shared" si="51"/>
        <v>5</v>
      </c>
      <c r="K309" s="248"/>
      <c r="L309" s="426" t="s">
        <v>2516</v>
      </c>
      <c r="N309" s="2"/>
    </row>
    <row r="310" spans="1:14" x14ac:dyDescent="0.3">
      <c r="A310" s="24" t="s">
        <v>4056</v>
      </c>
      <c r="B310" s="252">
        <v>1</v>
      </c>
      <c r="C310" s="274" t="s">
        <v>1311</v>
      </c>
      <c r="D310" s="22">
        <v>0</v>
      </c>
      <c r="E310" s="22">
        <v>3</v>
      </c>
      <c r="F310" s="200" t="s">
        <v>4420</v>
      </c>
      <c r="G310" s="200"/>
      <c r="H310" s="37">
        <v>1</v>
      </c>
      <c r="I310" s="37">
        <f>D310*H310</f>
        <v>0</v>
      </c>
      <c r="J310" s="37">
        <f t="shared" si="32"/>
        <v>5</v>
      </c>
      <c r="K310" s="132"/>
      <c r="L310" s="55"/>
      <c r="N310" s="2"/>
    </row>
    <row r="311" spans="1:14" x14ac:dyDescent="0.3">
      <c r="A311" s="424" t="str">
        <f t="shared" ref="A311:E312" si="52">A310</f>
        <v>M 4.1.10</v>
      </c>
      <c r="B311" s="421">
        <f t="shared" si="52"/>
        <v>1</v>
      </c>
      <c r="C311" s="425" t="str">
        <f t="shared" si="52"/>
        <v>M</v>
      </c>
      <c r="D311" s="248">
        <f t="shared" si="52"/>
        <v>0</v>
      </c>
      <c r="E311" s="248">
        <f t="shared" si="52"/>
        <v>3</v>
      </c>
      <c r="F311" s="249" t="s">
        <v>4421</v>
      </c>
      <c r="G311" s="249" t="str">
        <f>IF(B311=1,F311,"")</f>
        <v>ID.RA-04</v>
      </c>
      <c r="H311" s="248">
        <f t="shared" ref="H311:J312" si="53">H310</f>
        <v>1</v>
      </c>
      <c r="I311" s="248">
        <f t="shared" si="53"/>
        <v>0</v>
      </c>
      <c r="J311" s="248">
        <f t="shared" si="53"/>
        <v>5</v>
      </c>
      <c r="K311" s="248"/>
      <c r="L311" s="426" t="s">
        <v>2516</v>
      </c>
      <c r="N311" s="2"/>
    </row>
    <row r="312" spans="1:14" x14ac:dyDescent="0.3">
      <c r="A312" s="424" t="str">
        <f t="shared" si="52"/>
        <v>M 4.1.10</v>
      </c>
      <c r="B312" s="421">
        <f t="shared" si="52"/>
        <v>1</v>
      </c>
      <c r="C312" s="425" t="str">
        <f t="shared" si="52"/>
        <v>M</v>
      </c>
      <c r="D312" s="248">
        <f t="shared" si="52"/>
        <v>0</v>
      </c>
      <c r="E312" s="248">
        <f t="shared" si="52"/>
        <v>3</v>
      </c>
      <c r="F312" s="249" t="s">
        <v>4422</v>
      </c>
      <c r="G312" s="249" t="str">
        <f>IF(B312=1,F312,"")</f>
        <v>ID.RA-05</v>
      </c>
      <c r="H312" s="248">
        <f t="shared" si="53"/>
        <v>1</v>
      </c>
      <c r="I312" s="248">
        <f t="shared" si="53"/>
        <v>0</v>
      </c>
      <c r="J312" s="248">
        <f t="shared" si="53"/>
        <v>5</v>
      </c>
      <c r="K312" s="248"/>
      <c r="L312" s="426" t="s">
        <v>2516</v>
      </c>
      <c r="N312" s="2"/>
    </row>
    <row r="313" spans="1:14" x14ac:dyDescent="0.3">
      <c r="A313" s="422" t="s">
        <v>4057</v>
      </c>
      <c r="B313" s="22">
        <v>1</v>
      </c>
      <c r="C313" s="281" t="s">
        <v>1311</v>
      </c>
      <c r="D313" s="22">
        <v>0</v>
      </c>
      <c r="E313" s="22">
        <v>3</v>
      </c>
      <c r="F313" s="200" t="s">
        <v>4420</v>
      </c>
      <c r="G313" s="200"/>
      <c r="H313" s="38">
        <v>1</v>
      </c>
      <c r="I313" s="38">
        <f>D313*H313</f>
        <v>0</v>
      </c>
      <c r="J313" s="38">
        <f t="shared" si="32"/>
        <v>5</v>
      </c>
      <c r="K313" s="38"/>
      <c r="L313" s="56"/>
      <c r="N313" s="2"/>
    </row>
    <row r="314" spans="1:14" x14ac:dyDescent="0.3">
      <c r="A314" s="424" t="str">
        <f t="shared" ref="A314:E315" si="54">A313</f>
        <v>M 4.1.11</v>
      </c>
      <c r="B314" s="421">
        <f t="shared" si="54"/>
        <v>1</v>
      </c>
      <c r="C314" s="425" t="str">
        <f t="shared" si="54"/>
        <v>M</v>
      </c>
      <c r="D314" s="248">
        <f t="shared" si="54"/>
        <v>0</v>
      </c>
      <c r="E314" s="248">
        <f t="shared" si="54"/>
        <v>3</v>
      </c>
      <c r="F314" s="249" t="s">
        <v>4421</v>
      </c>
      <c r="G314" s="249" t="str">
        <f>IF(B314=1,F314,"")</f>
        <v>ID.RA-04</v>
      </c>
      <c r="H314" s="248">
        <f t="shared" ref="H314:J315" si="55">H313</f>
        <v>1</v>
      </c>
      <c r="I314" s="248">
        <f t="shared" si="55"/>
        <v>0</v>
      </c>
      <c r="J314" s="248">
        <f t="shared" si="55"/>
        <v>5</v>
      </c>
      <c r="K314" s="248"/>
      <c r="L314" s="426" t="s">
        <v>2516</v>
      </c>
      <c r="N314" s="2"/>
    </row>
    <row r="315" spans="1:14" ht="15.15" thickBot="1" x14ac:dyDescent="0.35">
      <c r="A315" s="424" t="str">
        <f t="shared" si="54"/>
        <v>M 4.1.11</v>
      </c>
      <c r="B315" s="421">
        <f t="shared" si="54"/>
        <v>1</v>
      </c>
      <c r="C315" s="425" t="str">
        <f t="shared" si="54"/>
        <v>M</v>
      </c>
      <c r="D315" s="248">
        <f t="shared" si="54"/>
        <v>0</v>
      </c>
      <c r="E315" s="248">
        <f t="shared" si="54"/>
        <v>3</v>
      </c>
      <c r="F315" s="249" t="s">
        <v>4422</v>
      </c>
      <c r="G315" s="249" t="str">
        <f>IF(B315=1,F315,"")</f>
        <v>ID.RA-05</v>
      </c>
      <c r="H315" s="248">
        <f t="shared" si="55"/>
        <v>1</v>
      </c>
      <c r="I315" s="248">
        <f t="shared" si="55"/>
        <v>0</v>
      </c>
      <c r="J315" s="248">
        <f t="shared" si="55"/>
        <v>5</v>
      </c>
      <c r="K315" s="248"/>
      <c r="L315" s="426" t="s">
        <v>2516</v>
      </c>
      <c r="N315" s="2"/>
    </row>
    <row r="316" spans="1:14" ht="15.15" thickBot="1" x14ac:dyDescent="0.35">
      <c r="A316" s="69" t="s">
        <v>377</v>
      </c>
      <c r="B316" s="257"/>
      <c r="C316" s="276"/>
      <c r="D316" s="20">
        <f>SUMIFS(D:D,$A:$A,"M 4*",$B:$B,1,$C:$C,"M",$L:$L,"&lt;&gt;NIST MAPPING")</f>
        <v>0</v>
      </c>
      <c r="E316" s="20">
        <f>SUMIFS(E:E,$A:$A,"M 4*",$B:$B,1,$C:$C,"M",$L:$L,"&lt;&gt;NIST MAPPING")</f>
        <v>60</v>
      </c>
      <c r="F316" s="33"/>
      <c r="G316" s="33"/>
      <c r="H316" s="33">
        <f>SUMIFS(H:H,$A:$A,"M 4*",$B:$B,1,$C:$C,"M",$L:$L,"&lt;&gt;NIST MAPPING")</f>
        <v>20</v>
      </c>
      <c r="I316" s="33">
        <f>SUMIFS(I:I,$A:$A,"M 4*",$B:$B,1,$C:$C,"M",$L:$L,"&lt;&gt;NIST MAPPING")</f>
        <v>0</v>
      </c>
      <c r="J316" s="33">
        <f>SUMIFS(J:J,$A:$A,"M 4*",$B:$B,1,$C:$C,"M",$L:$L,"&lt;&gt;NIST MAPPING")</f>
        <v>100</v>
      </c>
      <c r="K316" s="33">
        <f>IF(ROUND(100*(I316-H316)/(J316-H316),2) &lt; 0, 0, ROUND(100*(I316-H316)/(J316-H316),2))</f>
        <v>0</v>
      </c>
      <c r="L316" s="60"/>
      <c r="N316" s="2"/>
    </row>
    <row r="317" spans="1:14" ht="15.15" thickBot="1" x14ac:dyDescent="0.35">
      <c r="F317" s="5"/>
      <c r="G317" s="5"/>
      <c r="H317" s="5"/>
      <c r="I317" s="5"/>
      <c r="J317" s="5"/>
      <c r="K317" s="5"/>
      <c r="N317" s="2"/>
    </row>
    <row r="318" spans="1:14" ht="15.15" thickBot="1" x14ac:dyDescent="0.35">
      <c r="A318" s="210" t="s">
        <v>559</v>
      </c>
      <c r="B318" s="263"/>
      <c r="C318" s="250"/>
      <c r="D318" s="211"/>
      <c r="E318" s="211"/>
      <c r="F318" s="211"/>
      <c r="G318" s="211"/>
      <c r="H318" s="211"/>
      <c r="I318" s="211"/>
      <c r="J318" s="211"/>
      <c r="K318" s="211"/>
      <c r="L318" s="212"/>
      <c r="N318" s="2"/>
    </row>
    <row r="319" spans="1:14" x14ac:dyDescent="0.3">
      <c r="A319" s="53" t="s">
        <v>564</v>
      </c>
      <c r="B319" s="255"/>
      <c r="C319" s="273"/>
      <c r="D319" s="66"/>
      <c r="E319" s="66"/>
      <c r="F319" s="203"/>
      <c r="G319" s="203"/>
      <c r="H319" s="42"/>
      <c r="I319" s="42"/>
      <c r="J319" s="42"/>
      <c r="K319" s="42"/>
      <c r="L319" s="59"/>
      <c r="N319" s="2"/>
    </row>
    <row r="320" spans="1:14" x14ac:dyDescent="0.3">
      <c r="A320" s="73" t="s">
        <v>658</v>
      </c>
      <c r="B320" s="252"/>
      <c r="C320" s="286"/>
      <c r="D320" s="22">
        <v>2</v>
      </c>
      <c r="E320" s="22"/>
      <c r="F320" s="200"/>
      <c r="G320" s="200"/>
      <c r="H320" s="37"/>
      <c r="I320" s="37"/>
      <c r="J320" s="37"/>
      <c r="K320" s="37"/>
      <c r="L320" s="55"/>
      <c r="N320" s="2"/>
    </row>
    <row r="321" spans="1:14" x14ac:dyDescent="0.3">
      <c r="A321" s="73" t="s">
        <v>565</v>
      </c>
      <c r="B321" s="252"/>
      <c r="C321" s="286"/>
      <c r="D321" s="22"/>
      <c r="E321" s="22"/>
      <c r="F321" s="200"/>
      <c r="G321" s="200"/>
      <c r="H321" s="37"/>
      <c r="I321" s="37"/>
      <c r="J321" s="37"/>
      <c r="K321" s="37"/>
      <c r="L321" s="55"/>
      <c r="N321" s="2"/>
    </row>
    <row r="322" spans="1:14" x14ac:dyDescent="0.3">
      <c r="A322" s="73" t="s">
        <v>661</v>
      </c>
      <c r="B322" s="252">
        <f>$D$320-1</f>
        <v>1</v>
      </c>
      <c r="C322" s="286" t="s">
        <v>1311</v>
      </c>
      <c r="D322" s="22">
        <v>0</v>
      </c>
      <c r="E322" s="22">
        <v>3</v>
      </c>
      <c r="F322" s="200" t="s">
        <v>4398</v>
      </c>
      <c r="G322" s="200" t="str">
        <f>IF(B322=1,F322,"")</f>
        <v>GV.RR-02</v>
      </c>
      <c r="H322" s="37">
        <f>VLOOKUP(E322,'_Score matrix'!$B$31:$C$35,2,FALSE)</f>
        <v>1</v>
      </c>
      <c r="I322" s="37">
        <f>D322*H322</f>
        <v>0</v>
      </c>
      <c r="J322" s="37">
        <f>5*H322</f>
        <v>5</v>
      </c>
      <c r="K322" s="37"/>
      <c r="L322" s="55"/>
      <c r="N322" s="2"/>
    </row>
    <row r="323" spans="1:14" x14ac:dyDescent="0.3">
      <c r="A323" s="73" t="s">
        <v>662</v>
      </c>
      <c r="B323" s="252">
        <f>$D$320-1</f>
        <v>1</v>
      </c>
      <c r="C323" s="286" t="s">
        <v>1311</v>
      </c>
      <c r="D323" s="22">
        <v>0</v>
      </c>
      <c r="E323" s="22">
        <v>3</v>
      </c>
      <c r="F323" s="200" t="s">
        <v>4398</v>
      </c>
      <c r="G323" s="200" t="str">
        <f>IF(B323=1,F323,"")</f>
        <v>GV.RR-02</v>
      </c>
      <c r="H323" s="37">
        <f>VLOOKUP(E323,'_Score matrix'!$B$31:$C$35,2,FALSE)</f>
        <v>1</v>
      </c>
      <c r="I323" s="37">
        <f>D323*H323</f>
        <v>0</v>
      </c>
      <c r="J323" s="37">
        <f t="shared" ref="J323:J342" si="56">5*H323</f>
        <v>5</v>
      </c>
      <c r="K323" s="37"/>
      <c r="L323" s="55"/>
      <c r="N323" s="2"/>
    </row>
    <row r="324" spans="1:14" x14ac:dyDescent="0.3">
      <c r="A324" s="73" t="s">
        <v>566</v>
      </c>
      <c r="B324" s="252"/>
      <c r="C324" s="286"/>
      <c r="D324" s="22"/>
      <c r="E324" s="22"/>
      <c r="F324" s="200"/>
      <c r="G324" s="200"/>
      <c r="H324" s="37"/>
      <c r="I324" s="37"/>
      <c r="J324" s="37"/>
      <c r="K324" s="37"/>
      <c r="L324" s="55"/>
      <c r="N324" s="2"/>
    </row>
    <row r="325" spans="1:14" x14ac:dyDescent="0.3">
      <c r="A325" s="73" t="s">
        <v>567</v>
      </c>
      <c r="B325" s="252">
        <f>$D$320-1</f>
        <v>1</v>
      </c>
      <c r="C325" s="286" t="s">
        <v>1311</v>
      </c>
      <c r="D325" s="22">
        <v>0</v>
      </c>
      <c r="E325" s="22">
        <v>3</v>
      </c>
      <c r="F325" s="200"/>
      <c r="G325" s="200"/>
      <c r="H325" s="37">
        <f>VLOOKUP(E325,'_Score matrix'!$B$31:$C$35,2,FALSE)</f>
        <v>1</v>
      </c>
      <c r="I325" s="37">
        <f>D325*H325</f>
        <v>0</v>
      </c>
      <c r="J325" s="37">
        <f t="shared" si="56"/>
        <v>5</v>
      </c>
      <c r="K325" s="37"/>
      <c r="L325" s="55"/>
      <c r="N325" s="2"/>
    </row>
    <row r="326" spans="1:14" x14ac:dyDescent="0.3">
      <c r="A326" s="73" t="s">
        <v>568</v>
      </c>
      <c r="B326" s="252">
        <f>$D$320-1</f>
        <v>1</v>
      </c>
      <c r="C326" s="286" t="s">
        <v>1311</v>
      </c>
      <c r="D326" s="22">
        <v>0</v>
      </c>
      <c r="E326" s="22">
        <v>3</v>
      </c>
      <c r="F326" s="200"/>
      <c r="G326" s="200"/>
      <c r="H326" s="37">
        <f>VLOOKUP(E326,'_Score matrix'!$B$31:$C$35,2,FALSE)</f>
        <v>1</v>
      </c>
      <c r="I326" s="37">
        <f>D326*H326</f>
        <v>0</v>
      </c>
      <c r="J326" s="37">
        <f t="shared" si="56"/>
        <v>5</v>
      </c>
      <c r="K326" s="37"/>
      <c r="L326" s="55"/>
      <c r="N326" s="2"/>
    </row>
    <row r="327" spans="1:14" x14ac:dyDescent="0.3">
      <c r="A327" s="73" t="s">
        <v>569</v>
      </c>
      <c r="B327" s="252"/>
      <c r="C327" s="286"/>
      <c r="D327" s="22"/>
      <c r="E327" s="22"/>
      <c r="F327" s="200"/>
      <c r="G327" s="200"/>
      <c r="H327" s="37"/>
      <c r="I327" s="37"/>
      <c r="J327" s="37"/>
      <c r="K327" s="37"/>
      <c r="L327" s="55"/>
      <c r="N327" s="2"/>
    </row>
    <row r="328" spans="1:14" x14ac:dyDescent="0.3">
      <c r="A328" s="73" t="s">
        <v>570</v>
      </c>
      <c r="B328" s="252">
        <f>$D$320-1</f>
        <v>1</v>
      </c>
      <c r="C328" s="286" t="s">
        <v>1311</v>
      </c>
      <c r="D328" s="22">
        <v>0</v>
      </c>
      <c r="E328" s="22">
        <v>3</v>
      </c>
      <c r="F328" s="200" t="s">
        <v>4464</v>
      </c>
      <c r="G328" s="200" t="str">
        <f>IF(B328=1,F328,"")</f>
        <v>PR.IR-04</v>
      </c>
      <c r="H328" s="37">
        <f>VLOOKUP(E328,'_Score matrix'!$B$31:$C$35,2,FALSE)</f>
        <v>1</v>
      </c>
      <c r="I328" s="37">
        <f>D328*H328</f>
        <v>0</v>
      </c>
      <c r="J328" s="37">
        <f t="shared" si="56"/>
        <v>5</v>
      </c>
      <c r="K328" s="37"/>
      <c r="L328" s="55"/>
      <c r="N328" s="2"/>
    </row>
    <row r="329" spans="1:14" x14ac:dyDescent="0.3">
      <c r="A329" s="73" t="s">
        <v>571</v>
      </c>
      <c r="B329" s="252">
        <f>$D$320-1</f>
        <v>1</v>
      </c>
      <c r="C329" s="286" t="s">
        <v>1311</v>
      </c>
      <c r="D329" s="22">
        <v>0</v>
      </c>
      <c r="E329" s="22">
        <v>3</v>
      </c>
      <c r="F329" s="200" t="s">
        <v>4448</v>
      </c>
      <c r="G329" s="200" t="str">
        <f>IF(B329=1,F329,"")</f>
        <v>PR.AT-02</v>
      </c>
      <c r="H329" s="37">
        <f>VLOOKUP(E329,'_Score matrix'!$B$31:$C$35,2,FALSE)</f>
        <v>1</v>
      </c>
      <c r="I329" s="37">
        <f>D329*H329</f>
        <v>0</v>
      </c>
      <c r="J329" s="37">
        <f t="shared" si="56"/>
        <v>5</v>
      </c>
      <c r="K329" s="37"/>
      <c r="L329" s="55"/>
      <c r="N329" s="2"/>
    </row>
    <row r="330" spans="1:14" x14ac:dyDescent="0.3">
      <c r="A330" s="73" t="s">
        <v>663</v>
      </c>
      <c r="B330" s="252">
        <f>$D$320-1</f>
        <v>1</v>
      </c>
      <c r="C330" s="286" t="s">
        <v>1311</v>
      </c>
      <c r="D330" s="22">
        <v>0</v>
      </c>
      <c r="E330" s="22">
        <v>3</v>
      </c>
      <c r="F330" s="200" t="s">
        <v>4448</v>
      </c>
      <c r="G330" s="200" t="str">
        <f>IF(B330=1,F330,"")</f>
        <v>PR.AT-02</v>
      </c>
      <c r="H330" s="37">
        <f>VLOOKUP(E330,'_Score matrix'!$B$31:$C$35,2,FALSE)</f>
        <v>1</v>
      </c>
      <c r="I330" s="37">
        <f>D330*H330</f>
        <v>0</v>
      </c>
      <c r="J330" s="37">
        <f t="shared" si="56"/>
        <v>5</v>
      </c>
      <c r="K330" s="37"/>
      <c r="L330" s="55"/>
      <c r="N330" s="2"/>
    </row>
    <row r="331" spans="1:14" x14ac:dyDescent="0.3">
      <c r="A331" s="73" t="s">
        <v>664</v>
      </c>
      <c r="B331" s="252">
        <f>$D$320-1</f>
        <v>1</v>
      </c>
      <c r="C331" s="286" t="s">
        <v>1311</v>
      </c>
      <c r="D331" s="22">
        <v>0</v>
      </c>
      <c r="E331" s="22">
        <v>3</v>
      </c>
      <c r="F331" s="200" t="s">
        <v>4408</v>
      </c>
      <c r="G331" s="200" t="str">
        <f>IF(B331=1,F331,"")</f>
        <v>GV.SC-04</v>
      </c>
      <c r="H331" s="37">
        <f>VLOOKUP(E331,'_Score matrix'!$B$31:$C$35,2,FALSE)</f>
        <v>1</v>
      </c>
      <c r="I331" s="37">
        <f>D331*H331</f>
        <v>0</v>
      </c>
      <c r="J331" s="37">
        <f t="shared" si="56"/>
        <v>5</v>
      </c>
      <c r="K331" s="37"/>
      <c r="L331" s="55"/>
      <c r="N331" s="2"/>
    </row>
    <row r="332" spans="1:14" x14ac:dyDescent="0.3">
      <c r="A332" s="73" t="s">
        <v>665</v>
      </c>
      <c r="B332" s="252"/>
      <c r="C332" s="286"/>
      <c r="D332" s="22"/>
      <c r="E332" s="22"/>
      <c r="F332" s="200"/>
      <c r="G332" s="200"/>
      <c r="H332" s="37"/>
      <c r="I332" s="37"/>
      <c r="J332" s="37"/>
      <c r="K332" s="37"/>
      <c r="L332" s="55"/>
      <c r="N332" s="2"/>
    </row>
    <row r="333" spans="1:14" x14ac:dyDescent="0.3">
      <c r="A333" s="73" t="s">
        <v>666</v>
      </c>
      <c r="B333" s="252">
        <f t="shared" ref="B333:B338" si="57">$D$320-1</f>
        <v>1</v>
      </c>
      <c r="C333" s="286" t="s">
        <v>1311</v>
      </c>
      <c r="D333" s="22">
        <v>0</v>
      </c>
      <c r="E333" s="22">
        <v>3</v>
      </c>
      <c r="F333" s="200" t="s">
        <v>4463</v>
      </c>
      <c r="G333" s="200" t="str">
        <f t="shared" ref="G333:G338" si="58">IF(B333=1,F333,"")</f>
        <v>PR.IR-03</v>
      </c>
      <c r="H333" s="37">
        <f>VLOOKUP(E333,'_Score matrix'!$B$31:$C$35,2,FALSE)</f>
        <v>1</v>
      </c>
      <c r="I333" s="37">
        <f t="shared" ref="I333:I338" si="59">D333*H333</f>
        <v>0</v>
      </c>
      <c r="J333" s="37">
        <f t="shared" si="56"/>
        <v>5</v>
      </c>
      <c r="K333" s="37"/>
      <c r="L333" s="55"/>
      <c r="N333" s="2"/>
    </row>
    <row r="334" spans="1:14" x14ac:dyDescent="0.3">
      <c r="A334" s="73" t="s">
        <v>667</v>
      </c>
      <c r="B334" s="252">
        <f t="shared" si="57"/>
        <v>1</v>
      </c>
      <c r="C334" s="286" t="s">
        <v>1311</v>
      </c>
      <c r="D334" s="22">
        <v>0</v>
      </c>
      <c r="E334" s="22">
        <v>3</v>
      </c>
      <c r="F334" s="200" t="s">
        <v>4452</v>
      </c>
      <c r="G334" s="200" t="str">
        <f t="shared" si="58"/>
        <v>PR.DS-11</v>
      </c>
      <c r="H334" s="37">
        <f>VLOOKUP(E334,'_Score matrix'!$B$31:$C$35,2,FALSE)</f>
        <v>1</v>
      </c>
      <c r="I334" s="37">
        <f t="shared" si="59"/>
        <v>0</v>
      </c>
      <c r="J334" s="37">
        <f t="shared" si="56"/>
        <v>5</v>
      </c>
      <c r="K334" s="37"/>
      <c r="L334" s="55"/>
      <c r="N334" s="2"/>
    </row>
    <row r="335" spans="1:14" x14ac:dyDescent="0.3">
      <c r="A335" s="73" t="s">
        <v>2766</v>
      </c>
      <c r="B335" s="252">
        <f t="shared" si="57"/>
        <v>1</v>
      </c>
      <c r="C335" s="286" t="s">
        <v>1311</v>
      </c>
      <c r="D335" s="22">
        <v>0</v>
      </c>
      <c r="E335" s="22">
        <v>3</v>
      </c>
      <c r="F335" s="200" t="s">
        <v>4452</v>
      </c>
      <c r="G335" s="200" t="str">
        <f t="shared" si="58"/>
        <v>PR.DS-11</v>
      </c>
      <c r="H335" s="37">
        <f>VLOOKUP(E335,'_Score matrix'!$B$31:$C$35,2,FALSE)</f>
        <v>1</v>
      </c>
      <c r="I335" s="37">
        <f t="shared" si="59"/>
        <v>0</v>
      </c>
      <c r="J335" s="37">
        <f t="shared" ref="J335" si="60">5*H335</f>
        <v>5</v>
      </c>
      <c r="K335" s="37"/>
      <c r="L335" s="55"/>
      <c r="N335" s="2"/>
    </row>
    <row r="336" spans="1:14" x14ac:dyDescent="0.3">
      <c r="A336" s="73" t="s">
        <v>2767</v>
      </c>
      <c r="B336" s="252">
        <f t="shared" si="57"/>
        <v>1</v>
      </c>
      <c r="C336" s="286" t="s">
        <v>1311</v>
      </c>
      <c r="D336" s="22">
        <v>0</v>
      </c>
      <c r="E336" s="22">
        <v>3</v>
      </c>
      <c r="F336" s="200" t="s">
        <v>4439</v>
      </c>
      <c r="G336" s="200" t="str">
        <f t="shared" si="58"/>
        <v>ID.IM-04</v>
      </c>
      <c r="H336" s="37">
        <f>VLOOKUP(E336,'_Score matrix'!$B$31:$C$35,2,FALSE)</f>
        <v>1</v>
      </c>
      <c r="I336" s="37">
        <f t="shared" si="59"/>
        <v>0</v>
      </c>
      <c r="J336" s="37">
        <f t="shared" si="56"/>
        <v>5</v>
      </c>
      <c r="K336" s="37"/>
      <c r="L336" s="55"/>
      <c r="N336" s="2"/>
    </row>
    <row r="337" spans="1:14" x14ac:dyDescent="0.3">
      <c r="A337" s="73" t="s">
        <v>2768</v>
      </c>
      <c r="B337" s="252">
        <f t="shared" si="57"/>
        <v>1</v>
      </c>
      <c r="C337" s="286" t="s">
        <v>1311</v>
      </c>
      <c r="D337" s="22">
        <v>0</v>
      </c>
      <c r="E337" s="22">
        <v>3</v>
      </c>
      <c r="F337" s="200" t="s">
        <v>4437</v>
      </c>
      <c r="G337" s="200" t="str">
        <f t="shared" si="58"/>
        <v>ID.IM-02</v>
      </c>
      <c r="H337" s="37">
        <f>VLOOKUP(E337,'_Score matrix'!$B$31:$C$35,2,FALSE)</f>
        <v>1</v>
      </c>
      <c r="I337" s="37">
        <f t="shared" si="59"/>
        <v>0</v>
      </c>
      <c r="J337" s="37">
        <f t="shared" ref="J337" si="61">5*H337</f>
        <v>5</v>
      </c>
      <c r="K337" s="37"/>
      <c r="L337" s="55"/>
      <c r="N337" s="2"/>
    </row>
    <row r="338" spans="1:14" x14ac:dyDescent="0.3">
      <c r="A338" s="73" t="s">
        <v>2769</v>
      </c>
      <c r="B338" s="252">
        <f t="shared" si="57"/>
        <v>1</v>
      </c>
      <c r="C338" s="286" t="s">
        <v>1311</v>
      </c>
      <c r="D338" s="22">
        <v>0</v>
      </c>
      <c r="E338" s="22">
        <v>3</v>
      </c>
      <c r="F338" s="200" t="s">
        <v>4461</v>
      </c>
      <c r="G338" s="200" t="str">
        <f t="shared" si="58"/>
        <v>PR.IR-01</v>
      </c>
      <c r="H338" s="37">
        <f>VLOOKUP(E338,'_Score matrix'!$B$31:$C$35,2,FALSE)</f>
        <v>1</v>
      </c>
      <c r="I338" s="37">
        <f t="shared" si="59"/>
        <v>0</v>
      </c>
      <c r="J338" s="37">
        <f t="shared" ref="J338" si="62">5*H338</f>
        <v>5</v>
      </c>
      <c r="K338" s="37"/>
      <c r="L338" s="55"/>
      <c r="N338" s="2"/>
    </row>
    <row r="339" spans="1:14" x14ac:dyDescent="0.3">
      <c r="A339" s="73" t="s">
        <v>575</v>
      </c>
      <c r="B339" s="252"/>
      <c r="C339" s="286"/>
      <c r="D339" s="22"/>
      <c r="E339" s="22"/>
      <c r="F339" s="200"/>
      <c r="G339" s="200"/>
      <c r="H339" s="37"/>
      <c r="I339" s="37"/>
      <c r="J339" s="37"/>
      <c r="K339" s="37"/>
      <c r="L339" s="55"/>
      <c r="N339" s="2"/>
    </row>
    <row r="340" spans="1:14" x14ac:dyDescent="0.3">
      <c r="A340" s="73" t="s">
        <v>576</v>
      </c>
      <c r="B340" s="252">
        <f>$D$320-1</f>
        <v>1</v>
      </c>
      <c r="C340" s="286" t="s">
        <v>1311</v>
      </c>
      <c r="D340" s="22">
        <v>0</v>
      </c>
      <c r="E340" s="22">
        <v>3</v>
      </c>
      <c r="F340" s="200"/>
      <c r="G340" s="200"/>
      <c r="H340" s="37">
        <f>VLOOKUP(E340,'_Score matrix'!$B$31:$C$35,2,FALSE)</f>
        <v>1</v>
      </c>
      <c r="I340" s="37">
        <f>D340*H340</f>
        <v>0</v>
      </c>
      <c r="J340" s="37">
        <f t="shared" si="56"/>
        <v>5</v>
      </c>
      <c r="K340" s="37"/>
      <c r="L340" s="55"/>
      <c r="N340" s="2"/>
    </row>
    <row r="341" spans="1:14" x14ac:dyDescent="0.3">
      <c r="A341" s="424" t="str">
        <f>A340</f>
        <v>T 1.6.1</v>
      </c>
      <c r="B341" s="421">
        <f>B340</f>
        <v>1</v>
      </c>
      <c r="C341" s="425" t="str">
        <f>C340</f>
        <v>M</v>
      </c>
      <c r="D341" s="248">
        <f>D340</f>
        <v>0</v>
      </c>
      <c r="E341" s="248">
        <f>E340</f>
        <v>3</v>
      </c>
      <c r="F341" s="249" t="s">
        <v>4445</v>
      </c>
      <c r="G341" s="249" t="str">
        <f>IF(B341=1,F341,"")</f>
        <v>PR.AA-05</v>
      </c>
      <c r="H341" s="248">
        <f>H340</f>
        <v>1</v>
      </c>
      <c r="I341" s="248">
        <f>I340</f>
        <v>0</v>
      </c>
      <c r="J341" s="248">
        <f>J340</f>
        <v>5</v>
      </c>
      <c r="K341" s="248"/>
      <c r="L341" s="426" t="s">
        <v>2516</v>
      </c>
      <c r="N341" s="2"/>
    </row>
    <row r="342" spans="1:14" x14ac:dyDescent="0.3">
      <c r="A342" s="73" t="s">
        <v>577</v>
      </c>
      <c r="B342" s="252">
        <f>$D$320-1</f>
        <v>1</v>
      </c>
      <c r="C342" s="286" t="s">
        <v>1311</v>
      </c>
      <c r="D342" s="22">
        <v>0</v>
      </c>
      <c r="E342" s="22">
        <v>3</v>
      </c>
      <c r="F342" s="200"/>
      <c r="G342" s="200"/>
      <c r="H342" s="37">
        <f>VLOOKUP(E342,'_Score matrix'!$B$31:$C$35,2,FALSE)</f>
        <v>1</v>
      </c>
      <c r="I342" s="37">
        <f>D342*H342</f>
        <v>0</v>
      </c>
      <c r="J342" s="37">
        <f t="shared" si="56"/>
        <v>5</v>
      </c>
      <c r="K342" s="37"/>
      <c r="L342" s="55"/>
      <c r="N342" s="2"/>
    </row>
    <row r="343" spans="1:14" x14ac:dyDescent="0.3">
      <c r="A343" s="424" t="str">
        <f>A342</f>
        <v>T 1.6.2</v>
      </c>
      <c r="B343" s="421">
        <f>B342</f>
        <v>1</v>
      </c>
      <c r="C343" s="425" t="str">
        <f>C342</f>
        <v>M</v>
      </c>
      <c r="D343" s="248">
        <f>D342</f>
        <v>0</v>
      </c>
      <c r="E343" s="248">
        <f>E342</f>
        <v>3</v>
      </c>
      <c r="F343" s="249" t="s">
        <v>4445</v>
      </c>
      <c r="G343" s="249" t="str">
        <f>IF(B343=1,F343,"")</f>
        <v>PR.AA-05</v>
      </c>
      <c r="H343" s="248">
        <f>H342</f>
        <v>1</v>
      </c>
      <c r="I343" s="248">
        <f>I342</f>
        <v>0</v>
      </c>
      <c r="J343" s="248">
        <f>J342</f>
        <v>5</v>
      </c>
      <c r="K343" s="248"/>
      <c r="L343" s="426" t="s">
        <v>2516</v>
      </c>
      <c r="N343" s="2"/>
    </row>
    <row r="344" spans="1:14" x14ac:dyDescent="0.3">
      <c r="A344" s="73" t="s">
        <v>2770</v>
      </c>
      <c r="B344" s="252"/>
      <c r="C344" s="286"/>
      <c r="D344" s="22"/>
      <c r="E344" s="22"/>
      <c r="F344" s="200"/>
      <c r="G344" s="200"/>
      <c r="H344" s="37"/>
      <c r="I344" s="37"/>
      <c r="J344" s="37"/>
      <c r="K344" s="37"/>
      <c r="L344" s="55"/>
      <c r="N344" s="2"/>
    </row>
    <row r="345" spans="1:14" x14ac:dyDescent="0.3">
      <c r="A345" s="484" t="s">
        <v>2618</v>
      </c>
      <c r="B345" s="485"/>
      <c r="C345" s="486"/>
      <c r="D345" s="487"/>
      <c r="E345" s="487"/>
      <c r="F345" s="488"/>
      <c r="G345" s="488"/>
      <c r="H345" s="487"/>
      <c r="I345" s="487"/>
      <c r="J345" s="487"/>
      <c r="K345" s="487"/>
      <c r="L345" s="489"/>
      <c r="N345" s="2"/>
    </row>
    <row r="346" spans="1:14" x14ac:dyDescent="0.3">
      <c r="A346" s="484" t="s">
        <v>2618</v>
      </c>
      <c r="B346" s="485"/>
      <c r="C346" s="486"/>
      <c r="D346" s="487"/>
      <c r="E346" s="487"/>
      <c r="F346" s="488"/>
      <c r="G346" s="488"/>
      <c r="H346" s="487"/>
      <c r="I346" s="487"/>
      <c r="J346" s="487"/>
      <c r="K346" s="487"/>
      <c r="L346" s="489"/>
      <c r="N346" s="2"/>
    </row>
    <row r="347" spans="1:14" x14ac:dyDescent="0.3">
      <c r="A347" s="484" t="s">
        <v>2618</v>
      </c>
      <c r="B347" s="485"/>
      <c r="C347" s="486"/>
      <c r="D347" s="487"/>
      <c r="E347" s="487"/>
      <c r="F347" s="488"/>
      <c r="G347" s="488"/>
      <c r="H347" s="487"/>
      <c r="I347" s="487"/>
      <c r="J347" s="487"/>
      <c r="K347" s="487"/>
      <c r="L347" s="489"/>
      <c r="N347" s="2"/>
    </row>
    <row r="348" spans="1:14" x14ac:dyDescent="0.3">
      <c r="A348" s="484" t="s">
        <v>2618</v>
      </c>
      <c r="B348" s="485"/>
      <c r="C348" s="486"/>
      <c r="D348" s="487"/>
      <c r="E348" s="487"/>
      <c r="F348" s="488"/>
      <c r="G348" s="488"/>
      <c r="H348" s="487"/>
      <c r="I348" s="487"/>
      <c r="J348" s="487"/>
      <c r="K348" s="487"/>
      <c r="L348" s="489"/>
      <c r="N348" s="2"/>
    </row>
    <row r="349" spans="1:14" x14ac:dyDescent="0.3">
      <c r="A349" s="484" t="s">
        <v>2618</v>
      </c>
      <c r="B349" s="485"/>
      <c r="C349" s="486"/>
      <c r="D349" s="487"/>
      <c r="E349" s="487"/>
      <c r="F349" s="488"/>
      <c r="G349" s="488"/>
      <c r="H349" s="487"/>
      <c r="I349" s="487"/>
      <c r="J349" s="487"/>
      <c r="K349" s="487"/>
      <c r="L349" s="489"/>
      <c r="N349" s="2"/>
    </row>
    <row r="350" spans="1:14" x14ac:dyDescent="0.3">
      <c r="A350" s="484" t="s">
        <v>2618</v>
      </c>
      <c r="B350" s="485"/>
      <c r="C350" s="486"/>
      <c r="D350" s="487"/>
      <c r="E350" s="487"/>
      <c r="F350" s="488"/>
      <c r="G350" s="488"/>
      <c r="H350" s="487"/>
      <c r="I350" s="487"/>
      <c r="J350" s="487"/>
      <c r="K350" s="487"/>
      <c r="L350" s="489"/>
      <c r="N350" s="2"/>
    </row>
    <row r="351" spans="1:14" x14ac:dyDescent="0.3">
      <c r="A351" s="484" t="s">
        <v>2618</v>
      </c>
      <c r="B351" s="485"/>
      <c r="C351" s="486"/>
      <c r="D351" s="487"/>
      <c r="E351" s="487"/>
      <c r="F351" s="488"/>
      <c r="G351" s="488"/>
      <c r="H351" s="487"/>
      <c r="I351" s="487"/>
      <c r="J351" s="487"/>
      <c r="K351" s="487"/>
      <c r="L351" s="489"/>
      <c r="N351" s="2"/>
    </row>
    <row r="352" spans="1:14" x14ac:dyDescent="0.3">
      <c r="A352" s="484" t="s">
        <v>2618</v>
      </c>
      <c r="B352" s="485"/>
      <c r="C352" s="486"/>
      <c r="D352" s="487"/>
      <c r="E352" s="487"/>
      <c r="F352" s="488"/>
      <c r="G352" s="488"/>
      <c r="H352" s="487"/>
      <c r="I352" s="487"/>
      <c r="J352" s="487"/>
      <c r="K352" s="487"/>
      <c r="L352" s="489"/>
      <c r="N352" s="2"/>
    </row>
    <row r="353" spans="1:14" x14ac:dyDescent="0.3">
      <c r="A353" s="484" t="s">
        <v>2618</v>
      </c>
      <c r="B353" s="485"/>
      <c r="C353" s="486"/>
      <c r="D353" s="487"/>
      <c r="E353" s="487"/>
      <c r="F353" s="488"/>
      <c r="G353" s="488"/>
      <c r="H353" s="487"/>
      <c r="I353" s="487"/>
      <c r="J353" s="487"/>
      <c r="K353" s="487"/>
      <c r="L353" s="489"/>
      <c r="N353" s="2"/>
    </row>
    <row r="354" spans="1:14" x14ac:dyDescent="0.3">
      <c r="A354" s="484" t="s">
        <v>2618</v>
      </c>
      <c r="B354" s="485"/>
      <c r="C354" s="486"/>
      <c r="D354" s="487"/>
      <c r="E354" s="487"/>
      <c r="F354" s="488"/>
      <c r="G354" s="488"/>
      <c r="H354" s="487"/>
      <c r="I354" s="487"/>
      <c r="J354" s="487"/>
      <c r="K354" s="487"/>
      <c r="L354" s="489"/>
      <c r="N354" s="2"/>
    </row>
    <row r="355" spans="1:14" x14ac:dyDescent="0.3">
      <c r="A355" s="484" t="s">
        <v>2618</v>
      </c>
      <c r="B355" s="485"/>
      <c r="C355" s="486"/>
      <c r="D355" s="487"/>
      <c r="E355" s="487"/>
      <c r="F355" s="488"/>
      <c r="G355" s="488"/>
      <c r="H355" s="487"/>
      <c r="I355" s="487"/>
      <c r="J355" s="487"/>
      <c r="K355" s="487"/>
      <c r="L355" s="489"/>
      <c r="N355" s="2"/>
    </row>
    <row r="356" spans="1:14" x14ac:dyDescent="0.3">
      <c r="A356" s="484" t="s">
        <v>2618</v>
      </c>
      <c r="B356" s="485"/>
      <c r="C356" s="486"/>
      <c r="D356" s="487"/>
      <c r="E356" s="487"/>
      <c r="F356" s="488"/>
      <c r="G356" s="488"/>
      <c r="H356" s="487"/>
      <c r="I356" s="487"/>
      <c r="J356" s="487"/>
      <c r="K356" s="487"/>
      <c r="L356" s="489"/>
      <c r="N356" s="2"/>
    </row>
    <row r="357" spans="1:14" x14ac:dyDescent="0.3">
      <c r="A357" s="484" t="s">
        <v>2618</v>
      </c>
      <c r="B357" s="485"/>
      <c r="C357" s="486"/>
      <c r="D357" s="487"/>
      <c r="E357" s="487"/>
      <c r="F357" s="488"/>
      <c r="G357" s="488"/>
      <c r="H357" s="487"/>
      <c r="I357" s="487"/>
      <c r="J357" s="487"/>
      <c r="K357" s="487"/>
      <c r="L357" s="489"/>
      <c r="N357" s="2"/>
    </row>
    <row r="358" spans="1:14" x14ac:dyDescent="0.3">
      <c r="A358" s="484" t="s">
        <v>2618</v>
      </c>
      <c r="B358" s="485"/>
      <c r="C358" s="486"/>
      <c r="D358" s="487"/>
      <c r="E358" s="487"/>
      <c r="F358" s="488"/>
      <c r="G358" s="488"/>
      <c r="H358" s="487"/>
      <c r="I358" s="487"/>
      <c r="J358" s="487"/>
      <c r="K358" s="487"/>
      <c r="L358" s="489"/>
      <c r="N358" s="2"/>
    </row>
    <row r="359" spans="1:14" x14ac:dyDescent="0.3">
      <c r="A359" s="484" t="s">
        <v>2618</v>
      </c>
      <c r="B359" s="485"/>
      <c r="C359" s="486"/>
      <c r="D359" s="487"/>
      <c r="E359" s="487"/>
      <c r="F359" s="488"/>
      <c r="G359" s="488"/>
      <c r="H359" s="487"/>
      <c r="I359" s="487"/>
      <c r="J359" s="487"/>
      <c r="K359" s="487"/>
      <c r="L359" s="489"/>
      <c r="N359" s="2"/>
    </row>
    <row r="360" spans="1:14" x14ac:dyDescent="0.3">
      <c r="A360" s="484" t="s">
        <v>2618</v>
      </c>
      <c r="B360" s="485"/>
      <c r="C360" s="486"/>
      <c r="D360" s="487"/>
      <c r="E360" s="487"/>
      <c r="F360" s="488"/>
      <c r="G360" s="488"/>
      <c r="H360" s="487"/>
      <c r="I360" s="487"/>
      <c r="J360" s="487"/>
      <c r="K360" s="487"/>
      <c r="L360" s="489"/>
      <c r="N360" s="2"/>
    </row>
    <row r="361" spans="1:14" x14ac:dyDescent="0.3">
      <c r="A361" s="484" t="s">
        <v>2618</v>
      </c>
      <c r="B361" s="485"/>
      <c r="C361" s="486"/>
      <c r="D361" s="487"/>
      <c r="E361" s="487"/>
      <c r="F361" s="488"/>
      <c r="G361" s="488"/>
      <c r="H361" s="487"/>
      <c r="I361" s="487"/>
      <c r="J361" s="487"/>
      <c r="K361" s="487"/>
      <c r="L361" s="489"/>
      <c r="N361" s="2"/>
    </row>
    <row r="362" spans="1:14" x14ac:dyDescent="0.3">
      <c r="A362" s="484" t="s">
        <v>2618</v>
      </c>
      <c r="B362" s="485"/>
      <c r="C362" s="486"/>
      <c r="D362" s="487"/>
      <c r="E362" s="487"/>
      <c r="F362" s="488"/>
      <c r="G362" s="488"/>
      <c r="H362" s="487"/>
      <c r="I362" s="487"/>
      <c r="J362" s="487"/>
      <c r="K362" s="487"/>
      <c r="L362" s="489"/>
      <c r="N362" s="2"/>
    </row>
    <row r="363" spans="1:14" x14ac:dyDescent="0.3">
      <c r="A363" s="484" t="s">
        <v>2618</v>
      </c>
      <c r="B363" s="485"/>
      <c r="C363" s="486"/>
      <c r="D363" s="487"/>
      <c r="E363" s="487"/>
      <c r="F363" s="488"/>
      <c r="G363" s="488"/>
      <c r="H363" s="487"/>
      <c r="I363" s="487"/>
      <c r="J363" s="487"/>
      <c r="K363" s="487"/>
      <c r="L363" s="489"/>
      <c r="N363" s="2"/>
    </row>
    <row r="364" spans="1:14" x14ac:dyDescent="0.3">
      <c r="A364" s="484" t="s">
        <v>2618</v>
      </c>
      <c r="B364" s="485"/>
      <c r="C364" s="486"/>
      <c r="D364" s="487"/>
      <c r="E364" s="487"/>
      <c r="F364" s="488"/>
      <c r="G364" s="488"/>
      <c r="H364" s="487"/>
      <c r="I364" s="487"/>
      <c r="J364" s="487"/>
      <c r="K364" s="487"/>
      <c r="L364" s="489"/>
      <c r="N364" s="2"/>
    </row>
    <row r="365" spans="1:14" x14ac:dyDescent="0.3">
      <c r="A365" s="484" t="s">
        <v>2618</v>
      </c>
      <c r="B365" s="485"/>
      <c r="C365" s="486"/>
      <c r="D365" s="487"/>
      <c r="E365" s="487"/>
      <c r="F365" s="488"/>
      <c r="G365" s="488"/>
      <c r="H365" s="487"/>
      <c r="I365" s="487"/>
      <c r="J365" s="487"/>
      <c r="K365" s="487"/>
      <c r="L365" s="489"/>
      <c r="N365" s="2"/>
    </row>
    <row r="366" spans="1:14" x14ac:dyDescent="0.3">
      <c r="A366" s="484" t="s">
        <v>2618</v>
      </c>
      <c r="B366" s="485"/>
      <c r="C366" s="486"/>
      <c r="D366" s="487"/>
      <c r="E366" s="487"/>
      <c r="F366" s="488"/>
      <c r="G366" s="488"/>
      <c r="H366" s="487"/>
      <c r="I366" s="487"/>
      <c r="J366" s="487"/>
      <c r="K366" s="487"/>
      <c r="L366" s="489"/>
      <c r="N366" s="2"/>
    </row>
    <row r="367" spans="1:14" x14ac:dyDescent="0.3">
      <c r="A367" s="484" t="s">
        <v>2618</v>
      </c>
      <c r="B367" s="485"/>
      <c r="C367" s="486"/>
      <c r="D367" s="487"/>
      <c r="E367" s="487"/>
      <c r="F367" s="488"/>
      <c r="G367" s="488"/>
      <c r="H367" s="487"/>
      <c r="I367" s="487"/>
      <c r="J367" s="487"/>
      <c r="K367" s="487"/>
      <c r="L367" s="489"/>
      <c r="N367" s="2"/>
    </row>
    <row r="368" spans="1:14" x14ac:dyDescent="0.3">
      <c r="A368" s="484" t="s">
        <v>2618</v>
      </c>
      <c r="B368" s="485"/>
      <c r="C368" s="486"/>
      <c r="D368" s="487"/>
      <c r="E368" s="487"/>
      <c r="F368" s="488"/>
      <c r="G368" s="488"/>
      <c r="H368" s="487"/>
      <c r="I368" s="487"/>
      <c r="J368" s="487"/>
      <c r="K368" s="487"/>
      <c r="L368" s="489"/>
      <c r="N368" s="2"/>
    </row>
    <row r="369" spans="1:14" x14ac:dyDescent="0.3">
      <c r="A369" s="484" t="s">
        <v>2618</v>
      </c>
      <c r="B369" s="485"/>
      <c r="C369" s="486"/>
      <c r="D369" s="487"/>
      <c r="E369" s="487"/>
      <c r="F369" s="488"/>
      <c r="G369" s="488"/>
      <c r="H369" s="487"/>
      <c r="I369" s="487"/>
      <c r="J369" s="487"/>
      <c r="K369" s="487"/>
      <c r="L369" s="489"/>
      <c r="N369" s="2"/>
    </row>
    <row r="370" spans="1:14" x14ac:dyDescent="0.3">
      <c r="A370" s="484" t="s">
        <v>2618</v>
      </c>
      <c r="B370" s="485"/>
      <c r="C370" s="486"/>
      <c r="D370" s="487"/>
      <c r="E370" s="487"/>
      <c r="F370" s="488"/>
      <c r="G370" s="488"/>
      <c r="H370" s="487"/>
      <c r="I370" s="487"/>
      <c r="J370" s="487"/>
      <c r="K370" s="487"/>
      <c r="L370" s="489"/>
      <c r="N370" s="2"/>
    </row>
    <row r="371" spans="1:14" ht="15.15" thickBot="1" x14ac:dyDescent="0.35">
      <c r="A371" s="484" t="s">
        <v>2618</v>
      </c>
      <c r="B371" s="485"/>
      <c r="C371" s="486"/>
      <c r="D371" s="487"/>
      <c r="E371" s="487"/>
      <c r="F371" s="488"/>
      <c r="G371" s="488"/>
      <c r="H371" s="487"/>
      <c r="I371" s="487"/>
      <c r="J371" s="487"/>
      <c r="K371" s="487"/>
      <c r="L371" s="489"/>
      <c r="N371" s="2"/>
    </row>
    <row r="372" spans="1:14" x14ac:dyDescent="0.3">
      <c r="A372" s="71" t="s">
        <v>376</v>
      </c>
      <c r="B372" s="267"/>
      <c r="C372" s="284"/>
      <c r="D372" s="23">
        <f>SUMIFS(D:D,$A:$A,"T 1*",$B:$B,1,$C:$C,"C",$L:$L,"&lt;&gt;NIST MAPPING")</f>
        <v>0</v>
      </c>
      <c r="E372" s="23">
        <f>SUMIFS(E:E,$A:$A,"T 1*",$B:$B,1,$C:$C,"C",$L:$L,"&lt;&gt;NIST MAPPING")</f>
        <v>114</v>
      </c>
      <c r="F372" s="204"/>
      <c r="G372" s="204"/>
      <c r="H372" s="204">
        <f>SUMIFS(H:H,$A:$A,"T 1*",$B:$B,1,$C:$C,"C",$L:$L,"&lt;&gt;NIST MAPPING")</f>
        <v>38</v>
      </c>
      <c r="I372" s="204">
        <f>SUMIFS(I:I,$A:$A,"T 1*",$B:$B,1,$C:$C,"C",$L:$L,"&lt;&gt;NIST MAPPING")</f>
        <v>0</v>
      </c>
      <c r="J372" s="204">
        <f>SUMIFS(J:J,$A:$A,"T 1*",$B:$B,1,$C:$C,"C",$L:$L,"&lt;&gt;NIST MAPPING")</f>
        <v>190</v>
      </c>
      <c r="K372" s="43">
        <f>IF(ROUND(100*(I372-H372)/(J372-H372),2) &lt; 0, 0, ROUND(100*(I372-H372)/(J372-H372),2))</f>
        <v>0</v>
      </c>
      <c r="L372" s="59"/>
      <c r="N372" s="2"/>
    </row>
    <row r="373" spans="1:14" ht="15.15" thickBot="1" x14ac:dyDescent="0.35">
      <c r="A373" s="74" t="s">
        <v>377</v>
      </c>
      <c r="B373" s="269"/>
      <c r="C373" s="287"/>
      <c r="D373" s="68">
        <f>SUMIFS(D:D,$A:$A,"T 1*",$B:$B,1,$C:$C,"M",$L:$L,"&lt;&gt;NIST MAPPING")</f>
        <v>0</v>
      </c>
      <c r="E373" s="68">
        <f>SUMIFS(E:E,$A:$A,"T 1*",$B:$B,1,$C:$C,"M",$L:$L,"&lt;&gt;NIST MAPPING")</f>
        <v>66</v>
      </c>
      <c r="F373" s="205"/>
      <c r="G373" s="205"/>
      <c r="H373" s="205">
        <f>SUMIFS(H:H,$A:$A,"T 1*",$B:$B,1,$C:$C,"M",$L:$L,"&lt;&gt;NIST MAPPING")</f>
        <v>22</v>
      </c>
      <c r="I373" s="205">
        <f>SUMIFS(I:I,$A:$A,"T 1*",$B:$B,1,$C:$C,"M",$L:$L,"&lt;&gt;NIST MAPPING")</f>
        <v>0</v>
      </c>
      <c r="J373" s="205">
        <f>SUMIFS(J:J,$A:$A,"T 1*",$B:$B,1,$C:$C,"M",$L:$L,"&lt;&gt;NIST MAPPING")</f>
        <v>110</v>
      </c>
      <c r="K373" s="34">
        <f>IF(ROUND(100*(I373-H373)/(J373-H373),2) &lt; 0, 0, ROUND(100*(I373-H373)/(J373-H373),2))</f>
        <v>0</v>
      </c>
      <c r="L373" s="62"/>
      <c r="N373" s="2"/>
    </row>
    <row r="374" spans="1:14" ht="15.15" thickBot="1" x14ac:dyDescent="0.35">
      <c r="F374" s="5"/>
      <c r="G374" s="5"/>
      <c r="H374" s="5"/>
      <c r="I374" s="5"/>
      <c r="J374" s="5"/>
      <c r="K374" s="5"/>
      <c r="N374" s="2"/>
    </row>
    <row r="375" spans="1:14" x14ac:dyDescent="0.3">
      <c r="A375" s="75" t="s">
        <v>3633</v>
      </c>
      <c r="B375" s="255"/>
      <c r="C375" s="288"/>
      <c r="D375" s="66"/>
      <c r="E375" s="66"/>
      <c r="F375" s="203"/>
      <c r="G375" s="203"/>
      <c r="H375" s="42"/>
      <c r="I375" s="42"/>
      <c r="J375" s="42"/>
      <c r="K375" s="42"/>
      <c r="L375" s="59"/>
      <c r="N375" s="2"/>
    </row>
    <row r="376" spans="1:14" x14ac:dyDescent="0.3">
      <c r="A376" s="73" t="s">
        <v>657</v>
      </c>
      <c r="B376" s="252"/>
      <c r="C376" s="286"/>
      <c r="D376" s="22">
        <v>2</v>
      </c>
      <c r="E376" s="22"/>
      <c r="F376" s="200"/>
      <c r="G376" s="200"/>
      <c r="H376" s="37"/>
      <c r="I376" s="37"/>
      <c r="J376" s="37"/>
      <c r="K376" s="37"/>
      <c r="L376" s="55"/>
      <c r="N376" s="2"/>
    </row>
    <row r="377" spans="1:14" x14ac:dyDescent="0.3">
      <c r="A377" s="73" t="s">
        <v>579</v>
      </c>
      <c r="B377" s="252"/>
      <c r="C377" s="286"/>
      <c r="D377" s="22"/>
      <c r="E377" s="22"/>
      <c r="F377" s="200"/>
      <c r="G377" s="200"/>
      <c r="H377" s="37"/>
      <c r="I377" s="37"/>
      <c r="J377" s="37"/>
      <c r="K377" s="37"/>
      <c r="L377" s="55"/>
      <c r="N377" s="2"/>
    </row>
    <row r="378" spans="1:14" x14ac:dyDescent="0.3">
      <c r="A378" s="73" t="s">
        <v>668</v>
      </c>
      <c r="B378" s="252">
        <f>$D$376-1</f>
        <v>1</v>
      </c>
      <c r="C378" s="286" t="s">
        <v>1311</v>
      </c>
      <c r="D378" s="22">
        <v>0</v>
      </c>
      <c r="E378" s="22">
        <v>3</v>
      </c>
      <c r="F378" s="200" t="s">
        <v>4398</v>
      </c>
      <c r="G378" s="200" t="str">
        <f>IF(B378=1,F378,"")</f>
        <v>GV.RR-02</v>
      </c>
      <c r="H378" s="37">
        <f>VLOOKUP(E378,'_Score matrix'!$B$31:$C$35,2,FALSE)</f>
        <v>1</v>
      </c>
      <c r="I378" s="37">
        <f>D378*H378</f>
        <v>0</v>
      </c>
      <c r="J378" s="37">
        <f>5*H378</f>
        <v>5</v>
      </c>
      <c r="K378" s="37"/>
      <c r="L378" s="55"/>
      <c r="N378" s="2"/>
    </row>
    <row r="379" spans="1:14" x14ac:dyDescent="0.3">
      <c r="A379" s="73" t="s">
        <v>669</v>
      </c>
      <c r="B379" s="252">
        <f>$D$376-1</f>
        <v>1</v>
      </c>
      <c r="C379" s="286" t="s">
        <v>1311</v>
      </c>
      <c r="D379" s="22">
        <v>0</v>
      </c>
      <c r="E379" s="22">
        <v>3</v>
      </c>
      <c r="F379" s="200" t="s">
        <v>4398</v>
      </c>
      <c r="G379" s="200" t="str">
        <f>IF(B379=1,F379,"")</f>
        <v>GV.RR-02</v>
      </c>
      <c r="H379" s="37">
        <f>VLOOKUP(E379,'_Score matrix'!$B$31:$C$35,2,FALSE)</f>
        <v>1</v>
      </c>
      <c r="I379" s="37">
        <f>D379*H379</f>
        <v>0</v>
      </c>
      <c r="J379" s="37">
        <f>5*H379</f>
        <v>5</v>
      </c>
      <c r="K379" s="37"/>
      <c r="L379" s="55"/>
      <c r="N379" s="2"/>
    </row>
    <row r="380" spans="1:14" x14ac:dyDescent="0.3">
      <c r="A380" s="73" t="s">
        <v>580</v>
      </c>
      <c r="B380" s="252"/>
      <c r="C380" s="286"/>
      <c r="D380" s="22"/>
      <c r="E380" s="22"/>
      <c r="F380" s="200"/>
      <c r="G380" s="200"/>
      <c r="H380" s="37"/>
      <c r="I380" s="37"/>
      <c r="J380" s="37"/>
      <c r="K380" s="37"/>
      <c r="L380" s="55"/>
      <c r="N380" s="2"/>
    </row>
    <row r="381" spans="1:14" x14ac:dyDescent="0.3">
      <c r="A381" s="73" t="s">
        <v>581</v>
      </c>
      <c r="B381" s="252">
        <f>$D$376-1</f>
        <v>1</v>
      </c>
      <c r="C381" s="286" t="s">
        <v>1311</v>
      </c>
      <c r="D381" s="22">
        <v>0</v>
      </c>
      <c r="E381" s="22">
        <v>3</v>
      </c>
      <c r="F381" s="200"/>
      <c r="G381" s="200"/>
      <c r="H381" s="37">
        <f>VLOOKUP(E381,'_Score matrix'!$B$31:$C$35,2,FALSE)</f>
        <v>1</v>
      </c>
      <c r="I381" s="37">
        <f>D381*H381</f>
        <v>0</v>
      </c>
      <c r="J381" s="37">
        <f>5*H381</f>
        <v>5</v>
      </c>
      <c r="K381" s="37"/>
      <c r="L381" s="55"/>
      <c r="N381" s="2"/>
    </row>
    <row r="382" spans="1:14" x14ac:dyDescent="0.3">
      <c r="A382" s="73" t="s">
        <v>582</v>
      </c>
      <c r="B382" s="252">
        <f>$D$376-1</f>
        <v>1</v>
      </c>
      <c r="C382" s="286" t="s">
        <v>1311</v>
      </c>
      <c r="D382" s="22">
        <v>0</v>
      </c>
      <c r="E382" s="22">
        <v>3</v>
      </c>
      <c r="F382" s="200"/>
      <c r="G382" s="200"/>
      <c r="H382" s="37">
        <f>VLOOKUP(E382,'_Score matrix'!$B$31:$C$35,2,FALSE)</f>
        <v>1</v>
      </c>
      <c r="I382" s="37">
        <f>D382*H382</f>
        <v>0</v>
      </c>
      <c r="J382" s="37">
        <f>5*H382</f>
        <v>5</v>
      </c>
      <c r="K382" s="37"/>
      <c r="L382" s="55"/>
      <c r="N382" s="2"/>
    </row>
    <row r="383" spans="1:14" x14ac:dyDescent="0.3">
      <c r="A383" s="73" t="s">
        <v>583</v>
      </c>
      <c r="B383" s="252"/>
      <c r="C383" s="286"/>
      <c r="D383" s="22"/>
      <c r="E383" s="22"/>
      <c r="F383" s="200"/>
      <c r="G383" s="200"/>
      <c r="H383" s="37"/>
      <c r="I383" s="37"/>
      <c r="J383" s="37"/>
      <c r="K383" s="37"/>
      <c r="L383" s="55"/>
      <c r="N383" s="2"/>
    </row>
    <row r="384" spans="1:14" x14ac:dyDescent="0.3">
      <c r="A384" s="73" t="s">
        <v>584</v>
      </c>
      <c r="B384" s="252">
        <f>$D$376-1</f>
        <v>1</v>
      </c>
      <c r="C384" s="286" t="s">
        <v>1311</v>
      </c>
      <c r="D384" s="22">
        <v>0</v>
      </c>
      <c r="E384" s="22">
        <v>3</v>
      </c>
      <c r="F384" s="200" t="s">
        <v>4464</v>
      </c>
      <c r="G384" s="200" t="str">
        <f>IF(B384=1,F384,"")</f>
        <v>PR.IR-04</v>
      </c>
      <c r="H384" s="37">
        <f>VLOOKUP(E384,'_Score matrix'!$B$31:$C$35,2,FALSE)</f>
        <v>1</v>
      </c>
      <c r="I384" s="37">
        <f>D384*H384</f>
        <v>0</v>
      </c>
      <c r="J384" s="37">
        <f>5*H384</f>
        <v>5</v>
      </c>
      <c r="K384" s="37"/>
      <c r="L384" s="55"/>
      <c r="N384" s="2"/>
    </row>
    <row r="385" spans="1:14" x14ac:dyDescent="0.3">
      <c r="A385" s="73" t="s">
        <v>585</v>
      </c>
      <c r="B385" s="252">
        <f>$D$376-1</f>
        <v>1</v>
      </c>
      <c r="C385" s="286" t="s">
        <v>1311</v>
      </c>
      <c r="D385" s="22">
        <v>0</v>
      </c>
      <c r="E385" s="22">
        <v>3</v>
      </c>
      <c r="F385" s="200" t="s">
        <v>4448</v>
      </c>
      <c r="G385" s="200" t="str">
        <f>IF(B385=1,F385,"")</f>
        <v>PR.AT-02</v>
      </c>
      <c r="H385" s="37">
        <f>VLOOKUP(E385,'_Score matrix'!$B$31:$C$35,2,FALSE)</f>
        <v>1</v>
      </c>
      <c r="I385" s="37">
        <f>D385*H385</f>
        <v>0</v>
      </c>
      <c r="J385" s="37">
        <f>5*H385</f>
        <v>5</v>
      </c>
      <c r="K385" s="37"/>
      <c r="L385" s="55"/>
      <c r="N385" s="2"/>
    </row>
    <row r="386" spans="1:14" x14ac:dyDescent="0.3">
      <c r="A386" s="73" t="s">
        <v>670</v>
      </c>
      <c r="B386" s="252">
        <f>$D$376-1</f>
        <v>1</v>
      </c>
      <c r="C386" s="286" t="s">
        <v>1311</v>
      </c>
      <c r="D386" s="22">
        <v>0</v>
      </c>
      <c r="E386" s="22">
        <v>3</v>
      </c>
      <c r="F386" s="200" t="s">
        <v>4448</v>
      </c>
      <c r="G386" s="200" t="str">
        <f>IF(B386=1,F386,"")</f>
        <v>PR.AT-02</v>
      </c>
      <c r="H386" s="37">
        <f>VLOOKUP(E386,'_Score matrix'!$B$31:$C$35,2,FALSE)</f>
        <v>1</v>
      </c>
      <c r="I386" s="37">
        <f>D386*H386</f>
        <v>0</v>
      </c>
      <c r="J386" s="37">
        <f>5*H386</f>
        <v>5</v>
      </c>
      <c r="K386" s="37"/>
      <c r="L386" s="55"/>
      <c r="N386" s="2"/>
    </row>
    <row r="387" spans="1:14" x14ac:dyDescent="0.3">
      <c r="A387" s="73" t="s">
        <v>671</v>
      </c>
      <c r="B387" s="252">
        <f>$D$376-1</f>
        <v>1</v>
      </c>
      <c r="C387" s="286" t="s">
        <v>1311</v>
      </c>
      <c r="D387" s="22">
        <v>0</v>
      </c>
      <c r="E387" s="22">
        <v>3</v>
      </c>
      <c r="F387" s="200" t="s">
        <v>4408</v>
      </c>
      <c r="G387" s="200" t="str">
        <f>IF(B387=1,F387,"")</f>
        <v>GV.SC-04</v>
      </c>
      <c r="H387" s="37">
        <f>VLOOKUP(E387,'_Score matrix'!$B$31:$C$35,2,FALSE)</f>
        <v>1</v>
      </c>
      <c r="I387" s="37">
        <f>D387*H387</f>
        <v>0</v>
      </c>
      <c r="J387" s="37">
        <f>5*H387</f>
        <v>5</v>
      </c>
      <c r="K387" s="37"/>
      <c r="L387" s="55"/>
      <c r="N387" s="2"/>
    </row>
    <row r="388" spans="1:14" x14ac:dyDescent="0.3">
      <c r="A388" s="73" t="s">
        <v>672</v>
      </c>
      <c r="B388" s="252"/>
      <c r="C388" s="286"/>
      <c r="D388" s="22"/>
      <c r="E388" s="22"/>
      <c r="F388" s="200"/>
      <c r="G388" s="200"/>
      <c r="H388" s="37"/>
      <c r="I388" s="37"/>
      <c r="J388" s="37"/>
      <c r="K388" s="37"/>
      <c r="L388" s="55"/>
      <c r="N388" s="2"/>
    </row>
    <row r="389" spans="1:14" x14ac:dyDescent="0.3">
      <c r="A389" s="73" t="s">
        <v>673</v>
      </c>
      <c r="B389" s="252">
        <f t="shared" ref="B389:B394" si="63">$D$376-1</f>
        <v>1</v>
      </c>
      <c r="C389" s="286" t="s">
        <v>1311</v>
      </c>
      <c r="D389" s="22">
        <v>0</v>
      </c>
      <c r="E389" s="22">
        <v>3</v>
      </c>
      <c r="F389" s="200" t="s">
        <v>4463</v>
      </c>
      <c r="G389" s="200" t="str">
        <f t="shared" ref="G389:G394" si="64">IF(B389=1,F389,"")</f>
        <v>PR.IR-03</v>
      </c>
      <c r="H389" s="37">
        <f>VLOOKUP(E389,'_Score matrix'!$B$31:$C$35,2,FALSE)</f>
        <v>1</v>
      </c>
      <c r="I389" s="37">
        <f t="shared" ref="I389:I394" si="65">D389*H389</f>
        <v>0</v>
      </c>
      <c r="J389" s="37">
        <f t="shared" ref="J389:J394" si="66">5*H389</f>
        <v>5</v>
      </c>
      <c r="K389" s="37"/>
      <c r="L389" s="55"/>
      <c r="N389" s="2"/>
    </row>
    <row r="390" spans="1:14" x14ac:dyDescent="0.3">
      <c r="A390" s="73" t="s">
        <v>674</v>
      </c>
      <c r="B390" s="252">
        <f t="shared" si="63"/>
        <v>1</v>
      </c>
      <c r="C390" s="286" t="s">
        <v>1311</v>
      </c>
      <c r="D390" s="22">
        <v>0</v>
      </c>
      <c r="E390" s="22">
        <v>3</v>
      </c>
      <c r="F390" s="200" t="s">
        <v>4452</v>
      </c>
      <c r="G390" s="200" t="str">
        <f t="shared" si="64"/>
        <v>PR.DS-11</v>
      </c>
      <c r="H390" s="37">
        <f>VLOOKUP(E390,'_Score matrix'!$B$31:$C$35,2,FALSE)</f>
        <v>1</v>
      </c>
      <c r="I390" s="37">
        <f t="shared" si="65"/>
        <v>0</v>
      </c>
      <c r="J390" s="37">
        <f t="shared" si="66"/>
        <v>5</v>
      </c>
      <c r="K390" s="37"/>
      <c r="L390" s="55"/>
      <c r="N390" s="2"/>
    </row>
    <row r="391" spans="1:14" x14ac:dyDescent="0.3">
      <c r="A391" s="73" t="s">
        <v>2855</v>
      </c>
      <c r="B391" s="252">
        <f t="shared" si="63"/>
        <v>1</v>
      </c>
      <c r="C391" s="286" t="s">
        <v>1311</v>
      </c>
      <c r="D391" s="22">
        <v>0</v>
      </c>
      <c r="E391" s="22">
        <v>3</v>
      </c>
      <c r="F391" s="200" t="s">
        <v>4452</v>
      </c>
      <c r="G391" s="200" t="str">
        <f t="shared" si="64"/>
        <v>PR.DS-11</v>
      </c>
      <c r="H391" s="37">
        <f>VLOOKUP(E391,'_Score matrix'!$B$31:$C$35,2,FALSE)</f>
        <v>1</v>
      </c>
      <c r="I391" s="37">
        <f t="shared" si="65"/>
        <v>0</v>
      </c>
      <c r="J391" s="37">
        <f t="shared" si="66"/>
        <v>5</v>
      </c>
      <c r="K391" s="37"/>
      <c r="L391" s="55"/>
      <c r="N391" s="2"/>
    </row>
    <row r="392" spans="1:14" x14ac:dyDescent="0.3">
      <c r="A392" s="73" t="s">
        <v>2856</v>
      </c>
      <c r="B392" s="252">
        <f t="shared" si="63"/>
        <v>1</v>
      </c>
      <c r="C392" s="286" t="s">
        <v>1311</v>
      </c>
      <c r="D392" s="22">
        <v>0</v>
      </c>
      <c r="E392" s="22">
        <v>3</v>
      </c>
      <c r="F392" s="200" t="s">
        <v>4439</v>
      </c>
      <c r="G392" s="200" t="str">
        <f t="shared" si="64"/>
        <v>ID.IM-04</v>
      </c>
      <c r="H392" s="37">
        <f>VLOOKUP(E392,'_Score matrix'!$B$31:$C$35,2,FALSE)</f>
        <v>1</v>
      </c>
      <c r="I392" s="37">
        <f t="shared" si="65"/>
        <v>0</v>
      </c>
      <c r="J392" s="37">
        <f t="shared" si="66"/>
        <v>5</v>
      </c>
      <c r="K392" s="37"/>
      <c r="L392" s="55"/>
      <c r="N392" s="2"/>
    </row>
    <row r="393" spans="1:14" x14ac:dyDescent="0.3">
      <c r="A393" s="73" t="s">
        <v>2857</v>
      </c>
      <c r="B393" s="252">
        <f t="shared" si="63"/>
        <v>1</v>
      </c>
      <c r="C393" s="286" t="s">
        <v>1311</v>
      </c>
      <c r="D393" s="22">
        <v>0</v>
      </c>
      <c r="E393" s="22">
        <v>3</v>
      </c>
      <c r="F393" s="200" t="s">
        <v>4437</v>
      </c>
      <c r="G393" s="200" t="str">
        <f t="shared" si="64"/>
        <v>ID.IM-02</v>
      </c>
      <c r="H393" s="37">
        <f>VLOOKUP(E393,'_Score matrix'!$B$31:$C$35,2,FALSE)</f>
        <v>1</v>
      </c>
      <c r="I393" s="37">
        <f t="shared" si="65"/>
        <v>0</v>
      </c>
      <c r="J393" s="37">
        <f t="shared" si="66"/>
        <v>5</v>
      </c>
      <c r="K393" s="37"/>
      <c r="L393" s="55"/>
      <c r="N393" s="2"/>
    </row>
    <row r="394" spans="1:14" x14ac:dyDescent="0.3">
      <c r="A394" s="73" t="s">
        <v>2858</v>
      </c>
      <c r="B394" s="252">
        <f t="shared" si="63"/>
        <v>1</v>
      </c>
      <c r="C394" s="286" t="s">
        <v>1311</v>
      </c>
      <c r="D394" s="22">
        <v>0</v>
      </c>
      <c r="E394" s="22">
        <v>3</v>
      </c>
      <c r="F394" s="200" t="s">
        <v>4461</v>
      </c>
      <c r="G394" s="200" t="str">
        <f t="shared" si="64"/>
        <v>PR.IR-01</v>
      </c>
      <c r="H394" s="37">
        <f>VLOOKUP(E394,'_Score matrix'!$B$31:$C$35,2,FALSE)</f>
        <v>1</v>
      </c>
      <c r="I394" s="37">
        <f t="shared" si="65"/>
        <v>0</v>
      </c>
      <c r="J394" s="37">
        <f t="shared" si="66"/>
        <v>5</v>
      </c>
      <c r="K394" s="37"/>
      <c r="L394" s="55"/>
      <c r="N394" s="2"/>
    </row>
    <row r="395" spans="1:14" x14ac:dyDescent="0.3">
      <c r="A395" s="73" t="s">
        <v>588</v>
      </c>
      <c r="B395" s="252"/>
      <c r="C395" s="286"/>
      <c r="D395" s="22"/>
      <c r="E395" s="22"/>
      <c r="F395" s="200"/>
      <c r="G395" s="200"/>
      <c r="H395" s="37"/>
      <c r="I395" s="37"/>
      <c r="J395" s="37"/>
      <c r="K395" s="37"/>
      <c r="L395" s="55"/>
      <c r="N395" s="2"/>
    </row>
    <row r="396" spans="1:14" x14ac:dyDescent="0.3">
      <c r="A396" s="73" t="s">
        <v>589</v>
      </c>
      <c r="B396" s="252">
        <f>$D$376-1</f>
        <v>1</v>
      </c>
      <c r="C396" s="286" t="s">
        <v>1311</v>
      </c>
      <c r="D396" s="22">
        <v>0</v>
      </c>
      <c r="E396" s="22">
        <v>3</v>
      </c>
      <c r="F396" s="200" t="s">
        <v>4457</v>
      </c>
      <c r="G396" s="200" t="str">
        <f>IF(B396=1,F396,"")</f>
        <v>PR.PS-04</v>
      </c>
      <c r="H396" s="37">
        <f>VLOOKUP(E396,'_Score matrix'!$B$31:$C$35,2,FALSE)</f>
        <v>1</v>
      </c>
      <c r="I396" s="37">
        <f>D396*H396</f>
        <v>0</v>
      </c>
      <c r="J396" s="37">
        <f>5*H396</f>
        <v>5</v>
      </c>
      <c r="K396" s="37"/>
      <c r="L396" s="55"/>
      <c r="N396" s="2"/>
    </row>
    <row r="397" spans="1:14" x14ac:dyDescent="0.3">
      <c r="A397" s="424" t="str">
        <f>A396</f>
        <v>T 2.6.1</v>
      </c>
      <c r="B397" s="421">
        <f>B396</f>
        <v>1</v>
      </c>
      <c r="C397" s="425" t="str">
        <f>C396</f>
        <v>M</v>
      </c>
      <c r="D397" s="248">
        <f>D396</f>
        <v>0</v>
      </c>
      <c r="E397" s="248">
        <f>E396</f>
        <v>3</v>
      </c>
      <c r="F397" s="249" t="s">
        <v>4445</v>
      </c>
      <c r="G397" s="249" t="str">
        <f>IF(B397=1,F397,"")</f>
        <v>PR.AA-05</v>
      </c>
      <c r="H397" s="248">
        <f>H396</f>
        <v>1</v>
      </c>
      <c r="I397" s="248">
        <f>I396</f>
        <v>0</v>
      </c>
      <c r="J397" s="248">
        <f>J396</f>
        <v>5</v>
      </c>
      <c r="K397" s="248"/>
      <c r="L397" s="426" t="s">
        <v>2516</v>
      </c>
      <c r="N397" s="2"/>
    </row>
    <row r="398" spans="1:14" x14ac:dyDescent="0.3">
      <c r="A398" s="73" t="s">
        <v>590</v>
      </c>
      <c r="B398" s="252">
        <f>$D$376-1</f>
        <v>1</v>
      </c>
      <c r="C398" s="286" t="s">
        <v>1311</v>
      </c>
      <c r="D398" s="22">
        <v>0</v>
      </c>
      <c r="E398" s="22">
        <v>3</v>
      </c>
      <c r="F398" s="200" t="s">
        <v>4457</v>
      </c>
      <c r="G398" s="200" t="str">
        <f>IF(B398=1,F398,"")</f>
        <v>PR.PS-04</v>
      </c>
      <c r="H398" s="37">
        <f>VLOOKUP(E398,'_Score matrix'!$B$31:$C$35,2,FALSE)</f>
        <v>1</v>
      </c>
      <c r="I398" s="37">
        <f>D398*H398</f>
        <v>0</v>
      </c>
      <c r="J398" s="37">
        <f>5*H398</f>
        <v>5</v>
      </c>
      <c r="K398" s="37"/>
      <c r="L398" s="55"/>
      <c r="N398" s="2"/>
    </row>
    <row r="399" spans="1:14" x14ac:dyDescent="0.3">
      <c r="A399" s="424" t="str">
        <f>A398</f>
        <v>T 2.6.2</v>
      </c>
      <c r="B399" s="421">
        <f>B398</f>
        <v>1</v>
      </c>
      <c r="C399" s="425" t="str">
        <f>C398</f>
        <v>M</v>
      </c>
      <c r="D399" s="248">
        <f>D398</f>
        <v>0</v>
      </c>
      <c r="E399" s="248">
        <f>E398</f>
        <v>3</v>
      </c>
      <c r="F399" s="249" t="s">
        <v>4445</v>
      </c>
      <c r="G399" s="249" t="str">
        <f>IF(B399=1,F399,"")</f>
        <v>PR.AA-05</v>
      </c>
      <c r="H399" s="248">
        <f>H398</f>
        <v>1</v>
      </c>
      <c r="I399" s="248">
        <f>I398</f>
        <v>0</v>
      </c>
      <c r="J399" s="248">
        <f>J398</f>
        <v>5</v>
      </c>
      <c r="K399" s="248"/>
      <c r="L399" s="426" t="s">
        <v>2516</v>
      </c>
      <c r="N399" s="2"/>
    </row>
    <row r="400" spans="1:14" x14ac:dyDescent="0.3">
      <c r="A400" s="484" t="s">
        <v>2618</v>
      </c>
      <c r="B400" s="485"/>
      <c r="C400" s="486"/>
      <c r="D400" s="487"/>
      <c r="E400" s="487"/>
      <c r="F400" s="488"/>
      <c r="G400" s="488"/>
      <c r="H400" s="487"/>
      <c r="I400" s="487"/>
      <c r="J400" s="487"/>
      <c r="K400" s="487"/>
      <c r="L400" s="489"/>
      <c r="N400" s="2"/>
    </row>
    <row r="401" spans="1:14" x14ac:dyDescent="0.3">
      <c r="A401" s="484" t="s">
        <v>2618</v>
      </c>
      <c r="B401" s="485"/>
      <c r="C401" s="486"/>
      <c r="D401" s="487"/>
      <c r="E401" s="487"/>
      <c r="F401" s="488"/>
      <c r="G401" s="488"/>
      <c r="H401" s="487"/>
      <c r="I401" s="487"/>
      <c r="J401" s="487"/>
      <c r="K401" s="487"/>
      <c r="L401" s="489"/>
      <c r="N401" s="2"/>
    </row>
    <row r="402" spans="1:14" x14ac:dyDescent="0.3">
      <c r="A402" s="484" t="s">
        <v>2618</v>
      </c>
      <c r="B402" s="485"/>
      <c r="C402" s="486"/>
      <c r="D402" s="487"/>
      <c r="E402" s="487"/>
      <c r="F402" s="488"/>
      <c r="G402" s="488"/>
      <c r="H402" s="487"/>
      <c r="I402" s="487"/>
      <c r="J402" s="487"/>
      <c r="K402" s="487"/>
      <c r="L402" s="489"/>
      <c r="N402" s="2"/>
    </row>
    <row r="403" spans="1:14" x14ac:dyDescent="0.3">
      <c r="A403" s="484" t="s">
        <v>2618</v>
      </c>
      <c r="B403" s="485"/>
      <c r="C403" s="486"/>
      <c r="D403" s="487"/>
      <c r="E403" s="487"/>
      <c r="F403" s="488"/>
      <c r="G403" s="488"/>
      <c r="H403" s="487"/>
      <c r="I403" s="487"/>
      <c r="J403" s="487"/>
      <c r="K403" s="487"/>
      <c r="L403" s="489"/>
      <c r="N403" s="2"/>
    </row>
    <row r="404" spans="1:14" x14ac:dyDescent="0.3">
      <c r="A404" s="484" t="s">
        <v>2618</v>
      </c>
      <c r="B404" s="485"/>
      <c r="C404" s="486"/>
      <c r="D404" s="487"/>
      <c r="E404" s="487"/>
      <c r="F404" s="488"/>
      <c r="G404" s="488"/>
      <c r="H404" s="487"/>
      <c r="I404" s="487"/>
      <c r="J404" s="487"/>
      <c r="K404" s="487"/>
      <c r="L404" s="489"/>
      <c r="N404" s="2"/>
    </row>
    <row r="405" spans="1:14" x14ac:dyDescent="0.3">
      <c r="A405" s="484" t="s">
        <v>2618</v>
      </c>
      <c r="B405" s="485"/>
      <c r="C405" s="486"/>
      <c r="D405" s="487"/>
      <c r="E405" s="487"/>
      <c r="F405" s="488"/>
      <c r="G405" s="488"/>
      <c r="H405" s="487"/>
      <c r="I405" s="487"/>
      <c r="J405" s="487"/>
      <c r="K405" s="487"/>
      <c r="L405" s="489"/>
      <c r="N405" s="2"/>
    </row>
    <row r="406" spans="1:14" x14ac:dyDescent="0.3">
      <c r="A406" s="484" t="s">
        <v>2618</v>
      </c>
      <c r="B406" s="485"/>
      <c r="C406" s="486"/>
      <c r="D406" s="487"/>
      <c r="E406" s="487"/>
      <c r="F406" s="488"/>
      <c r="G406" s="488"/>
      <c r="H406" s="487"/>
      <c r="I406" s="487"/>
      <c r="J406" s="487"/>
      <c r="K406" s="487"/>
      <c r="L406" s="489"/>
      <c r="N406" s="2"/>
    </row>
    <row r="407" spans="1:14" x14ac:dyDescent="0.3">
      <c r="A407" s="484" t="s">
        <v>2618</v>
      </c>
      <c r="B407" s="485"/>
      <c r="C407" s="486"/>
      <c r="D407" s="487"/>
      <c r="E407" s="487"/>
      <c r="F407" s="488"/>
      <c r="G407" s="488"/>
      <c r="H407" s="487"/>
      <c r="I407" s="487"/>
      <c r="J407" s="487"/>
      <c r="K407" s="487"/>
      <c r="L407" s="489"/>
      <c r="N407" s="2"/>
    </row>
    <row r="408" spans="1:14" x14ac:dyDescent="0.3">
      <c r="A408" s="484" t="s">
        <v>2618</v>
      </c>
      <c r="B408" s="485"/>
      <c r="C408" s="486"/>
      <c r="D408" s="487"/>
      <c r="E408" s="487"/>
      <c r="F408" s="488"/>
      <c r="G408" s="488"/>
      <c r="H408" s="487"/>
      <c r="I408" s="487"/>
      <c r="J408" s="487"/>
      <c r="K408" s="487"/>
      <c r="L408" s="489"/>
      <c r="N408" s="2"/>
    </row>
    <row r="409" spans="1:14" x14ac:dyDescent="0.3">
      <c r="A409" s="484" t="s">
        <v>2618</v>
      </c>
      <c r="B409" s="485"/>
      <c r="C409" s="486"/>
      <c r="D409" s="487"/>
      <c r="E409" s="487"/>
      <c r="F409" s="488"/>
      <c r="G409" s="488"/>
      <c r="H409" s="487"/>
      <c r="I409" s="487"/>
      <c r="J409" s="487"/>
      <c r="K409" s="487"/>
      <c r="L409" s="489"/>
      <c r="N409" s="2"/>
    </row>
    <row r="410" spans="1:14" x14ac:dyDescent="0.3">
      <c r="A410" s="484" t="s">
        <v>2618</v>
      </c>
      <c r="B410" s="485"/>
      <c r="C410" s="486"/>
      <c r="D410" s="487"/>
      <c r="E410" s="487"/>
      <c r="F410" s="488"/>
      <c r="G410" s="488"/>
      <c r="H410" s="487"/>
      <c r="I410" s="487"/>
      <c r="J410" s="487"/>
      <c r="K410" s="487"/>
      <c r="L410" s="489"/>
      <c r="N410" s="2"/>
    </row>
    <row r="411" spans="1:14" x14ac:dyDescent="0.3">
      <c r="A411" s="484" t="s">
        <v>2618</v>
      </c>
      <c r="B411" s="485"/>
      <c r="C411" s="486"/>
      <c r="D411" s="487"/>
      <c r="E411" s="487"/>
      <c r="F411" s="488"/>
      <c r="G411" s="488"/>
      <c r="H411" s="487"/>
      <c r="I411" s="487"/>
      <c r="J411" s="487"/>
      <c r="K411" s="487"/>
      <c r="L411" s="489"/>
      <c r="N411" s="2"/>
    </row>
    <row r="412" spans="1:14" x14ac:dyDescent="0.3">
      <c r="A412" s="484" t="s">
        <v>2618</v>
      </c>
      <c r="B412" s="485"/>
      <c r="C412" s="486"/>
      <c r="D412" s="487"/>
      <c r="E412" s="487"/>
      <c r="F412" s="488"/>
      <c r="G412" s="488"/>
      <c r="H412" s="487"/>
      <c r="I412" s="487"/>
      <c r="J412" s="487"/>
      <c r="K412" s="487"/>
      <c r="L412" s="489"/>
      <c r="N412" s="2"/>
    </row>
    <row r="413" spans="1:14" x14ac:dyDescent="0.3">
      <c r="A413" s="484" t="s">
        <v>2618</v>
      </c>
      <c r="B413" s="485"/>
      <c r="C413" s="486"/>
      <c r="D413" s="487"/>
      <c r="E413" s="487"/>
      <c r="F413" s="488"/>
      <c r="G413" s="488"/>
      <c r="H413" s="487"/>
      <c r="I413" s="487"/>
      <c r="J413" s="487"/>
      <c r="K413" s="487"/>
      <c r="L413" s="489"/>
      <c r="N413" s="2"/>
    </row>
    <row r="414" spans="1:14" x14ac:dyDescent="0.3">
      <c r="A414" s="484" t="s">
        <v>2618</v>
      </c>
      <c r="B414" s="485"/>
      <c r="C414" s="486"/>
      <c r="D414" s="487"/>
      <c r="E414" s="487"/>
      <c r="F414" s="488"/>
      <c r="G414" s="488"/>
      <c r="H414" s="487"/>
      <c r="I414" s="487"/>
      <c r="J414" s="487"/>
      <c r="K414" s="487"/>
      <c r="L414" s="489"/>
      <c r="N414" s="2"/>
    </row>
    <row r="415" spans="1:14" x14ac:dyDescent="0.3">
      <c r="A415" s="484" t="s">
        <v>2618</v>
      </c>
      <c r="B415" s="485"/>
      <c r="C415" s="486"/>
      <c r="D415" s="487"/>
      <c r="E415" s="487"/>
      <c r="F415" s="488"/>
      <c r="G415" s="488"/>
      <c r="H415" s="487"/>
      <c r="I415" s="487"/>
      <c r="J415" s="487"/>
      <c r="K415" s="487"/>
      <c r="L415" s="489"/>
      <c r="N415" s="2"/>
    </row>
    <row r="416" spans="1:14" x14ac:dyDescent="0.3">
      <c r="A416" s="484" t="s">
        <v>2618</v>
      </c>
      <c r="B416" s="485"/>
      <c r="C416" s="486"/>
      <c r="D416" s="487"/>
      <c r="E416" s="487"/>
      <c r="F416" s="488"/>
      <c r="G416" s="488"/>
      <c r="H416" s="487"/>
      <c r="I416" s="487"/>
      <c r="J416" s="487"/>
      <c r="K416" s="487"/>
      <c r="L416" s="489"/>
      <c r="N416" s="2"/>
    </row>
    <row r="417" spans="1:14" x14ac:dyDescent="0.3">
      <c r="A417" s="484" t="s">
        <v>2618</v>
      </c>
      <c r="B417" s="485"/>
      <c r="C417" s="486"/>
      <c r="D417" s="487"/>
      <c r="E417" s="487"/>
      <c r="F417" s="488"/>
      <c r="G417" s="488"/>
      <c r="H417" s="487"/>
      <c r="I417" s="487"/>
      <c r="J417" s="487"/>
      <c r="K417" s="487"/>
      <c r="L417" s="489"/>
      <c r="N417" s="2"/>
    </row>
    <row r="418" spans="1:14" ht="15.15" thickBot="1" x14ac:dyDescent="0.35">
      <c r="A418" s="484" t="s">
        <v>2618</v>
      </c>
      <c r="B418" s="485"/>
      <c r="C418" s="486"/>
      <c r="D418" s="487"/>
      <c r="E418" s="487"/>
      <c r="F418" s="488"/>
      <c r="G418" s="488"/>
      <c r="H418" s="487"/>
      <c r="I418" s="487"/>
      <c r="J418" s="487"/>
      <c r="K418" s="487"/>
      <c r="L418" s="489"/>
      <c r="N418" s="2"/>
    </row>
    <row r="419" spans="1:14" x14ac:dyDescent="0.3">
      <c r="A419" s="71" t="s">
        <v>376</v>
      </c>
      <c r="B419" s="267"/>
      <c r="C419" s="284"/>
      <c r="D419" s="23">
        <f>SUMIFS(D:D,$A:$A,"T 2*",$B:$B,1,$C:$C,"C",$L:$L,"&lt;&gt;NIST MAPPING")</f>
        <v>0</v>
      </c>
      <c r="E419" s="23">
        <f>SUMIFS(E:E,$A:$A,"T 2*",$B:$B,1,$C:$C,"C",$L:$L,"&lt;&gt;NIST MAPPING")</f>
        <v>102</v>
      </c>
      <c r="F419" s="43"/>
      <c r="G419" s="43"/>
      <c r="H419" s="43">
        <f>SUMIFS(H:H,$A:$A,"T 2*",$B:$B,1,$C:$C,"C",$L:$L,"&lt;&gt;NIST MAPPING")</f>
        <v>34</v>
      </c>
      <c r="I419" s="43">
        <f>SUMIFS(I:I,$A:$A,"T 2*",$B:$B,1,$C:$C,"C",$L:$L,"&lt;&gt;NIST MAPPING")</f>
        <v>0</v>
      </c>
      <c r="J419" s="43">
        <f>SUMIFS(J:J,$A:$A,"T 2*",$B:$B,1,$C:$C,"C",$L:$L,"&lt;&gt;NIST MAPPING")</f>
        <v>170</v>
      </c>
      <c r="K419" s="43">
        <f>IF(ROUND(100*(I419-H419)/(J419-H419),2) &lt; 0, 0, ROUND(100*(I419-H419)/(J419-H419),2))</f>
        <v>0</v>
      </c>
      <c r="L419" s="59"/>
      <c r="N419" s="2"/>
    </row>
    <row r="420" spans="1:14" ht="15.15" thickBot="1" x14ac:dyDescent="0.35">
      <c r="A420" s="74" t="s">
        <v>377</v>
      </c>
      <c r="B420" s="269"/>
      <c r="C420" s="287"/>
      <c r="D420" s="68">
        <f>SUMIFS(D:D,$A:$A,"T 2*",$B:$B,1,$C:$C,"M",$L:$L,"&lt;&gt;NIST MAPPING")</f>
        <v>0</v>
      </c>
      <c r="E420" s="68">
        <f>SUMIFS(E:E,$A:$A,"T 2*",$B:$B,1,$C:$C,"M",$L:$L,"&lt;&gt;NIST MAPPING")</f>
        <v>66</v>
      </c>
      <c r="F420" s="34"/>
      <c r="G420" s="34"/>
      <c r="H420" s="34">
        <f>SUMIFS(H:H,$A:$A,"T 2*",$B:$B,1,$C:$C,"M",$L:$L,"&lt;&gt;NIST MAPPING")</f>
        <v>22</v>
      </c>
      <c r="I420" s="34">
        <f>SUMIFS(I:I,$A:$A,"T 2*",$B:$B,1,$C:$C,"M",$L:$L,"&lt;&gt;NIST MAPPING")</f>
        <v>0</v>
      </c>
      <c r="J420" s="34">
        <f>SUMIFS(J:J,$A:$A,"T 2*",$B:$B,1,$C:$C,"M",$L:$L,"&lt;&gt;NIST MAPPING")</f>
        <v>110</v>
      </c>
      <c r="K420" s="34">
        <f>IF(ROUND(100*(I420-H420)/(J420-H420),2) &lt; 0, 0, ROUND(100*(I420-H420)/(J420-H420),2))</f>
        <v>0</v>
      </c>
      <c r="L420" s="62"/>
      <c r="N420" s="2"/>
    </row>
    <row r="421" spans="1:14" ht="15.15" thickBot="1" x14ac:dyDescent="0.35">
      <c r="F421" s="5"/>
      <c r="G421" s="5"/>
      <c r="H421" s="5"/>
      <c r="I421" s="5"/>
      <c r="J421" s="5"/>
      <c r="K421" s="5"/>
      <c r="N421" s="2"/>
    </row>
    <row r="422" spans="1:14" x14ac:dyDescent="0.3">
      <c r="A422" s="53" t="s">
        <v>591</v>
      </c>
      <c r="B422" s="255"/>
      <c r="C422" s="273"/>
      <c r="D422" s="66"/>
      <c r="E422" s="66"/>
      <c r="F422" s="203"/>
      <c r="G422" s="203"/>
      <c r="H422" s="42"/>
      <c r="I422" s="42"/>
      <c r="J422" s="42"/>
      <c r="K422" s="42"/>
      <c r="L422" s="59"/>
      <c r="N422" s="2"/>
    </row>
    <row r="423" spans="1:14" x14ac:dyDescent="0.3">
      <c r="A423" s="73" t="s">
        <v>659</v>
      </c>
      <c r="B423" s="252"/>
      <c r="C423" s="286"/>
      <c r="D423" s="22">
        <v>2</v>
      </c>
      <c r="E423" s="22"/>
      <c r="F423" s="200"/>
      <c r="G423" s="200"/>
      <c r="H423" s="37"/>
      <c r="I423" s="37"/>
      <c r="J423" s="37"/>
      <c r="K423" s="37"/>
      <c r="L423" s="55"/>
      <c r="N423" s="2"/>
    </row>
    <row r="424" spans="1:14" x14ac:dyDescent="0.3">
      <c r="A424" s="73" t="s">
        <v>592</v>
      </c>
      <c r="B424" s="252"/>
      <c r="C424" s="286"/>
      <c r="D424" s="22"/>
      <c r="E424" s="22"/>
      <c r="F424" s="200"/>
      <c r="G424" s="200"/>
      <c r="H424" s="37"/>
      <c r="I424" s="37"/>
      <c r="J424" s="37"/>
      <c r="K424" s="37"/>
      <c r="L424" s="55"/>
      <c r="N424" s="2"/>
    </row>
    <row r="425" spans="1:14" x14ac:dyDescent="0.3">
      <c r="A425" s="73" t="s">
        <v>675</v>
      </c>
      <c r="B425" s="252">
        <f>$D$423-1</f>
        <v>1</v>
      </c>
      <c r="C425" s="286" t="s">
        <v>1311</v>
      </c>
      <c r="D425" s="22">
        <v>0</v>
      </c>
      <c r="E425" s="22">
        <v>3</v>
      </c>
      <c r="F425" s="200" t="s">
        <v>4398</v>
      </c>
      <c r="G425" s="200" t="str">
        <f>IF(B425=1,F425,"")</f>
        <v>GV.RR-02</v>
      </c>
      <c r="H425" s="37">
        <f>VLOOKUP(E425,'_Score matrix'!$B$31:$C$35,2,FALSE)</f>
        <v>1</v>
      </c>
      <c r="I425" s="37">
        <f>D425*H425</f>
        <v>0</v>
      </c>
      <c r="J425" s="37">
        <f>5*H425</f>
        <v>5</v>
      </c>
      <c r="K425" s="37"/>
      <c r="L425" s="55"/>
      <c r="N425" s="2"/>
    </row>
    <row r="426" spans="1:14" x14ac:dyDescent="0.3">
      <c r="A426" s="73" t="s">
        <v>676</v>
      </c>
      <c r="B426" s="252">
        <f>$D$423-1</f>
        <v>1</v>
      </c>
      <c r="C426" s="286" t="s">
        <v>1311</v>
      </c>
      <c r="D426" s="22">
        <v>0</v>
      </c>
      <c r="E426" s="22">
        <v>3</v>
      </c>
      <c r="F426" s="200" t="s">
        <v>4398</v>
      </c>
      <c r="G426" s="200" t="str">
        <f>IF(B426=1,F426,"")</f>
        <v>GV.RR-02</v>
      </c>
      <c r="H426" s="37">
        <f>VLOOKUP(E426,'_Score matrix'!$B$31:$C$35,2,FALSE)</f>
        <v>1</v>
      </c>
      <c r="I426" s="37">
        <f>D426*H426</f>
        <v>0</v>
      </c>
      <c r="J426" s="37">
        <f>5*H426</f>
        <v>5</v>
      </c>
      <c r="K426" s="37"/>
      <c r="L426" s="55"/>
      <c r="N426" s="2"/>
    </row>
    <row r="427" spans="1:14" x14ac:dyDescent="0.3">
      <c r="A427" s="73" t="s">
        <v>593</v>
      </c>
      <c r="B427" s="252"/>
      <c r="C427" s="286"/>
      <c r="D427" s="22"/>
      <c r="E427" s="22"/>
      <c r="F427" s="200"/>
      <c r="G427" s="200"/>
      <c r="H427" s="37"/>
      <c r="I427" s="37"/>
      <c r="J427" s="37"/>
      <c r="K427" s="37"/>
      <c r="L427" s="55"/>
      <c r="N427" s="2"/>
    </row>
    <row r="428" spans="1:14" x14ac:dyDescent="0.3">
      <c r="A428" s="73" t="s">
        <v>594</v>
      </c>
      <c r="B428" s="252">
        <f t="shared" ref="B428:B434" si="67">$D$423-1</f>
        <v>1</v>
      </c>
      <c r="C428" s="286" t="s">
        <v>1311</v>
      </c>
      <c r="D428" s="22">
        <v>0</v>
      </c>
      <c r="E428" s="22">
        <v>3</v>
      </c>
      <c r="F428" s="200"/>
      <c r="G428" s="200"/>
      <c r="H428" s="37">
        <f>VLOOKUP(E428,'_Score matrix'!$B$31:$C$35,2,FALSE)</f>
        <v>1</v>
      </c>
      <c r="I428" s="37">
        <f>D428*H428</f>
        <v>0</v>
      </c>
      <c r="J428" s="37">
        <f>5*H428</f>
        <v>5</v>
      </c>
      <c r="K428" s="37"/>
      <c r="L428" s="55"/>
      <c r="N428" s="2"/>
    </row>
    <row r="429" spans="1:14" x14ac:dyDescent="0.3">
      <c r="A429" s="73" t="s">
        <v>595</v>
      </c>
      <c r="B429" s="252">
        <f t="shared" si="67"/>
        <v>1</v>
      </c>
      <c r="C429" s="286" t="s">
        <v>1311</v>
      </c>
      <c r="D429" s="22">
        <v>0</v>
      </c>
      <c r="E429" s="22">
        <v>3</v>
      </c>
      <c r="F429" s="200"/>
      <c r="G429" s="200"/>
      <c r="H429" s="37">
        <f>VLOOKUP(E429,'_Score matrix'!$B$31:$C$35,2,FALSE)</f>
        <v>1</v>
      </c>
      <c r="I429" s="37">
        <f>D429*H429</f>
        <v>0</v>
      </c>
      <c r="J429" s="37">
        <f>5*H429</f>
        <v>5</v>
      </c>
      <c r="K429" s="37"/>
      <c r="L429" s="55"/>
      <c r="N429" s="2"/>
    </row>
    <row r="430" spans="1:14" x14ac:dyDescent="0.3">
      <c r="A430" s="73" t="s">
        <v>596</v>
      </c>
      <c r="B430" s="252">
        <f t="shared" si="67"/>
        <v>1</v>
      </c>
      <c r="C430" s="286"/>
      <c r="D430" s="22"/>
      <c r="E430" s="22"/>
      <c r="F430" s="200"/>
      <c r="G430" s="200"/>
      <c r="H430" s="37"/>
      <c r="I430" s="37"/>
      <c r="J430" s="37"/>
      <c r="K430" s="37"/>
      <c r="L430" s="55"/>
      <c r="N430" s="2"/>
    </row>
    <row r="431" spans="1:14" x14ac:dyDescent="0.3">
      <c r="A431" s="73" t="s">
        <v>597</v>
      </c>
      <c r="B431" s="252">
        <f t="shared" si="67"/>
        <v>1</v>
      </c>
      <c r="C431" s="286" t="s">
        <v>1311</v>
      </c>
      <c r="D431" s="22">
        <v>0</v>
      </c>
      <c r="E431" s="22">
        <v>3</v>
      </c>
      <c r="F431" s="200" t="s">
        <v>4464</v>
      </c>
      <c r="G431" s="200" t="str">
        <f>IF(B431=1,F431,"")</f>
        <v>PR.IR-04</v>
      </c>
      <c r="H431" s="37">
        <f>VLOOKUP(E431,'_Score matrix'!$B$31:$C$35,2,FALSE)</f>
        <v>1</v>
      </c>
      <c r="I431" s="37">
        <f>D431*H431</f>
        <v>0</v>
      </c>
      <c r="J431" s="37">
        <f>5*H431</f>
        <v>5</v>
      </c>
      <c r="K431" s="37"/>
      <c r="L431" s="55"/>
      <c r="N431" s="2"/>
    </row>
    <row r="432" spans="1:14" x14ac:dyDescent="0.3">
      <c r="A432" s="73" t="s">
        <v>598</v>
      </c>
      <c r="B432" s="252">
        <f t="shared" si="67"/>
        <v>1</v>
      </c>
      <c r="C432" s="286" t="s">
        <v>1311</v>
      </c>
      <c r="D432" s="22">
        <v>0</v>
      </c>
      <c r="E432" s="22">
        <v>3</v>
      </c>
      <c r="F432" s="200" t="s">
        <v>4448</v>
      </c>
      <c r="G432" s="200" t="str">
        <f>IF(B432=1,F432,"")</f>
        <v>PR.AT-02</v>
      </c>
      <c r="H432" s="37">
        <f>VLOOKUP(E432,'_Score matrix'!$B$31:$C$35,2,FALSE)</f>
        <v>1</v>
      </c>
      <c r="I432" s="37">
        <f>D432*H432</f>
        <v>0</v>
      </c>
      <c r="J432" s="37">
        <f>5*H432</f>
        <v>5</v>
      </c>
      <c r="K432" s="37"/>
      <c r="L432" s="55"/>
      <c r="N432" s="2"/>
    </row>
    <row r="433" spans="1:14" x14ac:dyDescent="0.3">
      <c r="A433" s="73" t="s">
        <v>677</v>
      </c>
      <c r="B433" s="252">
        <f t="shared" si="67"/>
        <v>1</v>
      </c>
      <c r="C433" s="286" t="s">
        <v>1311</v>
      </c>
      <c r="D433" s="22">
        <v>0</v>
      </c>
      <c r="E433" s="22">
        <v>3</v>
      </c>
      <c r="F433" s="200" t="s">
        <v>4448</v>
      </c>
      <c r="G433" s="200" t="str">
        <f>IF(B433=1,F433,"")</f>
        <v>PR.AT-02</v>
      </c>
      <c r="H433" s="37">
        <f>VLOOKUP(E433,'_Score matrix'!$B$31:$C$35,2,FALSE)</f>
        <v>1</v>
      </c>
      <c r="I433" s="37">
        <f>D433*H433</f>
        <v>0</v>
      </c>
      <c r="J433" s="37">
        <f>5*H433</f>
        <v>5</v>
      </c>
      <c r="K433" s="37"/>
      <c r="L433" s="55"/>
      <c r="N433" s="2"/>
    </row>
    <row r="434" spans="1:14" x14ac:dyDescent="0.3">
      <c r="A434" s="73" t="s">
        <v>678</v>
      </c>
      <c r="B434" s="252">
        <f t="shared" si="67"/>
        <v>1</v>
      </c>
      <c r="C434" s="286" t="s">
        <v>1311</v>
      </c>
      <c r="D434" s="22">
        <v>0</v>
      </c>
      <c r="E434" s="22">
        <v>3</v>
      </c>
      <c r="F434" s="200" t="s">
        <v>4408</v>
      </c>
      <c r="G434" s="200" t="str">
        <f>IF(B434=1,F434,"")</f>
        <v>GV.SC-04</v>
      </c>
      <c r="H434" s="37">
        <f>VLOOKUP(E434,'_Score matrix'!$B$31:$C$35,2,FALSE)</f>
        <v>1</v>
      </c>
      <c r="I434" s="37">
        <f>D434*H434</f>
        <v>0</v>
      </c>
      <c r="J434" s="37">
        <f>5*H434</f>
        <v>5</v>
      </c>
      <c r="K434" s="37"/>
      <c r="L434" s="55"/>
      <c r="N434" s="2"/>
    </row>
    <row r="435" spans="1:14" x14ac:dyDescent="0.3">
      <c r="A435" s="73" t="s">
        <v>679</v>
      </c>
      <c r="B435" s="252"/>
      <c r="C435" s="286"/>
      <c r="D435" s="22"/>
      <c r="E435" s="22"/>
      <c r="F435" s="200"/>
      <c r="G435" s="200"/>
      <c r="H435" s="37"/>
      <c r="I435" s="37"/>
      <c r="J435" s="37"/>
      <c r="K435" s="37"/>
      <c r="L435" s="55"/>
      <c r="N435" s="2"/>
    </row>
    <row r="436" spans="1:14" x14ac:dyDescent="0.3">
      <c r="A436" s="73" t="s">
        <v>680</v>
      </c>
      <c r="B436" s="252">
        <f t="shared" ref="B436:B441" si="68">$D$423-1</f>
        <v>1</v>
      </c>
      <c r="C436" s="286" t="s">
        <v>1311</v>
      </c>
      <c r="D436" s="22">
        <v>0</v>
      </c>
      <c r="E436" s="22">
        <v>3</v>
      </c>
      <c r="F436" s="200" t="s">
        <v>4463</v>
      </c>
      <c r="G436" s="200" t="str">
        <f t="shared" ref="G436:G441" si="69">IF(B436=1,F436,"")</f>
        <v>PR.IR-03</v>
      </c>
      <c r="H436" s="37">
        <f>VLOOKUP(E436,'_Score matrix'!$B$31:$C$35,2,FALSE)</f>
        <v>1</v>
      </c>
      <c r="I436" s="37">
        <f t="shared" ref="I436:I441" si="70">D436*H436</f>
        <v>0</v>
      </c>
      <c r="J436" s="37">
        <f>5*H436</f>
        <v>5</v>
      </c>
      <c r="K436" s="37"/>
      <c r="L436" s="55"/>
      <c r="N436" s="2"/>
    </row>
    <row r="437" spans="1:14" x14ac:dyDescent="0.3">
      <c r="A437" s="73" t="s">
        <v>681</v>
      </c>
      <c r="B437" s="252">
        <f t="shared" si="68"/>
        <v>1</v>
      </c>
      <c r="C437" s="286" t="s">
        <v>1311</v>
      </c>
      <c r="D437" s="22">
        <v>0</v>
      </c>
      <c r="E437" s="22">
        <v>3</v>
      </c>
      <c r="F437" s="200" t="s">
        <v>4452</v>
      </c>
      <c r="G437" s="200" t="str">
        <f t="shared" si="69"/>
        <v>PR.DS-11</v>
      </c>
      <c r="H437" s="37">
        <f>VLOOKUP(E437,'_Score matrix'!$B$31:$C$35,2,FALSE)</f>
        <v>1</v>
      </c>
      <c r="I437" s="37">
        <f t="shared" si="70"/>
        <v>0</v>
      </c>
      <c r="J437" s="37">
        <f t="shared" ref="J437:J439" si="71">5*H437</f>
        <v>5</v>
      </c>
      <c r="K437" s="37"/>
      <c r="L437" s="55"/>
      <c r="N437" s="2"/>
    </row>
    <row r="438" spans="1:14" x14ac:dyDescent="0.3">
      <c r="A438" s="73" t="s">
        <v>2872</v>
      </c>
      <c r="B438" s="252">
        <f t="shared" si="68"/>
        <v>1</v>
      </c>
      <c r="C438" s="286" t="s">
        <v>1311</v>
      </c>
      <c r="D438" s="22">
        <v>0</v>
      </c>
      <c r="E438" s="22">
        <v>3</v>
      </c>
      <c r="F438" s="200" t="s">
        <v>4452</v>
      </c>
      <c r="G438" s="200" t="str">
        <f t="shared" si="69"/>
        <v>PR.DS-11</v>
      </c>
      <c r="H438" s="37">
        <f>VLOOKUP(E438,'_Score matrix'!$B$31:$C$35,2,FALSE)</f>
        <v>1</v>
      </c>
      <c r="I438" s="37">
        <f t="shared" si="70"/>
        <v>0</v>
      </c>
      <c r="J438" s="37">
        <f t="shared" si="71"/>
        <v>5</v>
      </c>
      <c r="K438" s="37"/>
      <c r="L438" s="55"/>
      <c r="N438" s="2"/>
    </row>
    <row r="439" spans="1:14" x14ac:dyDescent="0.3">
      <c r="A439" s="73" t="s">
        <v>2873</v>
      </c>
      <c r="B439" s="252">
        <f t="shared" si="68"/>
        <v>1</v>
      </c>
      <c r="C439" s="286" t="s">
        <v>1311</v>
      </c>
      <c r="D439" s="22">
        <v>0</v>
      </c>
      <c r="E439" s="22">
        <v>3</v>
      </c>
      <c r="F439" s="200" t="s">
        <v>4439</v>
      </c>
      <c r="G439" s="200" t="str">
        <f t="shared" si="69"/>
        <v>ID.IM-04</v>
      </c>
      <c r="H439" s="37">
        <f>VLOOKUP(E439,'_Score matrix'!$B$31:$C$35,2,FALSE)</f>
        <v>1</v>
      </c>
      <c r="I439" s="37">
        <f t="shared" si="70"/>
        <v>0</v>
      </c>
      <c r="J439" s="37">
        <f t="shared" si="71"/>
        <v>5</v>
      </c>
      <c r="K439" s="37"/>
      <c r="L439" s="55"/>
      <c r="N439" s="2"/>
    </row>
    <row r="440" spans="1:14" x14ac:dyDescent="0.3">
      <c r="A440" s="73" t="s">
        <v>2874</v>
      </c>
      <c r="B440" s="252">
        <f t="shared" si="68"/>
        <v>1</v>
      </c>
      <c r="C440" s="286" t="s">
        <v>1311</v>
      </c>
      <c r="D440" s="22">
        <v>0</v>
      </c>
      <c r="E440" s="22">
        <v>3</v>
      </c>
      <c r="F440" s="200" t="s">
        <v>4437</v>
      </c>
      <c r="G440" s="200" t="str">
        <f t="shared" si="69"/>
        <v>ID.IM-02</v>
      </c>
      <c r="H440" s="37">
        <f>VLOOKUP(E440,'_Score matrix'!$B$31:$C$35,2,FALSE)</f>
        <v>1</v>
      </c>
      <c r="I440" s="37">
        <f t="shared" si="70"/>
        <v>0</v>
      </c>
      <c r="J440" s="37">
        <f t="shared" ref="J440" si="72">5*H440</f>
        <v>5</v>
      </c>
      <c r="K440" s="37"/>
      <c r="L440" s="55"/>
      <c r="N440" s="2"/>
    </row>
    <row r="441" spans="1:14" x14ac:dyDescent="0.3">
      <c r="A441" s="73" t="s">
        <v>2875</v>
      </c>
      <c r="B441" s="252">
        <f t="shared" si="68"/>
        <v>1</v>
      </c>
      <c r="C441" s="286" t="s">
        <v>1311</v>
      </c>
      <c r="D441" s="22">
        <v>0</v>
      </c>
      <c r="E441" s="22">
        <v>3</v>
      </c>
      <c r="F441" s="200" t="s">
        <v>4461</v>
      </c>
      <c r="G441" s="200" t="str">
        <f t="shared" si="69"/>
        <v>PR.IR-01</v>
      </c>
      <c r="H441" s="37">
        <f>VLOOKUP(E441,'_Score matrix'!$B$31:$C$35,2,FALSE)</f>
        <v>1</v>
      </c>
      <c r="I441" s="37">
        <f t="shared" si="70"/>
        <v>0</v>
      </c>
      <c r="J441" s="37">
        <f t="shared" ref="J441" si="73">5*H441</f>
        <v>5</v>
      </c>
      <c r="K441" s="37"/>
      <c r="L441" s="55"/>
      <c r="N441" s="2"/>
    </row>
    <row r="442" spans="1:14" x14ac:dyDescent="0.3">
      <c r="A442" s="73" t="s">
        <v>601</v>
      </c>
      <c r="B442" s="252"/>
      <c r="C442" s="286"/>
      <c r="D442" s="22"/>
      <c r="E442" s="22"/>
      <c r="F442" s="200"/>
      <c r="G442" s="200"/>
      <c r="H442" s="37"/>
      <c r="I442" s="37"/>
      <c r="J442" s="37"/>
      <c r="K442" s="37"/>
      <c r="L442" s="55"/>
      <c r="N442" s="2"/>
    </row>
    <row r="443" spans="1:14" x14ac:dyDescent="0.3">
      <c r="A443" s="73" t="s">
        <v>602</v>
      </c>
      <c r="B443" s="252">
        <f>$D$423-1</f>
        <v>1</v>
      </c>
      <c r="C443" s="286" t="s">
        <v>1311</v>
      </c>
      <c r="D443" s="22">
        <v>0</v>
      </c>
      <c r="E443" s="22">
        <v>3</v>
      </c>
      <c r="F443" s="200" t="s">
        <v>4457</v>
      </c>
      <c r="G443" s="200" t="str">
        <f>IF(B443=1,F443,"")</f>
        <v>PR.PS-04</v>
      </c>
      <c r="H443" s="37">
        <f>VLOOKUP(E443,'_Score matrix'!$B$31:$C$35,2,FALSE)</f>
        <v>1</v>
      </c>
      <c r="I443" s="37">
        <f>D443*H443</f>
        <v>0</v>
      </c>
      <c r="J443" s="37">
        <f>5*H443</f>
        <v>5</v>
      </c>
      <c r="K443" s="37"/>
      <c r="L443" s="55"/>
      <c r="N443" s="2"/>
    </row>
    <row r="444" spans="1:14" x14ac:dyDescent="0.3">
      <c r="A444" s="424" t="str">
        <f>A443</f>
        <v>T 3.6.1</v>
      </c>
      <c r="B444" s="421">
        <f>B443</f>
        <v>1</v>
      </c>
      <c r="C444" s="425" t="str">
        <f>C443</f>
        <v>M</v>
      </c>
      <c r="D444" s="248">
        <f>D443</f>
        <v>0</v>
      </c>
      <c r="E444" s="248">
        <f>E443</f>
        <v>3</v>
      </c>
      <c r="F444" s="249" t="s">
        <v>4445</v>
      </c>
      <c r="G444" s="249" t="str">
        <f>IF(B444=1,F444,"")</f>
        <v>PR.AA-05</v>
      </c>
      <c r="H444" s="248">
        <f>H443</f>
        <v>1</v>
      </c>
      <c r="I444" s="248">
        <f>I443</f>
        <v>0</v>
      </c>
      <c r="J444" s="248">
        <f>J443</f>
        <v>5</v>
      </c>
      <c r="K444" s="248"/>
      <c r="L444" s="426" t="s">
        <v>2516</v>
      </c>
      <c r="N444" s="2"/>
    </row>
    <row r="445" spans="1:14" x14ac:dyDescent="0.3">
      <c r="A445" s="73" t="s">
        <v>603</v>
      </c>
      <c r="B445" s="252">
        <f>$D$423-1</f>
        <v>1</v>
      </c>
      <c r="C445" s="286" t="s">
        <v>1311</v>
      </c>
      <c r="D445" s="22">
        <v>0</v>
      </c>
      <c r="E445" s="22">
        <v>3</v>
      </c>
      <c r="F445" s="200" t="s">
        <v>4457</v>
      </c>
      <c r="G445" s="200" t="str">
        <f>IF(B445=1,F445,"")</f>
        <v>PR.PS-04</v>
      </c>
      <c r="H445" s="37">
        <f>VLOOKUP(E445,'_Score matrix'!$B$31:$C$35,2,FALSE)</f>
        <v>1</v>
      </c>
      <c r="I445" s="37">
        <f>D445*H445</f>
        <v>0</v>
      </c>
      <c r="J445" s="37">
        <f>5*H445</f>
        <v>5</v>
      </c>
      <c r="K445" s="37"/>
      <c r="L445" s="55"/>
      <c r="N445" s="2"/>
    </row>
    <row r="446" spans="1:14" x14ac:dyDescent="0.3">
      <c r="A446" s="424" t="str">
        <f>A445</f>
        <v>T 3.6.2</v>
      </c>
      <c r="B446" s="421">
        <f>B445</f>
        <v>1</v>
      </c>
      <c r="C446" s="425" t="str">
        <f>C445</f>
        <v>M</v>
      </c>
      <c r="D446" s="248">
        <f>D445</f>
        <v>0</v>
      </c>
      <c r="E446" s="248">
        <f>E445</f>
        <v>3</v>
      </c>
      <c r="F446" s="249" t="s">
        <v>4445</v>
      </c>
      <c r="G446" s="249" t="str">
        <f>IF(B446=1,F446,"")</f>
        <v>PR.AA-05</v>
      </c>
      <c r="H446" s="248">
        <f>H445</f>
        <v>1</v>
      </c>
      <c r="I446" s="248">
        <f>I445</f>
        <v>0</v>
      </c>
      <c r="J446" s="248">
        <f>J445</f>
        <v>5</v>
      </c>
      <c r="K446" s="248"/>
      <c r="L446" s="426" t="s">
        <v>2516</v>
      </c>
      <c r="N446" s="2"/>
    </row>
    <row r="447" spans="1:14" x14ac:dyDescent="0.3">
      <c r="A447" s="73" t="s">
        <v>2937</v>
      </c>
      <c r="B447" s="252"/>
      <c r="C447" s="286"/>
      <c r="D447" s="22"/>
      <c r="E447" s="22"/>
      <c r="F447" s="200"/>
      <c r="G447" s="200"/>
      <c r="H447" s="37"/>
      <c r="I447" s="37"/>
      <c r="J447" s="37"/>
      <c r="K447" s="37"/>
      <c r="L447" s="55"/>
      <c r="N447" s="2"/>
    </row>
    <row r="448" spans="1:14" x14ac:dyDescent="0.3">
      <c r="A448" s="484" t="s">
        <v>2618</v>
      </c>
      <c r="B448" s="485"/>
      <c r="C448" s="486"/>
      <c r="D448" s="487"/>
      <c r="E448" s="487"/>
      <c r="F448" s="488"/>
      <c r="G448" s="488"/>
      <c r="H448" s="487"/>
      <c r="I448" s="487"/>
      <c r="J448" s="487"/>
      <c r="K448" s="487"/>
      <c r="L448" s="489"/>
      <c r="N448" s="2"/>
    </row>
    <row r="449" spans="1:14" x14ac:dyDescent="0.3">
      <c r="A449" s="484" t="s">
        <v>2618</v>
      </c>
      <c r="B449" s="485"/>
      <c r="C449" s="486"/>
      <c r="D449" s="487"/>
      <c r="E449" s="487"/>
      <c r="F449" s="488"/>
      <c r="G449" s="488"/>
      <c r="H449" s="487"/>
      <c r="I449" s="487"/>
      <c r="J449" s="487"/>
      <c r="K449" s="487"/>
      <c r="L449" s="489"/>
      <c r="N449" s="2"/>
    </row>
    <row r="450" spans="1:14" x14ac:dyDescent="0.3">
      <c r="A450" s="484" t="s">
        <v>2618</v>
      </c>
      <c r="B450" s="485"/>
      <c r="C450" s="486"/>
      <c r="D450" s="487"/>
      <c r="E450" s="487"/>
      <c r="F450" s="488"/>
      <c r="G450" s="488"/>
      <c r="H450" s="487"/>
      <c r="I450" s="487"/>
      <c r="J450" s="487"/>
      <c r="K450" s="487"/>
      <c r="L450" s="489"/>
      <c r="N450" s="2"/>
    </row>
    <row r="451" spans="1:14" x14ac:dyDescent="0.3">
      <c r="A451" s="484" t="s">
        <v>2618</v>
      </c>
      <c r="B451" s="485"/>
      <c r="C451" s="486"/>
      <c r="D451" s="487"/>
      <c r="E451" s="487"/>
      <c r="F451" s="488"/>
      <c r="G451" s="488"/>
      <c r="H451" s="487"/>
      <c r="I451" s="487"/>
      <c r="J451" s="487"/>
      <c r="K451" s="487"/>
      <c r="L451" s="489"/>
      <c r="N451" s="2"/>
    </row>
    <row r="452" spans="1:14" x14ac:dyDescent="0.3">
      <c r="A452" s="484" t="s">
        <v>2618</v>
      </c>
      <c r="B452" s="485"/>
      <c r="C452" s="486"/>
      <c r="D452" s="487"/>
      <c r="E452" s="487"/>
      <c r="F452" s="488"/>
      <c r="G452" s="488"/>
      <c r="H452" s="487"/>
      <c r="I452" s="487"/>
      <c r="J452" s="487"/>
      <c r="K452" s="487"/>
      <c r="L452" s="489"/>
      <c r="N452" s="2"/>
    </row>
    <row r="453" spans="1:14" x14ac:dyDescent="0.3">
      <c r="A453" s="484" t="s">
        <v>2618</v>
      </c>
      <c r="B453" s="485"/>
      <c r="C453" s="486"/>
      <c r="D453" s="487"/>
      <c r="E453" s="487"/>
      <c r="F453" s="488"/>
      <c r="G453" s="488"/>
      <c r="H453" s="487"/>
      <c r="I453" s="487"/>
      <c r="J453" s="487"/>
      <c r="K453" s="487"/>
      <c r="L453" s="489"/>
      <c r="N453" s="2"/>
    </row>
    <row r="454" spans="1:14" x14ac:dyDescent="0.3">
      <c r="A454" s="484" t="s">
        <v>2618</v>
      </c>
      <c r="B454" s="485"/>
      <c r="C454" s="486"/>
      <c r="D454" s="487"/>
      <c r="E454" s="487"/>
      <c r="F454" s="488"/>
      <c r="G454" s="488"/>
      <c r="H454" s="487"/>
      <c r="I454" s="487"/>
      <c r="J454" s="487"/>
      <c r="K454" s="487"/>
      <c r="L454" s="489"/>
      <c r="N454" s="2"/>
    </row>
    <row r="455" spans="1:14" x14ac:dyDescent="0.3">
      <c r="A455" s="484" t="s">
        <v>2618</v>
      </c>
      <c r="B455" s="485"/>
      <c r="C455" s="486"/>
      <c r="D455" s="487"/>
      <c r="E455" s="487"/>
      <c r="F455" s="488"/>
      <c r="G455" s="488"/>
      <c r="H455" s="487"/>
      <c r="I455" s="487"/>
      <c r="J455" s="487"/>
      <c r="K455" s="487"/>
      <c r="L455" s="489"/>
      <c r="N455" s="2"/>
    </row>
    <row r="456" spans="1:14" x14ac:dyDescent="0.3">
      <c r="A456" s="484" t="s">
        <v>2618</v>
      </c>
      <c r="B456" s="485"/>
      <c r="C456" s="486"/>
      <c r="D456" s="487"/>
      <c r="E456" s="487"/>
      <c r="F456" s="488"/>
      <c r="G456" s="488"/>
      <c r="H456" s="487"/>
      <c r="I456" s="487"/>
      <c r="J456" s="487"/>
      <c r="K456" s="487"/>
      <c r="L456" s="489"/>
      <c r="N456" s="2"/>
    </row>
    <row r="457" spans="1:14" x14ac:dyDescent="0.3">
      <c r="A457" s="484" t="s">
        <v>2618</v>
      </c>
      <c r="B457" s="485"/>
      <c r="C457" s="486"/>
      <c r="D457" s="487"/>
      <c r="E457" s="487"/>
      <c r="F457" s="488"/>
      <c r="G457" s="488"/>
      <c r="H457" s="487"/>
      <c r="I457" s="487"/>
      <c r="J457" s="487"/>
      <c r="K457" s="487"/>
      <c r="L457" s="489"/>
      <c r="N457" s="2"/>
    </row>
    <row r="458" spans="1:14" x14ac:dyDescent="0.3">
      <c r="A458" s="484" t="s">
        <v>2618</v>
      </c>
      <c r="B458" s="485"/>
      <c r="C458" s="486"/>
      <c r="D458" s="487"/>
      <c r="E458" s="487"/>
      <c r="F458" s="488"/>
      <c r="G458" s="488"/>
      <c r="H458" s="487"/>
      <c r="I458" s="487"/>
      <c r="J458" s="487"/>
      <c r="K458" s="487"/>
      <c r="L458" s="489"/>
      <c r="N458" s="2"/>
    </row>
    <row r="459" spans="1:14" x14ac:dyDescent="0.3">
      <c r="A459" s="484" t="s">
        <v>2618</v>
      </c>
      <c r="B459" s="485"/>
      <c r="C459" s="486"/>
      <c r="D459" s="487"/>
      <c r="E459" s="487"/>
      <c r="F459" s="488"/>
      <c r="G459" s="488"/>
      <c r="H459" s="487"/>
      <c r="I459" s="487"/>
      <c r="J459" s="487"/>
      <c r="K459" s="487"/>
      <c r="L459" s="489"/>
      <c r="N459" s="2"/>
    </row>
    <row r="460" spans="1:14" x14ac:dyDescent="0.3">
      <c r="A460" s="484" t="s">
        <v>2618</v>
      </c>
      <c r="B460" s="485"/>
      <c r="C460" s="486"/>
      <c r="D460" s="487"/>
      <c r="E460" s="487"/>
      <c r="F460" s="488"/>
      <c r="G460" s="488"/>
      <c r="H460" s="487"/>
      <c r="I460" s="487"/>
      <c r="J460" s="487"/>
      <c r="K460" s="487"/>
      <c r="L460" s="489"/>
      <c r="N460" s="2"/>
    </row>
    <row r="461" spans="1:14" x14ac:dyDescent="0.3">
      <c r="A461" s="484" t="s">
        <v>2618</v>
      </c>
      <c r="B461" s="485"/>
      <c r="C461" s="486"/>
      <c r="D461" s="487"/>
      <c r="E461" s="487"/>
      <c r="F461" s="488"/>
      <c r="G461" s="488"/>
      <c r="H461" s="487"/>
      <c r="I461" s="487"/>
      <c r="J461" s="487"/>
      <c r="K461" s="487"/>
      <c r="L461" s="489"/>
      <c r="N461" s="2"/>
    </row>
    <row r="462" spans="1:14" x14ac:dyDescent="0.3">
      <c r="A462" s="484" t="s">
        <v>2618</v>
      </c>
      <c r="B462" s="485"/>
      <c r="C462" s="486"/>
      <c r="D462" s="487"/>
      <c r="E462" s="487"/>
      <c r="F462" s="488"/>
      <c r="G462" s="488"/>
      <c r="H462" s="487"/>
      <c r="I462" s="487"/>
      <c r="J462" s="487"/>
      <c r="K462" s="487"/>
      <c r="L462" s="489"/>
      <c r="N462" s="2"/>
    </row>
    <row r="463" spans="1:14" x14ac:dyDescent="0.3">
      <c r="A463" s="484" t="s">
        <v>2618</v>
      </c>
      <c r="B463" s="485"/>
      <c r="C463" s="486"/>
      <c r="D463" s="487"/>
      <c r="E463" s="487"/>
      <c r="F463" s="488"/>
      <c r="G463" s="488"/>
      <c r="H463" s="487"/>
      <c r="I463" s="487"/>
      <c r="J463" s="487"/>
      <c r="K463" s="487"/>
      <c r="L463" s="489"/>
      <c r="N463" s="2"/>
    </row>
    <row r="464" spans="1:14" x14ac:dyDescent="0.3">
      <c r="A464" s="484" t="s">
        <v>2618</v>
      </c>
      <c r="B464" s="485"/>
      <c r="C464" s="486"/>
      <c r="D464" s="487"/>
      <c r="E464" s="487"/>
      <c r="F464" s="488"/>
      <c r="G464" s="488"/>
      <c r="H464" s="487"/>
      <c r="I464" s="487"/>
      <c r="J464" s="487"/>
      <c r="K464" s="487"/>
      <c r="L464" s="489"/>
      <c r="N464" s="2"/>
    </row>
    <row r="465" spans="1:14" x14ac:dyDescent="0.3">
      <c r="A465" s="484" t="s">
        <v>2618</v>
      </c>
      <c r="B465" s="485"/>
      <c r="C465" s="486"/>
      <c r="D465" s="487"/>
      <c r="E465" s="487"/>
      <c r="F465" s="488"/>
      <c r="G465" s="488"/>
      <c r="H465" s="487"/>
      <c r="I465" s="487"/>
      <c r="J465" s="487"/>
      <c r="K465" s="487"/>
      <c r="L465" s="489"/>
      <c r="N465" s="2"/>
    </row>
    <row r="466" spans="1:14" x14ac:dyDescent="0.3">
      <c r="A466" s="484" t="s">
        <v>2618</v>
      </c>
      <c r="B466" s="485"/>
      <c r="C466" s="486"/>
      <c r="D466" s="487"/>
      <c r="E466" s="487"/>
      <c r="F466" s="488"/>
      <c r="G466" s="488"/>
      <c r="H466" s="487"/>
      <c r="I466" s="487"/>
      <c r="J466" s="487"/>
      <c r="K466" s="487"/>
      <c r="L466" s="489"/>
      <c r="N466" s="2"/>
    </row>
    <row r="467" spans="1:14" x14ac:dyDescent="0.3">
      <c r="A467" s="484" t="s">
        <v>2618</v>
      </c>
      <c r="B467" s="485"/>
      <c r="C467" s="486"/>
      <c r="D467" s="487"/>
      <c r="E467" s="487"/>
      <c r="F467" s="488"/>
      <c r="G467" s="488"/>
      <c r="H467" s="487"/>
      <c r="I467" s="487"/>
      <c r="J467" s="487"/>
      <c r="K467" s="487"/>
      <c r="L467" s="489"/>
      <c r="N467" s="2"/>
    </row>
    <row r="468" spans="1:14" x14ac:dyDescent="0.3">
      <c r="A468" s="484" t="s">
        <v>2618</v>
      </c>
      <c r="B468" s="485"/>
      <c r="C468" s="486"/>
      <c r="D468" s="487"/>
      <c r="E468" s="487"/>
      <c r="F468" s="488"/>
      <c r="G468" s="488"/>
      <c r="H468" s="487"/>
      <c r="I468" s="487"/>
      <c r="J468" s="487"/>
      <c r="K468" s="487"/>
      <c r="L468" s="489"/>
      <c r="N468" s="2"/>
    </row>
    <row r="469" spans="1:14" x14ac:dyDescent="0.3">
      <c r="A469" s="484" t="s">
        <v>2618</v>
      </c>
      <c r="B469" s="485"/>
      <c r="C469" s="486"/>
      <c r="D469" s="487"/>
      <c r="E469" s="487"/>
      <c r="F469" s="488"/>
      <c r="G469" s="488"/>
      <c r="H469" s="487"/>
      <c r="I469" s="487"/>
      <c r="J469" s="487"/>
      <c r="K469" s="487"/>
      <c r="L469" s="489"/>
      <c r="N469" s="2"/>
    </row>
    <row r="470" spans="1:14" x14ac:dyDescent="0.3">
      <c r="A470" s="484" t="s">
        <v>2618</v>
      </c>
      <c r="B470" s="485"/>
      <c r="C470" s="486"/>
      <c r="D470" s="487"/>
      <c r="E470" s="487"/>
      <c r="F470" s="488"/>
      <c r="G470" s="488"/>
      <c r="H470" s="487"/>
      <c r="I470" s="487"/>
      <c r="J470" s="487"/>
      <c r="K470" s="487"/>
      <c r="L470" s="489"/>
      <c r="N470" s="2"/>
    </row>
    <row r="471" spans="1:14" x14ac:dyDescent="0.3">
      <c r="A471" s="484" t="s">
        <v>2618</v>
      </c>
      <c r="B471" s="485"/>
      <c r="C471" s="486"/>
      <c r="D471" s="487"/>
      <c r="E471" s="487"/>
      <c r="F471" s="488"/>
      <c r="G471" s="488"/>
      <c r="H471" s="487"/>
      <c r="I471" s="487"/>
      <c r="J471" s="487"/>
      <c r="K471" s="487"/>
      <c r="L471" s="489"/>
      <c r="N471" s="2"/>
    </row>
    <row r="472" spans="1:14" ht="15.15" thickBot="1" x14ac:dyDescent="0.35">
      <c r="A472" s="484" t="s">
        <v>2618</v>
      </c>
      <c r="B472" s="485"/>
      <c r="C472" s="486"/>
      <c r="D472" s="487"/>
      <c r="E472" s="487"/>
      <c r="F472" s="488"/>
      <c r="G472" s="488"/>
      <c r="H472" s="487"/>
      <c r="I472" s="487"/>
      <c r="J472" s="487"/>
      <c r="K472" s="487"/>
      <c r="L472" s="489"/>
      <c r="N472" s="2"/>
    </row>
    <row r="473" spans="1:14" x14ac:dyDescent="0.3">
      <c r="A473" s="71" t="s">
        <v>376</v>
      </c>
      <c r="B473" s="267"/>
      <c r="C473" s="284"/>
      <c r="D473" s="23">
        <f>SUMIFS(D:D,$A:$A,"T 3*",$B:$B,1,$C:$C,"C",$L:$L,"&lt;&gt;NIST MAPPING")</f>
        <v>0</v>
      </c>
      <c r="E473" s="23">
        <f>SUMIFS(E:E,$A:$A,"T 3*",$B:$B,1,$C:$C,"C",$L:$L,"&lt;&gt;NIST MAPPING")</f>
        <v>147</v>
      </c>
      <c r="F473" s="43"/>
      <c r="G473" s="43"/>
      <c r="H473" s="43">
        <f>SUMIFS(H:H,$A:$A,"T 3*",$B:$B,1,$C:$C,"C",$L:$L,"&lt;&gt;NIST MAPPING")</f>
        <v>49</v>
      </c>
      <c r="I473" s="43">
        <f>SUMIFS(I:I,$A:$A,"T 3*",$B:$B,1,$C:$C,"C",$L:$L,"&lt;&gt;NIST MAPPING")</f>
        <v>0</v>
      </c>
      <c r="J473" s="43">
        <f>SUMIFS(J:J,$A:$A,"T 3*",$B:$B,1,$C:$C,"C",$L:$L,"&lt;&gt;NIST MAPPING")</f>
        <v>245</v>
      </c>
      <c r="K473" s="43">
        <f>IF(ROUND(100*(I473-H473)/(J473-H473),2) &lt; 0, 0, ROUND(100*(I473-H473)/(J473-H473),2))</f>
        <v>0</v>
      </c>
      <c r="L473" s="59"/>
      <c r="N473" s="2"/>
    </row>
    <row r="474" spans="1:14" ht="15.15" thickBot="1" x14ac:dyDescent="0.35">
      <c r="A474" s="74" t="s">
        <v>377</v>
      </c>
      <c r="B474" s="269"/>
      <c r="C474" s="287"/>
      <c r="D474" s="68">
        <f>SUMIFS(D:D,$A:$A,"T 3*",$B:$B,1,$C:$C,"M",$L:$L,"&lt;&gt;NIST MAPPING")</f>
        <v>0</v>
      </c>
      <c r="E474" s="68">
        <f>SUMIFS(E:E,$A:$A,"T 3*",$B:$B,1,$C:$C,"M",$L:$L,"&lt;&gt;NIST MAPPING")</f>
        <v>66</v>
      </c>
      <c r="F474" s="34"/>
      <c r="G474" s="34"/>
      <c r="H474" s="34">
        <f>SUMIFS(H:H,$A:$A,"T 3*",$B:$B,1,$C:$C,"M",$L:$L,"&lt;&gt;NIST MAPPING")</f>
        <v>22</v>
      </c>
      <c r="I474" s="34">
        <f>SUMIFS(I:I,$A:$A,"T 3*",$B:$B,1,$C:$C,"M",$L:$L,"&lt;&gt;NIST MAPPING")</f>
        <v>0</v>
      </c>
      <c r="J474" s="34">
        <f>SUMIFS(J:J,$A:$A,"T 3*",$B:$B,1,$C:$C,"M",$L:$L,"&lt;&gt;NIST MAPPING")</f>
        <v>110</v>
      </c>
      <c r="K474" s="34">
        <f>IF(ROUND(100*(I474-H474)/(J474-H474),2) &lt; 0, 0, ROUND(100*(I474-H474)/(J474-H474),2))</f>
        <v>0</v>
      </c>
      <c r="L474" s="62"/>
      <c r="N474" s="2"/>
    </row>
    <row r="475" spans="1:14" ht="15.15" thickBot="1" x14ac:dyDescent="0.35">
      <c r="A475" s="70"/>
      <c r="B475" s="261"/>
      <c r="C475" s="280"/>
      <c r="D475" s="27"/>
      <c r="E475" s="27"/>
      <c r="F475" s="47"/>
      <c r="G475" s="47"/>
      <c r="H475" s="40"/>
      <c r="I475" s="40"/>
      <c r="J475" s="40"/>
      <c r="K475" s="40"/>
      <c r="L475" s="295"/>
      <c r="N475" s="2"/>
    </row>
    <row r="476" spans="1:14" x14ac:dyDescent="0.3">
      <c r="A476" s="53" t="s">
        <v>1732</v>
      </c>
      <c r="B476" s="268"/>
      <c r="C476" s="285"/>
      <c r="D476" s="66"/>
      <c r="E476" s="23"/>
      <c r="F476" s="43"/>
      <c r="G476" s="43"/>
      <c r="H476" s="43"/>
      <c r="I476" s="43"/>
      <c r="J476" s="43"/>
      <c r="K476" s="43"/>
      <c r="L476" s="59"/>
      <c r="N476" s="2"/>
    </row>
    <row r="477" spans="1:14" x14ac:dyDescent="0.3">
      <c r="A477" s="73" t="s">
        <v>1733</v>
      </c>
      <c r="B477" s="292"/>
      <c r="C477" s="293"/>
      <c r="D477" s="22">
        <v>2</v>
      </c>
      <c r="E477" s="294"/>
      <c r="F477" s="132"/>
      <c r="G477" s="132"/>
      <c r="H477" s="132"/>
      <c r="I477" s="132"/>
      <c r="J477" s="132"/>
      <c r="K477" s="132"/>
      <c r="L477" s="55"/>
      <c r="N477" s="2"/>
    </row>
    <row r="478" spans="1:14" x14ac:dyDescent="0.3">
      <c r="A478" s="73" t="s">
        <v>1734</v>
      </c>
      <c r="B478" s="292"/>
      <c r="C478" s="293"/>
      <c r="D478" s="22"/>
      <c r="E478" s="294"/>
      <c r="F478" s="132"/>
      <c r="G478" s="132"/>
      <c r="H478" s="132"/>
      <c r="I478" s="132"/>
      <c r="J478" s="132"/>
      <c r="K478" s="132"/>
      <c r="L478" s="55"/>
      <c r="N478" s="2"/>
    </row>
    <row r="479" spans="1:14" x14ac:dyDescent="0.3">
      <c r="A479" s="73" t="s">
        <v>1735</v>
      </c>
      <c r="B479" s="252">
        <f>$D$477-1</f>
        <v>1</v>
      </c>
      <c r="C479" s="286" t="s">
        <v>1311</v>
      </c>
      <c r="D479" s="22">
        <v>0</v>
      </c>
      <c r="E479" s="22">
        <v>3</v>
      </c>
      <c r="F479" s="200" t="s">
        <v>4398</v>
      </c>
      <c r="G479" s="200" t="str">
        <f>IF(B479=1,F479,"")</f>
        <v>GV.RR-02</v>
      </c>
      <c r="H479" s="37">
        <f>VLOOKUP(E479,'_Score matrix'!$B$31:$C$35,2,FALSE)</f>
        <v>1</v>
      </c>
      <c r="I479" s="37">
        <f>D479*H479</f>
        <v>0</v>
      </c>
      <c r="J479" s="37">
        <f>5*H479</f>
        <v>5</v>
      </c>
      <c r="K479" s="132"/>
      <c r="L479" s="55"/>
      <c r="N479" s="2"/>
    </row>
    <row r="480" spans="1:14" x14ac:dyDescent="0.3">
      <c r="A480" s="73" t="s">
        <v>1736</v>
      </c>
      <c r="B480" s="252">
        <f>$D$477-1</f>
        <v>1</v>
      </c>
      <c r="C480" s="286" t="s">
        <v>1311</v>
      </c>
      <c r="D480" s="22">
        <v>0</v>
      </c>
      <c r="E480" s="22">
        <v>3</v>
      </c>
      <c r="F480" s="200" t="s">
        <v>4398</v>
      </c>
      <c r="G480" s="200" t="str">
        <f>IF(B480=1,F480,"")</f>
        <v>GV.RR-02</v>
      </c>
      <c r="H480" s="37">
        <f>VLOOKUP(E480,'_Score matrix'!$B$31:$C$35,2,FALSE)</f>
        <v>1</v>
      </c>
      <c r="I480" s="37">
        <f>D480*H480</f>
        <v>0</v>
      </c>
      <c r="J480" s="37">
        <f>5*H480</f>
        <v>5</v>
      </c>
      <c r="K480" s="132"/>
      <c r="L480" s="55"/>
      <c r="N480" s="2"/>
    </row>
    <row r="481" spans="1:14" x14ac:dyDescent="0.3">
      <c r="A481" s="73" t="s">
        <v>1737</v>
      </c>
      <c r="B481" s="252"/>
      <c r="C481" s="286"/>
      <c r="D481" s="22"/>
      <c r="E481" s="22"/>
      <c r="F481" s="200"/>
      <c r="G481" s="200"/>
      <c r="H481" s="37"/>
      <c r="I481" s="37"/>
      <c r="J481" s="37"/>
      <c r="K481" s="132"/>
      <c r="L481" s="55"/>
      <c r="N481" s="2"/>
    </row>
    <row r="482" spans="1:14" x14ac:dyDescent="0.3">
      <c r="A482" s="73" t="s">
        <v>1738</v>
      </c>
      <c r="B482" s="252">
        <f>$D$477-1</f>
        <v>1</v>
      </c>
      <c r="C482" s="286" t="s">
        <v>1311</v>
      </c>
      <c r="D482" s="22">
        <v>0</v>
      </c>
      <c r="E482" s="22">
        <v>3</v>
      </c>
      <c r="F482" s="200"/>
      <c r="G482" s="200"/>
      <c r="H482" s="37">
        <f>VLOOKUP(E482,'_Score matrix'!$B$31:$C$35,2,FALSE)</f>
        <v>1</v>
      </c>
      <c r="I482" s="37">
        <f>D482*H482</f>
        <v>0</v>
      </c>
      <c r="J482" s="37">
        <f>5*H482</f>
        <v>5</v>
      </c>
      <c r="K482" s="132"/>
      <c r="L482" s="55"/>
      <c r="N482" s="2"/>
    </row>
    <row r="483" spans="1:14" x14ac:dyDescent="0.3">
      <c r="A483" s="73" t="s">
        <v>1739</v>
      </c>
      <c r="B483" s="252">
        <f>$D$477-1</f>
        <v>1</v>
      </c>
      <c r="C483" s="286" t="s">
        <v>1311</v>
      </c>
      <c r="D483" s="22">
        <v>0</v>
      </c>
      <c r="E483" s="22">
        <v>3</v>
      </c>
      <c r="F483" s="200"/>
      <c r="G483" s="200"/>
      <c r="H483" s="37">
        <f>VLOOKUP(E483,'_Score matrix'!$B$31:$C$35,2,FALSE)</f>
        <v>1</v>
      </c>
      <c r="I483" s="37">
        <f>D483*H483</f>
        <v>0</v>
      </c>
      <c r="J483" s="37">
        <f>5*H483</f>
        <v>5</v>
      </c>
      <c r="K483" s="132"/>
      <c r="L483" s="55"/>
      <c r="N483" s="2"/>
    </row>
    <row r="484" spans="1:14" x14ac:dyDescent="0.3">
      <c r="A484" s="73" t="s">
        <v>1740</v>
      </c>
      <c r="B484" s="252"/>
      <c r="C484" s="286"/>
      <c r="D484" s="22"/>
      <c r="E484" s="22"/>
      <c r="F484" s="200"/>
      <c r="G484" s="200"/>
      <c r="H484" s="37"/>
      <c r="I484" s="37"/>
      <c r="J484" s="37"/>
      <c r="K484" s="132"/>
      <c r="L484" s="55"/>
      <c r="N484" s="2"/>
    </row>
    <row r="485" spans="1:14" x14ac:dyDescent="0.3">
      <c r="A485" s="73" t="s">
        <v>1741</v>
      </c>
      <c r="B485" s="252">
        <f>$D$477-1</f>
        <v>1</v>
      </c>
      <c r="C485" s="286" t="s">
        <v>1311</v>
      </c>
      <c r="D485" s="22">
        <v>0</v>
      </c>
      <c r="E485" s="22">
        <v>3</v>
      </c>
      <c r="F485" s="200" t="s">
        <v>4464</v>
      </c>
      <c r="G485" s="200" t="str">
        <f>IF(B485=1,F485,"")</f>
        <v>PR.IR-04</v>
      </c>
      <c r="H485" s="37">
        <f>VLOOKUP(E485,'_Score matrix'!$B$31:$C$35,2,FALSE)</f>
        <v>1</v>
      </c>
      <c r="I485" s="37">
        <f>D485*H485</f>
        <v>0</v>
      </c>
      <c r="J485" s="37">
        <f>5*H485</f>
        <v>5</v>
      </c>
      <c r="K485" s="132"/>
      <c r="L485" s="55"/>
      <c r="N485" s="2"/>
    </row>
    <row r="486" spans="1:14" x14ac:dyDescent="0.3">
      <c r="A486" s="73" t="s">
        <v>1742</v>
      </c>
      <c r="B486" s="252">
        <f>$D$477-1</f>
        <v>1</v>
      </c>
      <c r="C486" s="286" t="s">
        <v>1311</v>
      </c>
      <c r="D486" s="22">
        <v>0</v>
      </c>
      <c r="E486" s="22">
        <v>3</v>
      </c>
      <c r="F486" s="200" t="s">
        <v>4448</v>
      </c>
      <c r="G486" s="200" t="str">
        <f>IF(B486=1,F486,"")</f>
        <v>PR.AT-02</v>
      </c>
      <c r="H486" s="37">
        <f>VLOOKUP(E486,'_Score matrix'!$B$31:$C$35,2,FALSE)</f>
        <v>1</v>
      </c>
      <c r="I486" s="37">
        <f>D486*H486</f>
        <v>0</v>
      </c>
      <c r="J486" s="37">
        <f>5*H486</f>
        <v>5</v>
      </c>
      <c r="K486" s="132"/>
      <c r="L486" s="55"/>
      <c r="N486" s="2"/>
    </row>
    <row r="487" spans="1:14" x14ac:dyDescent="0.3">
      <c r="A487" s="73" t="s">
        <v>1743</v>
      </c>
      <c r="B487" s="252">
        <f>$D$477-1</f>
        <v>1</v>
      </c>
      <c r="C487" s="286" t="s">
        <v>1311</v>
      </c>
      <c r="D487" s="22">
        <v>0</v>
      </c>
      <c r="E487" s="22">
        <v>3</v>
      </c>
      <c r="F487" s="200" t="s">
        <v>4448</v>
      </c>
      <c r="G487" s="200" t="str">
        <f>IF(B487=1,F487,"")</f>
        <v>PR.AT-02</v>
      </c>
      <c r="H487" s="37">
        <f>VLOOKUP(E487,'_Score matrix'!$B$31:$C$35,2,FALSE)</f>
        <v>1</v>
      </c>
      <c r="I487" s="37">
        <f>D487*H487</f>
        <v>0</v>
      </c>
      <c r="J487" s="37">
        <f>5*H487</f>
        <v>5</v>
      </c>
      <c r="K487" s="132"/>
      <c r="L487" s="55"/>
      <c r="N487" s="2"/>
    </row>
    <row r="488" spans="1:14" x14ac:dyDescent="0.3">
      <c r="A488" s="73" t="s">
        <v>1744</v>
      </c>
      <c r="B488" s="252">
        <f>$D$477-1</f>
        <v>1</v>
      </c>
      <c r="C488" s="286" t="s">
        <v>1311</v>
      </c>
      <c r="D488" s="22">
        <v>0</v>
      </c>
      <c r="E488" s="22">
        <v>3</v>
      </c>
      <c r="F488" s="200" t="s">
        <v>4408</v>
      </c>
      <c r="G488" s="200" t="str">
        <f>IF(B488=1,F488,"")</f>
        <v>GV.SC-04</v>
      </c>
      <c r="H488" s="37">
        <f>VLOOKUP(E488,'_Score matrix'!$B$31:$C$35,2,FALSE)</f>
        <v>1</v>
      </c>
      <c r="I488" s="37">
        <f>D488*H488</f>
        <v>0</v>
      </c>
      <c r="J488" s="37">
        <f>5*H488</f>
        <v>5</v>
      </c>
      <c r="K488" s="132"/>
      <c r="L488" s="55"/>
      <c r="N488" s="2"/>
    </row>
    <row r="489" spans="1:14" x14ac:dyDescent="0.3">
      <c r="A489" s="73" t="s">
        <v>1749</v>
      </c>
      <c r="B489" s="252"/>
      <c r="C489" s="286"/>
      <c r="D489" s="22"/>
      <c r="E489" s="22"/>
      <c r="F489" s="200"/>
      <c r="G489" s="200"/>
      <c r="H489" s="37"/>
      <c r="I489" s="37"/>
      <c r="J489" s="37"/>
      <c r="K489" s="132"/>
      <c r="L489" s="55"/>
      <c r="N489" s="2"/>
    </row>
    <row r="490" spans="1:14" x14ac:dyDescent="0.3">
      <c r="A490" s="73" t="s">
        <v>1750</v>
      </c>
      <c r="B490" s="252">
        <f t="shared" ref="B490:B495" si="74">$D$477-1</f>
        <v>1</v>
      </c>
      <c r="C490" s="286" t="s">
        <v>1311</v>
      </c>
      <c r="D490" s="22">
        <v>0</v>
      </c>
      <c r="E490" s="22">
        <v>3</v>
      </c>
      <c r="F490" s="200" t="s">
        <v>4463</v>
      </c>
      <c r="G490" s="200" t="str">
        <f t="shared" ref="G490:G495" si="75">IF(B490=1,F490,"")</f>
        <v>PR.IR-03</v>
      </c>
      <c r="H490" s="37">
        <f>VLOOKUP(E490,'_Score matrix'!$B$31:$C$35,2,FALSE)</f>
        <v>1</v>
      </c>
      <c r="I490" s="37">
        <f t="shared" ref="I490:I495" si="76">D490*H490</f>
        <v>0</v>
      </c>
      <c r="J490" s="37">
        <f>5*H490</f>
        <v>5</v>
      </c>
      <c r="K490" s="132"/>
      <c r="L490" s="55"/>
      <c r="N490" s="2"/>
    </row>
    <row r="491" spans="1:14" x14ac:dyDescent="0.3">
      <c r="A491" s="73" t="s">
        <v>1751</v>
      </c>
      <c r="B491" s="252">
        <f t="shared" si="74"/>
        <v>1</v>
      </c>
      <c r="C491" s="286" t="s">
        <v>1311</v>
      </c>
      <c r="D491" s="22">
        <v>0</v>
      </c>
      <c r="E491" s="22">
        <v>3</v>
      </c>
      <c r="F491" s="200" t="s">
        <v>4452</v>
      </c>
      <c r="G491" s="200" t="str">
        <f t="shared" si="75"/>
        <v>PR.DS-11</v>
      </c>
      <c r="H491" s="37">
        <f>VLOOKUP(E491,'_Score matrix'!$B$31:$C$35,2,FALSE)</f>
        <v>1</v>
      </c>
      <c r="I491" s="37">
        <f t="shared" si="76"/>
        <v>0</v>
      </c>
      <c r="J491" s="37">
        <f t="shared" ref="J491:J493" si="77">5*H491</f>
        <v>5</v>
      </c>
      <c r="K491" s="132"/>
      <c r="L491" s="55"/>
      <c r="N491" s="2"/>
    </row>
    <row r="492" spans="1:14" x14ac:dyDescent="0.3">
      <c r="A492" s="73" t="s">
        <v>2938</v>
      </c>
      <c r="B492" s="252">
        <f t="shared" si="74"/>
        <v>1</v>
      </c>
      <c r="C492" s="286" t="s">
        <v>1311</v>
      </c>
      <c r="D492" s="22">
        <v>0</v>
      </c>
      <c r="E492" s="22">
        <v>3</v>
      </c>
      <c r="F492" s="200" t="s">
        <v>4452</v>
      </c>
      <c r="G492" s="200" t="str">
        <f t="shared" si="75"/>
        <v>PR.DS-11</v>
      </c>
      <c r="H492" s="37">
        <f>VLOOKUP(E492,'_Score matrix'!$B$31:$C$35,2,FALSE)</f>
        <v>1</v>
      </c>
      <c r="I492" s="37">
        <f t="shared" si="76"/>
        <v>0</v>
      </c>
      <c r="J492" s="37">
        <f t="shared" si="77"/>
        <v>5</v>
      </c>
      <c r="K492" s="132"/>
      <c r="L492" s="55"/>
      <c r="N492" s="2"/>
    </row>
    <row r="493" spans="1:14" x14ac:dyDescent="0.3">
      <c r="A493" s="73" t="s">
        <v>2939</v>
      </c>
      <c r="B493" s="252">
        <f t="shared" si="74"/>
        <v>1</v>
      </c>
      <c r="C493" s="286" t="s">
        <v>1311</v>
      </c>
      <c r="D493" s="22">
        <v>0</v>
      </c>
      <c r="E493" s="22">
        <v>3</v>
      </c>
      <c r="F493" s="200" t="s">
        <v>4439</v>
      </c>
      <c r="G493" s="200" t="str">
        <f t="shared" si="75"/>
        <v>ID.IM-04</v>
      </c>
      <c r="H493" s="37">
        <f>VLOOKUP(E493,'_Score matrix'!$B$31:$C$35,2,FALSE)</f>
        <v>1</v>
      </c>
      <c r="I493" s="37">
        <f t="shared" si="76"/>
        <v>0</v>
      </c>
      <c r="J493" s="37">
        <f t="shared" si="77"/>
        <v>5</v>
      </c>
      <c r="K493" s="132"/>
      <c r="L493" s="55"/>
      <c r="N493" s="2"/>
    </row>
    <row r="494" spans="1:14" x14ac:dyDescent="0.3">
      <c r="A494" s="73" t="s">
        <v>2375</v>
      </c>
      <c r="B494" s="252">
        <f t="shared" si="74"/>
        <v>1</v>
      </c>
      <c r="C494" s="286" t="s">
        <v>1311</v>
      </c>
      <c r="D494" s="22">
        <v>0</v>
      </c>
      <c r="E494" s="22">
        <v>3</v>
      </c>
      <c r="F494" s="200" t="s">
        <v>4437</v>
      </c>
      <c r="G494" s="200" t="str">
        <f t="shared" si="75"/>
        <v>ID.IM-02</v>
      </c>
      <c r="H494" s="37">
        <f>VLOOKUP(E494,'_Score matrix'!$B$31:$C$35,2,FALSE)</f>
        <v>1</v>
      </c>
      <c r="I494" s="37">
        <f t="shared" si="76"/>
        <v>0</v>
      </c>
      <c r="J494" s="37">
        <f t="shared" ref="J494" si="78">5*H494</f>
        <v>5</v>
      </c>
      <c r="K494" s="132"/>
      <c r="L494" s="55"/>
      <c r="N494" s="2"/>
    </row>
    <row r="495" spans="1:14" x14ac:dyDescent="0.3">
      <c r="A495" s="73" t="s">
        <v>2940</v>
      </c>
      <c r="B495" s="252">
        <f t="shared" si="74"/>
        <v>1</v>
      </c>
      <c r="C495" s="286" t="s">
        <v>1311</v>
      </c>
      <c r="D495" s="22">
        <v>0</v>
      </c>
      <c r="E495" s="22">
        <v>3</v>
      </c>
      <c r="F495" s="200" t="s">
        <v>4461</v>
      </c>
      <c r="G495" s="200" t="str">
        <f t="shared" si="75"/>
        <v>PR.IR-01</v>
      </c>
      <c r="H495" s="37">
        <f>VLOOKUP(E495,'_Score matrix'!$B$31:$C$35,2,FALSE)</f>
        <v>1</v>
      </c>
      <c r="I495" s="37">
        <f t="shared" si="76"/>
        <v>0</v>
      </c>
      <c r="J495" s="37">
        <f t="shared" ref="J495" si="79">5*H495</f>
        <v>5</v>
      </c>
      <c r="K495" s="132"/>
      <c r="L495" s="55"/>
      <c r="N495" s="2"/>
    </row>
    <row r="496" spans="1:14" x14ac:dyDescent="0.3">
      <c r="A496" s="73" t="s">
        <v>1752</v>
      </c>
      <c r="B496" s="252"/>
      <c r="C496" s="286"/>
      <c r="D496" s="22"/>
      <c r="E496" s="22"/>
      <c r="F496" s="200"/>
      <c r="G496" s="200"/>
      <c r="H496" s="37"/>
      <c r="I496" s="37"/>
      <c r="J496" s="37"/>
      <c r="K496" s="132"/>
      <c r="L496" s="55"/>
      <c r="N496" s="2"/>
    </row>
    <row r="497" spans="1:14" x14ac:dyDescent="0.3">
      <c r="A497" s="73" t="s">
        <v>1754</v>
      </c>
      <c r="B497" s="252">
        <f>$D$477-1</f>
        <v>1</v>
      </c>
      <c r="C497" s="286" t="s">
        <v>1311</v>
      </c>
      <c r="D497" s="22">
        <v>0</v>
      </c>
      <c r="E497" s="22">
        <v>3</v>
      </c>
      <c r="F497" s="200" t="s">
        <v>4457</v>
      </c>
      <c r="G497" s="200" t="str">
        <f>IF(B497=1,F497,"")</f>
        <v>PR.PS-04</v>
      </c>
      <c r="H497" s="37">
        <f>VLOOKUP(E497,'_Score matrix'!$B$31:$C$35,2,FALSE)</f>
        <v>1</v>
      </c>
      <c r="I497" s="37">
        <f>D497*H497</f>
        <v>0</v>
      </c>
      <c r="J497" s="37">
        <f>5*H497</f>
        <v>5</v>
      </c>
      <c r="K497" s="132"/>
      <c r="L497" s="55"/>
      <c r="N497" s="2"/>
    </row>
    <row r="498" spans="1:14" x14ac:dyDescent="0.3">
      <c r="A498" s="424" t="str">
        <f>A497</f>
        <v>T 4.6.1</v>
      </c>
      <c r="B498" s="421">
        <f>B497</f>
        <v>1</v>
      </c>
      <c r="C498" s="425" t="str">
        <f>C497</f>
        <v>M</v>
      </c>
      <c r="D498" s="248">
        <f>D497</f>
        <v>0</v>
      </c>
      <c r="E498" s="248">
        <f>E497</f>
        <v>3</v>
      </c>
      <c r="F498" s="249" t="s">
        <v>4445</v>
      </c>
      <c r="G498" s="249" t="str">
        <f>IF(B498=1,F498,"")</f>
        <v>PR.AA-05</v>
      </c>
      <c r="H498" s="248">
        <f>H497</f>
        <v>1</v>
      </c>
      <c r="I498" s="248">
        <f>I497</f>
        <v>0</v>
      </c>
      <c r="J498" s="248">
        <f>J497</f>
        <v>5</v>
      </c>
      <c r="K498" s="248"/>
      <c r="L498" s="426" t="s">
        <v>2516</v>
      </c>
      <c r="N498" s="2"/>
    </row>
    <row r="499" spans="1:14" x14ac:dyDescent="0.3">
      <c r="A499" s="73" t="s">
        <v>1755</v>
      </c>
      <c r="B499" s="252">
        <f>$D$477-1</f>
        <v>1</v>
      </c>
      <c r="C499" s="286" t="s">
        <v>1311</v>
      </c>
      <c r="D499" s="22">
        <v>0</v>
      </c>
      <c r="E499" s="22">
        <v>3</v>
      </c>
      <c r="F499" s="200" t="s">
        <v>4457</v>
      </c>
      <c r="G499" s="200" t="str">
        <f>IF(B499=1,F499,"")</f>
        <v>PR.PS-04</v>
      </c>
      <c r="H499" s="37">
        <f>VLOOKUP(E499,'_Score matrix'!$B$31:$C$35,2,FALSE)</f>
        <v>1</v>
      </c>
      <c r="I499" s="37">
        <f>D499*H499</f>
        <v>0</v>
      </c>
      <c r="J499" s="37">
        <f>5*H499</f>
        <v>5</v>
      </c>
      <c r="K499" s="132"/>
      <c r="L499" s="55"/>
      <c r="N499" s="2"/>
    </row>
    <row r="500" spans="1:14" x14ac:dyDescent="0.3">
      <c r="A500" s="424" t="str">
        <f>A499</f>
        <v>T 4.6.2</v>
      </c>
      <c r="B500" s="421">
        <f>B499</f>
        <v>1</v>
      </c>
      <c r="C500" s="425" t="str">
        <f>C499</f>
        <v>M</v>
      </c>
      <c r="D500" s="248">
        <f>D499</f>
        <v>0</v>
      </c>
      <c r="E500" s="248">
        <f>E499</f>
        <v>3</v>
      </c>
      <c r="F500" s="249" t="s">
        <v>4445</v>
      </c>
      <c r="G500" s="249" t="str">
        <f>IF(B500=1,F500,"")</f>
        <v>PR.AA-05</v>
      </c>
      <c r="H500" s="248">
        <f>H499</f>
        <v>1</v>
      </c>
      <c r="I500" s="248">
        <f>I499</f>
        <v>0</v>
      </c>
      <c r="J500" s="248">
        <f>J499</f>
        <v>5</v>
      </c>
      <c r="K500" s="248"/>
      <c r="L500" s="426" t="s">
        <v>2516</v>
      </c>
      <c r="N500" s="2"/>
    </row>
    <row r="501" spans="1:14" x14ac:dyDescent="0.3">
      <c r="A501" s="73" t="s">
        <v>2941</v>
      </c>
      <c r="B501" s="292"/>
      <c r="C501" s="293"/>
      <c r="D501" s="294"/>
      <c r="E501" s="294"/>
      <c r="F501" s="200"/>
      <c r="G501" s="200"/>
      <c r="H501" s="37"/>
      <c r="I501" s="37"/>
      <c r="J501" s="37"/>
      <c r="K501" s="132"/>
      <c r="L501" s="55"/>
      <c r="N501" s="2"/>
    </row>
    <row r="502" spans="1:14" x14ac:dyDescent="0.3">
      <c r="A502" s="73" t="s">
        <v>2945</v>
      </c>
      <c r="B502" s="252">
        <f t="shared" ref="B502:B516" si="80">$D$477-1</f>
        <v>1</v>
      </c>
      <c r="C502" s="281" t="s">
        <v>1729</v>
      </c>
      <c r="D502" s="22">
        <v>0</v>
      </c>
      <c r="E502" s="22">
        <f t="shared" ref="E502:E520" si="81">IF(D502=6, 1, 3)</f>
        <v>3</v>
      </c>
      <c r="F502" s="200"/>
      <c r="G502" s="200"/>
      <c r="H502" s="37">
        <f>VLOOKUP(E502,'_Score matrix'!$B$31:$C$35,2,FALSE)</f>
        <v>1</v>
      </c>
      <c r="I502" s="37">
        <f t="shared" ref="I502:I516" si="82">D502*H502</f>
        <v>0</v>
      </c>
      <c r="J502" s="37">
        <f t="shared" ref="J502:J520" si="83">5*H502</f>
        <v>5</v>
      </c>
      <c r="K502" s="132"/>
      <c r="L502" s="55"/>
      <c r="N502" s="2"/>
    </row>
    <row r="503" spans="1:14" x14ac:dyDescent="0.3">
      <c r="A503" s="73" t="s">
        <v>2946</v>
      </c>
      <c r="B503" s="252">
        <f t="shared" si="80"/>
        <v>1</v>
      </c>
      <c r="C503" s="281" t="s">
        <v>1729</v>
      </c>
      <c r="D503" s="22">
        <v>0</v>
      </c>
      <c r="E503" s="22">
        <f t="shared" si="81"/>
        <v>3</v>
      </c>
      <c r="F503" s="37" t="s">
        <v>4481</v>
      </c>
      <c r="G503" s="37" t="str">
        <f>IF(B503=1,F503,"")</f>
        <v>DE.AE-07</v>
      </c>
      <c r="H503" s="37">
        <f>VLOOKUP(E503,'_Score matrix'!$B$31:$C$35,2,FALSE)</f>
        <v>1</v>
      </c>
      <c r="I503" s="37">
        <f t="shared" si="82"/>
        <v>0</v>
      </c>
      <c r="J503" s="37">
        <f t="shared" si="83"/>
        <v>5</v>
      </c>
      <c r="K503" s="132"/>
      <c r="L503" s="55"/>
      <c r="N503" s="2"/>
    </row>
    <row r="504" spans="1:14" x14ac:dyDescent="0.3">
      <c r="A504" s="73" t="s">
        <v>2947</v>
      </c>
      <c r="B504" s="252">
        <f t="shared" si="80"/>
        <v>1</v>
      </c>
      <c r="C504" s="281" t="s">
        <v>1729</v>
      </c>
      <c r="D504" s="22">
        <v>0</v>
      </c>
      <c r="E504" s="22">
        <f t="shared" si="81"/>
        <v>3</v>
      </c>
      <c r="F504" s="200"/>
      <c r="G504" s="200"/>
      <c r="H504" s="37">
        <f>VLOOKUP(E504,'_Score matrix'!$B$31:$C$35,2,FALSE)</f>
        <v>1</v>
      </c>
      <c r="I504" s="37">
        <f t="shared" si="82"/>
        <v>0</v>
      </c>
      <c r="J504" s="37">
        <f t="shared" si="83"/>
        <v>5</v>
      </c>
      <c r="K504" s="132"/>
      <c r="L504" s="55"/>
      <c r="N504" s="2"/>
    </row>
    <row r="505" spans="1:14" x14ac:dyDescent="0.3">
      <c r="A505" s="73" t="s">
        <v>2948</v>
      </c>
      <c r="B505" s="252">
        <f t="shared" si="80"/>
        <v>1</v>
      </c>
      <c r="C505" s="281" t="s">
        <v>1729</v>
      </c>
      <c r="D505" s="22">
        <v>0</v>
      </c>
      <c r="E505" s="22">
        <f t="shared" si="81"/>
        <v>3</v>
      </c>
      <c r="F505" s="200"/>
      <c r="G505" s="200"/>
      <c r="H505" s="37">
        <f>VLOOKUP(E505,'_Score matrix'!$B$31:$C$35,2,FALSE)</f>
        <v>1</v>
      </c>
      <c r="I505" s="37">
        <f t="shared" si="82"/>
        <v>0</v>
      </c>
      <c r="J505" s="37">
        <f t="shared" si="83"/>
        <v>5</v>
      </c>
      <c r="K505" s="132"/>
      <c r="L505" s="55"/>
      <c r="N505" s="2"/>
    </row>
    <row r="506" spans="1:14" x14ac:dyDescent="0.3">
      <c r="A506" s="73" t="s">
        <v>2949</v>
      </c>
      <c r="B506" s="252">
        <f t="shared" si="80"/>
        <v>1</v>
      </c>
      <c r="C506" s="281" t="s">
        <v>1729</v>
      </c>
      <c r="D506" s="22">
        <v>0</v>
      </c>
      <c r="E506" s="22">
        <f t="shared" si="81"/>
        <v>3</v>
      </c>
      <c r="F506" s="200"/>
      <c r="G506" s="200"/>
      <c r="H506" s="37">
        <f>VLOOKUP(E506,'_Score matrix'!$B$31:$C$35,2,FALSE)</f>
        <v>1</v>
      </c>
      <c r="I506" s="37">
        <f t="shared" si="82"/>
        <v>0</v>
      </c>
      <c r="J506" s="37">
        <f t="shared" si="83"/>
        <v>5</v>
      </c>
      <c r="K506" s="132"/>
      <c r="L506" s="55"/>
      <c r="N506" s="2"/>
    </row>
    <row r="507" spans="1:14" x14ac:dyDescent="0.3">
      <c r="A507" s="73" t="s">
        <v>2942</v>
      </c>
      <c r="B507" s="252">
        <f t="shared" si="80"/>
        <v>1</v>
      </c>
      <c r="C507" s="281" t="s">
        <v>1729</v>
      </c>
      <c r="D507" s="22">
        <v>0</v>
      </c>
      <c r="E507" s="22">
        <f t="shared" si="81"/>
        <v>3</v>
      </c>
      <c r="F507" s="200"/>
      <c r="G507" s="200"/>
      <c r="H507" s="37">
        <f>VLOOKUP(E507,'_Score matrix'!$B$31:$C$35,2,FALSE)</f>
        <v>1</v>
      </c>
      <c r="I507" s="37">
        <f t="shared" si="82"/>
        <v>0</v>
      </c>
      <c r="J507" s="37">
        <f t="shared" si="83"/>
        <v>5</v>
      </c>
      <c r="K507" s="132"/>
      <c r="L507" s="55"/>
      <c r="N507" s="2"/>
    </row>
    <row r="508" spans="1:14" x14ac:dyDescent="0.3">
      <c r="A508" s="73" t="s">
        <v>2950</v>
      </c>
      <c r="B508" s="252">
        <f t="shared" si="80"/>
        <v>1</v>
      </c>
      <c r="C508" s="281" t="s">
        <v>1729</v>
      </c>
      <c r="D508" s="22">
        <v>0</v>
      </c>
      <c r="E508" s="22">
        <f t="shared" si="81"/>
        <v>3</v>
      </c>
      <c r="F508" s="200"/>
      <c r="G508" s="200"/>
      <c r="H508" s="37">
        <f>VLOOKUP(E508,'_Score matrix'!$B$31:$C$35,2,FALSE)</f>
        <v>1</v>
      </c>
      <c r="I508" s="37">
        <f t="shared" si="82"/>
        <v>0</v>
      </c>
      <c r="J508" s="37">
        <f t="shared" si="83"/>
        <v>5</v>
      </c>
      <c r="K508" s="132"/>
      <c r="L508" s="55"/>
      <c r="N508" s="2"/>
    </row>
    <row r="509" spans="1:14" x14ac:dyDescent="0.3">
      <c r="A509" s="73" t="s">
        <v>2943</v>
      </c>
      <c r="B509" s="252">
        <f t="shared" si="80"/>
        <v>1</v>
      </c>
      <c r="C509" s="281" t="s">
        <v>1729</v>
      </c>
      <c r="D509" s="22">
        <v>0</v>
      </c>
      <c r="E509" s="22">
        <f t="shared" si="81"/>
        <v>3</v>
      </c>
      <c r="F509" s="200"/>
      <c r="G509" s="200"/>
      <c r="H509" s="37">
        <f>VLOOKUP(E509,'_Score matrix'!$B$31:$C$35,2,FALSE)</f>
        <v>1</v>
      </c>
      <c r="I509" s="37">
        <f t="shared" si="82"/>
        <v>0</v>
      </c>
      <c r="J509" s="37">
        <f t="shared" si="83"/>
        <v>5</v>
      </c>
      <c r="K509" s="132"/>
      <c r="L509" s="55"/>
      <c r="N509" s="2"/>
    </row>
    <row r="510" spans="1:14" x14ac:dyDescent="0.3">
      <c r="A510" s="73" t="s">
        <v>2951</v>
      </c>
      <c r="B510" s="252">
        <f t="shared" si="80"/>
        <v>1</v>
      </c>
      <c r="C510" s="281" t="s">
        <v>1729</v>
      </c>
      <c r="D510" s="22">
        <v>0</v>
      </c>
      <c r="E510" s="22">
        <f t="shared" si="81"/>
        <v>3</v>
      </c>
      <c r="F510" s="200"/>
      <c r="G510" s="200"/>
      <c r="H510" s="37">
        <f>VLOOKUP(E510,'_Score matrix'!$B$31:$C$35,2,FALSE)</f>
        <v>1</v>
      </c>
      <c r="I510" s="37">
        <f t="shared" si="82"/>
        <v>0</v>
      </c>
      <c r="J510" s="37">
        <f t="shared" si="83"/>
        <v>5</v>
      </c>
      <c r="K510" s="132"/>
      <c r="L510" s="55"/>
      <c r="N510" s="2"/>
    </row>
    <row r="511" spans="1:14" x14ac:dyDescent="0.3">
      <c r="A511" s="73" t="s">
        <v>2952</v>
      </c>
      <c r="B511" s="252">
        <f t="shared" si="80"/>
        <v>1</v>
      </c>
      <c r="C511" s="281" t="s">
        <v>1729</v>
      </c>
      <c r="D511" s="22">
        <v>0</v>
      </c>
      <c r="E511" s="22">
        <f t="shared" si="81"/>
        <v>3</v>
      </c>
      <c r="F511" s="200"/>
      <c r="G511" s="200"/>
      <c r="H511" s="37">
        <f>VLOOKUP(E511,'_Score matrix'!$B$31:$C$35,2,FALSE)</f>
        <v>1</v>
      </c>
      <c r="I511" s="37">
        <f t="shared" si="82"/>
        <v>0</v>
      </c>
      <c r="J511" s="37">
        <f t="shared" si="83"/>
        <v>5</v>
      </c>
      <c r="K511" s="132"/>
      <c r="L511" s="55"/>
      <c r="N511" s="2"/>
    </row>
    <row r="512" spans="1:14" x14ac:dyDescent="0.3">
      <c r="A512" s="73" t="s">
        <v>2954</v>
      </c>
      <c r="B512" s="252">
        <f t="shared" si="80"/>
        <v>1</v>
      </c>
      <c r="C512" s="281" t="s">
        <v>1729</v>
      </c>
      <c r="D512" s="22">
        <v>0</v>
      </c>
      <c r="E512" s="22">
        <f t="shared" si="81"/>
        <v>3</v>
      </c>
      <c r="F512" s="200"/>
      <c r="G512" s="200"/>
      <c r="H512" s="37">
        <f>VLOOKUP(E512,'_Score matrix'!$B$31:$C$35,2,FALSE)</f>
        <v>1</v>
      </c>
      <c r="I512" s="37">
        <f t="shared" si="82"/>
        <v>0</v>
      </c>
      <c r="J512" s="37">
        <f t="shared" si="83"/>
        <v>5</v>
      </c>
      <c r="K512" s="132"/>
      <c r="L512" s="55"/>
      <c r="N512" s="2"/>
    </row>
    <row r="513" spans="1:14" x14ac:dyDescent="0.3">
      <c r="A513" s="73" t="s">
        <v>2955</v>
      </c>
      <c r="B513" s="252">
        <f t="shared" si="80"/>
        <v>1</v>
      </c>
      <c r="C513" s="281" t="s">
        <v>1729</v>
      </c>
      <c r="D513" s="22">
        <v>0</v>
      </c>
      <c r="E513" s="22">
        <f t="shared" si="81"/>
        <v>3</v>
      </c>
      <c r="F513" s="200"/>
      <c r="G513" s="200"/>
      <c r="H513" s="37">
        <f>VLOOKUP(E513,'_Score matrix'!$B$31:$C$35,2,FALSE)</f>
        <v>1</v>
      </c>
      <c r="I513" s="37">
        <f t="shared" si="82"/>
        <v>0</v>
      </c>
      <c r="J513" s="37">
        <f t="shared" si="83"/>
        <v>5</v>
      </c>
      <c r="K513" s="132"/>
      <c r="L513" s="55"/>
      <c r="N513" s="2"/>
    </row>
    <row r="514" spans="1:14" x14ac:dyDescent="0.3">
      <c r="A514" s="73" t="s">
        <v>2956</v>
      </c>
      <c r="B514" s="252">
        <f t="shared" si="80"/>
        <v>1</v>
      </c>
      <c r="C514" s="281" t="s">
        <v>1729</v>
      </c>
      <c r="D514" s="22">
        <v>0</v>
      </c>
      <c r="E514" s="22">
        <f t="shared" si="81"/>
        <v>3</v>
      </c>
      <c r="F514" s="200"/>
      <c r="G514" s="200"/>
      <c r="H514" s="37">
        <f>VLOOKUP(E514,'_Score matrix'!$B$31:$C$35,2,FALSE)</f>
        <v>1</v>
      </c>
      <c r="I514" s="37">
        <f t="shared" si="82"/>
        <v>0</v>
      </c>
      <c r="J514" s="37">
        <f t="shared" si="83"/>
        <v>5</v>
      </c>
      <c r="K514" s="132"/>
      <c r="L514" s="55"/>
      <c r="N514" s="2"/>
    </row>
    <row r="515" spans="1:14" x14ac:dyDescent="0.3">
      <c r="A515" s="73" t="s">
        <v>2957</v>
      </c>
      <c r="B515" s="252">
        <f t="shared" si="80"/>
        <v>1</v>
      </c>
      <c r="C515" s="281" t="s">
        <v>1729</v>
      </c>
      <c r="D515" s="22">
        <v>0</v>
      </c>
      <c r="E515" s="22">
        <f t="shared" si="81"/>
        <v>3</v>
      </c>
      <c r="F515" s="200"/>
      <c r="G515" s="200"/>
      <c r="H515" s="37">
        <f>VLOOKUP(E515,'_Score matrix'!$B$31:$C$35,2,FALSE)</f>
        <v>1</v>
      </c>
      <c r="I515" s="37">
        <f t="shared" si="82"/>
        <v>0</v>
      </c>
      <c r="J515" s="37">
        <f t="shared" si="83"/>
        <v>5</v>
      </c>
      <c r="K515" s="132"/>
      <c r="L515" s="55"/>
      <c r="N515" s="2"/>
    </row>
    <row r="516" spans="1:14" x14ac:dyDescent="0.3">
      <c r="A516" s="73" t="s">
        <v>2944</v>
      </c>
      <c r="B516" s="252">
        <f t="shared" si="80"/>
        <v>1</v>
      </c>
      <c r="C516" s="281" t="s">
        <v>1729</v>
      </c>
      <c r="D516" s="22">
        <v>0</v>
      </c>
      <c r="E516" s="22">
        <f t="shared" si="81"/>
        <v>3</v>
      </c>
      <c r="F516" s="200"/>
      <c r="G516" s="200"/>
      <c r="H516" s="37">
        <f>VLOOKUP(E516,'_Score matrix'!$B$31:$C$35,2,FALSE)</f>
        <v>1</v>
      </c>
      <c r="I516" s="37">
        <f t="shared" si="82"/>
        <v>0</v>
      </c>
      <c r="J516" s="37">
        <f t="shared" si="83"/>
        <v>5</v>
      </c>
      <c r="K516" s="132"/>
      <c r="L516" s="55"/>
      <c r="N516" s="2"/>
    </row>
    <row r="517" spans="1:14" x14ac:dyDescent="0.3">
      <c r="A517" s="484" t="s">
        <v>2618</v>
      </c>
      <c r="B517" s="485"/>
      <c r="C517" s="486"/>
      <c r="D517" s="487"/>
      <c r="E517" s="487"/>
      <c r="F517" s="488"/>
      <c r="G517" s="488"/>
      <c r="H517" s="487"/>
      <c r="I517" s="487"/>
      <c r="J517" s="487"/>
      <c r="K517" s="487"/>
      <c r="L517" s="489"/>
      <c r="N517" s="2"/>
    </row>
    <row r="518" spans="1:14" x14ac:dyDescent="0.3">
      <c r="A518" s="484" t="s">
        <v>2515</v>
      </c>
      <c r="B518" s="485"/>
      <c r="C518" s="490"/>
      <c r="D518" s="487"/>
      <c r="E518" s="487"/>
      <c r="F518" s="488"/>
      <c r="G518" s="488"/>
      <c r="H518" s="487"/>
      <c r="I518" s="487"/>
      <c r="J518" s="487"/>
      <c r="K518" s="491"/>
      <c r="L518" s="489"/>
      <c r="N518" s="2"/>
    </row>
    <row r="519" spans="1:14" x14ac:dyDescent="0.3">
      <c r="A519" s="484" t="s">
        <v>2515</v>
      </c>
      <c r="B519" s="485"/>
      <c r="C519" s="486"/>
      <c r="D519" s="487"/>
      <c r="E519" s="487"/>
      <c r="F519" s="488"/>
      <c r="G519" s="488"/>
      <c r="H519" s="487"/>
      <c r="I519" s="487"/>
      <c r="J519" s="487"/>
      <c r="K519" s="487"/>
      <c r="L519" s="489"/>
      <c r="N519" s="2"/>
    </row>
    <row r="520" spans="1:14" x14ac:dyDescent="0.3">
      <c r="A520" s="73" t="s">
        <v>3949</v>
      </c>
      <c r="B520" s="252">
        <f>$D$477-1</f>
        <v>1</v>
      </c>
      <c r="C520" s="281" t="s">
        <v>1729</v>
      </c>
      <c r="D520" s="22">
        <v>0</v>
      </c>
      <c r="E520" s="22">
        <f t="shared" si="81"/>
        <v>3</v>
      </c>
      <c r="F520" s="200"/>
      <c r="G520" s="200"/>
      <c r="H520" s="37">
        <f>VLOOKUP(E520,'_Score matrix'!$B$31:$C$35,2,FALSE)</f>
        <v>1</v>
      </c>
      <c r="I520" s="37">
        <f>D520*H520</f>
        <v>0</v>
      </c>
      <c r="J520" s="37">
        <f t="shared" si="83"/>
        <v>5</v>
      </c>
      <c r="K520" s="132"/>
      <c r="L520" s="55"/>
      <c r="N520" s="2"/>
    </row>
    <row r="521" spans="1:14" ht="15.15" thickBot="1" x14ac:dyDescent="0.35">
      <c r="A521" s="484" t="s">
        <v>2618</v>
      </c>
      <c r="B521" s="485"/>
      <c r="C521" s="486"/>
      <c r="D521" s="487"/>
      <c r="E521" s="487"/>
      <c r="F521" s="488"/>
      <c r="G521" s="488"/>
      <c r="H521" s="487"/>
      <c r="I521" s="487"/>
      <c r="J521" s="487"/>
      <c r="K521" s="487"/>
      <c r="L521" s="489"/>
      <c r="N521" s="2"/>
    </row>
    <row r="522" spans="1:14" x14ac:dyDescent="0.3">
      <c r="A522" s="71" t="s">
        <v>376</v>
      </c>
      <c r="B522" s="267"/>
      <c r="C522" s="284"/>
      <c r="D522" s="23">
        <f>SUMIFS(D:D,$A:$A,"T 4*",$B:$B,1,$C:$C,"C",$L:$L,"&lt;&gt;NIST MAPPING")</f>
        <v>0</v>
      </c>
      <c r="E522" s="23">
        <f>SUMIFS(E:E,$A:$A,"T 4*",$B:$B,1,$C:$C,"C",$L:$L,"&lt;&gt;NIST MAPPING")</f>
        <v>72</v>
      </c>
      <c r="F522" s="43"/>
      <c r="G522" s="43"/>
      <c r="H522" s="43">
        <f>SUMIFS(H:H,$A:$A,"T 4*",$B:$B,1,$C:$C,"C",$L:$L,"&lt;&gt;NIST MAPPING")</f>
        <v>24</v>
      </c>
      <c r="I522" s="43">
        <f>SUMIFS(I:I,$A:$A,"T 4*",$B:$B,1,$C:$C,"C",$L:$L,"&lt;&gt;NIST MAPPING")</f>
        <v>0</v>
      </c>
      <c r="J522" s="43">
        <f>SUMIFS(J:J,$A:$A,"T 4*",$B:$B,1,$C:$C,"C",$L:$L,"&lt;&gt;NIST MAPPING")</f>
        <v>120</v>
      </c>
      <c r="K522" s="43">
        <f>IF(ROUND(100*(I522-H522)/(J522-H522),2) &lt; 0, 0, ROUND(100*(I522-H522)/(J522-H522),2))</f>
        <v>0</v>
      </c>
      <c r="L522" s="59"/>
      <c r="N522" s="2"/>
    </row>
    <row r="523" spans="1:14" ht="15.15" thickBot="1" x14ac:dyDescent="0.35">
      <c r="A523" s="74" t="s">
        <v>377</v>
      </c>
      <c r="B523" s="269"/>
      <c r="C523" s="287"/>
      <c r="D523" s="68">
        <f>SUMIFS(D:D,$A:$A,"T 4*",$B:$B,1,$C:$C,"M",$L:$L,"&lt;&gt;NIST MAPPING")</f>
        <v>0</v>
      </c>
      <c r="E523" s="68">
        <f>SUMIFS(E:E,$A:$A,"T 4*",$B:$B,1,$C:$C,"M",$L:$L,"&lt;&gt;NIST MAPPING")</f>
        <v>66</v>
      </c>
      <c r="F523" s="34"/>
      <c r="G523" s="34"/>
      <c r="H523" s="34">
        <f>SUMIFS(H:H,$A:$A,"T 4*",$B:$B,1,$C:$C,"M",$L:$L,"&lt;&gt;NIST MAPPING")</f>
        <v>22</v>
      </c>
      <c r="I523" s="34">
        <f>SUMIFS(I:I,$A:$A,"T 4*",$B:$B,1,$C:$C,"M",$L:$L,"&lt;&gt;NIST MAPPING")</f>
        <v>0</v>
      </c>
      <c r="J523" s="34">
        <f>SUMIFS(J:J,$A:$A,"T 4*",$B:$B,1,$C:$C,"M",$L:$L,"&lt;&gt;NIST MAPPING")</f>
        <v>110</v>
      </c>
      <c r="K523" s="34">
        <f>IF(ROUND(100*(I523-H523)/(J523-H523),2) &lt; 0, 0, ROUND(100*(I523-H523)/(J523-H523),2))</f>
        <v>0</v>
      </c>
      <c r="L523" s="62"/>
      <c r="N523" s="2"/>
    </row>
    <row r="524" spans="1:14" ht="15.15" thickBot="1" x14ac:dyDescent="0.35">
      <c r="F524" s="5"/>
      <c r="G524" s="5"/>
      <c r="H524" s="5"/>
      <c r="I524" s="5"/>
      <c r="J524" s="5"/>
      <c r="K524" s="5"/>
      <c r="N524" s="2"/>
    </row>
    <row r="525" spans="1:14" ht="15.15" thickBot="1" x14ac:dyDescent="0.35">
      <c r="A525" s="210" t="s">
        <v>560</v>
      </c>
      <c r="B525" s="263"/>
      <c r="C525" s="250"/>
      <c r="D525" s="211"/>
      <c r="E525" s="211"/>
      <c r="F525" s="211"/>
      <c r="G525" s="211"/>
      <c r="H525" s="211"/>
      <c r="I525" s="211"/>
      <c r="J525" s="211"/>
      <c r="K525" s="211"/>
      <c r="L525" s="212"/>
      <c r="N525" s="2"/>
    </row>
    <row r="526" spans="1:14" x14ac:dyDescent="0.3">
      <c r="A526" s="53" t="s">
        <v>325</v>
      </c>
      <c r="B526" s="255"/>
      <c r="C526" s="273"/>
      <c r="D526" s="66"/>
      <c r="E526" s="66"/>
      <c r="F526" s="203"/>
      <c r="G526" s="203"/>
      <c r="H526" s="42"/>
      <c r="I526" s="42"/>
      <c r="J526" s="42"/>
      <c r="K526" s="42"/>
      <c r="L526" s="59"/>
      <c r="N526" s="2"/>
    </row>
    <row r="527" spans="1:14" x14ac:dyDescent="0.3">
      <c r="A527" s="24" t="s">
        <v>660</v>
      </c>
      <c r="B527" s="252"/>
      <c r="C527" s="274"/>
      <c r="D527" s="22">
        <v>2</v>
      </c>
      <c r="E527" s="22"/>
      <c r="F527" s="200"/>
      <c r="G527" s="200"/>
      <c r="H527" s="37"/>
      <c r="I527" s="37"/>
      <c r="J527" s="37"/>
      <c r="K527" s="37"/>
      <c r="L527" s="55"/>
      <c r="N527" s="2"/>
    </row>
    <row r="528" spans="1:14" x14ac:dyDescent="0.3">
      <c r="A528" s="24" t="s">
        <v>326</v>
      </c>
      <c r="B528" s="252">
        <f>$D$527-1</f>
        <v>1</v>
      </c>
      <c r="C528" s="274" t="s">
        <v>1311</v>
      </c>
      <c r="D528" s="22">
        <v>0</v>
      </c>
      <c r="E528" s="22">
        <v>3</v>
      </c>
      <c r="F528" s="200" t="s">
        <v>4398</v>
      </c>
      <c r="G528" s="200" t="str">
        <f t="shared" ref="G528:G534" si="84">IF(B528=1,F528,"")</f>
        <v>GV.RR-02</v>
      </c>
      <c r="H528" s="37">
        <f>VLOOKUP(E528,'_Score matrix'!$B$31:$C$35,2,FALSE)</f>
        <v>1</v>
      </c>
      <c r="I528" s="37">
        <f>D528*H528</f>
        <v>0</v>
      </c>
      <c r="J528" s="37">
        <f>5*H528</f>
        <v>5</v>
      </c>
      <c r="K528" s="37"/>
      <c r="L528" s="55"/>
      <c r="N528" s="2"/>
    </row>
    <row r="529" spans="1:14" x14ac:dyDescent="0.3">
      <c r="A529" s="424" t="str">
        <f t="shared" ref="A529:E536" si="85">A528</f>
        <v>S 1.1</v>
      </c>
      <c r="B529" s="421">
        <f t="shared" si="85"/>
        <v>1</v>
      </c>
      <c r="C529" s="425" t="str">
        <f t="shared" si="85"/>
        <v>M</v>
      </c>
      <c r="D529" s="248">
        <f t="shared" si="85"/>
        <v>0</v>
      </c>
      <c r="E529" s="248">
        <f t="shared" si="85"/>
        <v>3</v>
      </c>
      <c r="F529" s="249" t="s">
        <v>4471</v>
      </c>
      <c r="G529" s="249" t="str">
        <f t="shared" si="84"/>
        <v>DE.CM-01</v>
      </c>
      <c r="H529" s="248">
        <f t="shared" ref="H529:J536" si="86">H528</f>
        <v>1</v>
      </c>
      <c r="I529" s="248">
        <f t="shared" si="86"/>
        <v>0</v>
      </c>
      <c r="J529" s="248">
        <f t="shared" si="86"/>
        <v>5</v>
      </c>
      <c r="K529" s="248"/>
      <c r="L529" s="426" t="s">
        <v>2516</v>
      </c>
      <c r="N529" s="2"/>
    </row>
    <row r="530" spans="1:14" x14ac:dyDescent="0.3">
      <c r="A530" s="424" t="str">
        <f t="shared" si="85"/>
        <v>S 1.1</v>
      </c>
      <c r="B530" s="421">
        <f t="shared" si="85"/>
        <v>1</v>
      </c>
      <c r="C530" s="425" t="str">
        <f t="shared" si="85"/>
        <v>M</v>
      </c>
      <c r="D530" s="248">
        <f t="shared" si="85"/>
        <v>0</v>
      </c>
      <c r="E530" s="248">
        <f t="shared" si="85"/>
        <v>3</v>
      </c>
      <c r="F530" s="249" t="s">
        <v>4472</v>
      </c>
      <c r="G530" s="249" t="str">
        <f t="shared" si="84"/>
        <v>DE.CM-02</v>
      </c>
      <c r="H530" s="248">
        <f t="shared" si="86"/>
        <v>1</v>
      </c>
      <c r="I530" s="248">
        <f t="shared" si="86"/>
        <v>0</v>
      </c>
      <c r="J530" s="248">
        <f t="shared" si="86"/>
        <v>5</v>
      </c>
      <c r="K530" s="248"/>
      <c r="L530" s="426" t="s">
        <v>2516</v>
      </c>
      <c r="N530" s="2"/>
    </row>
    <row r="531" spans="1:14" x14ac:dyDescent="0.3">
      <c r="A531" s="424" t="str">
        <f t="shared" si="85"/>
        <v>S 1.1</v>
      </c>
      <c r="B531" s="421">
        <f t="shared" si="85"/>
        <v>1</v>
      </c>
      <c r="C531" s="425" t="str">
        <f t="shared" si="85"/>
        <v>M</v>
      </c>
      <c r="D531" s="248">
        <f t="shared" si="85"/>
        <v>0</v>
      </c>
      <c r="E531" s="248">
        <f t="shared" si="85"/>
        <v>3</v>
      </c>
      <c r="F531" s="249" t="s">
        <v>4473</v>
      </c>
      <c r="G531" s="249" t="str">
        <f t="shared" si="84"/>
        <v>DE.CM-03</v>
      </c>
      <c r="H531" s="248">
        <f t="shared" si="86"/>
        <v>1</v>
      </c>
      <c r="I531" s="248">
        <f t="shared" si="86"/>
        <v>0</v>
      </c>
      <c r="J531" s="248">
        <f t="shared" si="86"/>
        <v>5</v>
      </c>
      <c r="K531" s="248"/>
      <c r="L531" s="426" t="s">
        <v>2516</v>
      </c>
      <c r="N531" s="2"/>
    </row>
    <row r="532" spans="1:14" x14ac:dyDescent="0.3">
      <c r="A532" s="424" t="str">
        <f t="shared" si="85"/>
        <v>S 1.1</v>
      </c>
      <c r="B532" s="421">
        <f t="shared" si="85"/>
        <v>1</v>
      </c>
      <c r="C532" s="425" t="str">
        <f t="shared" si="85"/>
        <v>M</v>
      </c>
      <c r="D532" s="248">
        <f t="shared" si="85"/>
        <v>0</v>
      </c>
      <c r="E532" s="248">
        <f t="shared" si="85"/>
        <v>3</v>
      </c>
      <c r="F532" s="249" t="s">
        <v>4471</v>
      </c>
      <c r="G532" s="249" t="str">
        <f t="shared" si="84"/>
        <v>DE.CM-01</v>
      </c>
      <c r="H532" s="248">
        <f t="shared" si="86"/>
        <v>1</v>
      </c>
      <c r="I532" s="248">
        <f t="shared" si="86"/>
        <v>0</v>
      </c>
      <c r="J532" s="248">
        <f t="shared" si="86"/>
        <v>5</v>
      </c>
      <c r="K532" s="248"/>
      <c r="L532" s="426" t="s">
        <v>2516</v>
      </c>
      <c r="N532" s="2"/>
    </row>
    <row r="533" spans="1:14" x14ac:dyDescent="0.3">
      <c r="A533" s="424" t="str">
        <f t="shared" si="85"/>
        <v>S 1.1</v>
      </c>
      <c r="B533" s="421">
        <f t="shared" si="85"/>
        <v>1</v>
      </c>
      <c r="C533" s="425" t="str">
        <f t="shared" si="85"/>
        <v>M</v>
      </c>
      <c r="D533" s="248">
        <f t="shared" si="85"/>
        <v>0</v>
      </c>
      <c r="E533" s="248">
        <f t="shared" si="85"/>
        <v>3</v>
      </c>
      <c r="F533" s="249" t="s">
        <v>4475</v>
      </c>
      <c r="G533" s="249" t="str">
        <f t="shared" si="84"/>
        <v>DE.CM-09</v>
      </c>
      <c r="H533" s="248">
        <f t="shared" si="86"/>
        <v>1</v>
      </c>
      <c r="I533" s="248">
        <f t="shared" si="86"/>
        <v>0</v>
      </c>
      <c r="J533" s="248">
        <f t="shared" si="86"/>
        <v>5</v>
      </c>
      <c r="K533" s="248"/>
      <c r="L533" s="426" t="s">
        <v>2516</v>
      </c>
      <c r="N533" s="2"/>
    </row>
    <row r="534" spans="1:14" x14ac:dyDescent="0.3">
      <c r="A534" s="424" t="str">
        <f t="shared" si="85"/>
        <v>S 1.1</v>
      </c>
      <c r="B534" s="421">
        <f t="shared" si="85"/>
        <v>1</v>
      </c>
      <c r="C534" s="425" t="str">
        <f t="shared" si="85"/>
        <v>M</v>
      </c>
      <c r="D534" s="248">
        <f t="shared" si="85"/>
        <v>0</v>
      </c>
      <c r="E534" s="248">
        <f t="shared" si="85"/>
        <v>3</v>
      </c>
      <c r="F534" s="249" t="s">
        <v>4474</v>
      </c>
      <c r="G534" s="249" t="str">
        <f t="shared" si="84"/>
        <v>DE.CM-06</v>
      </c>
      <c r="H534" s="248">
        <f t="shared" si="86"/>
        <v>1</v>
      </c>
      <c r="I534" s="248">
        <f t="shared" si="86"/>
        <v>0</v>
      </c>
      <c r="J534" s="248">
        <f t="shared" si="86"/>
        <v>5</v>
      </c>
      <c r="K534" s="248"/>
      <c r="L534" s="426" t="s">
        <v>2516</v>
      </c>
      <c r="N534" s="2"/>
    </row>
    <row r="535" spans="1:14" x14ac:dyDescent="0.3">
      <c r="A535" s="424" t="str">
        <f t="shared" si="85"/>
        <v>S 1.1</v>
      </c>
      <c r="B535" s="421">
        <f t="shared" si="85"/>
        <v>1</v>
      </c>
      <c r="C535" s="425" t="str">
        <f t="shared" si="85"/>
        <v>M</v>
      </c>
      <c r="D535" s="248">
        <f t="shared" si="85"/>
        <v>0</v>
      </c>
      <c r="E535" s="248">
        <f t="shared" si="85"/>
        <v>3</v>
      </c>
      <c r="F535" s="249"/>
      <c r="G535" s="249"/>
      <c r="H535" s="248">
        <f t="shared" si="86"/>
        <v>1</v>
      </c>
      <c r="I535" s="248">
        <f t="shared" si="86"/>
        <v>0</v>
      </c>
      <c r="J535" s="248">
        <f t="shared" si="86"/>
        <v>5</v>
      </c>
      <c r="K535" s="248"/>
      <c r="L535" s="426" t="s">
        <v>2516</v>
      </c>
      <c r="N535" s="2"/>
    </row>
    <row r="536" spans="1:14" x14ac:dyDescent="0.3">
      <c r="A536" s="424" t="str">
        <f t="shared" si="85"/>
        <v>S 1.1</v>
      </c>
      <c r="B536" s="421">
        <f t="shared" si="85"/>
        <v>1</v>
      </c>
      <c r="C536" s="425" t="str">
        <f t="shared" si="85"/>
        <v>M</v>
      </c>
      <c r="D536" s="248">
        <f t="shared" si="85"/>
        <v>0</v>
      </c>
      <c r="E536" s="248">
        <f t="shared" si="85"/>
        <v>3</v>
      </c>
      <c r="F536" s="249" t="s">
        <v>4478</v>
      </c>
      <c r="G536" s="249" t="str">
        <f>IF(B536=1,F536,"")</f>
        <v>DE.AE-03</v>
      </c>
      <c r="H536" s="248">
        <f t="shared" si="86"/>
        <v>1</v>
      </c>
      <c r="I536" s="248">
        <f t="shared" si="86"/>
        <v>0</v>
      </c>
      <c r="J536" s="248">
        <f t="shared" si="86"/>
        <v>5</v>
      </c>
      <c r="K536" s="248"/>
      <c r="L536" s="426" t="s">
        <v>2516</v>
      </c>
      <c r="N536" s="2"/>
    </row>
    <row r="537" spans="1:14" x14ac:dyDescent="0.3">
      <c r="A537" s="24" t="s">
        <v>327</v>
      </c>
      <c r="B537" s="252"/>
      <c r="C537" s="274"/>
      <c r="D537" s="22"/>
      <c r="E537" s="22"/>
      <c r="F537" s="200"/>
      <c r="G537" s="200"/>
      <c r="H537" s="37"/>
      <c r="I537" s="37"/>
      <c r="J537" s="37"/>
      <c r="K537" s="37"/>
      <c r="L537" s="55"/>
      <c r="N537" s="2"/>
    </row>
    <row r="538" spans="1:14" x14ac:dyDescent="0.3">
      <c r="A538" s="72" t="s">
        <v>687</v>
      </c>
      <c r="B538" s="252"/>
      <c r="C538" s="274"/>
      <c r="D538" s="22">
        <v>1</v>
      </c>
      <c r="E538" s="22"/>
      <c r="F538" s="200"/>
      <c r="G538" s="200"/>
      <c r="H538" s="37"/>
      <c r="I538" s="37"/>
      <c r="J538" s="37"/>
      <c r="K538" s="37"/>
      <c r="L538" s="55"/>
      <c r="N538" s="2"/>
    </row>
    <row r="539" spans="1:14" x14ac:dyDescent="0.3">
      <c r="A539" s="72" t="s">
        <v>688</v>
      </c>
      <c r="B539" s="252"/>
      <c r="C539" s="274"/>
      <c r="D539" s="22">
        <v>1</v>
      </c>
      <c r="E539" s="22"/>
      <c r="F539" s="200"/>
      <c r="G539" s="200"/>
      <c r="H539" s="37"/>
      <c r="I539" s="37"/>
      <c r="J539" s="37"/>
      <c r="K539" s="37"/>
      <c r="L539" s="55"/>
      <c r="N539" s="2"/>
    </row>
    <row r="540" spans="1:14" x14ac:dyDescent="0.3">
      <c r="A540" s="72" t="s">
        <v>689</v>
      </c>
      <c r="B540" s="252"/>
      <c r="C540" s="274"/>
      <c r="D540" s="22">
        <v>1</v>
      </c>
      <c r="E540" s="22"/>
      <c r="F540" s="200"/>
      <c r="G540" s="200"/>
      <c r="H540" s="37"/>
      <c r="I540" s="37"/>
      <c r="J540" s="37"/>
      <c r="K540" s="37"/>
      <c r="L540" s="55"/>
      <c r="N540" s="2"/>
    </row>
    <row r="541" spans="1:14" x14ac:dyDescent="0.3">
      <c r="A541" s="72" t="s">
        <v>690</v>
      </c>
      <c r="B541" s="252"/>
      <c r="C541" s="274"/>
      <c r="D541" s="22">
        <v>1</v>
      </c>
      <c r="E541" s="22"/>
      <c r="F541" s="200"/>
      <c r="G541" s="200"/>
      <c r="H541" s="37"/>
      <c r="I541" s="37"/>
      <c r="J541" s="37"/>
      <c r="K541" s="37"/>
      <c r="L541" s="55"/>
      <c r="N541" s="2"/>
    </row>
    <row r="542" spans="1:14" x14ac:dyDescent="0.3">
      <c r="A542" s="72" t="s">
        <v>691</v>
      </c>
      <c r="B542" s="252"/>
      <c r="C542" s="274"/>
      <c r="D542" s="22">
        <v>1</v>
      </c>
      <c r="E542" s="22"/>
      <c r="F542" s="200"/>
      <c r="G542" s="200"/>
      <c r="H542" s="37"/>
      <c r="I542" s="37"/>
      <c r="J542" s="37"/>
      <c r="K542" s="37"/>
      <c r="L542" s="55"/>
      <c r="N542" s="2"/>
    </row>
    <row r="543" spans="1:14" x14ac:dyDescent="0.3">
      <c r="A543" s="72" t="s">
        <v>692</v>
      </c>
      <c r="B543" s="252"/>
      <c r="C543" s="274"/>
      <c r="D543" s="22">
        <v>1</v>
      </c>
      <c r="E543" s="22"/>
      <c r="F543" s="200"/>
      <c r="G543" s="200"/>
      <c r="H543" s="37"/>
      <c r="I543" s="37"/>
      <c r="J543" s="37"/>
      <c r="K543" s="37"/>
      <c r="L543" s="55"/>
      <c r="N543" s="2"/>
    </row>
    <row r="544" spans="1:14" x14ac:dyDescent="0.3">
      <c r="A544" s="72" t="s">
        <v>693</v>
      </c>
      <c r="B544" s="252"/>
      <c r="C544" s="274"/>
      <c r="D544" s="22">
        <v>1</v>
      </c>
      <c r="E544" s="22"/>
      <c r="F544" s="200"/>
      <c r="G544" s="200"/>
      <c r="H544" s="37"/>
      <c r="I544" s="37"/>
      <c r="J544" s="37"/>
      <c r="K544" s="37"/>
      <c r="L544" s="55"/>
      <c r="N544" s="2"/>
    </row>
    <row r="545" spans="1:14" x14ac:dyDescent="0.3">
      <c r="A545" s="72" t="s">
        <v>694</v>
      </c>
      <c r="B545" s="252"/>
      <c r="C545" s="274"/>
      <c r="D545" s="22">
        <v>1</v>
      </c>
      <c r="E545" s="22"/>
      <c r="F545" s="200"/>
      <c r="G545" s="200"/>
      <c r="H545" s="37"/>
      <c r="I545" s="37"/>
      <c r="J545" s="37"/>
      <c r="K545" s="37"/>
      <c r="L545" s="55"/>
      <c r="N545" s="2"/>
    </row>
    <row r="546" spans="1:14" x14ac:dyDescent="0.3">
      <c r="A546" s="72" t="s">
        <v>695</v>
      </c>
      <c r="B546" s="252"/>
      <c r="C546" s="274"/>
      <c r="D546" s="22">
        <v>1</v>
      </c>
      <c r="E546" s="22"/>
      <c r="F546" s="200"/>
      <c r="G546" s="200"/>
      <c r="H546" s="37"/>
      <c r="I546" s="37"/>
      <c r="J546" s="37"/>
      <c r="K546" s="37"/>
      <c r="L546" s="55"/>
      <c r="N546" s="2"/>
    </row>
    <row r="547" spans="1:14" x14ac:dyDescent="0.3">
      <c r="A547" s="72" t="s">
        <v>696</v>
      </c>
      <c r="B547" s="252"/>
      <c r="C547" s="274"/>
      <c r="D547" s="22">
        <v>1</v>
      </c>
      <c r="E547" s="22"/>
      <c r="F547" s="200"/>
      <c r="G547" s="200"/>
      <c r="H547" s="37"/>
      <c r="I547" s="37"/>
      <c r="J547" s="37"/>
      <c r="K547" s="37"/>
      <c r="L547" s="55"/>
      <c r="N547" s="2"/>
    </row>
    <row r="548" spans="1:14" x14ac:dyDescent="0.3">
      <c r="A548" s="72" t="s">
        <v>697</v>
      </c>
      <c r="B548" s="252"/>
      <c r="C548" s="274"/>
      <c r="D548" s="22">
        <v>1</v>
      </c>
      <c r="E548" s="22"/>
      <c r="F548" s="200"/>
      <c r="G548" s="200"/>
      <c r="H548" s="37"/>
      <c r="I548" s="37"/>
      <c r="J548" s="37"/>
      <c r="K548" s="37"/>
      <c r="L548" s="55"/>
      <c r="N548" s="2"/>
    </row>
    <row r="549" spans="1:14" x14ac:dyDescent="0.3">
      <c r="A549" s="24" t="s">
        <v>328</v>
      </c>
      <c r="B549" s="252">
        <f t="shared" ref="B549:B555" si="87">$D$527-1</f>
        <v>1</v>
      </c>
      <c r="C549" s="274" t="s">
        <v>1311</v>
      </c>
      <c r="D549" s="22">
        <v>0</v>
      </c>
      <c r="E549" s="22">
        <v>3</v>
      </c>
      <c r="F549" s="200"/>
      <c r="G549" s="200"/>
      <c r="H549" s="37">
        <f>VLOOKUP(E549,'_Score matrix'!$B$31:$C$35,2,FALSE)</f>
        <v>1</v>
      </c>
      <c r="I549" s="37">
        <f t="shared" ref="I549:I555" si="88">D549*H549</f>
        <v>0</v>
      </c>
      <c r="J549" s="37">
        <f>5*H549</f>
        <v>5</v>
      </c>
      <c r="K549" s="37"/>
      <c r="L549" s="55"/>
      <c r="N549" s="2"/>
    </row>
    <row r="550" spans="1:14" x14ac:dyDescent="0.3">
      <c r="A550" s="24" t="s">
        <v>329</v>
      </c>
      <c r="B550" s="252">
        <f t="shared" si="87"/>
        <v>1</v>
      </c>
      <c r="C550" s="274" t="s">
        <v>1311</v>
      </c>
      <c r="D550" s="22">
        <v>0</v>
      </c>
      <c r="E550" s="22">
        <v>3</v>
      </c>
      <c r="F550" s="200"/>
      <c r="G550" s="200"/>
      <c r="H550" s="37">
        <f>VLOOKUP(E550,'_Score matrix'!$B$31:$C$35,2,FALSE)</f>
        <v>1</v>
      </c>
      <c r="I550" s="37">
        <f t="shared" si="88"/>
        <v>0</v>
      </c>
      <c r="J550" s="37">
        <f t="shared" ref="J550:J569" si="89">5*H550</f>
        <v>5</v>
      </c>
      <c r="K550" s="37"/>
      <c r="L550" s="55"/>
      <c r="N550" s="2"/>
    </row>
    <row r="551" spans="1:14" x14ac:dyDescent="0.3">
      <c r="A551" s="24" t="s">
        <v>330</v>
      </c>
      <c r="B551" s="252">
        <f t="shared" si="87"/>
        <v>1</v>
      </c>
      <c r="C551" s="274" t="s">
        <v>1311</v>
      </c>
      <c r="D551" s="22">
        <v>0</v>
      </c>
      <c r="E551" s="22">
        <v>3</v>
      </c>
      <c r="F551" s="200" t="s">
        <v>4480</v>
      </c>
      <c r="G551" s="200" t="str">
        <f>IF(B551=1,F551,"")</f>
        <v>DE.AE-06</v>
      </c>
      <c r="H551" s="37">
        <f>VLOOKUP(E551,'_Score matrix'!$B$31:$C$35,2,FALSE)</f>
        <v>1</v>
      </c>
      <c r="I551" s="37">
        <f t="shared" si="88"/>
        <v>0</v>
      </c>
      <c r="J551" s="37">
        <f t="shared" si="89"/>
        <v>5</v>
      </c>
      <c r="K551" s="37"/>
      <c r="L551" s="55"/>
      <c r="N551" s="2"/>
    </row>
    <row r="552" spans="1:14" x14ac:dyDescent="0.3">
      <c r="A552" s="24" t="s">
        <v>407</v>
      </c>
      <c r="B552" s="252">
        <f t="shared" si="87"/>
        <v>1</v>
      </c>
      <c r="C552" s="274" t="s">
        <v>1311</v>
      </c>
      <c r="D552" s="22">
        <v>0</v>
      </c>
      <c r="E552" s="22">
        <v>3</v>
      </c>
      <c r="F552" s="200" t="s">
        <v>4398</v>
      </c>
      <c r="G552" s="200" t="str">
        <f>IF(B552=1,F552,"")</f>
        <v>GV.RR-02</v>
      </c>
      <c r="H552" s="37">
        <f>VLOOKUP(E552,'_Score matrix'!$B$31:$C$35,2,FALSE)</f>
        <v>1</v>
      </c>
      <c r="I552" s="37">
        <f t="shared" si="88"/>
        <v>0</v>
      </c>
      <c r="J552" s="37">
        <f t="shared" si="89"/>
        <v>5</v>
      </c>
      <c r="K552" s="37"/>
      <c r="L552" s="55"/>
      <c r="N552" s="2"/>
    </row>
    <row r="553" spans="1:14" x14ac:dyDescent="0.3">
      <c r="A553" s="24" t="s">
        <v>807</v>
      </c>
      <c r="B553" s="252">
        <f t="shared" si="87"/>
        <v>1</v>
      </c>
      <c r="C553" s="274" t="s">
        <v>1311</v>
      </c>
      <c r="D553" s="22">
        <v>0</v>
      </c>
      <c r="E553" s="22">
        <v>3</v>
      </c>
      <c r="F553" s="200" t="s">
        <v>4398</v>
      </c>
      <c r="G553" s="200" t="str">
        <f>IF(B553=1,F553,"")</f>
        <v>GV.RR-02</v>
      </c>
      <c r="H553" s="37">
        <f>VLOOKUP(E553,'_Score matrix'!$B$31:$C$35,2,FALSE)</f>
        <v>1</v>
      </c>
      <c r="I553" s="37">
        <f t="shared" si="88"/>
        <v>0</v>
      </c>
      <c r="J553" s="37">
        <f t="shared" si="89"/>
        <v>5</v>
      </c>
      <c r="K553" s="37"/>
      <c r="L553" s="55"/>
      <c r="N553" s="2"/>
    </row>
    <row r="554" spans="1:14" x14ac:dyDescent="0.3">
      <c r="A554" s="24" t="s">
        <v>808</v>
      </c>
      <c r="B554" s="252">
        <f t="shared" si="87"/>
        <v>1</v>
      </c>
      <c r="C554" s="274" t="s">
        <v>1311</v>
      </c>
      <c r="D554" s="22">
        <v>0</v>
      </c>
      <c r="E554" s="22">
        <v>3</v>
      </c>
      <c r="F554" s="200"/>
      <c r="G554" s="200"/>
      <c r="H554" s="37">
        <f>VLOOKUP(E554,'_Score matrix'!$B$31:$C$35,2,FALSE)</f>
        <v>1</v>
      </c>
      <c r="I554" s="37">
        <f t="shared" si="88"/>
        <v>0</v>
      </c>
      <c r="J554" s="37">
        <f t="shared" si="89"/>
        <v>5</v>
      </c>
      <c r="K554" s="37"/>
      <c r="L554" s="55"/>
      <c r="N554" s="2"/>
    </row>
    <row r="555" spans="1:14" x14ac:dyDescent="0.3">
      <c r="A555" s="24" t="s">
        <v>809</v>
      </c>
      <c r="B555" s="252">
        <f t="shared" si="87"/>
        <v>1</v>
      </c>
      <c r="C555" s="274" t="s">
        <v>1311</v>
      </c>
      <c r="D555" s="22">
        <v>0</v>
      </c>
      <c r="E555" s="22">
        <v>3</v>
      </c>
      <c r="F555" s="200" t="s">
        <v>4439</v>
      </c>
      <c r="G555" s="200" t="str">
        <f>IF(B555=1,F555,"")</f>
        <v>ID.IM-04</v>
      </c>
      <c r="H555" s="37">
        <f>VLOOKUP(E555,'_Score matrix'!$B$31:$C$35,2,FALSE)</f>
        <v>1</v>
      </c>
      <c r="I555" s="37">
        <f t="shared" si="88"/>
        <v>0</v>
      </c>
      <c r="J555" s="37">
        <f t="shared" si="89"/>
        <v>5</v>
      </c>
      <c r="K555" s="37"/>
      <c r="L555" s="55"/>
      <c r="N555" s="2"/>
    </row>
    <row r="556" spans="1:14" x14ac:dyDescent="0.3">
      <c r="A556" s="424" t="str">
        <f>A555</f>
        <v>S 1.9</v>
      </c>
      <c r="B556" s="421">
        <f>B555</f>
        <v>1</v>
      </c>
      <c r="C556" s="425" t="str">
        <f>C555</f>
        <v>M</v>
      </c>
      <c r="D556" s="248">
        <f>D555</f>
        <v>0</v>
      </c>
      <c r="E556" s="248">
        <f>E555</f>
        <v>3</v>
      </c>
      <c r="F556" s="249" t="s">
        <v>4433</v>
      </c>
      <c r="G556" s="249" t="str">
        <f>IF(B556=1,F556,"")</f>
        <v>ID.AM-08</v>
      </c>
      <c r="H556" s="248">
        <f>H555</f>
        <v>1</v>
      </c>
      <c r="I556" s="248">
        <f>I555</f>
        <v>0</v>
      </c>
      <c r="J556" s="248">
        <f>J555</f>
        <v>5</v>
      </c>
      <c r="K556" s="248"/>
      <c r="L556" s="426" t="s">
        <v>2516</v>
      </c>
      <c r="N556" s="2"/>
    </row>
    <row r="557" spans="1:14" x14ac:dyDescent="0.3">
      <c r="A557" s="24" t="s">
        <v>810</v>
      </c>
      <c r="B557" s="252">
        <f>$D$527-1</f>
        <v>1</v>
      </c>
      <c r="C557" s="274" t="s">
        <v>1311</v>
      </c>
      <c r="D557" s="22">
        <v>0</v>
      </c>
      <c r="E557" s="22">
        <v>3</v>
      </c>
      <c r="F557" s="200"/>
      <c r="G557" s="200"/>
      <c r="H557" s="37">
        <f>VLOOKUP(E557,'_Score matrix'!$B$31:$C$35,2,FALSE)</f>
        <v>1</v>
      </c>
      <c r="I557" s="37">
        <f>D557*H557</f>
        <v>0</v>
      </c>
      <c r="J557" s="37">
        <f t="shared" si="89"/>
        <v>5</v>
      </c>
      <c r="K557" s="37"/>
      <c r="L557" s="55"/>
      <c r="N557" s="2"/>
    </row>
    <row r="558" spans="1:14" x14ac:dyDescent="0.3">
      <c r="A558" s="24" t="s">
        <v>812</v>
      </c>
      <c r="B558" s="252">
        <f>$D$527-1</f>
        <v>1</v>
      </c>
      <c r="C558" s="274" t="s">
        <v>1311</v>
      </c>
      <c r="D558" s="22">
        <v>0</v>
      </c>
      <c r="E558" s="22">
        <v>3</v>
      </c>
      <c r="F558" s="200"/>
      <c r="G558" s="200"/>
      <c r="H558" s="37">
        <f>VLOOKUP(E558,'_Score matrix'!$B$31:$C$35,2,FALSE)</f>
        <v>1</v>
      </c>
      <c r="I558" s="37">
        <f>D558*H558</f>
        <v>0</v>
      </c>
      <c r="J558" s="37">
        <f t="shared" si="89"/>
        <v>5</v>
      </c>
      <c r="K558" s="37"/>
      <c r="L558" s="55"/>
      <c r="N558" s="2"/>
    </row>
    <row r="559" spans="1:14" x14ac:dyDescent="0.3">
      <c r="A559" s="24" t="s">
        <v>813</v>
      </c>
      <c r="B559" s="252">
        <f>$D$527-1</f>
        <v>1</v>
      </c>
      <c r="C559" s="274" t="s">
        <v>1311</v>
      </c>
      <c r="D559" s="22">
        <v>0</v>
      </c>
      <c r="E559" s="22">
        <v>3</v>
      </c>
      <c r="F559" s="200"/>
      <c r="G559" s="200"/>
      <c r="H559" s="37">
        <f>VLOOKUP(E559,'_Score matrix'!$B$31:$C$35,2,FALSE)</f>
        <v>1</v>
      </c>
      <c r="I559" s="37">
        <f>D559*H559</f>
        <v>0</v>
      </c>
      <c r="J559" s="37">
        <f t="shared" si="89"/>
        <v>5</v>
      </c>
      <c r="K559" s="37"/>
      <c r="L559" s="55"/>
      <c r="N559" s="2"/>
    </row>
    <row r="560" spans="1:14" x14ac:dyDescent="0.3">
      <c r="A560" s="424" t="str">
        <f t="shared" ref="A560:E567" si="90">A559</f>
        <v>S 1.13</v>
      </c>
      <c r="B560" s="421">
        <f t="shared" si="90"/>
        <v>1</v>
      </c>
      <c r="C560" s="425" t="str">
        <f t="shared" si="90"/>
        <v>M</v>
      </c>
      <c r="D560" s="248">
        <f t="shared" si="90"/>
        <v>0</v>
      </c>
      <c r="E560" s="248">
        <f t="shared" si="90"/>
        <v>3</v>
      </c>
      <c r="F560" s="249" t="s">
        <v>4471</v>
      </c>
      <c r="G560" s="249" t="str">
        <f t="shared" ref="G560:G565" si="91">IF(B560=1,F560,"")</f>
        <v>DE.CM-01</v>
      </c>
      <c r="H560" s="248">
        <f t="shared" ref="H560:J567" si="92">H559</f>
        <v>1</v>
      </c>
      <c r="I560" s="248">
        <f t="shared" si="92"/>
        <v>0</v>
      </c>
      <c r="J560" s="248">
        <f t="shared" si="92"/>
        <v>5</v>
      </c>
      <c r="K560" s="248"/>
      <c r="L560" s="426" t="s">
        <v>2516</v>
      </c>
      <c r="N560" s="2"/>
    </row>
    <row r="561" spans="1:14" x14ac:dyDescent="0.3">
      <c r="A561" s="424" t="str">
        <f t="shared" si="90"/>
        <v>S 1.13</v>
      </c>
      <c r="B561" s="421">
        <f t="shared" si="90"/>
        <v>1</v>
      </c>
      <c r="C561" s="425" t="str">
        <f t="shared" si="90"/>
        <v>M</v>
      </c>
      <c r="D561" s="248">
        <f t="shared" si="90"/>
        <v>0</v>
      </c>
      <c r="E561" s="248">
        <f t="shared" si="90"/>
        <v>3</v>
      </c>
      <c r="F561" s="249" t="s">
        <v>4472</v>
      </c>
      <c r="G561" s="249" t="str">
        <f t="shared" si="91"/>
        <v>DE.CM-02</v>
      </c>
      <c r="H561" s="248">
        <f t="shared" si="92"/>
        <v>1</v>
      </c>
      <c r="I561" s="248">
        <f t="shared" si="92"/>
        <v>0</v>
      </c>
      <c r="J561" s="248">
        <f t="shared" si="92"/>
        <v>5</v>
      </c>
      <c r="K561" s="248"/>
      <c r="L561" s="426" t="s">
        <v>2516</v>
      </c>
      <c r="N561" s="2"/>
    </row>
    <row r="562" spans="1:14" x14ac:dyDescent="0.3">
      <c r="A562" s="424" t="str">
        <f t="shared" si="90"/>
        <v>S 1.13</v>
      </c>
      <c r="B562" s="421">
        <f t="shared" si="90"/>
        <v>1</v>
      </c>
      <c r="C562" s="425" t="str">
        <f t="shared" si="90"/>
        <v>M</v>
      </c>
      <c r="D562" s="248">
        <f t="shared" si="90"/>
        <v>0</v>
      </c>
      <c r="E562" s="248">
        <f t="shared" si="90"/>
        <v>3</v>
      </c>
      <c r="F562" s="249" t="s">
        <v>4473</v>
      </c>
      <c r="G562" s="249" t="str">
        <f t="shared" si="91"/>
        <v>DE.CM-03</v>
      </c>
      <c r="H562" s="248">
        <f t="shared" si="92"/>
        <v>1</v>
      </c>
      <c r="I562" s="248">
        <f t="shared" si="92"/>
        <v>0</v>
      </c>
      <c r="J562" s="248">
        <f t="shared" si="92"/>
        <v>5</v>
      </c>
      <c r="K562" s="248"/>
      <c r="L562" s="426" t="s">
        <v>2516</v>
      </c>
      <c r="N562" s="2"/>
    </row>
    <row r="563" spans="1:14" x14ac:dyDescent="0.3">
      <c r="A563" s="424" t="str">
        <f t="shared" si="90"/>
        <v>S 1.13</v>
      </c>
      <c r="B563" s="421">
        <f t="shared" si="90"/>
        <v>1</v>
      </c>
      <c r="C563" s="425" t="str">
        <f t="shared" si="90"/>
        <v>M</v>
      </c>
      <c r="D563" s="248">
        <f t="shared" si="90"/>
        <v>0</v>
      </c>
      <c r="E563" s="248">
        <f t="shared" si="90"/>
        <v>3</v>
      </c>
      <c r="F563" s="249" t="s">
        <v>4471</v>
      </c>
      <c r="G563" s="249" t="str">
        <f t="shared" si="91"/>
        <v>DE.CM-01</v>
      </c>
      <c r="H563" s="248">
        <f t="shared" si="92"/>
        <v>1</v>
      </c>
      <c r="I563" s="248">
        <f t="shared" si="92"/>
        <v>0</v>
      </c>
      <c r="J563" s="248">
        <f t="shared" si="92"/>
        <v>5</v>
      </c>
      <c r="K563" s="248"/>
      <c r="L563" s="426" t="s">
        <v>2516</v>
      </c>
      <c r="N563" s="2"/>
    </row>
    <row r="564" spans="1:14" x14ac:dyDescent="0.3">
      <c r="A564" s="424" t="str">
        <f t="shared" si="90"/>
        <v>S 1.13</v>
      </c>
      <c r="B564" s="421">
        <f t="shared" si="90"/>
        <v>1</v>
      </c>
      <c r="C564" s="425" t="str">
        <f t="shared" si="90"/>
        <v>M</v>
      </c>
      <c r="D564" s="248">
        <f t="shared" si="90"/>
        <v>0</v>
      </c>
      <c r="E564" s="248">
        <f t="shared" si="90"/>
        <v>3</v>
      </c>
      <c r="F564" s="249" t="s">
        <v>4475</v>
      </c>
      <c r="G564" s="249" t="str">
        <f t="shared" si="91"/>
        <v>DE.CM-09</v>
      </c>
      <c r="H564" s="248">
        <f t="shared" si="92"/>
        <v>1</v>
      </c>
      <c r="I564" s="248">
        <f t="shared" si="92"/>
        <v>0</v>
      </c>
      <c r="J564" s="248">
        <f t="shared" si="92"/>
        <v>5</v>
      </c>
      <c r="K564" s="248"/>
      <c r="L564" s="426" t="s">
        <v>2516</v>
      </c>
      <c r="N564" s="2"/>
    </row>
    <row r="565" spans="1:14" x14ac:dyDescent="0.3">
      <c r="A565" s="424" t="str">
        <f t="shared" si="90"/>
        <v>S 1.13</v>
      </c>
      <c r="B565" s="421">
        <f t="shared" si="90"/>
        <v>1</v>
      </c>
      <c r="C565" s="425" t="str">
        <f t="shared" si="90"/>
        <v>M</v>
      </c>
      <c r="D565" s="248">
        <f t="shared" si="90"/>
        <v>0</v>
      </c>
      <c r="E565" s="248">
        <f t="shared" si="90"/>
        <v>3</v>
      </c>
      <c r="F565" s="249" t="s">
        <v>4474</v>
      </c>
      <c r="G565" s="249" t="str">
        <f t="shared" si="91"/>
        <v>DE.CM-06</v>
      </c>
      <c r="H565" s="248">
        <f t="shared" si="92"/>
        <v>1</v>
      </c>
      <c r="I565" s="248">
        <f t="shared" si="92"/>
        <v>0</v>
      </c>
      <c r="J565" s="248">
        <f t="shared" si="92"/>
        <v>5</v>
      </c>
      <c r="K565" s="248"/>
      <c r="L565" s="426" t="s">
        <v>2516</v>
      </c>
      <c r="N565" s="2"/>
    </row>
    <row r="566" spans="1:14" x14ac:dyDescent="0.3">
      <c r="A566" s="424" t="str">
        <f t="shared" si="90"/>
        <v>S 1.13</v>
      </c>
      <c r="B566" s="421">
        <f t="shared" si="90"/>
        <v>1</v>
      </c>
      <c r="C566" s="425" t="str">
        <f t="shared" si="90"/>
        <v>M</v>
      </c>
      <c r="D566" s="248">
        <f t="shared" si="90"/>
        <v>0</v>
      </c>
      <c r="E566" s="248">
        <f t="shared" si="90"/>
        <v>3</v>
      </c>
      <c r="F566" s="249"/>
      <c r="G566" s="249"/>
      <c r="H566" s="248">
        <f t="shared" si="92"/>
        <v>1</v>
      </c>
      <c r="I566" s="248">
        <f t="shared" si="92"/>
        <v>0</v>
      </c>
      <c r="J566" s="248">
        <f t="shared" si="92"/>
        <v>5</v>
      </c>
      <c r="K566" s="248"/>
      <c r="L566" s="426" t="s">
        <v>2516</v>
      </c>
      <c r="N566" s="2"/>
    </row>
    <row r="567" spans="1:14" x14ac:dyDescent="0.3">
      <c r="A567" s="424" t="str">
        <f t="shared" si="90"/>
        <v>S 1.13</v>
      </c>
      <c r="B567" s="421">
        <f t="shared" si="90"/>
        <v>1</v>
      </c>
      <c r="C567" s="425" t="str">
        <f t="shared" si="90"/>
        <v>M</v>
      </c>
      <c r="D567" s="248">
        <f t="shared" si="90"/>
        <v>0</v>
      </c>
      <c r="E567" s="248">
        <f t="shared" si="90"/>
        <v>3</v>
      </c>
      <c r="F567" s="249" t="s">
        <v>4478</v>
      </c>
      <c r="G567" s="249" t="str">
        <f>IF(B567=1,F567,"")</f>
        <v>DE.AE-03</v>
      </c>
      <c r="H567" s="248">
        <f t="shared" si="92"/>
        <v>1</v>
      </c>
      <c r="I567" s="248">
        <f t="shared" si="92"/>
        <v>0</v>
      </c>
      <c r="J567" s="248">
        <f t="shared" si="92"/>
        <v>5</v>
      </c>
      <c r="K567" s="248"/>
      <c r="L567" s="426" t="s">
        <v>2516</v>
      </c>
      <c r="N567" s="2"/>
    </row>
    <row r="568" spans="1:14" x14ac:dyDescent="0.3">
      <c r="A568" s="24" t="s">
        <v>814</v>
      </c>
      <c r="B568" s="252">
        <f>$D$527-1</f>
        <v>1</v>
      </c>
      <c r="C568" s="274" t="s">
        <v>1311</v>
      </c>
      <c r="D568" s="22">
        <v>0</v>
      </c>
      <c r="E568" s="22">
        <v>3</v>
      </c>
      <c r="F568" s="200"/>
      <c r="G568" s="200"/>
      <c r="H568" s="37">
        <f>VLOOKUP(E568,'_Score matrix'!$B$31:$C$35,2,FALSE)</f>
        <v>1</v>
      </c>
      <c r="I568" s="37">
        <f>D568*H568</f>
        <v>0</v>
      </c>
      <c r="J568" s="37">
        <f t="shared" si="89"/>
        <v>5</v>
      </c>
      <c r="K568" s="37"/>
      <c r="L568" s="55"/>
      <c r="N568" s="2"/>
    </row>
    <row r="569" spans="1:14" x14ac:dyDescent="0.3">
      <c r="A569" s="24" t="s">
        <v>815</v>
      </c>
      <c r="B569" s="252">
        <f>$D$527-1</f>
        <v>1</v>
      </c>
      <c r="C569" s="274" t="s">
        <v>1311</v>
      </c>
      <c r="D569" s="22">
        <v>0</v>
      </c>
      <c r="E569" s="22">
        <v>3</v>
      </c>
      <c r="F569" s="200" t="s">
        <v>4438</v>
      </c>
      <c r="G569" s="200" t="str">
        <f>IF(B569=1,F569,"")</f>
        <v>ID.IM-03</v>
      </c>
      <c r="H569" s="37">
        <f>VLOOKUP(E569,'_Score matrix'!$B$31:$C$35,2,FALSE)</f>
        <v>1</v>
      </c>
      <c r="I569" s="37">
        <f>D569*H569</f>
        <v>0</v>
      </c>
      <c r="J569" s="37">
        <f t="shared" si="89"/>
        <v>5</v>
      </c>
      <c r="K569" s="37"/>
      <c r="L569" s="55"/>
      <c r="N569" s="2"/>
    </row>
    <row r="570" spans="1:14" x14ac:dyDescent="0.3">
      <c r="A570" s="72" t="s">
        <v>816</v>
      </c>
      <c r="B570" s="252"/>
      <c r="C570" s="274"/>
      <c r="D570" s="49"/>
      <c r="E570" s="49"/>
      <c r="F570" s="200"/>
      <c r="G570" s="200"/>
      <c r="H570" s="37"/>
      <c r="I570" s="37"/>
      <c r="J570" s="37"/>
      <c r="K570" s="37"/>
      <c r="L570" s="55"/>
      <c r="N570" s="2"/>
    </row>
    <row r="571" spans="1:14" x14ac:dyDescent="0.3">
      <c r="A571" s="72" t="s">
        <v>3011</v>
      </c>
      <c r="B571" s="252">
        <f>$D$527-1</f>
        <v>1</v>
      </c>
      <c r="C571" s="274" t="s">
        <v>1729</v>
      </c>
      <c r="D571" s="22">
        <v>0</v>
      </c>
      <c r="E571" s="22">
        <f t="shared" ref="E571:E595" si="93">IF(D571=6, 1, 3)</f>
        <v>3</v>
      </c>
      <c r="F571" s="200" t="s">
        <v>4477</v>
      </c>
      <c r="G571" s="200" t="str">
        <f>IF(B571=1,F571,"")</f>
        <v>DE.AE-02</v>
      </c>
      <c r="H571" s="37">
        <f>VLOOKUP(E571,'_Score matrix'!$B$31:$C$35,2,FALSE)</f>
        <v>1</v>
      </c>
      <c r="I571" s="37">
        <f>D571*H571</f>
        <v>0</v>
      </c>
      <c r="J571" s="37">
        <f>5*H571</f>
        <v>5</v>
      </c>
      <c r="K571" s="37"/>
      <c r="L571" s="55"/>
      <c r="N571" s="2"/>
    </row>
    <row r="572" spans="1:14" x14ac:dyDescent="0.3">
      <c r="A572" s="72" t="s">
        <v>3012</v>
      </c>
      <c r="B572" s="252">
        <f>$D$527-1</f>
        <v>1</v>
      </c>
      <c r="C572" s="274" t="s">
        <v>1729</v>
      </c>
      <c r="D572" s="22">
        <v>0</v>
      </c>
      <c r="E572" s="22">
        <f t="shared" si="93"/>
        <v>3</v>
      </c>
      <c r="F572" s="200" t="s">
        <v>4477</v>
      </c>
      <c r="G572" s="200" t="str">
        <f>IF(B572=1,F572,"")</f>
        <v>DE.AE-02</v>
      </c>
      <c r="H572" s="37">
        <f>VLOOKUP(E572,'_Score matrix'!$B$31:$C$35,2,FALSE)</f>
        <v>1</v>
      </c>
      <c r="I572" s="37">
        <f>D572*H572</f>
        <v>0</v>
      </c>
      <c r="J572" s="37">
        <f t="shared" ref="J572:J591" si="94">5*H572</f>
        <v>5</v>
      </c>
      <c r="K572" s="37"/>
      <c r="L572" s="55"/>
      <c r="N572" s="2"/>
    </row>
    <row r="573" spans="1:14" x14ac:dyDescent="0.3">
      <c r="A573" s="72" t="s">
        <v>3013</v>
      </c>
      <c r="B573" s="252">
        <f>$D$527-1</f>
        <v>1</v>
      </c>
      <c r="C573" s="274" t="s">
        <v>1729</v>
      </c>
      <c r="D573" s="22">
        <v>0</v>
      </c>
      <c r="E573" s="22">
        <f t="shared" si="93"/>
        <v>3</v>
      </c>
      <c r="F573" s="200" t="s">
        <v>4477</v>
      </c>
      <c r="G573" s="200" t="str">
        <f>IF(B573=1,F573,"")</f>
        <v>DE.AE-02</v>
      </c>
      <c r="H573" s="37">
        <f>VLOOKUP(E573,'_Score matrix'!$B$31:$C$35,2,FALSE)</f>
        <v>1</v>
      </c>
      <c r="I573" s="37">
        <f>D573*H573</f>
        <v>0</v>
      </c>
      <c r="J573" s="37">
        <f t="shared" si="94"/>
        <v>5</v>
      </c>
      <c r="K573" s="37"/>
      <c r="L573" s="55"/>
      <c r="N573" s="2"/>
    </row>
    <row r="574" spans="1:14" x14ac:dyDescent="0.3">
      <c r="A574" s="72" t="s">
        <v>3014</v>
      </c>
      <c r="B574" s="252">
        <f>$D$527-1</f>
        <v>1</v>
      </c>
      <c r="C574" s="274" t="s">
        <v>1729</v>
      </c>
      <c r="D574" s="22">
        <v>0</v>
      </c>
      <c r="E574" s="22">
        <f t="shared" si="93"/>
        <v>3</v>
      </c>
      <c r="F574" s="200" t="s">
        <v>4477</v>
      </c>
      <c r="G574" s="200" t="str">
        <f>IF(B574=1,F574,"")</f>
        <v>DE.AE-02</v>
      </c>
      <c r="H574" s="37">
        <f>VLOOKUP(E574,'_Score matrix'!$B$31:$C$35,2,FALSE)</f>
        <v>1</v>
      </c>
      <c r="I574" s="37">
        <f>D574*H574</f>
        <v>0</v>
      </c>
      <c r="J574" s="37">
        <f t="shared" si="94"/>
        <v>5</v>
      </c>
      <c r="K574" s="37"/>
      <c r="L574" s="55"/>
      <c r="N574" s="2"/>
    </row>
    <row r="575" spans="1:14" x14ac:dyDescent="0.3">
      <c r="A575" s="72" t="s">
        <v>3015</v>
      </c>
      <c r="B575" s="252">
        <f>$D$527-1</f>
        <v>1</v>
      </c>
      <c r="C575" s="274" t="s">
        <v>1729</v>
      </c>
      <c r="D575" s="22">
        <v>0</v>
      </c>
      <c r="E575" s="22">
        <f t="shared" si="93"/>
        <v>3</v>
      </c>
      <c r="F575" s="200" t="s">
        <v>4475</v>
      </c>
      <c r="G575" s="200" t="str">
        <f>IF(B575=1,F575,"")</f>
        <v>DE.CM-09</v>
      </c>
      <c r="H575" s="37">
        <f>VLOOKUP(E575,'_Score matrix'!$B$31:$C$35,2,FALSE)</f>
        <v>1</v>
      </c>
      <c r="I575" s="37">
        <f>D575*H575</f>
        <v>0</v>
      </c>
      <c r="J575" s="37">
        <f t="shared" si="94"/>
        <v>5</v>
      </c>
      <c r="K575" s="37"/>
      <c r="L575" s="55"/>
      <c r="N575" s="2"/>
    </row>
    <row r="576" spans="1:14" x14ac:dyDescent="0.3">
      <c r="A576" s="424" t="str">
        <f>A575</f>
        <v>S 1.16.5</v>
      </c>
      <c r="B576" s="421">
        <f>B575</f>
        <v>1</v>
      </c>
      <c r="C576" s="425" t="str">
        <f>C575</f>
        <v>C</v>
      </c>
      <c r="D576" s="248">
        <f>D575</f>
        <v>0</v>
      </c>
      <c r="E576" s="248">
        <f>E575</f>
        <v>3</v>
      </c>
      <c r="F576" s="249"/>
      <c r="G576" s="249"/>
      <c r="H576" s="248">
        <f>H575</f>
        <v>1</v>
      </c>
      <c r="I576" s="248">
        <f>I575</f>
        <v>0</v>
      </c>
      <c r="J576" s="248">
        <f>J575</f>
        <v>5</v>
      </c>
      <c r="K576" s="248"/>
      <c r="L576" s="426" t="s">
        <v>2516</v>
      </c>
      <c r="N576" s="2"/>
    </row>
    <row r="577" spans="1:14" x14ac:dyDescent="0.3">
      <c r="A577" s="72" t="s">
        <v>3016</v>
      </c>
      <c r="B577" s="252">
        <f t="shared" ref="B577:B595" si="95">$D$527-1</f>
        <v>1</v>
      </c>
      <c r="C577" s="274" t="s">
        <v>1729</v>
      </c>
      <c r="D577" s="22">
        <v>0</v>
      </c>
      <c r="E577" s="22">
        <f t="shared" si="93"/>
        <v>3</v>
      </c>
      <c r="F577" s="200" t="s">
        <v>4477</v>
      </c>
      <c r="G577" s="200" t="str">
        <f t="shared" ref="G577:G584" si="96">IF(B577=1,F577,"")</f>
        <v>DE.AE-02</v>
      </c>
      <c r="H577" s="37">
        <f>VLOOKUP(E577,'_Score matrix'!$B$31:$C$35,2,FALSE)</f>
        <v>1</v>
      </c>
      <c r="I577" s="37">
        <f t="shared" ref="I577:I595" si="97">D577*H577</f>
        <v>0</v>
      </c>
      <c r="J577" s="37">
        <f t="shared" si="94"/>
        <v>5</v>
      </c>
      <c r="K577" s="37"/>
      <c r="L577" s="55"/>
      <c r="N577" s="2"/>
    </row>
    <row r="578" spans="1:14" x14ac:dyDescent="0.3">
      <c r="A578" s="72" t="s">
        <v>3017</v>
      </c>
      <c r="B578" s="252">
        <f t="shared" si="95"/>
        <v>1</v>
      </c>
      <c r="C578" s="274" t="s">
        <v>1729</v>
      </c>
      <c r="D578" s="22">
        <v>0</v>
      </c>
      <c r="E578" s="22">
        <f t="shared" si="93"/>
        <v>3</v>
      </c>
      <c r="F578" s="200" t="s">
        <v>4480</v>
      </c>
      <c r="G578" s="200" t="str">
        <f t="shared" si="96"/>
        <v>DE.AE-06</v>
      </c>
      <c r="H578" s="37">
        <f>VLOOKUP(E578,'_Score matrix'!$B$31:$C$35,2,FALSE)</f>
        <v>1</v>
      </c>
      <c r="I578" s="37">
        <f t="shared" si="97"/>
        <v>0</v>
      </c>
      <c r="J578" s="37">
        <f t="shared" si="94"/>
        <v>5</v>
      </c>
      <c r="K578" s="37"/>
      <c r="L578" s="55"/>
      <c r="N578" s="2"/>
    </row>
    <row r="579" spans="1:14" x14ac:dyDescent="0.3">
      <c r="A579" s="72" t="s">
        <v>3018</v>
      </c>
      <c r="B579" s="252">
        <f t="shared" si="95"/>
        <v>1</v>
      </c>
      <c r="C579" s="274" t="s">
        <v>1729</v>
      </c>
      <c r="D579" s="22">
        <v>0</v>
      </c>
      <c r="E579" s="22">
        <f t="shared" si="93"/>
        <v>3</v>
      </c>
      <c r="F579" s="200" t="s">
        <v>4480</v>
      </c>
      <c r="G579" s="200" t="str">
        <f t="shared" si="96"/>
        <v>DE.AE-06</v>
      </c>
      <c r="H579" s="37">
        <f>VLOOKUP(E579,'_Score matrix'!$B$31:$C$35,2,FALSE)</f>
        <v>1</v>
      </c>
      <c r="I579" s="37">
        <f t="shared" si="97"/>
        <v>0</v>
      </c>
      <c r="J579" s="37">
        <f t="shared" si="94"/>
        <v>5</v>
      </c>
      <c r="K579" s="37"/>
      <c r="L579" s="55"/>
      <c r="N579" s="2"/>
    </row>
    <row r="580" spans="1:14" x14ac:dyDescent="0.3">
      <c r="A580" s="72" t="s">
        <v>3022</v>
      </c>
      <c r="B580" s="252">
        <f t="shared" si="95"/>
        <v>1</v>
      </c>
      <c r="C580" s="274" t="s">
        <v>1729</v>
      </c>
      <c r="D580" s="22">
        <v>0</v>
      </c>
      <c r="E580" s="22">
        <f t="shared" si="93"/>
        <v>3</v>
      </c>
      <c r="F580" s="200" t="s">
        <v>4464</v>
      </c>
      <c r="G580" s="200" t="str">
        <f t="shared" si="96"/>
        <v>PR.IR-04</v>
      </c>
      <c r="H580" s="37">
        <f>VLOOKUP(E580,'_Score matrix'!$B$31:$C$35,2,FALSE)</f>
        <v>1</v>
      </c>
      <c r="I580" s="37">
        <f t="shared" si="97"/>
        <v>0</v>
      </c>
      <c r="J580" s="37">
        <f t="shared" si="94"/>
        <v>5</v>
      </c>
      <c r="K580" s="37"/>
      <c r="L580" s="55"/>
      <c r="N580" s="2"/>
    </row>
    <row r="581" spans="1:14" x14ac:dyDescent="0.3">
      <c r="A581" s="72" t="s">
        <v>3023</v>
      </c>
      <c r="B581" s="252">
        <f t="shared" si="95"/>
        <v>1</v>
      </c>
      <c r="C581" s="274" t="s">
        <v>1729</v>
      </c>
      <c r="D581" s="22">
        <v>0</v>
      </c>
      <c r="E581" s="22">
        <f t="shared" si="93"/>
        <v>3</v>
      </c>
      <c r="F581" s="200" t="s">
        <v>4471</v>
      </c>
      <c r="G581" s="200" t="str">
        <f t="shared" si="96"/>
        <v>DE.CM-01</v>
      </c>
      <c r="H581" s="37">
        <f>VLOOKUP(E581,'_Score matrix'!$B$31:$C$35,2,FALSE)</f>
        <v>1</v>
      </c>
      <c r="I581" s="37">
        <f t="shared" si="97"/>
        <v>0</v>
      </c>
      <c r="J581" s="37">
        <f t="shared" si="94"/>
        <v>5</v>
      </c>
      <c r="K581" s="37"/>
      <c r="L581" s="55"/>
      <c r="N581" s="2"/>
    </row>
    <row r="582" spans="1:14" x14ac:dyDescent="0.3">
      <c r="A582" s="72" t="s">
        <v>3024</v>
      </c>
      <c r="B582" s="252">
        <f t="shared" si="95"/>
        <v>1</v>
      </c>
      <c r="C582" s="274" t="s">
        <v>1729</v>
      </c>
      <c r="D582" s="22">
        <v>0</v>
      </c>
      <c r="E582" s="22">
        <f t="shared" si="93"/>
        <v>3</v>
      </c>
      <c r="F582" s="200" t="s">
        <v>4471</v>
      </c>
      <c r="G582" s="200" t="str">
        <f t="shared" si="96"/>
        <v>DE.CM-01</v>
      </c>
      <c r="H582" s="37">
        <f>VLOOKUP(E582,'_Score matrix'!$B$31:$C$35,2,FALSE)</f>
        <v>1</v>
      </c>
      <c r="I582" s="37">
        <f t="shared" si="97"/>
        <v>0</v>
      </c>
      <c r="J582" s="37">
        <f t="shared" si="94"/>
        <v>5</v>
      </c>
      <c r="K582" s="37"/>
      <c r="L582" s="55"/>
      <c r="N582" s="2"/>
    </row>
    <row r="583" spans="1:14" x14ac:dyDescent="0.3">
      <c r="A583" s="72" t="s">
        <v>3025</v>
      </c>
      <c r="B583" s="252">
        <f t="shared" si="95"/>
        <v>1</v>
      </c>
      <c r="C583" s="274" t="s">
        <v>1729</v>
      </c>
      <c r="D583" s="22">
        <v>0</v>
      </c>
      <c r="E583" s="22">
        <f t="shared" si="93"/>
        <v>3</v>
      </c>
      <c r="F583" s="200" t="s">
        <v>4471</v>
      </c>
      <c r="G583" s="200" t="str">
        <f t="shared" si="96"/>
        <v>DE.CM-01</v>
      </c>
      <c r="H583" s="37">
        <f>VLOOKUP(E583,'_Score matrix'!$B$31:$C$35,2,FALSE)</f>
        <v>1</v>
      </c>
      <c r="I583" s="37">
        <f t="shared" si="97"/>
        <v>0</v>
      </c>
      <c r="J583" s="37">
        <f t="shared" si="94"/>
        <v>5</v>
      </c>
      <c r="K583" s="37"/>
      <c r="L583" s="55"/>
      <c r="N583" s="2"/>
    </row>
    <row r="584" spans="1:14" x14ac:dyDescent="0.3">
      <c r="A584" s="72" t="s">
        <v>3026</v>
      </c>
      <c r="B584" s="252">
        <f t="shared" si="95"/>
        <v>1</v>
      </c>
      <c r="C584" s="274" t="s">
        <v>1729</v>
      </c>
      <c r="D584" s="22">
        <v>0</v>
      </c>
      <c r="E584" s="22">
        <f t="shared" si="93"/>
        <v>3</v>
      </c>
      <c r="F584" s="200" t="s">
        <v>4473</v>
      </c>
      <c r="G584" s="200" t="str">
        <f t="shared" si="96"/>
        <v>DE.CM-03</v>
      </c>
      <c r="H584" s="37">
        <f>VLOOKUP(E584,'_Score matrix'!$B$31:$C$35,2,FALSE)</f>
        <v>1</v>
      </c>
      <c r="I584" s="37">
        <f t="shared" si="97"/>
        <v>0</v>
      </c>
      <c r="J584" s="37">
        <f t="shared" si="94"/>
        <v>5</v>
      </c>
      <c r="K584" s="37"/>
      <c r="L584" s="55"/>
      <c r="N584" s="2"/>
    </row>
    <row r="585" spans="1:14" x14ac:dyDescent="0.3">
      <c r="A585" s="72" t="s">
        <v>3027</v>
      </c>
      <c r="B585" s="252">
        <f t="shared" si="95"/>
        <v>1</v>
      </c>
      <c r="C585" s="274" t="s">
        <v>1729</v>
      </c>
      <c r="D585" s="22">
        <v>0</v>
      </c>
      <c r="E585" s="22">
        <f t="shared" si="93"/>
        <v>3</v>
      </c>
      <c r="F585" s="200"/>
      <c r="G585" s="200"/>
      <c r="H585" s="37">
        <f>VLOOKUP(E585,'_Score matrix'!$B$31:$C$35,2,FALSE)</f>
        <v>1</v>
      </c>
      <c r="I585" s="37">
        <f t="shared" si="97"/>
        <v>0</v>
      </c>
      <c r="J585" s="37">
        <f t="shared" si="94"/>
        <v>5</v>
      </c>
      <c r="K585" s="37"/>
      <c r="L585" s="55"/>
      <c r="N585" s="2"/>
    </row>
    <row r="586" spans="1:14" x14ac:dyDescent="0.3">
      <c r="A586" s="72" t="s">
        <v>3028</v>
      </c>
      <c r="B586" s="252">
        <f t="shared" si="95"/>
        <v>1</v>
      </c>
      <c r="C586" s="274" t="s">
        <v>1729</v>
      </c>
      <c r="D586" s="22">
        <v>0</v>
      </c>
      <c r="E586" s="22">
        <f t="shared" si="93"/>
        <v>3</v>
      </c>
      <c r="F586" s="200" t="s">
        <v>4471</v>
      </c>
      <c r="G586" s="200" t="str">
        <f t="shared" ref="G586:G595" si="98">IF(B586=1,F586,"")</f>
        <v>DE.CM-01</v>
      </c>
      <c r="H586" s="37">
        <f>VLOOKUP(E586,'_Score matrix'!$B$31:$C$35,2,FALSE)</f>
        <v>1</v>
      </c>
      <c r="I586" s="37">
        <f t="shared" si="97"/>
        <v>0</v>
      </c>
      <c r="J586" s="37">
        <f t="shared" si="94"/>
        <v>5</v>
      </c>
      <c r="K586" s="37"/>
      <c r="L586" s="55"/>
      <c r="N586" s="2"/>
    </row>
    <row r="587" spans="1:14" x14ac:dyDescent="0.3">
      <c r="A587" s="72" t="s">
        <v>3029</v>
      </c>
      <c r="B587" s="252">
        <f t="shared" si="95"/>
        <v>1</v>
      </c>
      <c r="C587" s="274" t="s">
        <v>1729</v>
      </c>
      <c r="D587" s="22">
        <v>0</v>
      </c>
      <c r="E587" s="22">
        <f t="shared" si="93"/>
        <v>3</v>
      </c>
      <c r="F587" s="200" t="s">
        <v>4471</v>
      </c>
      <c r="G587" s="200" t="str">
        <f t="shared" si="98"/>
        <v>DE.CM-01</v>
      </c>
      <c r="H587" s="37">
        <f>VLOOKUP(E587,'_Score matrix'!$B$31:$C$35,2,FALSE)</f>
        <v>1</v>
      </c>
      <c r="I587" s="37">
        <f t="shared" si="97"/>
        <v>0</v>
      </c>
      <c r="J587" s="37">
        <f t="shared" si="94"/>
        <v>5</v>
      </c>
      <c r="K587" s="37"/>
      <c r="L587" s="55"/>
      <c r="N587" s="2"/>
    </row>
    <row r="588" spans="1:14" x14ac:dyDescent="0.3">
      <c r="A588" s="72" t="s">
        <v>3030</v>
      </c>
      <c r="B588" s="252">
        <f t="shared" si="95"/>
        <v>1</v>
      </c>
      <c r="C588" s="274" t="s">
        <v>1729</v>
      </c>
      <c r="D588" s="22">
        <v>0</v>
      </c>
      <c r="E588" s="22">
        <f t="shared" si="93"/>
        <v>3</v>
      </c>
      <c r="F588" s="200" t="s">
        <v>4471</v>
      </c>
      <c r="G588" s="200" t="str">
        <f t="shared" si="98"/>
        <v>DE.CM-01</v>
      </c>
      <c r="H588" s="37">
        <f>VLOOKUP(E588,'_Score matrix'!$B$31:$C$35,2,FALSE)</f>
        <v>1</v>
      </c>
      <c r="I588" s="37">
        <f t="shared" si="97"/>
        <v>0</v>
      </c>
      <c r="J588" s="37">
        <f t="shared" ref="J588:J589" si="99">5*H588</f>
        <v>5</v>
      </c>
      <c r="K588" s="37"/>
      <c r="L588" s="63"/>
      <c r="N588" s="2"/>
    </row>
    <row r="589" spans="1:14" x14ac:dyDescent="0.3">
      <c r="A589" s="72" t="s">
        <v>3034</v>
      </c>
      <c r="B589" s="252">
        <f t="shared" si="95"/>
        <v>1</v>
      </c>
      <c r="C589" s="274" t="s">
        <v>1729</v>
      </c>
      <c r="D589" s="22">
        <v>0</v>
      </c>
      <c r="E589" s="22">
        <f t="shared" si="93"/>
        <v>3</v>
      </c>
      <c r="F589" s="200" t="s">
        <v>4449</v>
      </c>
      <c r="G589" s="200" t="str">
        <f t="shared" si="98"/>
        <v>PR.DS-01</v>
      </c>
      <c r="H589" s="37">
        <f>VLOOKUP(E589,'_Score matrix'!$B$31:$C$35,2,FALSE)</f>
        <v>1</v>
      </c>
      <c r="I589" s="37">
        <f t="shared" si="97"/>
        <v>0</v>
      </c>
      <c r="J589" s="37">
        <f t="shared" si="99"/>
        <v>5</v>
      </c>
      <c r="K589" s="37"/>
      <c r="L589" s="63"/>
      <c r="N589" s="2"/>
    </row>
    <row r="590" spans="1:14" x14ac:dyDescent="0.3">
      <c r="A590" s="72" t="s">
        <v>3035</v>
      </c>
      <c r="B590" s="252">
        <f t="shared" si="95"/>
        <v>1</v>
      </c>
      <c r="C590" s="274" t="s">
        <v>1729</v>
      </c>
      <c r="D590" s="22">
        <v>0</v>
      </c>
      <c r="E590" s="22">
        <f t="shared" si="93"/>
        <v>3</v>
      </c>
      <c r="F590" s="200" t="s">
        <v>4449</v>
      </c>
      <c r="G590" s="200" t="str">
        <f t="shared" si="98"/>
        <v>PR.DS-01</v>
      </c>
      <c r="H590" s="37">
        <f>VLOOKUP(E590,'_Score matrix'!$B$31:$C$35,2,FALSE)</f>
        <v>1</v>
      </c>
      <c r="I590" s="37">
        <f t="shared" si="97"/>
        <v>0</v>
      </c>
      <c r="J590" s="37">
        <f t="shared" ref="J590" si="100">5*H590</f>
        <v>5</v>
      </c>
      <c r="K590" s="37"/>
      <c r="L590" s="63"/>
      <c r="N590" s="2"/>
    </row>
    <row r="591" spans="1:14" x14ac:dyDescent="0.3">
      <c r="A591" s="72" t="s">
        <v>3036</v>
      </c>
      <c r="B591" s="252">
        <f t="shared" si="95"/>
        <v>1</v>
      </c>
      <c r="C591" s="274" t="s">
        <v>1729</v>
      </c>
      <c r="D591" s="22">
        <v>0</v>
      </c>
      <c r="E591" s="22">
        <f t="shared" si="93"/>
        <v>3</v>
      </c>
      <c r="F591" s="200" t="s">
        <v>4474</v>
      </c>
      <c r="G591" s="200" t="str">
        <f t="shared" si="98"/>
        <v>DE.CM-06</v>
      </c>
      <c r="H591" s="37">
        <f>VLOOKUP(E591,'_Score matrix'!$B$31:$C$35,2,FALSE)</f>
        <v>1</v>
      </c>
      <c r="I591" s="37">
        <f t="shared" si="97"/>
        <v>0</v>
      </c>
      <c r="J591" s="37">
        <f t="shared" si="94"/>
        <v>5</v>
      </c>
      <c r="K591" s="37"/>
      <c r="L591" s="63"/>
      <c r="N591" s="2"/>
    </row>
    <row r="592" spans="1:14" x14ac:dyDescent="0.3">
      <c r="A592" s="72" t="s">
        <v>3037</v>
      </c>
      <c r="B592" s="252">
        <f t="shared" si="95"/>
        <v>1</v>
      </c>
      <c r="C592" s="274" t="s">
        <v>1729</v>
      </c>
      <c r="D592" s="22">
        <v>0</v>
      </c>
      <c r="E592" s="22">
        <f t="shared" si="93"/>
        <v>3</v>
      </c>
      <c r="F592" s="200" t="s">
        <v>4472</v>
      </c>
      <c r="G592" s="200" t="str">
        <f t="shared" si="98"/>
        <v>DE.CM-02</v>
      </c>
      <c r="H592" s="37">
        <f>VLOOKUP(E592,'_Score matrix'!$B$31:$C$35,2,FALSE)</f>
        <v>1</v>
      </c>
      <c r="I592" s="37">
        <f t="shared" si="97"/>
        <v>0</v>
      </c>
      <c r="J592" s="37">
        <f t="shared" ref="J592" si="101">5*H592</f>
        <v>5</v>
      </c>
      <c r="K592" s="37"/>
      <c r="L592" s="63"/>
      <c r="N592" s="2"/>
    </row>
    <row r="593" spans="1:14" x14ac:dyDescent="0.3">
      <c r="A593" s="72" t="s">
        <v>3019</v>
      </c>
      <c r="B593" s="252">
        <f t="shared" si="95"/>
        <v>1</v>
      </c>
      <c r="C593" s="274" t="s">
        <v>1729</v>
      </c>
      <c r="D593" s="22">
        <v>0</v>
      </c>
      <c r="E593" s="22">
        <f t="shared" si="93"/>
        <v>3</v>
      </c>
      <c r="F593" s="200" t="s">
        <v>4477</v>
      </c>
      <c r="G593" s="200" t="str">
        <f t="shared" si="98"/>
        <v>DE.AE-02</v>
      </c>
      <c r="H593" s="37">
        <f>VLOOKUP(E593,'_Score matrix'!$B$31:$C$35,2,FALSE)</f>
        <v>1</v>
      </c>
      <c r="I593" s="37">
        <f t="shared" si="97"/>
        <v>0</v>
      </c>
      <c r="J593" s="37">
        <f t="shared" ref="J593:J594" si="102">5*H593</f>
        <v>5</v>
      </c>
      <c r="K593" s="37"/>
      <c r="L593" s="55"/>
      <c r="N593" s="2"/>
    </row>
    <row r="594" spans="1:14" x14ac:dyDescent="0.3">
      <c r="A594" s="72" t="s">
        <v>3020</v>
      </c>
      <c r="B594" s="252">
        <f t="shared" si="95"/>
        <v>1</v>
      </c>
      <c r="C594" s="274" t="s">
        <v>1729</v>
      </c>
      <c r="D594" s="22">
        <v>0</v>
      </c>
      <c r="E594" s="22">
        <f t="shared" si="93"/>
        <v>3</v>
      </c>
      <c r="F594" s="200" t="s">
        <v>4477</v>
      </c>
      <c r="G594" s="200" t="str">
        <f t="shared" si="98"/>
        <v>DE.AE-02</v>
      </c>
      <c r="H594" s="37">
        <f>VLOOKUP(E594,'_Score matrix'!$B$31:$C$35,2,FALSE)</f>
        <v>1</v>
      </c>
      <c r="I594" s="37">
        <f t="shared" si="97"/>
        <v>0</v>
      </c>
      <c r="J594" s="37">
        <f t="shared" si="102"/>
        <v>5</v>
      </c>
      <c r="K594" s="37"/>
      <c r="L594" s="55"/>
      <c r="N594" s="2"/>
    </row>
    <row r="595" spans="1:14" x14ac:dyDescent="0.3">
      <c r="A595" s="72" t="s">
        <v>3021</v>
      </c>
      <c r="B595" s="252">
        <f t="shared" si="95"/>
        <v>1</v>
      </c>
      <c r="C595" s="274" t="s">
        <v>1729</v>
      </c>
      <c r="D595" s="22">
        <v>0</v>
      </c>
      <c r="E595" s="22">
        <f t="shared" si="93"/>
        <v>3</v>
      </c>
      <c r="F595" s="200" t="s">
        <v>4477</v>
      </c>
      <c r="G595" s="200" t="str">
        <f t="shared" si="98"/>
        <v>DE.AE-02</v>
      </c>
      <c r="H595" s="37">
        <f>VLOOKUP(E595,'_Score matrix'!$B$31:$C$35,2,FALSE)</f>
        <v>1</v>
      </c>
      <c r="I595" s="37">
        <f t="shared" si="97"/>
        <v>0</v>
      </c>
      <c r="J595" s="37">
        <f t="shared" ref="J595" si="103">5*H595</f>
        <v>5</v>
      </c>
      <c r="K595" s="37"/>
      <c r="L595" s="55"/>
      <c r="N595" s="2"/>
    </row>
    <row r="596" spans="1:14" ht="15.15" thickBot="1" x14ac:dyDescent="0.35">
      <c r="A596" s="76" t="s">
        <v>3031</v>
      </c>
      <c r="B596" s="252"/>
      <c r="C596" s="282"/>
      <c r="D596" s="58"/>
      <c r="E596" s="58"/>
      <c r="F596" s="110"/>
      <c r="G596" s="110"/>
      <c r="H596" s="39"/>
      <c r="I596" s="39"/>
      <c r="J596" s="39"/>
      <c r="K596" s="39"/>
      <c r="L596" s="61"/>
      <c r="N596" s="2"/>
    </row>
    <row r="597" spans="1:14" x14ac:dyDescent="0.3">
      <c r="A597" s="71" t="s">
        <v>376</v>
      </c>
      <c r="B597" s="267"/>
      <c r="C597" s="284"/>
      <c r="D597" s="23">
        <f>SUMIFS(D:D,$A:$A,"S 1*",$B:$B,1,$C:$C,"C",$L:$L,"&lt;&gt;NIST MAPPING")</f>
        <v>0</v>
      </c>
      <c r="E597" s="23">
        <f>SUMIFS(E:E,$A:$A,"S 1*",$B:$B,1,$C:$C,"C",$L:$L,"&lt;&gt;NIST MAPPING")</f>
        <v>81</v>
      </c>
      <c r="F597" s="43"/>
      <c r="G597" s="43"/>
      <c r="H597" s="43">
        <f>SUMIFS(H:H,$A:$A,"S 1*",$B:$B,1,$C:$C,"C",$L:$L,"&lt;&gt;NIST MAPPING")</f>
        <v>27</v>
      </c>
      <c r="I597" s="43">
        <f>SUMIFS(I:I,$A:$A,"S 1*",$B:$B,1,$C:$C,"C",$L:$L,"&lt;&gt;NIST MAPPING")</f>
        <v>0</v>
      </c>
      <c r="J597" s="43">
        <f>SUMIFS(J:J,$A:$A,"S 1*",$B:$B,1,$C:$C,"C",$L:$L,"&lt;&gt;NIST MAPPING")</f>
        <v>135</v>
      </c>
      <c r="K597" s="43">
        <f>IF(ROUND(100*(I597-H597)/(J597-H597),2) &lt; 0, 0, ROUND(100*(I597-H597)/(J597-H597),2))</f>
        <v>0</v>
      </c>
      <c r="L597" s="59"/>
      <c r="N597" s="2"/>
    </row>
    <row r="598" spans="1:14" ht="15.15" thickBot="1" x14ac:dyDescent="0.35">
      <c r="A598" s="74" t="s">
        <v>377</v>
      </c>
      <c r="B598" s="269"/>
      <c r="C598" s="287"/>
      <c r="D598" s="68">
        <f>SUMIFS(D:D,$A:$A,"S 1*",$B:$B,1,$C:$C,"M",$L:$L,"&lt;&gt;NIST MAPPING")</f>
        <v>0</v>
      </c>
      <c r="E598" s="68">
        <f>SUMIFS(E:E,$A:$A,"S 1*",$B:$B,1,$C:$C,"M",$L:$L,"&lt;&gt;NIST MAPPING")</f>
        <v>42</v>
      </c>
      <c r="F598" s="34"/>
      <c r="G598" s="34"/>
      <c r="H598" s="34">
        <f>SUMIFS(H:H,$A:$A,"S 1*",$B:$B,1,$C:$C,"M",$L:$L,"&lt;&gt;NIST MAPPING")</f>
        <v>14</v>
      </c>
      <c r="I598" s="34">
        <f>SUMIFS(I:I,$A:$A,"S 1*",$B:$B,1,$C:$C,"M",$L:$L,"&lt;&gt;NIST MAPPING")</f>
        <v>0</v>
      </c>
      <c r="J598" s="34">
        <f>SUMIFS(J:J,$A:$A,"S 1*",$B:$B,1,$C:$C,"M",$L:$L,"&lt;&gt;NIST MAPPING")</f>
        <v>70</v>
      </c>
      <c r="K598" s="34">
        <f>IF(ROUND(100*(I598-H598)/(J598-H598),2) &lt; 0, 0, ROUND(100*(I598-H598)/(J598-H598),2))</f>
        <v>0</v>
      </c>
      <c r="L598" s="62"/>
      <c r="N598" s="2"/>
    </row>
    <row r="599" spans="1:14" ht="15.15" thickBot="1" x14ac:dyDescent="0.35">
      <c r="F599" s="5"/>
      <c r="G599" s="5"/>
      <c r="H599" s="5"/>
      <c r="I599" s="5"/>
      <c r="J599" s="5"/>
      <c r="K599" s="5"/>
      <c r="N599" s="2"/>
    </row>
    <row r="600" spans="1:14" x14ac:dyDescent="0.3">
      <c r="A600" s="51" t="s">
        <v>335</v>
      </c>
      <c r="B600" s="255"/>
      <c r="C600" s="273"/>
      <c r="D600" s="66"/>
      <c r="E600" s="66"/>
      <c r="F600" s="203"/>
      <c r="G600" s="203"/>
      <c r="H600" s="42"/>
      <c r="I600" s="42"/>
      <c r="J600" s="42"/>
      <c r="K600" s="42"/>
      <c r="L600" s="59"/>
      <c r="N600" s="2"/>
    </row>
    <row r="601" spans="1:14" x14ac:dyDescent="0.3">
      <c r="A601" s="72" t="s">
        <v>682</v>
      </c>
      <c r="B601" s="252"/>
      <c r="C601" s="274"/>
      <c r="D601" s="22">
        <v>2</v>
      </c>
      <c r="E601" s="22"/>
      <c r="F601" s="200"/>
      <c r="G601" s="200"/>
      <c r="H601" s="37"/>
      <c r="I601" s="37"/>
      <c r="J601" s="37"/>
      <c r="K601" s="37"/>
      <c r="L601" s="55"/>
      <c r="N601" s="2"/>
    </row>
    <row r="602" spans="1:14" x14ac:dyDescent="0.3">
      <c r="A602" s="72" t="s">
        <v>334</v>
      </c>
      <c r="B602" s="252"/>
      <c r="C602" s="274"/>
      <c r="D602" s="22">
        <v>1</v>
      </c>
      <c r="E602" s="22"/>
      <c r="F602" s="200"/>
      <c r="G602" s="200"/>
      <c r="H602" s="37"/>
      <c r="I602" s="37"/>
      <c r="J602" s="37"/>
      <c r="K602" s="37"/>
      <c r="L602" s="55"/>
      <c r="N602" s="2"/>
    </row>
    <row r="603" spans="1:14" x14ac:dyDescent="0.3">
      <c r="A603" s="72" t="s">
        <v>698</v>
      </c>
      <c r="B603" s="252"/>
      <c r="C603" s="274"/>
      <c r="D603" s="22">
        <f>'Services - SIM'!L12</f>
        <v>0</v>
      </c>
      <c r="E603" s="22"/>
      <c r="F603" s="200"/>
      <c r="G603" s="200"/>
      <c r="H603" s="37"/>
      <c r="I603" s="37"/>
      <c r="J603" s="37"/>
      <c r="K603" s="37"/>
      <c r="L603" s="55"/>
      <c r="N603" s="2"/>
    </row>
    <row r="604" spans="1:14" x14ac:dyDescent="0.3">
      <c r="A604" s="72" t="s">
        <v>699</v>
      </c>
      <c r="B604" s="252"/>
      <c r="C604" s="274"/>
      <c r="D604" s="22">
        <f>'Services - SIM'!L13</f>
        <v>0</v>
      </c>
      <c r="E604" s="22"/>
      <c r="F604" s="200"/>
      <c r="G604" s="200"/>
      <c r="H604" s="37"/>
      <c r="I604" s="37"/>
      <c r="J604" s="37"/>
      <c r="K604" s="37"/>
      <c r="L604" s="55"/>
      <c r="N604" s="2"/>
    </row>
    <row r="605" spans="1:14" x14ac:dyDescent="0.3">
      <c r="A605" s="72" t="s">
        <v>336</v>
      </c>
      <c r="B605" s="252">
        <f>$D$601-1</f>
        <v>1</v>
      </c>
      <c r="C605" s="274" t="s">
        <v>1311</v>
      </c>
      <c r="D605" s="22">
        <v>0</v>
      </c>
      <c r="E605" s="22">
        <v>3</v>
      </c>
      <c r="F605" s="200"/>
      <c r="G605" s="200"/>
      <c r="H605" s="37">
        <f>VLOOKUP(E605,'_Score matrix'!$B$31:$C$35,2,FALSE)</f>
        <v>1</v>
      </c>
      <c r="I605" s="37">
        <f>D605*H605</f>
        <v>0</v>
      </c>
      <c r="J605" s="37">
        <f>5*H605</f>
        <v>5</v>
      </c>
      <c r="K605" s="37"/>
      <c r="L605" s="55"/>
      <c r="N605" s="2"/>
    </row>
    <row r="606" spans="1:14" x14ac:dyDescent="0.3">
      <c r="A606" s="72" t="s">
        <v>337</v>
      </c>
      <c r="B606" s="252">
        <f>$D$601-1</f>
        <v>1</v>
      </c>
      <c r="C606" s="274" t="s">
        <v>1311</v>
      </c>
      <c r="D606" s="22">
        <v>0</v>
      </c>
      <c r="E606" s="22">
        <v>3</v>
      </c>
      <c r="F606" s="200" t="s">
        <v>4447</v>
      </c>
      <c r="G606" s="37" t="str">
        <f>IF(B606=1,F606,"")</f>
        <v>PR.AT-01</v>
      </c>
      <c r="H606" s="37">
        <f>VLOOKUP(E606,'_Score matrix'!$B$31:$C$35,2,FALSE)</f>
        <v>1</v>
      </c>
      <c r="I606" s="37">
        <f>D606*H606</f>
        <v>0</v>
      </c>
      <c r="J606" s="37">
        <f>5*H606</f>
        <v>5</v>
      </c>
      <c r="K606" s="37"/>
      <c r="L606" s="55"/>
      <c r="N606" s="2"/>
    </row>
    <row r="607" spans="1:14" x14ac:dyDescent="0.3">
      <c r="A607" s="72" t="s">
        <v>338</v>
      </c>
      <c r="B607" s="252"/>
      <c r="C607" s="274"/>
      <c r="D607" s="22"/>
      <c r="E607" s="22"/>
      <c r="F607" s="200"/>
      <c r="G607" s="200"/>
      <c r="H607" s="37"/>
      <c r="I607" s="37"/>
      <c r="J607" s="37"/>
      <c r="K607" s="37"/>
      <c r="L607" s="55"/>
      <c r="N607" s="2"/>
    </row>
    <row r="608" spans="1:14" x14ac:dyDescent="0.3">
      <c r="A608" s="72" t="s">
        <v>700</v>
      </c>
      <c r="B608" s="252"/>
      <c r="C608" s="274"/>
      <c r="D608" s="22">
        <v>1</v>
      </c>
      <c r="E608" s="22"/>
      <c r="F608" s="200"/>
      <c r="G608" s="200"/>
      <c r="H608" s="37"/>
      <c r="I608" s="37"/>
      <c r="J608" s="37"/>
      <c r="K608" s="37"/>
      <c r="L608" s="55"/>
      <c r="N608" s="2"/>
    </row>
    <row r="609" spans="1:14" x14ac:dyDescent="0.3">
      <c r="A609" s="72" t="s">
        <v>701</v>
      </c>
      <c r="B609" s="252"/>
      <c r="C609" s="274"/>
      <c r="D609" s="22">
        <v>1</v>
      </c>
      <c r="E609" s="22"/>
      <c r="F609" s="200"/>
      <c r="G609" s="200"/>
      <c r="H609" s="37"/>
      <c r="I609" s="37"/>
      <c r="J609" s="37"/>
      <c r="K609" s="37"/>
      <c r="L609" s="55"/>
      <c r="N609" s="2"/>
    </row>
    <row r="610" spans="1:14" x14ac:dyDescent="0.3">
      <c r="A610" s="72" t="s">
        <v>702</v>
      </c>
      <c r="B610" s="252"/>
      <c r="C610" s="274"/>
      <c r="D610" s="22">
        <v>1</v>
      </c>
      <c r="E610" s="22"/>
      <c r="F610" s="200"/>
      <c r="G610" s="200"/>
      <c r="H610" s="37"/>
      <c r="I610" s="37"/>
      <c r="J610" s="37"/>
      <c r="K610" s="37"/>
      <c r="L610" s="55"/>
      <c r="N610" s="2"/>
    </row>
    <row r="611" spans="1:14" x14ac:dyDescent="0.3">
      <c r="A611" s="72" t="s">
        <v>703</v>
      </c>
      <c r="B611" s="252"/>
      <c r="C611" s="274"/>
      <c r="D611" s="22">
        <v>1</v>
      </c>
      <c r="E611" s="22"/>
      <c r="F611" s="200"/>
      <c r="G611" s="200"/>
      <c r="H611" s="37"/>
      <c r="I611" s="37"/>
      <c r="J611" s="37"/>
      <c r="K611" s="37"/>
      <c r="L611" s="55"/>
      <c r="N611" s="2"/>
    </row>
    <row r="612" spans="1:14" x14ac:dyDescent="0.3">
      <c r="A612" s="72" t="s">
        <v>704</v>
      </c>
      <c r="B612" s="252"/>
      <c r="C612" s="274"/>
      <c r="D612" s="22">
        <v>1</v>
      </c>
      <c r="E612" s="22"/>
      <c r="F612" s="200"/>
      <c r="G612" s="200"/>
      <c r="H612" s="37"/>
      <c r="I612" s="37"/>
      <c r="J612" s="37"/>
      <c r="K612" s="37"/>
      <c r="L612" s="55"/>
      <c r="N612" s="2"/>
    </row>
    <row r="613" spans="1:14" x14ac:dyDescent="0.3">
      <c r="A613" s="72" t="s">
        <v>705</v>
      </c>
      <c r="B613" s="252"/>
      <c r="C613" s="274"/>
      <c r="D613" s="22">
        <v>1</v>
      </c>
      <c r="E613" s="22"/>
      <c r="F613" s="200"/>
      <c r="G613" s="200"/>
      <c r="H613" s="37"/>
      <c r="I613" s="37"/>
      <c r="J613" s="37"/>
      <c r="K613" s="37"/>
      <c r="L613" s="55"/>
      <c r="N613" s="2"/>
    </row>
    <row r="614" spans="1:14" x14ac:dyDescent="0.3">
      <c r="A614" s="72" t="s">
        <v>706</v>
      </c>
      <c r="B614" s="252"/>
      <c r="C614" s="274"/>
      <c r="D614" s="22">
        <v>1</v>
      </c>
      <c r="E614" s="22"/>
      <c r="F614" s="200"/>
      <c r="G614" s="200"/>
      <c r="H614" s="37"/>
      <c r="I614" s="37"/>
      <c r="J614" s="37"/>
      <c r="K614" s="37"/>
      <c r="L614" s="55"/>
      <c r="N614" s="2"/>
    </row>
    <row r="615" spans="1:14" x14ac:dyDescent="0.3">
      <c r="A615" s="72" t="s">
        <v>707</v>
      </c>
      <c r="B615" s="252"/>
      <c r="C615" s="274"/>
      <c r="D615" s="22">
        <v>1</v>
      </c>
      <c r="E615" s="22"/>
      <c r="F615" s="200"/>
      <c r="G615" s="200"/>
      <c r="H615" s="37"/>
      <c r="I615" s="37"/>
      <c r="J615" s="37"/>
      <c r="K615" s="37"/>
      <c r="L615" s="55"/>
      <c r="N615" s="2"/>
    </row>
    <row r="616" spans="1:14" x14ac:dyDescent="0.3">
      <c r="A616" s="72" t="s">
        <v>708</v>
      </c>
      <c r="B616" s="252"/>
      <c r="C616" s="274"/>
      <c r="D616" s="22">
        <v>1</v>
      </c>
      <c r="E616" s="22"/>
      <c r="F616" s="200"/>
      <c r="G616" s="200"/>
      <c r="H616" s="37"/>
      <c r="I616" s="37"/>
      <c r="J616" s="37"/>
      <c r="K616" s="37"/>
      <c r="L616" s="55"/>
      <c r="N616" s="2"/>
    </row>
    <row r="617" spans="1:14" x14ac:dyDescent="0.3">
      <c r="A617" s="72" t="s">
        <v>709</v>
      </c>
      <c r="B617" s="252"/>
      <c r="C617" s="274"/>
      <c r="D617" s="22">
        <v>1</v>
      </c>
      <c r="E617" s="22"/>
      <c r="F617" s="200"/>
      <c r="G617" s="200"/>
      <c r="H617" s="37"/>
      <c r="I617" s="37"/>
      <c r="J617" s="37"/>
      <c r="K617" s="37"/>
      <c r="L617" s="55"/>
      <c r="N617" s="2"/>
    </row>
    <row r="618" spans="1:14" x14ac:dyDescent="0.3">
      <c r="A618" s="72" t="s">
        <v>710</v>
      </c>
      <c r="B618" s="252"/>
      <c r="C618" s="274"/>
      <c r="D618" s="22">
        <v>1</v>
      </c>
      <c r="E618" s="22"/>
      <c r="F618" s="200"/>
      <c r="G618" s="200"/>
      <c r="H618" s="37"/>
      <c r="I618" s="37"/>
      <c r="J618" s="37"/>
      <c r="K618" s="37"/>
      <c r="L618" s="55"/>
      <c r="N618" s="2"/>
    </row>
    <row r="619" spans="1:14" x14ac:dyDescent="0.3">
      <c r="A619" s="72" t="s">
        <v>339</v>
      </c>
      <c r="B619" s="252">
        <f>$D$601-1</f>
        <v>1</v>
      </c>
      <c r="C619" s="274" t="s">
        <v>1311</v>
      </c>
      <c r="D619" s="22">
        <v>0</v>
      </c>
      <c r="E619" s="22">
        <v>3</v>
      </c>
      <c r="F619" s="200" t="s">
        <v>4438</v>
      </c>
      <c r="G619" s="37" t="str">
        <f>IF(B619=1,F619,"")</f>
        <v>ID.IM-03</v>
      </c>
      <c r="H619" s="37">
        <f>VLOOKUP(E619,'_Score matrix'!$B$31:$C$35,2,FALSE)</f>
        <v>1</v>
      </c>
      <c r="I619" s="37">
        <f>D619*H619</f>
        <v>0</v>
      </c>
      <c r="J619" s="37">
        <f t="shared" ref="J619:J632" si="104">5*H619</f>
        <v>5</v>
      </c>
      <c r="K619" s="37"/>
      <c r="L619" s="55"/>
      <c r="N619" s="2"/>
    </row>
    <row r="620" spans="1:14" x14ac:dyDescent="0.3">
      <c r="A620" s="72" t="s">
        <v>390</v>
      </c>
      <c r="B620" s="252">
        <f>$D$601-1</f>
        <v>1</v>
      </c>
      <c r="C620" s="274" t="s">
        <v>1311</v>
      </c>
      <c r="D620" s="22">
        <v>0</v>
      </c>
      <c r="E620" s="22">
        <v>3</v>
      </c>
      <c r="F620" s="200"/>
      <c r="G620" s="200"/>
      <c r="H620" s="37">
        <f>VLOOKUP(E620,'_Score matrix'!$B$31:$C$35,2,FALSE)</f>
        <v>1</v>
      </c>
      <c r="I620" s="37">
        <f>D620*H620</f>
        <v>0</v>
      </c>
      <c r="J620" s="37">
        <f t="shared" si="104"/>
        <v>5</v>
      </c>
      <c r="K620" s="37"/>
      <c r="L620" s="55"/>
      <c r="N620" s="2"/>
    </row>
    <row r="621" spans="1:14" x14ac:dyDescent="0.3">
      <c r="A621" s="72" t="s">
        <v>391</v>
      </c>
      <c r="B621" s="252">
        <f>$D$601-1</f>
        <v>1</v>
      </c>
      <c r="C621" s="274" t="s">
        <v>1311</v>
      </c>
      <c r="D621" s="22">
        <v>0</v>
      </c>
      <c r="E621" s="22">
        <v>3</v>
      </c>
      <c r="F621" s="200" t="s">
        <v>4494</v>
      </c>
      <c r="G621" s="37" t="str">
        <f>IF(B621=1,F621,"")</f>
        <v>RS.CO-02</v>
      </c>
      <c r="H621" s="37">
        <f>VLOOKUP(E621,'_Score matrix'!$B$31:$C$35,2,FALSE)</f>
        <v>1</v>
      </c>
      <c r="I621" s="37">
        <f>D621*H621</f>
        <v>0</v>
      </c>
      <c r="J621" s="37">
        <f t="shared" si="104"/>
        <v>5</v>
      </c>
      <c r="K621" s="37"/>
      <c r="L621" s="55"/>
      <c r="N621" s="2"/>
    </row>
    <row r="622" spans="1:14" x14ac:dyDescent="0.3">
      <c r="A622" s="424" t="str">
        <f t="shared" ref="A622:E624" si="105">A621</f>
        <v>S 2.7</v>
      </c>
      <c r="B622" s="421">
        <f t="shared" si="105"/>
        <v>1</v>
      </c>
      <c r="C622" s="425" t="str">
        <f t="shared" si="105"/>
        <v>M</v>
      </c>
      <c r="D622" s="248">
        <f t="shared" si="105"/>
        <v>0</v>
      </c>
      <c r="E622" s="248">
        <f t="shared" si="105"/>
        <v>3</v>
      </c>
      <c r="F622" s="249" t="s">
        <v>4495</v>
      </c>
      <c r="G622" s="249" t="str">
        <f>IF(B622=1,F622,"")</f>
        <v>RS.CO-03</v>
      </c>
      <c r="H622" s="248">
        <f t="shared" ref="H622:J624" si="106">H621</f>
        <v>1</v>
      </c>
      <c r="I622" s="248">
        <f t="shared" si="106"/>
        <v>0</v>
      </c>
      <c r="J622" s="248">
        <f t="shared" si="106"/>
        <v>5</v>
      </c>
      <c r="K622" s="248"/>
      <c r="L622" s="426" t="s">
        <v>2516</v>
      </c>
      <c r="N622" s="2"/>
    </row>
    <row r="623" spans="1:14" x14ac:dyDescent="0.3">
      <c r="A623" s="424" t="str">
        <f t="shared" si="105"/>
        <v>S 2.7</v>
      </c>
      <c r="B623" s="421">
        <f t="shared" si="105"/>
        <v>1</v>
      </c>
      <c r="C623" s="425" t="str">
        <f t="shared" si="105"/>
        <v>M</v>
      </c>
      <c r="D623" s="248">
        <f t="shared" si="105"/>
        <v>0</v>
      </c>
      <c r="E623" s="248">
        <f t="shared" si="105"/>
        <v>3</v>
      </c>
      <c r="F623" s="249" t="s">
        <v>4484</v>
      </c>
      <c r="G623" s="249" t="str">
        <f>IF(B623=1,F623,"")</f>
        <v>RS.MA-01</v>
      </c>
      <c r="H623" s="248">
        <f t="shared" si="106"/>
        <v>1</v>
      </c>
      <c r="I623" s="248">
        <f t="shared" si="106"/>
        <v>0</v>
      </c>
      <c r="J623" s="248">
        <f t="shared" si="106"/>
        <v>5</v>
      </c>
      <c r="K623" s="248"/>
      <c r="L623" s="426" t="s">
        <v>2516</v>
      </c>
      <c r="N623" s="2"/>
    </row>
    <row r="624" spans="1:14" x14ac:dyDescent="0.3">
      <c r="A624" s="424" t="str">
        <f t="shared" si="105"/>
        <v>S 2.7</v>
      </c>
      <c r="B624" s="421">
        <f t="shared" si="105"/>
        <v>1</v>
      </c>
      <c r="C624" s="425" t="str">
        <f t="shared" si="105"/>
        <v>M</v>
      </c>
      <c r="D624" s="248">
        <f t="shared" si="105"/>
        <v>0</v>
      </c>
      <c r="E624" s="248">
        <f t="shared" si="105"/>
        <v>3</v>
      </c>
      <c r="F624" s="249" t="s">
        <v>4484</v>
      </c>
      <c r="G624" s="249" t="str">
        <f>IF(B624=1,F624,"")</f>
        <v>RS.MA-01</v>
      </c>
      <c r="H624" s="248">
        <f t="shared" si="106"/>
        <v>1</v>
      </c>
      <c r="I624" s="248">
        <f t="shared" si="106"/>
        <v>0</v>
      </c>
      <c r="J624" s="248">
        <f t="shared" si="106"/>
        <v>5</v>
      </c>
      <c r="K624" s="248"/>
      <c r="L624" s="426" t="s">
        <v>2516</v>
      </c>
      <c r="N624" s="2"/>
    </row>
    <row r="625" spans="1:14" x14ac:dyDescent="0.3">
      <c r="A625" s="72" t="s">
        <v>405</v>
      </c>
      <c r="B625" s="252">
        <f>$D$601-1</f>
        <v>1</v>
      </c>
      <c r="C625" s="274" t="s">
        <v>1311</v>
      </c>
      <c r="D625" s="22">
        <v>0</v>
      </c>
      <c r="E625" s="22">
        <v>3</v>
      </c>
      <c r="F625" s="200"/>
      <c r="G625" s="200"/>
      <c r="H625" s="37">
        <f>VLOOKUP(E625,'_Score matrix'!$B$31:$C$35,2,FALSE)</f>
        <v>1</v>
      </c>
      <c r="I625" s="37">
        <f>D625*H625</f>
        <v>0</v>
      </c>
      <c r="J625" s="37">
        <f t="shared" si="104"/>
        <v>5</v>
      </c>
      <c r="K625" s="37"/>
      <c r="L625" s="55"/>
      <c r="N625" s="2"/>
    </row>
    <row r="626" spans="1:14" x14ac:dyDescent="0.3">
      <c r="A626" s="72" t="s">
        <v>817</v>
      </c>
      <c r="B626" s="252">
        <f>$D$601-1</f>
        <v>1</v>
      </c>
      <c r="C626" s="274" t="s">
        <v>1311</v>
      </c>
      <c r="D626" s="22">
        <v>0</v>
      </c>
      <c r="E626" s="22">
        <v>3</v>
      </c>
      <c r="F626" s="200" t="s">
        <v>4447</v>
      </c>
      <c r="G626" s="37" t="str">
        <f>IF(B626=1,F626,"")</f>
        <v>PR.AT-01</v>
      </c>
      <c r="H626" s="37">
        <f>VLOOKUP(E626,'_Score matrix'!$B$31:$C$35,2,FALSE)</f>
        <v>1</v>
      </c>
      <c r="I626" s="37">
        <f>D626*H626</f>
        <v>0</v>
      </c>
      <c r="J626" s="37">
        <f t="shared" si="104"/>
        <v>5</v>
      </c>
      <c r="K626" s="37"/>
      <c r="L626" s="55"/>
      <c r="N626" s="2"/>
    </row>
    <row r="627" spans="1:14" x14ac:dyDescent="0.3">
      <c r="A627" s="72" t="s">
        <v>818</v>
      </c>
      <c r="B627" s="252">
        <f>$D$601-1</f>
        <v>1</v>
      </c>
      <c r="C627" s="274" t="s">
        <v>1311</v>
      </c>
      <c r="D627" s="22">
        <v>0</v>
      </c>
      <c r="E627" s="22">
        <v>3</v>
      </c>
      <c r="F627" s="200"/>
      <c r="G627" s="200"/>
      <c r="H627" s="37">
        <f>VLOOKUP(E627,'_Score matrix'!$B$31:$C$35,2,FALSE)</f>
        <v>1</v>
      </c>
      <c r="I627" s="37">
        <f>D627*H627</f>
        <v>0</v>
      </c>
      <c r="J627" s="37">
        <f t="shared" si="104"/>
        <v>5</v>
      </c>
      <c r="K627" s="37"/>
      <c r="L627" s="55"/>
      <c r="N627" s="2"/>
    </row>
    <row r="628" spans="1:14" x14ac:dyDescent="0.3">
      <c r="A628" s="72" t="s">
        <v>819</v>
      </c>
      <c r="B628" s="252">
        <f>$D$601-1</f>
        <v>1</v>
      </c>
      <c r="C628" s="274" t="s">
        <v>1311</v>
      </c>
      <c r="D628" s="22">
        <v>0</v>
      </c>
      <c r="E628" s="22">
        <v>3</v>
      </c>
      <c r="F628" s="200" t="s">
        <v>4447</v>
      </c>
      <c r="G628" s="37" t="str">
        <f>IF(B628=1,F628,"")</f>
        <v>PR.AT-01</v>
      </c>
      <c r="H628" s="37">
        <f>VLOOKUP(E628,'_Score matrix'!$B$31:$C$35,2,FALSE)</f>
        <v>1</v>
      </c>
      <c r="I628" s="37">
        <f>D628*H628</f>
        <v>0</v>
      </c>
      <c r="J628" s="37">
        <f t="shared" si="104"/>
        <v>5</v>
      </c>
      <c r="K628" s="37"/>
      <c r="L628" s="55"/>
      <c r="N628" s="2"/>
    </row>
    <row r="629" spans="1:14" x14ac:dyDescent="0.3">
      <c r="A629" s="424" t="str">
        <f t="shared" ref="A629:E630" si="107">A628</f>
        <v>S 2.11</v>
      </c>
      <c r="B629" s="421">
        <f t="shared" si="107"/>
        <v>1</v>
      </c>
      <c r="C629" s="425" t="str">
        <f t="shared" si="107"/>
        <v>M</v>
      </c>
      <c r="D629" s="248">
        <f t="shared" si="107"/>
        <v>0</v>
      </c>
      <c r="E629" s="248">
        <f t="shared" si="107"/>
        <v>3</v>
      </c>
      <c r="F629" s="249" t="s">
        <v>4497</v>
      </c>
      <c r="G629" s="249" t="str">
        <f>IF(B629=1,F629,"")</f>
        <v>RS.MI-01</v>
      </c>
      <c r="H629" s="248">
        <f t="shared" ref="H629:J630" si="108">H628</f>
        <v>1</v>
      </c>
      <c r="I629" s="248">
        <f t="shared" si="108"/>
        <v>0</v>
      </c>
      <c r="J629" s="248">
        <f t="shared" si="108"/>
        <v>5</v>
      </c>
      <c r="K629" s="248"/>
      <c r="L629" s="426" t="s">
        <v>2516</v>
      </c>
      <c r="N629" s="2"/>
    </row>
    <row r="630" spans="1:14" x14ac:dyDescent="0.3">
      <c r="A630" s="424" t="str">
        <f t="shared" si="107"/>
        <v>S 2.11</v>
      </c>
      <c r="B630" s="421">
        <f t="shared" si="107"/>
        <v>1</v>
      </c>
      <c r="C630" s="425" t="str">
        <f t="shared" si="107"/>
        <v>M</v>
      </c>
      <c r="D630" s="248">
        <f t="shared" si="107"/>
        <v>0</v>
      </c>
      <c r="E630" s="248">
        <f t="shared" si="107"/>
        <v>3</v>
      </c>
      <c r="F630" s="249" t="s">
        <v>4498</v>
      </c>
      <c r="G630" s="249" t="str">
        <f>IF(B630=1,F630,"")</f>
        <v>RS.MI-02</v>
      </c>
      <c r="H630" s="248">
        <f t="shared" si="108"/>
        <v>1</v>
      </c>
      <c r="I630" s="248">
        <f t="shared" si="108"/>
        <v>0</v>
      </c>
      <c r="J630" s="248">
        <f t="shared" si="108"/>
        <v>5</v>
      </c>
      <c r="K630" s="248"/>
      <c r="L630" s="426" t="s">
        <v>2516</v>
      </c>
      <c r="N630" s="2"/>
    </row>
    <row r="631" spans="1:14" x14ac:dyDescent="0.3">
      <c r="A631" s="72" t="s">
        <v>821</v>
      </c>
      <c r="B631" s="252">
        <f>$D$601-1</f>
        <v>1</v>
      </c>
      <c r="C631" s="274" t="s">
        <v>1311</v>
      </c>
      <c r="D631" s="22">
        <v>0</v>
      </c>
      <c r="E631" s="22">
        <v>3</v>
      </c>
      <c r="F631" s="200"/>
      <c r="G631" s="200"/>
      <c r="H631" s="37">
        <f>VLOOKUP(E631,'_Score matrix'!$B$31:$C$35,2,FALSE)</f>
        <v>1</v>
      </c>
      <c r="I631" s="37">
        <f>D631*H631</f>
        <v>0</v>
      </c>
      <c r="J631" s="37">
        <f t="shared" si="104"/>
        <v>5</v>
      </c>
      <c r="K631" s="37"/>
      <c r="L631" s="55"/>
      <c r="N631" s="2"/>
    </row>
    <row r="632" spans="1:14" x14ac:dyDescent="0.3">
      <c r="A632" s="72" t="s">
        <v>822</v>
      </c>
      <c r="B632" s="252">
        <f>$D$601-1</f>
        <v>1</v>
      </c>
      <c r="C632" s="274" t="s">
        <v>1311</v>
      </c>
      <c r="D632" s="22">
        <v>0</v>
      </c>
      <c r="E632" s="22">
        <v>3</v>
      </c>
      <c r="F632" s="200" t="s">
        <v>4484</v>
      </c>
      <c r="G632" s="37" t="str">
        <f>IF(B632=1,F632,"")</f>
        <v>RS.MA-01</v>
      </c>
      <c r="H632" s="37">
        <f>VLOOKUP(E632,'_Score matrix'!$B$31:$C$35,2,FALSE)</f>
        <v>1</v>
      </c>
      <c r="I632" s="37">
        <f>D632*H632</f>
        <v>0</v>
      </c>
      <c r="J632" s="37">
        <f t="shared" si="104"/>
        <v>5</v>
      </c>
      <c r="K632" s="37"/>
      <c r="L632" s="55"/>
      <c r="N632" s="2"/>
    </row>
    <row r="633" spans="1:14" x14ac:dyDescent="0.3">
      <c r="A633" s="72" t="s">
        <v>823</v>
      </c>
      <c r="B633" s="252">
        <f>$D$601-1</f>
        <v>1</v>
      </c>
      <c r="C633" s="274" t="s">
        <v>1311</v>
      </c>
      <c r="D633" s="22">
        <v>0</v>
      </c>
      <c r="E633" s="22">
        <v>3</v>
      </c>
      <c r="F633" s="200" t="s">
        <v>4438</v>
      </c>
      <c r="G633" s="37" t="str">
        <f>IF(B633=1,F633,"")</f>
        <v>ID.IM-03</v>
      </c>
      <c r="H633" s="37">
        <f>VLOOKUP(E633,'_Score matrix'!$B$31:$C$35,2,FALSE)</f>
        <v>1</v>
      </c>
      <c r="I633" s="37">
        <f>D633*H633</f>
        <v>0</v>
      </c>
      <c r="J633" s="37">
        <f t="shared" ref="J633:J634" si="109">5*H633</f>
        <v>5</v>
      </c>
      <c r="K633" s="37"/>
      <c r="L633" s="55"/>
      <c r="N633" s="2"/>
    </row>
    <row r="634" spans="1:14" x14ac:dyDescent="0.3">
      <c r="A634" s="72" t="s">
        <v>824</v>
      </c>
      <c r="B634" s="252">
        <f>$D$601-1</f>
        <v>1</v>
      </c>
      <c r="C634" s="274" t="s">
        <v>1311</v>
      </c>
      <c r="D634" s="22">
        <v>0</v>
      </c>
      <c r="E634" s="22">
        <v>3</v>
      </c>
      <c r="F634" s="200" t="s">
        <v>4438</v>
      </c>
      <c r="G634" s="37" t="str">
        <f>IF(B634=1,F634,"")</f>
        <v>ID.IM-03</v>
      </c>
      <c r="H634" s="37">
        <f>VLOOKUP(E634,'_Score matrix'!$B$31:$C$35,2,FALSE)</f>
        <v>1</v>
      </c>
      <c r="I634" s="37">
        <f>D634*H634</f>
        <v>0</v>
      </c>
      <c r="J634" s="37">
        <f t="shared" si="109"/>
        <v>5</v>
      </c>
      <c r="K634" s="37"/>
      <c r="L634" s="55"/>
      <c r="N634" s="2"/>
    </row>
    <row r="635" spans="1:14" x14ac:dyDescent="0.3">
      <c r="A635" s="424" t="str">
        <f>A634</f>
        <v>S 2.16</v>
      </c>
      <c r="B635" s="421">
        <f>B634</f>
        <v>1</v>
      </c>
      <c r="C635" s="425" t="str">
        <f>C634</f>
        <v>M</v>
      </c>
      <c r="D635" s="248">
        <f>D634</f>
        <v>0</v>
      </c>
      <c r="E635" s="248">
        <f>E634</f>
        <v>3</v>
      </c>
      <c r="F635" s="249"/>
      <c r="G635" s="249"/>
      <c r="H635" s="248">
        <f>H634</f>
        <v>1</v>
      </c>
      <c r="I635" s="248">
        <f>I634</f>
        <v>0</v>
      </c>
      <c r="J635" s="248">
        <f>J634</f>
        <v>5</v>
      </c>
      <c r="K635" s="248"/>
      <c r="L635" s="426" t="s">
        <v>2516</v>
      </c>
      <c r="N635" s="2"/>
    </row>
    <row r="636" spans="1:14" x14ac:dyDescent="0.3">
      <c r="A636" s="72" t="s">
        <v>825</v>
      </c>
      <c r="B636" s="252"/>
      <c r="C636" s="274"/>
      <c r="D636" s="22"/>
      <c r="E636" s="22"/>
      <c r="F636" s="200"/>
      <c r="G636" s="200"/>
      <c r="H636" s="37"/>
      <c r="I636" s="37"/>
      <c r="J636" s="37"/>
      <c r="K636" s="37"/>
      <c r="L636" s="55"/>
      <c r="N636" s="2"/>
    </row>
    <row r="637" spans="1:14" x14ac:dyDescent="0.3">
      <c r="A637" s="72" t="s">
        <v>3101</v>
      </c>
      <c r="B637" s="252">
        <f t="shared" ref="B637:B651" si="110">$D$601-1</f>
        <v>1</v>
      </c>
      <c r="C637" s="274" t="s">
        <v>1729</v>
      </c>
      <c r="D637" s="22">
        <v>0</v>
      </c>
      <c r="E637" s="22">
        <f t="shared" ref="E637:E673" si="111">IF(D637=6, 1, 3)</f>
        <v>3</v>
      </c>
      <c r="F637" s="200" t="s">
        <v>4494</v>
      </c>
      <c r="G637" s="37" t="str">
        <f t="shared" ref="G637:G661" si="112">IF(B637=1,F637,"")</f>
        <v>RS.CO-02</v>
      </c>
      <c r="H637" s="37">
        <f>VLOOKUP(E637,'_Score matrix'!$B$31:$C$35,2,FALSE)</f>
        <v>1</v>
      </c>
      <c r="I637" s="37">
        <f t="shared" ref="I637:I651" si="113">D637*H637</f>
        <v>0</v>
      </c>
      <c r="J637" s="37">
        <f>5*H637</f>
        <v>5</v>
      </c>
      <c r="K637" s="37"/>
      <c r="L637" s="55"/>
      <c r="N637" s="2"/>
    </row>
    <row r="638" spans="1:14" x14ac:dyDescent="0.3">
      <c r="A638" s="72" t="s">
        <v>3102</v>
      </c>
      <c r="B638" s="252">
        <f t="shared" si="110"/>
        <v>1</v>
      </c>
      <c r="C638" s="274" t="s">
        <v>1729</v>
      </c>
      <c r="D638" s="22">
        <v>0</v>
      </c>
      <c r="E638" s="22">
        <f t="shared" si="111"/>
        <v>3</v>
      </c>
      <c r="F638" s="200" t="s">
        <v>4498</v>
      </c>
      <c r="G638" s="37" t="str">
        <f t="shared" si="112"/>
        <v>RS.MI-02</v>
      </c>
      <c r="H638" s="37">
        <f>VLOOKUP(E638,'_Score matrix'!$B$31:$C$35,2,FALSE)</f>
        <v>1</v>
      </c>
      <c r="I638" s="37">
        <f t="shared" si="113"/>
        <v>0</v>
      </c>
      <c r="J638" s="37">
        <f t="shared" ref="J638:J673" si="114">5*H638</f>
        <v>5</v>
      </c>
      <c r="K638" s="37"/>
      <c r="L638" s="55"/>
      <c r="N638" s="2"/>
    </row>
    <row r="639" spans="1:14" x14ac:dyDescent="0.3">
      <c r="A639" s="72" t="s">
        <v>3103</v>
      </c>
      <c r="B639" s="252">
        <f t="shared" si="110"/>
        <v>1</v>
      </c>
      <c r="C639" s="274" t="s">
        <v>1729</v>
      </c>
      <c r="D639" s="22">
        <v>0</v>
      </c>
      <c r="E639" s="22">
        <f t="shared" si="111"/>
        <v>3</v>
      </c>
      <c r="F639" s="200" t="s">
        <v>4485</v>
      </c>
      <c r="G639" s="37" t="str">
        <f t="shared" si="112"/>
        <v>RS.MA-02</v>
      </c>
      <c r="H639" s="37">
        <f>VLOOKUP(E639,'_Score matrix'!$B$31:$C$35,2,FALSE)</f>
        <v>1</v>
      </c>
      <c r="I639" s="37">
        <f t="shared" si="113"/>
        <v>0</v>
      </c>
      <c r="J639" s="37">
        <f t="shared" si="114"/>
        <v>5</v>
      </c>
      <c r="K639" s="37"/>
      <c r="L639" s="55"/>
      <c r="N639" s="2"/>
    </row>
    <row r="640" spans="1:14" x14ac:dyDescent="0.3">
      <c r="A640" s="72" t="s">
        <v>3104</v>
      </c>
      <c r="B640" s="252">
        <f t="shared" si="110"/>
        <v>1</v>
      </c>
      <c r="C640" s="274" t="s">
        <v>1729</v>
      </c>
      <c r="D640" s="22">
        <v>0</v>
      </c>
      <c r="E640" s="22">
        <f t="shared" si="111"/>
        <v>3</v>
      </c>
      <c r="F640" s="200" t="s">
        <v>4487</v>
      </c>
      <c r="G640" s="37" t="str">
        <f t="shared" si="112"/>
        <v>RS.MA-04</v>
      </c>
      <c r="H640" s="37">
        <f>VLOOKUP(E640,'_Score matrix'!$B$31:$C$35,2,FALSE)</f>
        <v>1</v>
      </c>
      <c r="I640" s="37">
        <f t="shared" si="113"/>
        <v>0</v>
      </c>
      <c r="J640" s="37">
        <f t="shared" si="114"/>
        <v>5</v>
      </c>
      <c r="K640" s="37"/>
      <c r="L640" s="55"/>
      <c r="N640" s="2"/>
    </row>
    <row r="641" spans="1:14" x14ac:dyDescent="0.3">
      <c r="A641" s="72" t="s">
        <v>3105</v>
      </c>
      <c r="B641" s="252">
        <f t="shared" si="110"/>
        <v>1</v>
      </c>
      <c r="C641" s="274" t="s">
        <v>1729</v>
      </c>
      <c r="D641" s="22">
        <v>0</v>
      </c>
      <c r="E641" s="22">
        <f t="shared" si="111"/>
        <v>3</v>
      </c>
      <c r="F641" s="37" t="s">
        <v>4490</v>
      </c>
      <c r="G641" s="37" t="str">
        <f t="shared" si="112"/>
        <v>RS.AN-03</v>
      </c>
      <c r="H641" s="37">
        <f>VLOOKUP(E641,'_Score matrix'!$B$31:$C$35,2,FALSE)</f>
        <v>1</v>
      </c>
      <c r="I641" s="37">
        <f t="shared" si="113"/>
        <v>0</v>
      </c>
      <c r="J641" s="37">
        <f t="shared" si="114"/>
        <v>5</v>
      </c>
      <c r="K641" s="37"/>
      <c r="L641" s="55"/>
      <c r="N641" s="2"/>
    </row>
    <row r="642" spans="1:14" x14ac:dyDescent="0.3">
      <c r="A642" s="72" t="s">
        <v>3106</v>
      </c>
      <c r="B642" s="252">
        <f t="shared" si="110"/>
        <v>1</v>
      </c>
      <c r="C642" s="274" t="s">
        <v>1729</v>
      </c>
      <c r="D642" s="22">
        <v>0</v>
      </c>
      <c r="E642" s="22">
        <f t="shared" si="111"/>
        <v>3</v>
      </c>
      <c r="F642" s="37" t="s">
        <v>4497</v>
      </c>
      <c r="G642" s="37" t="str">
        <f t="shared" si="112"/>
        <v>RS.MI-01</v>
      </c>
      <c r="H642" s="37">
        <f>VLOOKUP(E642,'_Score matrix'!$B$31:$C$35,2,FALSE)</f>
        <v>1</v>
      </c>
      <c r="I642" s="37">
        <f t="shared" si="113"/>
        <v>0</v>
      </c>
      <c r="J642" s="37">
        <f t="shared" si="114"/>
        <v>5</v>
      </c>
      <c r="K642" s="37"/>
      <c r="L642" s="55"/>
      <c r="N642" s="2"/>
    </row>
    <row r="643" spans="1:14" x14ac:dyDescent="0.3">
      <c r="A643" s="72" t="s">
        <v>3107</v>
      </c>
      <c r="B643" s="252">
        <f t="shared" si="110"/>
        <v>1</v>
      </c>
      <c r="C643" s="274" t="s">
        <v>1729</v>
      </c>
      <c r="D643" s="22">
        <v>0</v>
      </c>
      <c r="E643" s="22">
        <f t="shared" si="111"/>
        <v>3</v>
      </c>
      <c r="F643" s="37" t="s">
        <v>4448</v>
      </c>
      <c r="G643" s="37" t="str">
        <f t="shared" si="112"/>
        <v>PR.AT-02</v>
      </c>
      <c r="H643" s="37">
        <f>VLOOKUP(E643,'_Score matrix'!$B$31:$C$35,2,FALSE)</f>
        <v>1</v>
      </c>
      <c r="I643" s="37">
        <f t="shared" si="113"/>
        <v>0</v>
      </c>
      <c r="J643" s="37">
        <f t="shared" si="114"/>
        <v>5</v>
      </c>
      <c r="K643" s="37"/>
      <c r="L643" s="55"/>
      <c r="N643" s="2"/>
    </row>
    <row r="644" spans="1:14" x14ac:dyDescent="0.3">
      <c r="A644" s="72" t="s">
        <v>3108</v>
      </c>
      <c r="B644" s="252">
        <f t="shared" si="110"/>
        <v>1</v>
      </c>
      <c r="C644" s="274" t="s">
        <v>1729</v>
      </c>
      <c r="D644" s="22">
        <v>0</v>
      </c>
      <c r="E644" s="22">
        <f t="shared" si="111"/>
        <v>3</v>
      </c>
      <c r="F644" s="200" t="s">
        <v>4484</v>
      </c>
      <c r="G644" s="37" t="str">
        <f t="shared" si="112"/>
        <v>RS.MA-01</v>
      </c>
      <c r="H644" s="37">
        <f>VLOOKUP(E644,'_Score matrix'!$B$31:$C$35,2,FALSE)</f>
        <v>1</v>
      </c>
      <c r="I644" s="37">
        <f t="shared" si="113"/>
        <v>0</v>
      </c>
      <c r="J644" s="37">
        <f t="shared" si="114"/>
        <v>5</v>
      </c>
      <c r="K644" s="37"/>
      <c r="L644" s="55"/>
      <c r="N644" s="2"/>
    </row>
    <row r="645" spans="1:14" x14ac:dyDescent="0.3">
      <c r="A645" s="72" t="s">
        <v>3109</v>
      </c>
      <c r="B645" s="252">
        <f t="shared" si="110"/>
        <v>1</v>
      </c>
      <c r="C645" s="274" t="s">
        <v>1729</v>
      </c>
      <c r="D645" s="22">
        <v>0</v>
      </c>
      <c r="E645" s="22">
        <f t="shared" si="111"/>
        <v>3</v>
      </c>
      <c r="F645" s="37" t="s">
        <v>4437</v>
      </c>
      <c r="G645" s="37" t="str">
        <f t="shared" si="112"/>
        <v>ID.IM-02</v>
      </c>
      <c r="H645" s="37">
        <f>VLOOKUP(E645,'_Score matrix'!$B$31:$C$35,2,FALSE)</f>
        <v>1</v>
      </c>
      <c r="I645" s="37">
        <f t="shared" si="113"/>
        <v>0</v>
      </c>
      <c r="J645" s="37">
        <f t="shared" si="114"/>
        <v>5</v>
      </c>
      <c r="K645" s="37"/>
      <c r="L645" s="55"/>
      <c r="N645" s="2"/>
    </row>
    <row r="646" spans="1:14" x14ac:dyDescent="0.3">
      <c r="A646" s="72" t="s">
        <v>3110</v>
      </c>
      <c r="B646" s="252">
        <f t="shared" si="110"/>
        <v>1</v>
      </c>
      <c r="C646" s="274" t="s">
        <v>1729</v>
      </c>
      <c r="D646" s="22">
        <v>0</v>
      </c>
      <c r="E646" s="22">
        <f t="shared" si="111"/>
        <v>3</v>
      </c>
      <c r="F646" s="200" t="s">
        <v>4447</v>
      </c>
      <c r="G646" s="37" t="str">
        <f t="shared" si="112"/>
        <v>PR.AT-01</v>
      </c>
      <c r="H646" s="37">
        <f>VLOOKUP(E646,'_Score matrix'!$B$31:$C$35,2,FALSE)</f>
        <v>1</v>
      </c>
      <c r="I646" s="37">
        <f t="shared" si="113"/>
        <v>0</v>
      </c>
      <c r="J646" s="37">
        <f t="shared" si="114"/>
        <v>5</v>
      </c>
      <c r="K646" s="37"/>
      <c r="L646" s="55"/>
      <c r="N646" s="2"/>
    </row>
    <row r="647" spans="1:14" x14ac:dyDescent="0.3">
      <c r="A647" s="72" t="s">
        <v>3111</v>
      </c>
      <c r="B647" s="252">
        <f t="shared" si="110"/>
        <v>1</v>
      </c>
      <c r="C647" s="274" t="s">
        <v>1729</v>
      </c>
      <c r="D647" s="22">
        <v>0</v>
      </c>
      <c r="E647" s="22">
        <f t="shared" si="111"/>
        <v>3</v>
      </c>
      <c r="F647" s="200" t="s">
        <v>4447</v>
      </c>
      <c r="G647" s="37" t="str">
        <f t="shared" si="112"/>
        <v>PR.AT-01</v>
      </c>
      <c r="H647" s="37">
        <f>VLOOKUP(E647,'_Score matrix'!$B$31:$C$35,2,FALSE)</f>
        <v>1</v>
      </c>
      <c r="I647" s="37">
        <f t="shared" si="113"/>
        <v>0</v>
      </c>
      <c r="J647" s="37">
        <f t="shared" si="114"/>
        <v>5</v>
      </c>
      <c r="K647" s="37"/>
      <c r="L647" s="55"/>
      <c r="N647" s="2"/>
    </row>
    <row r="648" spans="1:14" x14ac:dyDescent="0.3">
      <c r="A648" s="72" t="s">
        <v>3112</v>
      </c>
      <c r="B648" s="252">
        <f t="shared" si="110"/>
        <v>1</v>
      </c>
      <c r="C648" s="274" t="s">
        <v>1729</v>
      </c>
      <c r="D648" s="22">
        <v>0</v>
      </c>
      <c r="E648" s="22">
        <f t="shared" si="111"/>
        <v>3</v>
      </c>
      <c r="F648" s="200" t="s">
        <v>4494</v>
      </c>
      <c r="G648" s="37" t="str">
        <f t="shared" si="112"/>
        <v>RS.CO-02</v>
      </c>
      <c r="H648" s="37">
        <f>VLOOKUP(E648,'_Score matrix'!$B$31:$C$35,2,FALSE)</f>
        <v>1</v>
      </c>
      <c r="I648" s="37">
        <f t="shared" si="113"/>
        <v>0</v>
      </c>
      <c r="J648" s="37">
        <f t="shared" si="114"/>
        <v>5</v>
      </c>
      <c r="K648" s="37"/>
      <c r="L648" s="55"/>
      <c r="N648" s="2"/>
    </row>
    <row r="649" spans="1:14" x14ac:dyDescent="0.3">
      <c r="A649" s="72" t="s">
        <v>3113</v>
      </c>
      <c r="B649" s="252">
        <f t="shared" si="110"/>
        <v>1</v>
      </c>
      <c r="C649" s="274" t="s">
        <v>1729</v>
      </c>
      <c r="D649" s="22">
        <v>0</v>
      </c>
      <c r="E649" s="22">
        <f t="shared" si="111"/>
        <v>3</v>
      </c>
      <c r="F649" s="200" t="s">
        <v>4494</v>
      </c>
      <c r="G649" s="37" t="str">
        <f t="shared" si="112"/>
        <v>RS.CO-02</v>
      </c>
      <c r="H649" s="37">
        <f>VLOOKUP(E649,'_Score matrix'!$B$31:$C$35,2,FALSE)</f>
        <v>1</v>
      </c>
      <c r="I649" s="37">
        <f t="shared" si="113"/>
        <v>0</v>
      </c>
      <c r="J649" s="37">
        <f t="shared" si="114"/>
        <v>5</v>
      </c>
      <c r="K649" s="37"/>
      <c r="L649" s="55"/>
      <c r="N649" s="2"/>
    </row>
    <row r="650" spans="1:14" x14ac:dyDescent="0.3">
      <c r="A650" s="72" t="s">
        <v>3114</v>
      </c>
      <c r="B650" s="252">
        <f t="shared" si="110"/>
        <v>1</v>
      </c>
      <c r="C650" s="274" t="s">
        <v>1729</v>
      </c>
      <c r="D650" s="22">
        <v>0</v>
      </c>
      <c r="E650" s="22">
        <f t="shared" si="111"/>
        <v>3</v>
      </c>
      <c r="F650" s="200" t="s">
        <v>4485</v>
      </c>
      <c r="G650" s="37" t="str">
        <f t="shared" si="112"/>
        <v>RS.MA-02</v>
      </c>
      <c r="H650" s="37">
        <f>VLOOKUP(E650,'_Score matrix'!$B$31:$C$35,2,FALSE)</f>
        <v>1</v>
      </c>
      <c r="I650" s="37">
        <f t="shared" si="113"/>
        <v>0</v>
      </c>
      <c r="J650" s="37">
        <f t="shared" si="114"/>
        <v>5</v>
      </c>
      <c r="K650" s="37"/>
      <c r="L650" s="55"/>
      <c r="N650" s="2"/>
    </row>
    <row r="651" spans="1:14" x14ac:dyDescent="0.3">
      <c r="A651" s="72" t="s">
        <v>3115</v>
      </c>
      <c r="B651" s="252">
        <f t="shared" si="110"/>
        <v>1</v>
      </c>
      <c r="C651" s="274" t="s">
        <v>1729</v>
      </c>
      <c r="D651" s="22">
        <v>0</v>
      </c>
      <c r="E651" s="22">
        <f t="shared" si="111"/>
        <v>3</v>
      </c>
      <c r="F651" s="200" t="s">
        <v>4485</v>
      </c>
      <c r="G651" s="37" t="str">
        <f t="shared" si="112"/>
        <v>RS.MA-02</v>
      </c>
      <c r="H651" s="37">
        <f>VLOOKUP(E651,'_Score matrix'!$B$31:$C$35,2,FALSE)</f>
        <v>1</v>
      </c>
      <c r="I651" s="37">
        <f t="shared" si="113"/>
        <v>0</v>
      </c>
      <c r="J651" s="37">
        <f t="shared" si="114"/>
        <v>5</v>
      </c>
      <c r="K651" s="37"/>
      <c r="L651" s="55"/>
      <c r="N651" s="2"/>
    </row>
    <row r="652" spans="1:14" x14ac:dyDescent="0.3">
      <c r="A652" s="424" t="str">
        <f>A651</f>
        <v>S 2.17.15</v>
      </c>
      <c r="B652" s="421">
        <f>B651</f>
        <v>1</v>
      </c>
      <c r="C652" s="425" t="str">
        <f>C651</f>
        <v>C</v>
      </c>
      <c r="D652" s="248">
        <f>D651</f>
        <v>0</v>
      </c>
      <c r="E652" s="248">
        <f>E651</f>
        <v>3</v>
      </c>
      <c r="F652" s="249" t="s">
        <v>4479</v>
      </c>
      <c r="G652" s="249" t="str">
        <f t="shared" si="112"/>
        <v>DE.AE-04</v>
      </c>
      <c r="H652" s="248">
        <f>H651</f>
        <v>1</v>
      </c>
      <c r="I652" s="248">
        <f>I651</f>
        <v>0</v>
      </c>
      <c r="J652" s="248">
        <f>J651</f>
        <v>5</v>
      </c>
      <c r="K652" s="248"/>
      <c r="L652" s="426" t="s">
        <v>2516</v>
      </c>
      <c r="N652" s="2"/>
    </row>
    <row r="653" spans="1:14" x14ac:dyDescent="0.3">
      <c r="A653" s="72" t="s">
        <v>3116</v>
      </c>
      <c r="B653" s="252">
        <f>$D$601-1</f>
        <v>1</v>
      </c>
      <c r="C653" s="274" t="s">
        <v>1729</v>
      </c>
      <c r="D653" s="22">
        <v>0</v>
      </c>
      <c r="E653" s="22">
        <f t="shared" si="111"/>
        <v>3</v>
      </c>
      <c r="F653" s="200" t="s">
        <v>4485</v>
      </c>
      <c r="G653" s="37" t="str">
        <f t="shared" si="112"/>
        <v>RS.MA-02</v>
      </c>
      <c r="H653" s="37">
        <f>VLOOKUP(E653,'_Score matrix'!$B$31:$C$35,2,FALSE)</f>
        <v>1</v>
      </c>
      <c r="I653" s="37">
        <f>D653*H653</f>
        <v>0</v>
      </c>
      <c r="J653" s="37">
        <f t="shared" si="114"/>
        <v>5</v>
      </c>
      <c r="K653" s="37"/>
      <c r="L653" s="55"/>
      <c r="N653" s="2"/>
    </row>
    <row r="654" spans="1:14" x14ac:dyDescent="0.3">
      <c r="A654" s="424" t="str">
        <f>A653</f>
        <v>S 2.17.16</v>
      </c>
      <c r="B654" s="421">
        <f>B653</f>
        <v>1</v>
      </c>
      <c r="C654" s="425" t="str">
        <f>C653</f>
        <v>C</v>
      </c>
      <c r="D654" s="248">
        <f>D653</f>
        <v>0</v>
      </c>
      <c r="E654" s="248">
        <f>E653</f>
        <v>3</v>
      </c>
      <c r="F654" s="249" t="s">
        <v>4479</v>
      </c>
      <c r="G654" s="249" t="str">
        <f t="shared" si="112"/>
        <v>DE.AE-04</v>
      </c>
      <c r="H654" s="248">
        <f>H653</f>
        <v>1</v>
      </c>
      <c r="I654" s="248">
        <f>I653</f>
        <v>0</v>
      </c>
      <c r="J654" s="248">
        <f>J653</f>
        <v>5</v>
      </c>
      <c r="K654" s="248"/>
      <c r="L654" s="426" t="s">
        <v>2516</v>
      </c>
      <c r="N654" s="2"/>
    </row>
    <row r="655" spans="1:14" x14ac:dyDescent="0.3">
      <c r="A655" s="72" t="s">
        <v>3117</v>
      </c>
      <c r="B655" s="252">
        <f t="shared" ref="B655:B664" si="115">$D$601-1</f>
        <v>1</v>
      </c>
      <c r="C655" s="274" t="s">
        <v>1729</v>
      </c>
      <c r="D655" s="22">
        <v>0</v>
      </c>
      <c r="E655" s="22">
        <f t="shared" si="111"/>
        <v>3</v>
      </c>
      <c r="F655" s="37" t="s">
        <v>4486</v>
      </c>
      <c r="G655" s="37" t="str">
        <f t="shared" si="112"/>
        <v>RS.MA-03</v>
      </c>
      <c r="H655" s="37">
        <f>VLOOKUP(E655,'_Score matrix'!$B$31:$C$35,2,FALSE)</f>
        <v>1</v>
      </c>
      <c r="I655" s="37">
        <f t="shared" ref="I655:I664" si="116">D655*H655</f>
        <v>0</v>
      </c>
      <c r="J655" s="37">
        <f t="shared" si="114"/>
        <v>5</v>
      </c>
      <c r="K655" s="37"/>
      <c r="L655" s="55"/>
      <c r="N655" s="2"/>
    </row>
    <row r="656" spans="1:14" x14ac:dyDescent="0.3">
      <c r="A656" s="72" t="s">
        <v>3118</v>
      </c>
      <c r="B656" s="252">
        <f t="shared" si="115"/>
        <v>1</v>
      </c>
      <c r="C656" s="274" t="s">
        <v>1729</v>
      </c>
      <c r="D656" s="22">
        <v>0</v>
      </c>
      <c r="E656" s="22">
        <f t="shared" si="111"/>
        <v>3</v>
      </c>
      <c r="F656" s="37" t="s">
        <v>4484</v>
      </c>
      <c r="G656" s="37" t="str">
        <f t="shared" si="112"/>
        <v>RS.MA-01</v>
      </c>
      <c r="H656" s="37">
        <f>VLOOKUP(E656,'_Score matrix'!$B$31:$C$35,2,FALSE)</f>
        <v>1</v>
      </c>
      <c r="I656" s="37">
        <f t="shared" si="116"/>
        <v>0</v>
      </c>
      <c r="J656" s="37">
        <f t="shared" si="114"/>
        <v>5</v>
      </c>
      <c r="K656" s="37"/>
      <c r="L656" s="55"/>
      <c r="N656" s="2"/>
    </row>
    <row r="657" spans="1:14" x14ac:dyDescent="0.3">
      <c r="A657" s="72" t="s">
        <v>3119</v>
      </c>
      <c r="B657" s="252">
        <f t="shared" si="115"/>
        <v>1</v>
      </c>
      <c r="C657" s="274" t="s">
        <v>1729</v>
      </c>
      <c r="D657" s="22">
        <v>0</v>
      </c>
      <c r="E657" s="22">
        <f t="shared" si="111"/>
        <v>3</v>
      </c>
      <c r="F657" s="37" t="s">
        <v>4484</v>
      </c>
      <c r="G657" s="37" t="str">
        <f t="shared" si="112"/>
        <v>RS.MA-01</v>
      </c>
      <c r="H657" s="37">
        <f>VLOOKUP(E657,'_Score matrix'!$B$31:$C$35,2,FALSE)</f>
        <v>1</v>
      </c>
      <c r="I657" s="37">
        <f t="shared" si="116"/>
        <v>0</v>
      </c>
      <c r="J657" s="37">
        <f t="shared" si="114"/>
        <v>5</v>
      </c>
      <c r="K657" s="37"/>
      <c r="L657" s="55"/>
      <c r="N657" s="2"/>
    </row>
    <row r="658" spans="1:14" x14ac:dyDescent="0.3">
      <c r="A658" s="72" t="s">
        <v>3120</v>
      </c>
      <c r="B658" s="252">
        <f t="shared" si="115"/>
        <v>1</v>
      </c>
      <c r="C658" s="274" t="s">
        <v>1729</v>
      </c>
      <c r="D658" s="22">
        <v>0</v>
      </c>
      <c r="E658" s="22">
        <f t="shared" si="111"/>
        <v>3</v>
      </c>
      <c r="F658" s="37" t="s">
        <v>4494</v>
      </c>
      <c r="G658" s="37" t="str">
        <f t="shared" si="112"/>
        <v>RS.CO-02</v>
      </c>
      <c r="H658" s="37">
        <f>VLOOKUP(E658,'_Score matrix'!$B$31:$C$35,2,FALSE)</f>
        <v>1</v>
      </c>
      <c r="I658" s="37">
        <f t="shared" si="116"/>
        <v>0</v>
      </c>
      <c r="J658" s="37">
        <f t="shared" si="114"/>
        <v>5</v>
      </c>
      <c r="K658" s="37"/>
      <c r="L658" s="55"/>
      <c r="N658" s="2"/>
    </row>
    <row r="659" spans="1:14" x14ac:dyDescent="0.3">
      <c r="A659" s="72" t="s">
        <v>3121</v>
      </c>
      <c r="B659" s="252">
        <f t="shared" si="115"/>
        <v>1</v>
      </c>
      <c r="C659" s="274" t="s">
        <v>1729</v>
      </c>
      <c r="D659" s="22">
        <v>0</v>
      </c>
      <c r="E659" s="22">
        <f t="shared" si="111"/>
        <v>3</v>
      </c>
      <c r="F659" s="37" t="s">
        <v>4484</v>
      </c>
      <c r="G659" s="37" t="str">
        <f t="shared" si="112"/>
        <v>RS.MA-01</v>
      </c>
      <c r="H659" s="37">
        <f>VLOOKUP(E659,'_Score matrix'!$B$31:$C$35,2,FALSE)</f>
        <v>1</v>
      </c>
      <c r="I659" s="37">
        <f t="shared" si="116"/>
        <v>0</v>
      </c>
      <c r="J659" s="37">
        <f t="shared" ref="J659:J660" si="117">5*H659</f>
        <v>5</v>
      </c>
      <c r="K659" s="37"/>
      <c r="L659" s="55"/>
      <c r="N659" s="2"/>
    </row>
    <row r="660" spans="1:14" x14ac:dyDescent="0.3">
      <c r="A660" s="72" t="s">
        <v>3122</v>
      </c>
      <c r="B660" s="252">
        <f t="shared" si="115"/>
        <v>1</v>
      </c>
      <c r="C660" s="274" t="s">
        <v>1729</v>
      </c>
      <c r="D660" s="22">
        <v>0</v>
      </c>
      <c r="E660" s="22">
        <f t="shared" si="111"/>
        <v>3</v>
      </c>
      <c r="F660" s="37" t="s">
        <v>4484</v>
      </c>
      <c r="G660" s="37" t="str">
        <f t="shared" si="112"/>
        <v>RS.MA-01</v>
      </c>
      <c r="H660" s="37">
        <f>VLOOKUP(E660,'_Score matrix'!$B$31:$C$35,2,FALSE)</f>
        <v>1</v>
      </c>
      <c r="I660" s="37">
        <f t="shared" si="116"/>
        <v>0</v>
      </c>
      <c r="J660" s="37">
        <f t="shared" si="117"/>
        <v>5</v>
      </c>
      <c r="K660" s="37"/>
      <c r="L660" s="55"/>
      <c r="N660" s="2"/>
    </row>
    <row r="661" spans="1:14" x14ac:dyDescent="0.3">
      <c r="A661" s="72" t="s">
        <v>3123</v>
      </c>
      <c r="B661" s="252">
        <f t="shared" si="115"/>
        <v>1</v>
      </c>
      <c r="C661" s="274" t="s">
        <v>1729</v>
      </c>
      <c r="D661" s="22">
        <v>0</v>
      </c>
      <c r="E661" s="22">
        <f t="shared" si="111"/>
        <v>3</v>
      </c>
      <c r="F661" s="200" t="s">
        <v>4494</v>
      </c>
      <c r="G661" s="37" t="str">
        <f t="shared" si="112"/>
        <v>RS.CO-02</v>
      </c>
      <c r="H661" s="37">
        <f>VLOOKUP(E661,'_Score matrix'!$B$31:$C$35,2,FALSE)</f>
        <v>1</v>
      </c>
      <c r="I661" s="37">
        <f t="shared" si="116"/>
        <v>0</v>
      </c>
      <c r="J661" s="37">
        <f t="shared" si="114"/>
        <v>5</v>
      </c>
      <c r="K661" s="37"/>
      <c r="L661" s="55"/>
      <c r="N661" s="2"/>
    </row>
    <row r="662" spans="1:14" x14ac:dyDescent="0.3">
      <c r="A662" s="72" t="s">
        <v>3124</v>
      </c>
      <c r="B662" s="252">
        <f t="shared" si="115"/>
        <v>1</v>
      </c>
      <c r="C662" s="274" t="s">
        <v>1729</v>
      </c>
      <c r="D662" s="22">
        <v>0</v>
      </c>
      <c r="E662" s="22">
        <f t="shared" si="111"/>
        <v>3</v>
      </c>
      <c r="F662" s="37"/>
      <c r="G662" s="37"/>
      <c r="H662" s="37">
        <f>VLOOKUP(E662,'_Score matrix'!$B$31:$C$35,2,FALSE)</f>
        <v>1</v>
      </c>
      <c r="I662" s="37">
        <f t="shared" si="116"/>
        <v>0</v>
      </c>
      <c r="J662" s="37">
        <f t="shared" si="114"/>
        <v>5</v>
      </c>
      <c r="K662" s="37"/>
      <c r="L662" s="55"/>
      <c r="N662" s="2"/>
    </row>
    <row r="663" spans="1:14" x14ac:dyDescent="0.3">
      <c r="A663" s="72" t="s">
        <v>3125</v>
      </c>
      <c r="B663" s="252">
        <f t="shared" si="115"/>
        <v>1</v>
      </c>
      <c r="C663" s="274" t="s">
        <v>1729</v>
      </c>
      <c r="D663" s="22">
        <v>0</v>
      </c>
      <c r="E663" s="22">
        <f t="shared" si="111"/>
        <v>3</v>
      </c>
      <c r="F663" s="37" t="s">
        <v>4490</v>
      </c>
      <c r="G663" s="37" t="str">
        <f t="shared" ref="G663:G673" si="118">IF(B663=1,F663,"")</f>
        <v>RS.AN-03</v>
      </c>
      <c r="H663" s="37">
        <f>VLOOKUP(E663,'_Score matrix'!$B$31:$C$35,2,FALSE)</f>
        <v>1</v>
      </c>
      <c r="I663" s="37">
        <f t="shared" si="116"/>
        <v>0</v>
      </c>
      <c r="J663" s="37">
        <f t="shared" si="114"/>
        <v>5</v>
      </c>
      <c r="K663" s="37"/>
      <c r="L663" s="55"/>
      <c r="N663" s="2"/>
    </row>
    <row r="664" spans="1:14" x14ac:dyDescent="0.3">
      <c r="A664" s="72" t="s">
        <v>3126</v>
      </c>
      <c r="B664" s="252">
        <f t="shared" si="115"/>
        <v>1</v>
      </c>
      <c r="C664" s="274" t="s">
        <v>1729</v>
      </c>
      <c r="D664" s="22">
        <v>0</v>
      </c>
      <c r="E664" s="22">
        <f t="shared" si="111"/>
        <v>3</v>
      </c>
      <c r="F664" s="37" t="s">
        <v>4497</v>
      </c>
      <c r="G664" s="37" t="str">
        <f t="shared" si="118"/>
        <v>RS.MI-01</v>
      </c>
      <c r="H664" s="37">
        <f>VLOOKUP(E664,'_Score matrix'!$B$31:$C$35,2,FALSE)</f>
        <v>1</v>
      </c>
      <c r="I664" s="37">
        <f t="shared" si="116"/>
        <v>0</v>
      </c>
      <c r="J664" s="37">
        <f t="shared" si="114"/>
        <v>5</v>
      </c>
      <c r="K664" s="37"/>
      <c r="L664" s="55"/>
      <c r="N664" s="2"/>
    </row>
    <row r="665" spans="1:14" x14ac:dyDescent="0.3">
      <c r="A665" s="424" t="str">
        <f>A664</f>
        <v>S 2.17.26</v>
      </c>
      <c r="B665" s="421">
        <f>B664</f>
        <v>1</v>
      </c>
      <c r="C665" s="425" t="str">
        <f>C664</f>
        <v>C</v>
      </c>
      <c r="D665" s="248">
        <f>D664</f>
        <v>0</v>
      </c>
      <c r="E665" s="248">
        <f>E664</f>
        <v>3</v>
      </c>
      <c r="F665" s="249" t="s">
        <v>4498</v>
      </c>
      <c r="G665" s="249" t="str">
        <f t="shared" si="118"/>
        <v>RS.MI-02</v>
      </c>
      <c r="H665" s="248">
        <f>H664</f>
        <v>1</v>
      </c>
      <c r="I665" s="248">
        <f>I664</f>
        <v>0</v>
      </c>
      <c r="J665" s="248">
        <f>J664</f>
        <v>5</v>
      </c>
      <c r="K665" s="248"/>
      <c r="L665" s="426" t="s">
        <v>2516</v>
      </c>
      <c r="N665" s="2"/>
    </row>
    <row r="666" spans="1:14" x14ac:dyDescent="0.3">
      <c r="A666" s="72" t="s">
        <v>3127</v>
      </c>
      <c r="B666" s="252">
        <f>$D$601-1</f>
        <v>1</v>
      </c>
      <c r="C666" s="274" t="s">
        <v>1729</v>
      </c>
      <c r="D666" s="22">
        <v>0</v>
      </c>
      <c r="E666" s="22">
        <f t="shared" si="111"/>
        <v>3</v>
      </c>
      <c r="F666" s="37" t="s">
        <v>4497</v>
      </c>
      <c r="G666" s="37" t="str">
        <f t="shared" si="118"/>
        <v>RS.MI-01</v>
      </c>
      <c r="H666" s="37">
        <f>VLOOKUP(E666,'_Score matrix'!$B$31:$C$35,2,FALSE)</f>
        <v>1</v>
      </c>
      <c r="I666" s="37">
        <f>D666*H666</f>
        <v>0</v>
      </c>
      <c r="J666" s="37">
        <f t="shared" si="114"/>
        <v>5</v>
      </c>
      <c r="K666" s="37"/>
      <c r="L666" s="55"/>
      <c r="N666" s="2"/>
    </row>
    <row r="667" spans="1:14" x14ac:dyDescent="0.3">
      <c r="A667" s="424" t="str">
        <f>A666</f>
        <v>S 2.17.27</v>
      </c>
      <c r="B667" s="421">
        <f>B666</f>
        <v>1</v>
      </c>
      <c r="C667" s="425" t="str">
        <f>C666</f>
        <v>C</v>
      </c>
      <c r="D667" s="248">
        <f>D666</f>
        <v>0</v>
      </c>
      <c r="E667" s="248">
        <f>E666</f>
        <v>3</v>
      </c>
      <c r="F667" s="249" t="s">
        <v>4498</v>
      </c>
      <c r="G667" s="249" t="str">
        <f t="shared" si="118"/>
        <v>RS.MI-02</v>
      </c>
      <c r="H667" s="248">
        <f>H666</f>
        <v>1</v>
      </c>
      <c r="I667" s="248">
        <f>I666</f>
        <v>0</v>
      </c>
      <c r="J667" s="248">
        <f>J666</f>
        <v>5</v>
      </c>
      <c r="K667" s="248"/>
      <c r="L667" s="426" t="s">
        <v>2516</v>
      </c>
      <c r="N667" s="2"/>
    </row>
    <row r="668" spans="1:14" x14ac:dyDescent="0.3">
      <c r="A668" s="72" t="s">
        <v>3128</v>
      </c>
      <c r="B668" s="252">
        <f>$D$601-1</f>
        <v>1</v>
      </c>
      <c r="C668" s="274" t="s">
        <v>1729</v>
      </c>
      <c r="D668" s="22">
        <v>0</v>
      </c>
      <c r="E668" s="22">
        <f t="shared" si="111"/>
        <v>3</v>
      </c>
      <c r="F668" s="37" t="s">
        <v>4497</v>
      </c>
      <c r="G668" s="37" t="str">
        <f t="shared" si="118"/>
        <v>RS.MI-01</v>
      </c>
      <c r="H668" s="37">
        <f>VLOOKUP(E668,'_Score matrix'!$B$31:$C$35,2,FALSE)</f>
        <v>1</v>
      </c>
      <c r="I668" s="37">
        <f>D668*H668</f>
        <v>0</v>
      </c>
      <c r="J668" s="37">
        <f t="shared" si="114"/>
        <v>5</v>
      </c>
      <c r="K668" s="37"/>
      <c r="L668" s="55"/>
      <c r="N668" s="2"/>
    </row>
    <row r="669" spans="1:14" x14ac:dyDescent="0.3">
      <c r="A669" s="424" t="str">
        <f t="shared" ref="A669:E669" si="119">A668</f>
        <v>S 2.17.28</v>
      </c>
      <c r="B669" s="421">
        <f t="shared" si="119"/>
        <v>1</v>
      </c>
      <c r="C669" s="425" t="str">
        <f t="shared" si="119"/>
        <v>C</v>
      </c>
      <c r="D669" s="248">
        <f t="shared" si="119"/>
        <v>0</v>
      </c>
      <c r="E669" s="248">
        <f t="shared" si="119"/>
        <v>3</v>
      </c>
      <c r="F669" s="249" t="s">
        <v>4498</v>
      </c>
      <c r="G669" s="249" t="str">
        <f t="shared" si="118"/>
        <v>RS.MI-02</v>
      </c>
      <c r="H669" s="248">
        <f t="shared" ref="H669:J669" si="120">H668</f>
        <v>1</v>
      </c>
      <c r="I669" s="248">
        <f t="shared" si="120"/>
        <v>0</v>
      </c>
      <c r="J669" s="248">
        <f t="shared" si="120"/>
        <v>5</v>
      </c>
      <c r="K669" s="248"/>
      <c r="L669" s="426" t="s">
        <v>2516</v>
      </c>
      <c r="N669" s="2"/>
    </row>
    <row r="670" spans="1:14" x14ac:dyDescent="0.3">
      <c r="A670" s="72" t="s">
        <v>3129</v>
      </c>
      <c r="B670" s="252">
        <f>$D$601-1</f>
        <v>1</v>
      </c>
      <c r="C670" s="274" t="s">
        <v>1729</v>
      </c>
      <c r="D670" s="22">
        <v>0</v>
      </c>
      <c r="E670" s="22">
        <f t="shared" si="111"/>
        <v>3</v>
      </c>
      <c r="F670" s="200" t="s">
        <v>4438</v>
      </c>
      <c r="G670" s="37" t="str">
        <f t="shared" si="118"/>
        <v>ID.IM-03</v>
      </c>
      <c r="H670" s="37">
        <f>VLOOKUP(E670,'_Score matrix'!$B$31:$C$35,2,FALSE)</f>
        <v>1</v>
      </c>
      <c r="I670" s="37">
        <f>D670*H670</f>
        <v>0</v>
      </c>
      <c r="J670" s="37">
        <f t="shared" si="114"/>
        <v>5</v>
      </c>
      <c r="K670" s="37"/>
      <c r="L670" s="55"/>
      <c r="N670" s="2"/>
    </row>
    <row r="671" spans="1:14" x14ac:dyDescent="0.3">
      <c r="A671" s="72" t="s">
        <v>3130</v>
      </c>
      <c r="B671" s="252">
        <f>$D$601-1</f>
        <v>1</v>
      </c>
      <c r="C671" s="274" t="s">
        <v>1729</v>
      </c>
      <c r="D671" s="22">
        <v>0</v>
      </c>
      <c r="E671" s="22">
        <f t="shared" si="111"/>
        <v>3</v>
      </c>
      <c r="F671" s="200" t="s">
        <v>4494</v>
      </c>
      <c r="G671" s="37" t="str">
        <f t="shared" si="118"/>
        <v>RS.CO-02</v>
      </c>
      <c r="H671" s="37">
        <f>VLOOKUP(E671,'_Score matrix'!$B$31:$C$35,2,FALSE)</f>
        <v>1</v>
      </c>
      <c r="I671" s="37">
        <f>D671*H671</f>
        <v>0</v>
      </c>
      <c r="J671" s="37">
        <f t="shared" si="114"/>
        <v>5</v>
      </c>
      <c r="K671" s="37"/>
      <c r="L671" s="55"/>
      <c r="N671" s="2"/>
    </row>
    <row r="672" spans="1:14" x14ac:dyDescent="0.3">
      <c r="A672" s="72" t="s">
        <v>3182</v>
      </c>
      <c r="B672" s="252">
        <f>$D$601-1</f>
        <v>1</v>
      </c>
      <c r="C672" s="274" t="s">
        <v>1729</v>
      </c>
      <c r="D672" s="22">
        <v>0</v>
      </c>
      <c r="E672" s="22">
        <f t="shared" si="111"/>
        <v>3</v>
      </c>
      <c r="F672" s="37" t="s">
        <v>4498</v>
      </c>
      <c r="G672" s="37" t="str">
        <f t="shared" si="118"/>
        <v>RS.MI-02</v>
      </c>
      <c r="H672" s="37">
        <f>VLOOKUP(E672,'_Score matrix'!$B$31:$C$35,2,FALSE)</f>
        <v>1</v>
      </c>
      <c r="I672" s="37">
        <f>D672*H672</f>
        <v>0</v>
      </c>
      <c r="J672" s="37">
        <f t="shared" si="114"/>
        <v>5</v>
      </c>
      <c r="K672" s="37"/>
      <c r="L672" s="55"/>
      <c r="N672" s="2"/>
    </row>
    <row r="673" spans="1:14" x14ac:dyDescent="0.3">
      <c r="A673" s="72" t="s">
        <v>3183</v>
      </c>
      <c r="B673" s="252">
        <f>$D$601-1</f>
        <v>1</v>
      </c>
      <c r="C673" s="274" t="s">
        <v>1729</v>
      </c>
      <c r="D673" s="22">
        <v>0</v>
      </c>
      <c r="E673" s="22">
        <f t="shared" si="111"/>
        <v>3</v>
      </c>
      <c r="F673" s="200" t="s">
        <v>4438</v>
      </c>
      <c r="G673" s="37" t="str">
        <f t="shared" si="118"/>
        <v>ID.IM-03</v>
      </c>
      <c r="H673" s="37">
        <f>VLOOKUP(E673,'_Score matrix'!$B$31:$C$35,2,FALSE)</f>
        <v>1</v>
      </c>
      <c r="I673" s="37">
        <f>D673*H673</f>
        <v>0</v>
      </c>
      <c r="J673" s="37">
        <f t="shared" si="114"/>
        <v>5</v>
      </c>
      <c r="K673" s="37"/>
      <c r="L673" s="63"/>
      <c r="N673" s="2"/>
    </row>
    <row r="674" spans="1:14" x14ac:dyDescent="0.3">
      <c r="A674" s="424" t="str">
        <f>A673</f>
        <v>S 2.17.32</v>
      </c>
      <c r="B674" s="421">
        <f>B673</f>
        <v>1</v>
      </c>
      <c r="C674" s="425" t="str">
        <f>C673</f>
        <v>C</v>
      </c>
      <c r="D674" s="248">
        <f>D673</f>
        <v>0</v>
      </c>
      <c r="E674" s="248">
        <f>E673</f>
        <v>3</v>
      </c>
      <c r="F674" s="249"/>
      <c r="G674" s="249"/>
      <c r="H674" s="248">
        <f>H673</f>
        <v>1</v>
      </c>
      <c r="I674" s="248">
        <f>I673</f>
        <v>0</v>
      </c>
      <c r="J674" s="248">
        <f>J673</f>
        <v>5</v>
      </c>
      <c r="K674" s="248"/>
      <c r="L674" s="426" t="s">
        <v>2516</v>
      </c>
      <c r="N674" s="2"/>
    </row>
    <row r="675" spans="1:14" ht="15.15" thickBot="1" x14ac:dyDescent="0.35">
      <c r="A675" s="77" t="s">
        <v>3131</v>
      </c>
      <c r="B675" s="264"/>
      <c r="C675" s="282"/>
      <c r="D675" s="58"/>
      <c r="E675" s="58"/>
      <c r="F675" s="110"/>
      <c r="G675" s="110"/>
      <c r="H675" s="39"/>
      <c r="I675" s="39"/>
      <c r="J675" s="39"/>
      <c r="K675" s="39"/>
      <c r="L675" s="61"/>
      <c r="N675" s="2"/>
    </row>
    <row r="676" spans="1:14" x14ac:dyDescent="0.3">
      <c r="A676" s="71" t="s">
        <v>376</v>
      </c>
      <c r="B676" s="267"/>
      <c r="C676" s="284"/>
      <c r="D676" s="23">
        <f>SUMIFS(D:D,$A:$A,"S 2*",$B:$B,1,$C:$C,"C",$L:$L,"&lt;&gt;NIST MAPPING")</f>
        <v>0</v>
      </c>
      <c r="E676" s="23">
        <f>SUMIFS(E:E,$A:$A,"S 2*",$B:$B,1,$C:$C,"C",$L:$L,"&lt;&gt;NIST MAPPING")</f>
        <v>114</v>
      </c>
      <c r="F676" s="43"/>
      <c r="G676" s="43"/>
      <c r="H676" s="43">
        <f>SUMIFS(H:H,$A:$A,"S 2*",$B:$B,1,$C:$C,"C",$L:$L,"&lt;&gt;NIST MAPPING")</f>
        <v>36</v>
      </c>
      <c r="I676" s="43">
        <f>SUMIFS(I:I,$A:$A,"S 2*",$B:$B,1,$C:$C,"C",$L:$L,"&lt;&gt;NIST MAPPING")</f>
        <v>0</v>
      </c>
      <c r="J676" s="43">
        <f>SUMIFS(J:J,$A:$A,"S 2*",$B:$B,1,$C:$C,"C",$L:$L,"&lt;&gt;NIST MAPPING")</f>
        <v>180</v>
      </c>
      <c r="K676" s="43">
        <f>IF(ROUND(100*(I676-H676)/(J676-H676),2) &lt; 0, 0, ROUND(100*(I676-H676)/(J676-H676),2))</f>
        <v>0</v>
      </c>
      <c r="L676" s="59"/>
      <c r="N676" s="2"/>
    </row>
    <row r="677" spans="1:14" ht="15.15" thickBot="1" x14ac:dyDescent="0.35">
      <c r="A677" s="74" t="s">
        <v>377</v>
      </c>
      <c r="B677" s="269"/>
      <c r="C677" s="287"/>
      <c r="D677" s="68">
        <f>SUMIFS(D:D,$A:$A,"S 2*",$B:$B,1,$C:$C,"M",$L:$L,"&lt;&gt;NIST MAPPING")</f>
        <v>0</v>
      </c>
      <c r="E677" s="68">
        <f>SUMIFS(E:E,$A:$A,"S 2*",$B:$B,1,$C:$C,"M",$L:$L,"&lt;&gt;NIST MAPPING")</f>
        <v>42</v>
      </c>
      <c r="F677" s="34"/>
      <c r="G677" s="34"/>
      <c r="H677" s="34">
        <f>SUMIFS(H:H,$A:$A,"S 2*",$B:$B,1,$C:$C,"M",$L:$L,"&lt;&gt;NIST MAPPING")</f>
        <v>14</v>
      </c>
      <c r="I677" s="34">
        <f>SUMIFS(I:I,$A:$A,"S 2*",$B:$B,1,$C:$C,"M",$L:$L,"&lt;&gt;NIST MAPPING")</f>
        <v>0</v>
      </c>
      <c r="J677" s="34">
        <f>SUMIFS(J:J,$A:$A,"S 2*",$B:$B,1,$C:$C,"M",$L:$L,"&lt;&gt;NIST MAPPING")</f>
        <v>70</v>
      </c>
      <c r="K677" s="34">
        <f>IF(IF(AND(D602=2,D604&gt;0),D604*20,ROUND(100*(I677-H677)/(J677-H677),2)) &lt; 0, 0, IF(AND(D602=2,D604&gt;0),D604*20,ROUND(100*(I677-H677)/(J677-H677),2)))</f>
        <v>0</v>
      </c>
      <c r="L677" s="62" t="s">
        <v>393</v>
      </c>
      <c r="N677" s="2"/>
    </row>
    <row r="678" spans="1:14" ht="15.15" thickBot="1" x14ac:dyDescent="0.35">
      <c r="A678" s="78"/>
      <c r="F678" s="5"/>
      <c r="G678" s="5"/>
      <c r="H678" s="5"/>
      <c r="I678" s="5"/>
      <c r="J678" s="5"/>
      <c r="K678" s="5"/>
      <c r="N678" s="2"/>
    </row>
    <row r="679" spans="1:14" x14ac:dyDescent="0.3">
      <c r="A679" s="51" t="s">
        <v>347</v>
      </c>
      <c r="B679" s="255"/>
      <c r="C679" s="273"/>
      <c r="D679" s="66"/>
      <c r="E679" s="66"/>
      <c r="F679" s="203"/>
      <c r="G679" s="203"/>
      <c r="H679" s="42"/>
      <c r="I679" s="42"/>
      <c r="J679" s="42"/>
      <c r="K679" s="42"/>
      <c r="L679" s="59"/>
      <c r="N679" s="2"/>
    </row>
    <row r="680" spans="1:14" x14ac:dyDescent="0.3">
      <c r="A680" s="72" t="s">
        <v>683</v>
      </c>
      <c r="B680" s="252"/>
      <c r="C680" s="274"/>
      <c r="D680" s="22">
        <v>2</v>
      </c>
      <c r="E680" s="22"/>
      <c r="F680" s="200"/>
      <c r="G680" s="200"/>
      <c r="H680" s="37"/>
      <c r="I680" s="37"/>
      <c r="J680" s="37"/>
      <c r="K680" s="37"/>
      <c r="L680" s="55"/>
      <c r="N680" s="2"/>
    </row>
    <row r="681" spans="1:14" x14ac:dyDescent="0.3">
      <c r="A681" s="72" t="s">
        <v>348</v>
      </c>
      <c r="B681" s="252">
        <f>$D$680-1</f>
        <v>1</v>
      </c>
      <c r="C681" s="274" t="s">
        <v>1311</v>
      </c>
      <c r="D681" s="22">
        <v>0</v>
      </c>
      <c r="E681" s="22">
        <v>3</v>
      </c>
      <c r="F681" s="200" t="s">
        <v>4398</v>
      </c>
      <c r="G681" s="200" t="str">
        <f>IF(B681=1,F681,"")</f>
        <v>GV.RR-02</v>
      </c>
      <c r="H681" s="37">
        <f>VLOOKUP(E681,'_Score matrix'!$B$31:$C$35,2,FALSE)</f>
        <v>1</v>
      </c>
      <c r="I681" s="37">
        <f>D681*H681</f>
        <v>0</v>
      </c>
      <c r="J681" s="37">
        <f>5*H681</f>
        <v>5</v>
      </c>
      <c r="K681" s="37"/>
      <c r="L681" s="55"/>
      <c r="N681" s="2"/>
    </row>
    <row r="682" spans="1:14" x14ac:dyDescent="0.3">
      <c r="A682" s="424" t="str">
        <f t="shared" ref="A682:E684" si="121">A681</f>
        <v>S 3.1</v>
      </c>
      <c r="B682" s="421">
        <f t="shared" si="121"/>
        <v>1</v>
      </c>
      <c r="C682" s="425" t="str">
        <f t="shared" si="121"/>
        <v>M</v>
      </c>
      <c r="D682" s="248">
        <f t="shared" si="121"/>
        <v>0</v>
      </c>
      <c r="E682" s="248">
        <f t="shared" si="121"/>
        <v>3</v>
      </c>
      <c r="F682" s="249" t="s">
        <v>4485</v>
      </c>
      <c r="G682" s="249" t="str">
        <f>IF(B682=1,F682,"")</f>
        <v>RS.MA-02</v>
      </c>
      <c r="H682" s="248">
        <f t="shared" ref="H682:J684" si="122">H681</f>
        <v>1</v>
      </c>
      <c r="I682" s="248">
        <f t="shared" si="122"/>
        <v>0</v>
      </c>
      <c r="J682" s="248">
        <f t="shared" si="122"/>
        <v>5</v>
      </c>
      <c r="K682" s="248"/>
      <c r="L682" s="426" t="s">
        <v>2516</v>
      </c>
      <c r="N682" s="2"/>
    </row>
    <row r="683" spans="1:14" x14ac:dyDescent="0.3">
      <c r="A683" s="424" t="str">
        <f t="shared" si="121"/>
        <v>S 3.1</v>
      </c>
      <c r="B683" s="421">
        <f t="shared" si="121"/>
        <v>1</v>
      </c>
      <c r="C683" s="425" t="str">
        <f t="shared" si="121"/>
        <v>M</v>
      </c>
      <c r="D683" s="248">
        <f t="shared" si="121"/>
        <v>0</v>
      </c>
      <c r="E683" s="248">
        <f t="shared" si="121"/>
        <v>3</v>
      </c>
      <c r="F683" s="249" t="s">
        <v>4490</v>
      </c>
      <c r="G683" s="249" t="str">
        <f>IF(B683=1,F683,"")</f>
        <v>RS.AN-03</v>
      </c>
      <c r="H683" s="248">
        <f t="shared" si="122"/>
        <v>1</v>
      </c>
      <c r="I683" s="248">
        <f t="shared" si="122"/>
        <v>0</v>
      </c>
      <c r="J683" s="248">
        <f t="shared" si="122"/>
        <v>5</v>
      </c>
      <c r="K683" s="248"/>
      <c r="L683" s="426" t="s">
        <v>2516</v>
      </c>
      <c r="N683" s="2"/>
    </row>
    <row r="684" spans="1:14" x14ac:dyDescent="0.3">
      <c r="A684" s="424" t="str">
        <f t="shared" si="121"/>
        <v>S 3.1</v>
      </c>
      <c r="B684" s="421">
        <f t="shared" si="121"/>
        <v>1</v>
      </c>
      <c r="C684" s="425" t="str">
        <f t="shared" si="121"/>
        <v>M</v>
      </c>
      <c r="D684" s="248">
        <f t="shared" si="121"/>
        <v>0</v>
      </c>
      <c r="E684" s="248">
        <f t="shared" si="121"/>
        <v>3</v>
      </c>
      <c r="F684" s="249" t="s">
        <v>4477</v>
      </c>
      <c r="G684" s="249" t="str">
        <f>IF(B684=1,F684,"")</f>
        <v>DE.AE-02</v>
      </c>
      <c r="H684" s="248">
        <f t="shared" si="122"/>
        <v>1</v>
      </c>
      <c r="I684" s="248">
        <f t="shared" si="122"/>
        <v>0</v>
      </c>
      <c r="J684" s="248">
        <f t="shared" si="122"/>
        <v>5</v>
      </c>
      <c r="K684" s="248"/>
      <c r="L684" s="426" t="s">
        <v>2516</v>
      </c>
      <c r="N684" s="2"/>
    </row>
    <row r="685" spans="1:14" x14ac:dyDescent="0.3">
      <c r="A685" s="72" t="s">
        <v>349</v>
      </c>
      <c r="B685" s="252"/>
      <c r="C685" s="274"/>
      <c r="D685" s="22"/>
      <c r="E685" s="22"/>
      <c r="F685" s="200"/>
      <c r="G685" s="200"/>
      <c r="H685" s="37"/>
      <c r="I685" s="37"/>
      <c r="J685" s="37"/>
      <c r="K685" s="37"/>
      <c r="L685" s="55"/>
      <c r="N685" s="2"/>
    </row>
    <row r="686" spans="1:14" x14ac:dyDescent="0.3">
      <c r="A686" s="72" t="s">
        <v>711</v>
      </c>
      <c r="B686" s="252"/>
      <c r="C686" s="274"/>
      <c r="D686" s="22">
        <v>1</v>
      </c>
      <c r="E686" s="22"/>
      <c r="F686" s="200"/>
      <c r="G686" s="200"/>
      <c r="H686" s="37"/>
      <c r="I686" s="37"/>
      <c r="J686" s="37"/>
      <c r="K686" s="37"/>
      <c r="L686" s="55"/>
      <c r="N686" s="2"/>
    </row>
    <row r="687" spans="1:14" x14ac:dyDescent="0.3">
      <c r="A687" s="72" t="s">
        <v>712</v>
      </c>
      <c r="B687" s="252"/>
      <c r="C687" s="274"/>
      <c r="D687" s="22">
        <v>1</v>
      </c>
      <c r="E687" s="22"/>
      <c r="F687" s="200"/>
      <c r="G687" s="200"/>
      <c r="H687" s="37"/>
      <c r="I687" s="37"/>
      <c r="J687" s="37"/>
      <c r="K687" s="37"/>
      <c r="L687" s="55"/>
      <c r="N687" s="2"/>
    </row>
    <row r="688" spans="1:14" x14ac:dyDescent="0.3">
      <c r="A688" s="72" t="s">
        <v>713</v>
      </c>
      <c r="B688" s="252"/>
      <c r="C688" s="274"/>
      <c r="D688" s="22">
        <v>1</v>
      </c>
      <c r="E688" s="22"/>
      <c r="F688" s="200"/>
      <c r="G688" s="200"/>
      <c r="H688" s="37"/>
      <c r="I688" s="37"/>
      <c r="J688" s="37"/>
      <c r="K688" s="37"/>
      <c r="L688" s="55"/>
      <c r="N688" s="2"/>
    </row>
    <row r="689" spans="1:14" x14ac:dyDescent="0.3">
      <c r="A689" s="72" t="s">
        <v>714</v>
      </c>
      <c r="B689" s="252"/>
      <c r="C689" s="274"/>
      <c r="D689" s="22">
        <v>1</v>
      </c>
      <c r="E689" s="22"/>
      <c r="F689" s="200"/>
      <c r="G689" s="200"/>
      <c r="H689" s="37"/>
      <c r="I689" s="37"/>
      <c r="J689" s="37"/>
      <c r="K689" s="37"/>
      <c r="L689" s="55"/>
      <c r="N689" s="2"/>
    </row>
    <row r="690" spans="1:14" x14ac:dyDescent="0.3">
      <c r="A690" s="72" t="s">
        <v>715</v>
      </c>
      <c r="B690" s="252"/>
      <c r="C690" s="274"/>
      <c r="D690" s="22">
        <v>1</v>
      </c>
      <c r="E690" s="22"/>
      <c r="F690" s="200"/>
      <c r="G690" s="200"/>
      <c r="H690" s="37"/>
      <c r="I690" s="37"/>
      <c r="J690" s="37"/>
      <c r="K690" s="37"/>
      <c r="L690" s="55"/>
      <c r="N690" s="2"/>
    </row>
    <row r="691" spans="1:14" x14ac:dyDescent="0.3">
      <c r="A691" s="72" t="s">
        <v>716</v>
      </c>
      <c r="B691" s="252"/>
      <c r="C691" s="274"/>
      <c r="D691" s="22">
        <v>1</v>
      </c>
      <c r="E691" s="22"/>
      <c r="F691" s="200"/>
      <c r="G691" s="200"/>
      <c r="H691" s="37"/>
      <c r="I691" s="37"/>
      <c r="J691" s="37"/>
      <c r="K691" s="37"/>
      <c r="L691" s="55"/>
      <c r="N691" s="2"/>
    </row>
    <row r="692" spans="1:14" x14ac:dyDescent="0.3">
      <c r="A692" s="72" t="s">
        <v>717</v>
      </c>
      <c r="B692" s="252"/>
      <c r="C692" s="274"/>
      <c r="D692" s="22">
        <v>1</v>
      </c>
      <c r="E692" s="22"/>
      <c r="F692" s="200"/>
      <c r="G692" s="200"/>
      <c r="H692" s="37"/>
      <c r="I692" s="37"/>
      <c r="J692" s="37"/>
      <c r="K692" s="37"/>
      <c r="L692" s="55"/>
      <c r="N692" s="2"/>
    </row>
    <row r="693" spans="1:14" x14ac:dyDescent="0.3">
      <c r="A693" s="72" t="s">
        <v>718</v>
      </c>
      <c r="B693" s="252"/>
      <c r="C693" s="274"/>
      <c r="D693" s="22">
        <v>1</v>
      </c>
      <c r="E693" s="22"/>
      <c r="F693" s="200"/>
      <c r="G693" s="200"/>
      <c r="H693" s="37"/>
      <c r="I693" s="37"/>
      <c r="J693" s="37"/>
      <c r="K693" s="37"/>
      <c r="L693" s="55"/>
      <c r="N693" s="2"/>
    </row>
    <row r="694" spans="1:14" x14ac:dyDescent="0.3">
      <c r="A694" s="72" t="s">
        <v>719</v>
      </c>
      <c r="B694" s="252"/>
      <c r="C694" s="274"/>
      <c r="D694" s="22">
        <v>1</v>
      </c>
      <c r="E694" s="22"/>
      <c r="F694" s="200"/>
      <c r="G694" s="200"/>
      <c r="H694" s="37"/>
      <c r="I694" s="37"/>
      <c r="J694" s="37"/>
      <c r="K694" s="37"/>
      <c r="L694" s="55"/>
      <c r="N694" s="2"/>
    </row>
    <row r="695" spans="1:14" x14ac:dyDescent="0.3">
      <c r="A695" s="72" t="s">
        <v>720</v>
      </c>
      <c r="B695" s="252"/>
      <c r="C695" s="274"/>
      <c r="D695" s="22">
        <v>1</v>
      </c>
      <c r="E695" s="22"/>
      <c r="F695" s="200"/>
      <c r="G695" s="200"/>
      <c r="H695" s="37"/>
      <c r="I695" s="37"/>
      <c r="J695" s="37"/>
      <c r="K695" s="37"/>
      <c r="L695" s="55"/>
      <c r="N695" s="2"/>
    </row>
    <row r="696" spans="1:14" x14ac:dyDescent="0.3">
      <c r="A696" s="72" t="s">
        <v>721</v>
      </c>
      <c r="B696" s="252"/>
      <c r="C696" s="274"/>
      <c r="D696" s="22">
        <v>1</v>
      </c>
      <c r="E696" s="22"/>
      <c r="F696" s="200"/>
      <c r="G696" s="200"/>
      <c r="H696" s="37"/>
      <c r="I696" s="37"/>
      <c r="J696" s="37"/>
      <c r="K696" s="37"/>
      <c r="L696" s="55"/>
      <c r="N696" s="2"/>
    </row>
    <row r="697" spans="1:14" x14ac:dyDescent="0.3">
      <c r="A697" s="72" t="s">
        <v>350</v>
      </c>
      <c r="B697" s="252">
        <f t="shared" ref="B697:B703" si="123">$D$680-1</f>
        <v>1</v>
      </c>
      <c r="C697" s="274" t="s">
        <v>1311</v>
      </c>
      <c r="D697" s="22">
        <v>0</v>
      </c>
      <c r="E697" s="22">
        <v>3</v>
      </c>
      <c r="F697" s="200"/>
      <c r="G697" s="200"/>
      <c r="H697" s="37">
        <f>VLOOKUP(E697,'_Score matrix'!$B$31:$C$35,2,FALSE)</f>
        <v>1</v>
      </c>
      <c r="I697" s="37">
        <f t="shared" ref="I697:I703" si="124">D697*H697</f>
        <v>0</v>
      </c>
      <c r="J697" s="37">
        <f>5*H697</f>
        <v>5</v>
      </c>
      <c r="K697" s="37"/>
      <c r="L697" s="55"/>
      <c r="N697" s="2"/>
    </row>
    <row r="698" spans="1:14" x14ac:dyDescent="0.3">
      <c r="A698" s="72" t="s">
        <v>351</v>
      </c>
      <c r="B698" s="252">
        <f t="shared" si="123"/>
        <v>1</v>
      </c>
      <c r="C698" s="274" t="s">
        <v>1311</v>
      </c>
      <c r="D698" s="22">
        <v>0</v>
      </c>
      <c r="E698" s="22">
        <v>3</v>
      </c>
      <c r="F698" s="200"/>
      <c r="G698" s="200"/>
      <c r="H698" s="37">
        <f>VLOOKUP(E698,'_Score matrix'!$B$31:$C$35,2,FALSE)</f>
        <v>1</v>
      </c>
      <c r="I698" s="37">
        <f t="shared" si="124"/>
        <v>0</v>
      </c>
      <c r="J698" s="37">
        <f t="shared" ref="J698:J712" si="125">5*H698</f>
        <v>5</v>
      </c>
      <c r="K698" s="37"/>
      <c r="L698" s="55"/>
      <c r="N698" s="2"/>
    </row>
    <row r="699" spans="1:14" x14ac:dyDescent="0.3">
      <c r="A699" s="72" t="s">
        <v>352</v>
      </c>
      <c r="B699" s="252">
        <f t="shared" si="123"/>
        <v>1</v>
      </c>
      <c r="C699" s="274" t="s">
        <v>1311</v>
      </c>
      <c r="D699" s="22">
        <v>0</v>
      </c>
      <c r="E699" s="22">
        <v>3</v>
      </c>
      <c r="F699" s="200" t="s">
        <v>4480</v>
      </c>
      <c r="G699" s="200" t="str">
        <f>IF(B699=1,F699,"")</f>
        <v>DE.AE-06</v>
      </c>
      <c r="H699" s="37">
        <f>VLOOKUP(E699,'_Score matrix'!$B$31:$C$35,2,FALSE)</f>
        <v>1</v>
      </c>
      <c r="I699" s="37">
        <f t="shared" si="124"/>
        <v>0</v>
      </c>
      <c r="J699" s="37">
        <f t="shared" si="125"/>
        <v>5</v>
      </c>
      <c r="K699" s="37"/>
      <c r="L699" s="55"/>
      <c r="N699" s="2"/>
    </row>
    <row r="700" spans="1:14" x14ac:dyDescent="0.3">
      <c r="A700" s="72" t="s">
        <v>404</v>
      </c>
      <c r="B700" s="252">
        <f t="shared" si="123"/>
        <v>1</v>
      </c>
      <c r="C700" s="274" t="s">
        <v>1311</v>
      </c>
      <c r="D700" s="22">
        <v>0</v>
      </c>
      <c r="E700" s="22">
        <v>3</v>
      </c>
      <c r="F700" s="200" t="s">
        <v>4398</v>
      </c>
      <c r="G700" s="200" t="str">
        <f>IF(B700=1,F700,"")</f>
        <v>GV.RR-02</v>
      </c>
      <c r="H700" s="37">
        <f>VLOOKUP(E700,'_Score matrix'!$B$31:$C$35,2,FALSE)</f>
        <v>1</v>
      </c>
      <c r="I700" s="37">
        <f t="shared" si="124"/>
        <v>0</v>
      </c>
      <c r="J700" s="37">
        <f t="shared" si="125"/>
        <v>5</v>
      </c>
      <c r="K700" s="37"/>
      <c r="L700" s="55"/>
      <c r="N700" s="2"/>
    </row>
    <row r="701" spans="1:14" x14ac:dyDescent="0.3">
      <c r="A701" s="72" t="s">
        <v>826</v>
      </c>
      <c r="B701" s="252">
        <f t="shared" si="123"/>
        <v>1</v>
      </c>
      <c r="C701" s="274" t="s">
        <v>1311</v>
      </c>
      <c r="D701" s="22">
        <v>0</v>
      </c>
      <c r="E701" s="22">
        <v>3</v>
      </c>
      <c r="F701" s="200" t="s">
        <v>4398</v>
      </c>
      <c r="G701" s="200" t="str">
        <f>IF(B701=1,F701,"")</f>
        <v>GV.RR-02</v>
      </c>
      <c r="H701" s="37">
        <f>VLOOKUP(E701,'_Score matrix'!$B$31:$C$35,2,FALSE)</f>
        <v>1</v>
      </c>
      <c r="I701" s="37">
        <f t="shared" si="124"/>
        <v>0</v>
      </c>
      <c r="J701" s="37">
        <f t="shared" si="125"/>
        <v>5</v>
      </c>
      <c r="K701" s="37"/>
      <c r="L701" s="55"/>
      <c r="N701" s="2"/>
    </row>
    <row r="702" spans="1:14" x14ac:dyDescent="0.3">
      <c r="A702" s="72" t="s">
        <v>827</v>
      </c>
      <c r="B702" s="252">
        <f t="shared" si="123"/>
        <v>1</v>
      </c>
      <c r="C702" s="274" t="s">
        <v>1311</v>
      </c>
      <c r="D702" s="22">
        <v>0</v>
      </c>
      <c r="E702" s="22">
        <v>3</v>
      </c>
      <c r="F702" s="200"/>
      <c r="G702" s="200"/>
      <c r="H702" s="37">
        <f>VLOOKUP(E702,'_Score matrix'!$B$31:$C$35,2,FALSE)</f>
        <v>1</v>
      </c>
      <c r="I702" s="37">
        <f t="shared" si="124"/>
        <v>0</v>
      </c>
      <c r="J702" s="37">
        <f t="shared" si="125"/>
        <v>5</v>
      </c>
      <c r="K702" s="37"/>
      <c r="L702" s="55"/>
      <c r="N702" s="2"/>
    </row>
    <row r="703" spans="1:14" x14ac:dyDescent="0.3">
      <c r="A703" s="72" t="s">
        <v>828</v>
      </c>
      <c r="B703" s="252">
        <f t="shared" si="123"/>
        <v>1</v>
      </c>
      <c r="C703" s="274" t="s">
        <v>1311</v>
      </c>
      <c r="D703" s="22">
        <v>0</v>
      </c>
      <c r="E703" s="22">
        <v>3</v>
      </c>
      <c r="F703" s="200" t="s">
        <v>4439</v>
      </c>
      <c r="G703" s="200" t="str">
        <f>IF(B703=1,F703,"")</f>
        <v>ID.IM-04</v>
      </c>
      <c r="H703" s="37">
        <f>VLOOKUP(E703,'_Score matrix'!$B$31:$C$35,2,FALSE)</f>
        <v>1</v>
      </c>
      <c r="I703" s="37">
        <f t="shared" si="124"/>
        <v>0</v>
      </c>
      <c r="J703" s="37">
        <f t="shared" si="125"/>
        <v>5</v>
      </c>
      <c r="K703" s="37"/>
      <c r="L703" s="55"/>
      <c r="N703" s="2"/>
    </row>
    <row r="704" spans="1:14" x14ac:dyDescent="0.3">
      <c r="A704" s="424" t="str">
        <f>A703</f>
        <v>S 3.9</v>
      </c>
      <c r="B704" s="421">
        <f>B703</f>
        <v>1</v>
      </c>
      <c r="C704" s="425" t="str">
        <f>C703</f>
        <v>M</v>
      </c>
      <c r="D704" s="248">
        <f>D703</f>
        <v>0</v>
      </c>
      <c r="E704" s="248">
        <f>E703</f>
        <v>3</v>
      </c>
      <c r="F704" s="249"/>
      <c r="G704" s="249"/>
      <c r="H704" s="248">
        <f>H703</f>
        <v>1</v>
      </c>
      <c r="I704" s="248">
        <f>I703</f>
        <v>0</v>
      </c>
      <c r="J704" s="248">
        <f>J703</f>
        <v>5</v>
      </c>
      <c r="K704" s="248"/>
      <c r="L704" s="426" t="s">
        <v>2516</v>
      </c>
      <c r="N704" s="2"/>
    </row>
    <row r="705" spans="1:14" x14ac:dyDescent="0.3">
      <c r="A705" s="72" t="s">
        <v>829</v>
      </c>
      <c r="B705" s="252">
        <f>$D$680-1</f>
        <v>1</v>
      </c>
      <c r="C705" s="274" t="s">
        <v>1311</v>
      </c>
      <c r="D705" s="22">
        <v>0</v>
      </c>
      <c r="E705" s="22">
        <v>3</v>
      </c>
      <c r="F705" s="200"/>
      <c r="G705" s="200"/>
      <c r="H705" s="37">
        <f>VLOOKUP(E705,'_Score matrix'!$B$31:$C$35,2,FALSE)</f>
        <v>1</v>
      </c>
      <c r="I705" s="37">
        <f>D705*H705</f>
        <v>0</v>
      </c>
      <c r="J705" s="37">
        <f t="shared" si="125"/>
        <v>5</v>
      </c>
      <c r="K705" s="37"/>
      <c r="L705" s="55"/>
      <c r="N705" s="2"/>
    </row>
    <row r="706" spans="1:14" x14ac:dyDescent="0.3">
      <c r="A706" s="72" t="s">
        <v>831</v>
      </c>
      <c r="B706" s="252">
        <f>$D$680-1</f>
        <v>1</v>
      </c>
      <c r="C706" s="274" t="s">
        <v>1311</v>
      </c>
      <c r="D706" s="22">
        <v>0</v>
      </c>
      <c r="E706" s="22">
        <v>3</v>
      </c>
      <c r="F706" s="200"/>
      <c r="G706" s="200"/>
      <c r="H706" s="37">
        <f>VLOOKUP(E706,'_Score matrix'!$B$31:$C$35,2,FALSE)</f>
        <v>1</v>
      </c>
      <c r="I706" s="37">
        <f>D706*H706</f>
        <v>0</v>
      </c>
      <c r="J706" s="37">
        <f t="shared" si="125"/>
        <v>5</v>
      </c>
      <c r="K706" s="37"/>
      <c r="L706" s="55"/>
      <c r="N706" s="2"/>
    </row>
    <row r="707" spans="1:14" x14ac:dyDescent="0.3">
      <c r="A707" s="72" t="s">
        <v>832</v>
      </c>
      <c r="B707" s="252">
        <f>$D$680-1</f>
        <v>1</v>
      </c>
      <c r="C707" s="274" t="s">
        <v>1311</v>
      </c>
      <c r="D707" s="22">
        <v>0</v>
      </c>
      <c r="E707" s="22">
        <v>3</v>
      </c>
      <c r="F707" s="200"/>
      <c r="G707" s="200"/>
      <c r="H707" s="37">
        <f>VLOOKUP(E707,'_Score matrix'!$B$31:$C$35,2,FALSE)</f>
        <v>1</v>
      </c>
      <c r="I707" s="37">
        <f>D707*H707</f>
        <v>0</v>
      </c>
      <c r="J707" s="37">
        <f t="shared" si="125"/>
        <v>5</v>
      </c>
      <c r="K707" s="37"/>
      <c r="L707" s="55"/>
      <c r="N707" s="2"/>
    </row>
    <row r="708" spans="1:14" x14ac:dyDescent="0.3">
      <c r="A708" s="424" t="str">
        <f t="shared" ref="A708:E710" si="126">A707</f>
        <v>S 3.13</v>
      </c>
      <c r="B708" s="421">
        <f t="shared" si="126"/>
        <v>1</v>
      </c>
      <c r="C708" s="425" t="str">
        <f t="shared" si="126"/>
        <v>M</v>
      </c>
      <c r="D708" s="248">
        <f t="shared" si="126"/>
        <v>0</v>
      </c>
      <c r="E708" s="248">
        <f t="shared" si="126"/>
        <v>3</v>
      </c>
      <c r="F708" s="249" t="s">
        <v>4485</v>
      </c>
      <c r="G708" s="249" t="str">
        <f>IF(B708=1,F708,"")</f>
        <v>RS.MA-02</v>
      </c>
      <c r="H708" s="248">
        <f t="shared" ref="H708:J710" si="127">H707</f>
        <v>1</v>
      </c>
      <c r="I708" s="248">
        <f t="shared" si="127"/>
        <v>0</v>
      </c>
      <c r="J708" s="248">
        <f t="shared" si="127"/>
        <v>5</v>
      </c>
      <c r="K708" s="248"/>
      <c r="L708" s="426" t="s">
        <v>2516</v>
      </c>
      <c r="N708" s="2"/>
    </row>
    <row r="709" spans="1:14" x14ac:dyDescent="0.3">
      <c r="A709" s="424" t="str">
        <f t="shared" si="126"/>
        <v>S 3.13</v>
      </c>
      <c r="B709" s="421">
        <f t="shared" si="126"/>
        <v>1</v>
      </c>
      <c r="C709" s="425" t="str">
        <f t="shared" si="126"/>
        <v>M</v>
      </c>
      <c r="D709" s="248">
        <f t="shared" si="126"/>
        <v>0</v>
      </c>
      <c r="E709" s="248">
        <f t="shared" si="126"/>
        <v>3</v>
      </c>
      <c r="F709" s="249" t="s">
        <v>4490</v>
      </c>
      <c r="G709" s="249" t="str">
        <f>IF(B709=1,F709,"")</f>
        <v>RS.AN-03</v>
      </c>
      <c r="H709" s="248">
        <f t="shared" si="127"/>
        <v>1</v>
      </c>
      <c r="I709" s="248">
        <f t="shared" si="127"/>
        <v>0</v>
      </c>
      <c r="J709" s="248">
        <f t="shared" si="127"/>
        <v>5</v>
      </c>
      <c r="K709" s="248"/>
      <c r="L709" s="426" t="s">
        <v>2516</v>
      </c>
      <c r="N709" s="2"/>
    </row>
    <row r="710" spans="1:14" x14ac:dyDescent="0.3">
      <c r="A710" s="424" t="str">
        <f t="shared" si="126"/>
        <v>S 3.13</v>
      </c>
      <c r="B710" s="421">
        <f t="shared" si="126"/>
        <v>1</v>
      </c>
      <c r="C710" s="425" t="str">
        <f t="shared" si="126"/>
        <v>M</v>
      </c>
      <c r="D710" s="248">
        <f t="shared" si="126"/>
        <v>0</v>
      </c>
      <c r="E710" s="248">
        <f t="shared" si="126"/>
        <v>3</v>
      </c>
      <c r="F710" s="249" t="s">
        <v>4477</v>
      </c>
      <c r="G710" s="249" t="str">
        <f>IF(B710=1,F710,"")</f>
        <v>DE.AE-02</v>
      </c>
      <c r="H710" s="248">
        <f t="shared" si="127"/>
        <v>1</v>
      </c>
      <c r="I710" s="248">
        <f t="shared" si="127"/>
        <v>0</v>
      </c>
      <c r="J710" s="248">
        <f t="shared" si="127"/>
        <v>5</v>
      </c>
      <c r="K710" s="248"/>
      <c r="L710" s="426" t="s">
        <v>2516</v>
      </c>
      <c r="N710" s="2"/>
    </row>
    <row r="711" spans="1:14" x14ac:dyDescent="0.3">
      <c r="A711" s="72" t="s">
        <v>833</v>
      </c>
      <c r="B711" s="252">
        <f>$D$680-1</f>
        <v>1</v>
      </c>
      <c r="C711" s="274" t="s">
        <v>1311</v>
      </c>
      <c r="D711" s="22">
        <v>0</v>
      </c>
      <c r="E711" s="22">
        <v>3</v>
      </c>
      <c r="F711" s="200"/>
      <c r="G711" s="200"/>
      <c r="H711" s="37">
        <f>VLOOKUP(E711,'_Score matrix'!$B$31:$C$35,2,FALSE)</f>
        <v>1</v>
      </c>
      <c r="I711" s="37">
        <f>D711*H711</f>
        <v>0</v>
      </c>
      <c r="J711" s="37">
        <f t="shared" si="125"/>
        <v>5</v>
      </c>
      <c r="K711" s="37"/>
      <c r="L711" s="55"/>
      <c r="N711" s="2"/>
    </row>
    <row r="712" spans="1:14" x14ac:dyDescent="0.3">
      <c r="A712" s="72" t="s">
        <v>834</v>
      </c>
      <c r="B712" s="252">
        <f>$D$680-1</f>
        <v>1</v>
      </c>
      <c r="C712" s="274" t="s">
        <v>1311</v>
      </c>
      <c r="D712" s="22">
        <v>0</v>
      </c>
      <c r="E712" s="22">
        <v>3</v>
      </c>
      <c r="F712" s="200" t="s">
        <v>4438</v>
      </c>
      <c r="G712" s="200" t="str">
        <f>IF(B712=1,F712,"")</f>
        <v>ID.IM-03</v>
      </c>
      <c r="H712" s="37">
        <f>VLOOKUP(E712,'_Score matrix'!$B$31:$C$35,2,FALSE)</f>
        <v>1</v>
      </c>
      <c r="I712" s="37">
        <f>D712*H712</f>
        <v>0</v>
      </c>
      <c r="J712" s="37">
        <f t="shared" si="125"/>
        <v>5</v>
      </c>
      <c r="K712" s="37"/>
      <c r="L712" s="55"/>
      <c r="N712" s="2"/>
    </row>
    <row r="713" spans="1:14" x14ac:dyDescent="0.3">
      <c r="A713" s="72" t="s">
        <v>835</v>
      </c>
      <c r="B713" s="252"/>
      <c r="C713" s="274"/>
      <c r="D713" s="22"/>
      <c r="E713" s="22"/>
      <c r="F713" s="200"/>
      <c r="G713" s="200"/>
      <c r="H713" s="37"/>
      <c r="I713" s="37"/>
      <c r="J713" s="37"/>
      <c r="K713" s="37"/>
      <c r="L713" s="55"/>
      <c r="N713" s="2"/>
    </row>
    <row r="714" spans="1:14" x14ac:dyDescent="0.3">
      <c r="A714" s="72" t="s">
        <v>3157</v>
      </c>
      <c r="B714" s="252">
        <f t="shared" ref="B714:B737" si="128">$D$680-1</f>
        <v>1</v>
      </c>
      <c r="C714" s="274" t="s">
        <v>1729</v>
      </c>
      <c r="D714" s="22">
        <v>0</v>
      </c>
      <c r="E714" s="22">
        <f t="shared" ref="E714:E737" si="129">IF(D714=6, 1, 3)</f>
        <v>3</v>
      </c>
      <c r="F714" s="200" t="s">
        <v>4477</v>
      </c>
      <c r="G714" s="200" t="str">
        <f t="shared" ref="G714:G737" si="130">IF(B714=1,F714,"")</f>
        <v>DE.AE-02</v>
      </c>
      <c r="H714" s="37">
        <f>VLOOKUP(E714,'_Score matrix'!$B$31:$C$35,2,FALSE)</f>
        <v>1</v>
      </c>
      <c r="I714" s="37">
        <f t="shared" ref="I714:I737" si="131">D714*H714</f>
        <v>0</v>
      </c>
      <c r="J714" s="37">
        <f>5*H714</f>
        <v>5</v>
      </c>
      <c r="K714" s="37"/>
      <c r="L714" s="55"/>
      <c r="N714" s="2"/>
    </row>
    <row r="715" spans="1:14" x14ac:dyDescent="0.3">
      <c r="A715" s="72" t="s">
        <v>3158</v>
      </c>
      <c r="B715" s="252">
        <f t="shared" si="128"/>
        <v>1</v>
      </c>
      <c r="C715" s="274" t="s">
        <v>1729</v>
      </c>
      <c r="D715" s="22">
        <v>0</v>
      </c>
      <c r="E715" s="22">
        <f t="shared" si="129"/>
        <v>3</v>
      </c>
      <c r="F715" s="200" t="s">
        <v>4477</v>
      </c>
      <c r="G715" s="200" t="str">
        <f t="shared" si="130"/>
        <v>DE.AE-02</v>
      </c>
      <c r="H715" s="37">
        <f>VLOOKUP(E715,'_Score matrix'!$B$31:$C$35,2,FALSE)</f>
        <v>1</v>
      </c>
      <c r="I715" s="37">
        <f t="shared" si="131"/>
        <v>0</v>
      </c>
      <c r="J715" s="37">
        <f t="shared" ref="J715:J737" si="132">5*H715</f>
        <v>5</v>
      </c>
      <c r="K715" s="37"/>
      <c r="L715" s="55"/>
      <c r="N715" s="2"/>
    </row>
    <row r="716" spans="1:14" x14ac:dyDescent="0.3">
      <c r="A716" s="72" t="s">
        <v>3159</v>
      </c>
      <c r="B716" s="252">
        <f t="shared" si="128"/>
        <v>1</v>
      </c>
      <c r="C716" s="274" t="s">
        <v>1729</v>
      </c>
      <c r="D716" s="22">
        <v>0</v>
      </c>
      <c r="E716" s="22">
        <f t="shared" si="129"/>
        <v>3</v>
      </c>
      <c r="F716" s="200" t="s">
        <v>4477</v>
      </c>
      <c r="G716" s="200" t="str">
        <f t="shared" si="130"/>
        <v>DE.AE-02</v>
      </c>
      <c r="H716" s="37">
        <f>VLOOKUP(E716,'_Score matrix'!$B$31:$C$35,2,FALSE)</f>
        <v>1</v>
      </c>
      <c r="I716" s="37">
        <f t="shared" si="131"/>
        <v>0</v>
      </c>
      <c r="J716" s="37">
        <f t="shared" si="132"/>
        <v>5</v>
      </c>
      <c r="K716" s="37"/>
      <c r="L716" s="55"/>
      <c r="N716" s="2"/>
    </row>
    <row r="717" spans="1:14" x14ac:dyDescent="0.3">
      <c r="A717" s="72" t="s">
        <v>3160</v>
      </c>
      <c r="B717" s="252">
        <f t="shared" si="128"/>
        <v>1</v>
      </c>
      <c r="C717" s="274" t="s">
        <v>1729</v>
      </c>
      <c r="D717" s="22">
        <v>0</v>
      </c>
      <c r="E717" s="22">
        <f t="shared" si="129"/>
        <v>3</v>
      </c>
      <c r="F717" s="200" t="s">
        <v>4477</v>
      </c>
      <c r="G717" s="200" t="str">
        <f t="shared" si="130"/>
        <v>DE.AE-02</v>
      </c>
      <c r="H717" s="37">
        <f>VLOOKUP(E717,'_Score matrix'!$B$31:$C$35,2,FALSE)</f>
        <v>1</v>
      </c>
      <c r="I717" s="37">
        <f t="shared" si="131"/>
        <v>0</v>
      </c>
      <c r="J717" s="37">
        <f t="shared" si="132"/>
        <v>5</v>
      </c>
      <c r="K717" s="37"/>
      <c r="L717" s="55"/>
      <c r="N717" s="2"/>
    </row>
    <row r="718" spans="1:14" x14ac:dyDescent="0.3">
      <c r="A718" s="72" t="s">
        <v>3161</v>
      </c>
      <c r="B718" s="252">
        <f t="shared" si="128"/>
        <v>1</v>
      </c>
      <c r="C718" s="274" t="s">
        <v>1729</v>
      </c>
      <c r="D718" s="22">
        <v>0</v>
      </c>
      <c r="E718" s="22">
        <f t="shared" si="129"/>
        <v>3</v>
      </c>
      <c r="F718" s="200" t="s">
        <v>4477</v>
      </c>
      <c r="G718" s="200" t="str">
        <f t="shared" si="130"/>
        <v>DE.AE-02</v>
      </c>
      <c r="H718" s="37">
        <f>VLOOKUP(E718,'_Score matrix'!$B$31:$C$35,2,FALSE)</f>
        <v>1</v>
      </c>
      <c r="I718" s="37">
        <f t="shared" si="131"/>
        <v>0</v>
      </c>
      <c r="J718" s="37">
        <f t="shared" si="132"/>
        <v>5</v>
      </c>
      <c r="K718" s="37"/>
      <c r="L718" s="55"/>
      <c r="N718" s="2"/>
    </row>
    <row r="719" spans="1:14" x14ac:dyDescent="0.3">
      <c r="A719" s="72" t="s">
        <v>3162</v>
      </c>
      <c r="B719" s="252">
        <f t="shared" si="128"/>
        <v>1</v>
      </c>
      <c r="C719" s="274" t="s">
        <v>1729</v>
      </c>
      <c r="D719" s="22">
        <v>0</v>
      </c>
      <c r="E719" s="22">
        <f t="shared" si="129"/>
        <v>3</v>
      </c>
      <c r="F719" s="200" t="s">
        <v>4477</v>
      </c>
      <c r="G719" s="200" t="str">
        <f t="shared" si="130"/>
        <v>DE.AE-02</v>
      </c>
      <c r="H719" s="37">
        <f>VLOOKUP(E719,'_Score matrix'!$B$31:$C$35,2,FALSE)</f>
        <v>1</v>
      </c>
      <c r="I719" s="37">
        <f t="shared" si="131"/>
        <v>0</v>
      </c>
      <c r="J719" s="37">
        <f t="shared" si="132"/>
        <v>5</v>
      </c>
      <c r="K719" s="37"/>
      <c r="L719" s="55"/>
      <c r="N719" s="2"/>
    </row>
    <row r="720" spans="1:14" x14ac:dyDescent="0.3">
      <c r="A720" s="72" t="s">
        <v>3163</v>
      </c>
      <c r="B720" s="252">
        <f t="shared" si="128"/>
        <v>1</v>
      </c>
      <c r="C720" s="274" t="s">
        <v>1729</v>
      </c>
      <c r="D720" s="22">
        <v>0</v>
      </c>
      <c r="E720" s="22">
        <f t="shared" si="129"/>
        <v>3</v>
      </c>
      <c r="F720" s="200" t="s">
        <v>4477</v>
      </c>
      <c r="G720" s="200" t="str">
        <f t="shared" si="130"/>
        <v>DE.AE-02</v>
      </c>
      <c r="H720" s="37">
        <f>VLOOKUP(E720,'_Score matrix'!$B$31:$C$35,2,FALSE)</f>
        <v>1</v>
      </c>
      <c r="I720" s="37">
        <f t="shared" si="131"/>
        <v>0</v>
      </c>
      <c r="J720" s="37">
        <f t="shared" si="132"/>
        <v>5</v>
      </c>
      <c r="K720" s="37"/>
      <c r="L720" s="55"/>
      <c r="N720" s="2"/>
    </row>
    <row r="721" spans="1:14" x14ac:dyDescent="0.3">
      <c r="A721" s="72" t="s">
        <v>3164</v>
      </c>
      <c r="B721" s="252">
        <f t="shared" si="128"/>
        <v>1</v>
      </c>
      <c r="C721" s="274" t="s">
        <v>1729</v>
      </c>
      <c r="D721" s="22">
        <v>0</v>
      </c>
      <c r="E721" s="22">
        <f t="shared" si="129"/>
        <v>3</v>
      </c>
      <c r="F721" s="200" t="s">
        <v>4477</v>
      </c>
      <c r="G721" s="200" t="str">
        <f t="shared" si="130"/>
        <v>DE.AE-02</v>
      </c>
      <c r="H721" s="37">
        <f>VLOOKUP(E721,'_Score matrix'!$B$31:$C$35,2,FALSE)</f>
        <v>1</v>
      </c>
      <c r="I721" s="37">
        <f t="shared" si="131"/>
        <v>0</v>
      </c>
      <c r="J721" s="37">
        <f t="shared" si="132"/>
        <v>5</v>
      </c>
      <c r="K721" s="37"/>
      <c r="L721" s="55"/>
      <c r="N721" s="2"/>
    </row>
    <row r="722" spans="1:14" x14ac:dyDescent="0.3">
      <c r="A722" s="72" t="s">
        <v>3165</v>
      </c>
      <c r="B722" s="252">
        <f t="shared" si="128"/>
        <v>1</v>
      </c>
      <c r="C722" s="274" t="s">
        <v>1729</v>
      </c>
      <c r="D722" s="22">
        <v>0</v>
      </c>
      <c r="E722" s="22">
        <f t="shared" si="129"/>
        <v>3</v>
      </c>
      <c r="F722" s="200" t="s">
        <v>4477</v>
      </c>
      <c r="G722" s="200" t="str">
        <f t="shared" si="130"/>
        <v>DE.AE-02</v>
      </c>
      <c r="H722" s="37">
        <f>VLOOKUP(E722,'_Score matrix'!$B$31:$C$35,2,FALSE)</f>
        <v>1</v>
      </c>
      <c r="I722" s="37">
        <f t="shared" si="131"/>
        <v>0</v>
      </c>
      <c r="J722" s="37">
        <f t="shared" si="132"/>
        <v>5</v>
      </c>
      <c r="K722" s="37"/>
      <c r="L722" s="55"/>
      <c r="N722" s="2"/>
    </row>
    <row r="723" spans="1:14" x14ac:dyDescent="0.3">
      <c r="A723" s="72" t="s">
        <v>3166</v>
      </c>
      <c r="B723" s="252">
        <f t="shared" si="128"/>
        <v>1</v>
      </c>
      <c r="C723" s="274" t="s">
        <v>1729</v>
      </c>
      <c r="D723" s="22">
        <v>0</v>
      </c>
      <c r="E723" s="22">
        <f t="shared" si="129"/>
        <v>3</v>
      </c>
      <c r="F723" s="200" t="s">
        <v>4477</v>
      </c>
      <c r="G723" s="200" t="str">
        <f t="shared" si="130"/>
        <v>DE.AE-02</v>
      </c>
      <c r="H723" s="37">
        <f>VLOOKUP(E723,'_Score matrix'!$B$31:$C$35,2,FALSE)</f>
        <v>1</v>
      </c>
      <c r="I723" s="37">
        <f t="shared" si="131"/>
        <v>0</v>
      </c>
      <c r="J723" s="37">
        <f t="shared" si="132"/>
        <v>5</v>
      </c>
      <c r="K723" s="37"/>
      <c r="L723" s="55"/>
      <c r="N723" s="2"/>
    </row>
    <row r="724" spans="1:14" x14ac:dyDescent="0.3">
      <c r="A724" s="72" t="s">
        <v>3167</v>
      </c>
      <c r="B724" s="252">
        <f t="shared" si="128"/>
        <v>1</v>
      </c>
      <c r="C724" s="274" t="s">
        <v>1729</v>
      </c>
      <c r="D724" s="22">
        <v>0</v>
      </c>
      <c r="E724" s="22">
        <f t="shared" ref="E724" si="133">IF(D724=6, 1, 3)</f>
        <v>3</v>
      </c>
      <c r="F724" s="200" t="s">
        <v>4477</v>
      </c>
      <c r="G724" s="200" t="str">
        <f t="shared" si="130"/>
        <v>DE.AE-02</v>
      </c>
      <c r="H724" s="37">
        <f>VLOOKUP(E724,'_Score matrix'!$B$31:$C$35,2,FALSE)</f>
        <v>1</v>
      </c>
      <c r="I724" s="37">
        <f t="shared" si="131"/>
        <v>0</v>
      </c>
      <c r="J724" s="37">
        <f t="shared" ref="J724" si="134">5*H724</f>
        <v>5</v>
      </c>
      <c r="K724" s="37"/>
      <c r="L724" s="55"/>
      <c r="N724" s="2"/>
    </row>
    <row r="725" spans="1:14" x14ac:dyDescent="0.3">
      <c r="A725" s="72" t="s">
        <v>3168</v>
      </c>
      <c r="B725" s="252">
        <f t="shared" si="128"/>
        <v>1</v>
      </c>
      <c r="C725" s="274" t="s">
        <v>1729</v>
      </c>
      <c r="D725" s="22">
        <v>0</v>
      </c>
      <c r="E725" s="22">
        <f t="shared" si="129"/>
        <v>3</v>
      </c>
      <c r="F725" s="200" t="s">
        <v>4477</v>
      </c>
      <c r="G725" s="200" t="str">
        <f t="shared" si="130"/>
        <v>DE.AE-02</v>
      </c>
      <c r="H725" s="37">
        <f>VLOOKUP(E725,'_Score matrix'!$B$31:$C$35,2,FALSE)</f>
        <v>1</v>
      </c>
      <c r="I725" s="37">
        <f t="shared" si="131"/>
        <v>0</v>
      </c>
      <c r="J725" s="37">
        <f t="shared" si="132"/>
        <v>5</v>
      </c>
      <c r="K725" s="37"/>
      <c r="L725" s="55"/>
      <c r="N725" s="2"/>
    </row>
    <row r="726" spans="1:14" x14ac:dyDescent="0.3">
      <c r="A726" s="72" t="s">
        <v>3169</v>
      </c>
      <c r="B726" s="252">
        <f t="shared" si="128"/>
        <v>1</v>
      </c>
      <c r="C726" s="274" t="s">
        <v>1729</v>
      </c>
      <c r="D726" s="22">
        <v>0</v>
      </c>
      <c r="E726" s="22">
        <f t="shared" si="129"/>
        <v>3</v>
      </c>
      <c r="F726" s="200" t="s">
        <v>4477</v>
      </c>
      <c r="G726" s="200" t="str">
        <f t="shared" si="130"/>
        <v>DE.AE-02</v>
      </c>
      <c r="H726" s="37">
        <f>VLOOKUP(E726,'_Score matrix'!$B$31:$C$35,2,FALSE)</f>
        <v>1</v>
      </c>
      <c r="I726" s="37">
        <f t="shared" si="131"/>
        <v>0</v>
      </c>
      <c r="J726" s="37">
        <f t="shared" si="132"/>
        <v>5</v>
      </c>
      <c r="K726" s="37"/>
      <c r="L726" s="55"/>
      <c r="N726" s="2"/>
    </row>
    <row r="727" spans="1:14" x14ac:dyDescent="0.3">
      <c r="A727" s="72" t="s">
        <v>3170</v>
      </c>
      <c r="B727" s="252">
        <f t="shared" si="128"/>
        <v>1</v>
      </c>
      <c r="C727" s="274" t="s">
        <v>1729</v>
      </c>
      <c r="D727" s="22">
        <v>0</v>
      </c>
      <c r="E727" s="22">
        <f t="shared" si="129"/>
        <v>3</v>
      </c>
      <c r="F727" s="200" t="s">
        <v>4477</v>
      </c>
      <c r="G727" s="200" t="str">
        <f t="shared" si="130"/>
        <v>DE.AE-02</v>
      </c>
      <c r="H727" s="37">
        <f>VLOOKUP(E727,'_Score matrix'!$B$31:$C$35,2,FALSE)</f>
        <v>1</v>
      </c>
      <c r="I727" s="37">
        <f t="shared" si="131"/>
        <v>0</v>
      </c>
      <c r="J727" s="37">
        <f t="shared" ref="J727" si="135">5*H727</f>
        <v>5</v>
      </c>
      <c r="K727" s="37"/>
      <c r="L727" s="55"/>
      <c r="N727" s="2"/>
    </row>
    <row r="728" spans="1:14" x14ac:dyDescent="0.3">
      <c r="A728" s="72" t="s">
        <v>3171</v>
      </c>
      <c r="B728" s="252">
        <f t="shared" si="128"/>
        <v>1</v>
      </c>
      <c r="C728" s="274" t="s">
        <v>1729</v>
      </c>
      <c r="D728" s="22">
        <v>0</v>
      </c>
      <c r="E728" s="22">
        <f t="shared" si="129"/>
        <v>3</v>
      </c>
      <c r="F728" s="200" t="s">
        <v>4490</v>
      </c>
      <c r="G728" s="200" t="str">
        <f t="shared" si="130"/>
        <v>RS.AN-03</v>
      </c>
      <c r="H728" s="37">
        <f>VLOOKUP(E728,'_Score matrix'!$B$31:$C$35,2,FALSE)</f>
        <v>1</v>
      </c>
      <c r="I728" s="37">
        <f t="shared" si="131"/>
        <v>0</v>
      </c>
      <c r="J728" s="37">
        <f t="shared" si="132"/>
        <v>5</v>
      </c>
      <c r="K728" s="37"/>
      <c r="L728" s="55"/>
      <c r="N728" s="2"/>
    </row>
    <row r="729" spans="1:14" x14ac:dyDescent="0.3">
      <c r="A729" s="72" t="s">
        <v>3172</v>
      </c>
      <c r="B729" s="252">
        <f t="shared" si="128"/>
        <v>1</v>
      </c>
      <c r="C729" s="274" t="s">
        <v>1729</v>
      </c>
      <c r="D729" s="22">
        <v>0</v>
      </c>
      <c r="E729" s="22">
        <f t="shared" si="129"/>
        <v>3</v>
      </c>
      <c r="F729" s="200" t="s">
        <v>4490</v>
      </c>
      <c r="G729" s="200" t="str">
        <f t="shared" si="130"/>
        <v>RS.AN-03</v>
      </c>
      <c r="H729" s="37">
        <f>VLOOKUP(E729,'_Score matrix'!$B$31:$C$35,2,FALSE)</f>
        <v>1</v>
      </c>
      <c r="I729" s="37">
        <f t="shared" si="131"/>
        <v>0</v>
      </c>
      <c r="J729" s="37">
        <f t="shared" si="132"/>
        <v>5</v>
      </c>
      <c r="K729" s="37"/>
      <c r="L729" s="55"/>
      <c r="N729" s="2"/>
    </row>
    <row r="730" spans="1:14" x14ac:dyDescent="0.3">
      <c r="A730" s="72" t="s">
        <v>3173</v>
      </c>
      <c r="B730" s="252">
        <f t="shared" si="128"/>
        <v>1</v>
      </c>
      <c r="C730" s="274" t="s">
        <v>1729</v>
      </c>
      <c r="D730" s="22">
        <v>0</v>
      </c>
      <c r="E730" s="22">
        <f t="shared" si="129"/>
        <v>3</v>
      </c>
      <c r="F730" s="200" t="s">
        <v>4477</v>
      </c>
      <c r="G730" s="200" t="str">
        <f t="shared" si="130"/>
        <v>DE.AE-02</v>
      </c>
      <c r="H730" s="37">
        <f>VLOOKUP(E730,'_Score matrix'!$B$31:$C$35,2,FALSE)</f>
        <v>1</v>
      </c>
      <c r="I730" s="37">
        <f t="shared" si="131"/>
        <v>0</v>
      </c>
      <c r="J730" s="37">
        <f t="shared" si="132"/>
        <v>5</v>
      </c>
      <c r="K730" s="37"/>
      <c r="L730" s="55"/>
      <c r="N730" s="2"/>
    </row>
    <row r="731" spans="1:14" x14ac:dyDescent="0.3">
      <c r="A731" s="72" t="s">
        <v>3174</v>
      </c>
      <c r="B731" s="252">
        <f t="shared" si="128"/>
        <v>1</v>
      </c>
      <c r="C731" s="274" t="s">
        <v>1729</v>
      </c>
      <c r="D731" s="22">
        <v>0</v>
      </c>
      <c r="E731" s="22">
        <f t="shared" si="129"/>
        <v>3</v>
      </c>
      <c r="F731" s="200" t="s">
        <v>4490</v>
      </c>
      <c r="G731" s="200" t="str">
        <f t="shared" si="130"/>
        <v>RS.AN-03</v>
      </c>
      <c r="H731" s="37">
        <f>VLOOKUP(E731,'_Score matrix'!$B$31:$C$35,2,FALSE)</f>
        <v>1</v>
      </c>
      <c r="I731" s="37">
        <f t="shared" si="131"/>
        <v>0</v>
      </c>
      <c r="J731" s="37">
        <f t="shared" ref="J731:J736" si="136">5*H731</f>
        <v>5</v>
      </c>
      <c r="K731" s="37"/>
      <c r="L731" s="55"/>
      <c r="N731" s="2"/>
    </row>
    <row r="732" spans="1:14" x14ac:dyDescent="0.3">
      <c r="A732" s="72" t="s">
        <v>3175</v>
      </c>
      <c r="B732" s="252">
        <f t="shared" si="128"/>
        <v>1</v>
      </c>
      <c r="C732" s="274" t="s">
        <v>1729</v>
      </c>
      <c r="D732" s="22">
        <v>0</v>
      </c>
      <c r="E732" s="22">
        <f t="shared" si="129"/>
        <v>3</v>
      </c>
      <c r="F732" s="200" t="s">
        <v>4490</v>
      </c>
      <c r="G732" s="200" t="str">
        <f t="shared" si="130"/>
        <v>RS.AN-03</v>
      </c>
      <c r="H732" s="37">
        <f>VLOOKUP(E732,'_Score matrix'!$B$31:$C$35,2,FALSE)</f>
        <v>1</v>
      </c>
      <c r="I732" s="37">
        <f t="shared" si="131"/>
        <v>0</v>
      </c>
      <c r="J732" s="37">
        <f t="shared" si="136"/>
        <v>5</v>
      </c>
      <c r="K732" s="37"/>
      <c r="L732" s="55"/>
      <c r="N732" s="2"/>
    </row>
    <row r="733" spans="1:14" x14ac:dyDescent="0.3">
      <c r="A733" s="72" t="s">
        <v>3176</v>
      </c>
      <c r="B733" s="252">
        <f t="shared" si="128"/>
        <v>1</v>
      </c>
      <c r="C733" s="274" t="s">
        <v>1729</v>
      </c>
      <c r="D733" s="22">
        <v>0</v>
      </c>
      <c r="E733" s="22">
        <f t="shared" si="129"/>
        <v>3</v>
      </c>
      <c r="F733" s="200" t="s">
        <v>4477</v>
      </c>
      <c r="G733" s="200" t="str">
        <f t="shared" si="130"/>
        <v>DE.AE-02</v>
      </c>
      <c r="H733" s="37">
        <f>VLOOKUP(E733,'_Score matrix'!$B$31:$C$35,2,FALSE)</f>
        <v>1</v>
      </c>
      <c r="I733" s="37">
        <f t="shared" si="131"/>
        <v>0</v>
      </c>
      <c r="J733" s="37">
        <f t="shared" si="136"/>
        <v>5</v>
      </c>
      <c r="K733" s="37"/>
      <c r="L733" s="55"/>
      <c r="N733" s="2"/>
    </row>
    <row r="734" spans="1:14" x14ac:dyDescent="0.3">
      <c r="A734" s="72" t="s">
        <v>3177</v>
      </c>
      <c r="B734" s="252">
        <f t="shared" si="128"/>
        <v>1</v>
      </c>
      <c r="C734" s="274" t="s">
        <v>1729</v>
      </c>
      <c r="D734" s="22">
        <v>0</v>
      </c>
      <c r="E734" s="22">
        <f t="shared" si="129"/>
        <v>3</v>
      </c>
      <c r="F734" s="200" t="s">
        <v>4494</v>
      </c>
      <c r="G734" s="37" t="str">
        <f t="shared" si="130"/>
        <v>RS.CO-02</v>
      </c>
      <c r="H734" s="37">
        <f>VLOOKUP(E734,'_Score matrix'!$B$31:$C$35,2,FALSE)</f>
        <v>1</v>
      </c>
      <c r="I734" s="37">
        <f t="shared" si="131"/>
        <v>0</v>
      </c>
      <c r="J734" s="37">
        <f t="shared" si="136"/>
        <v>5</v>
      </c>
      <c r="K734" s="37"/>
      <c r="L734" s="55"/>
      <c r="N734" s="2"/>
    </row>
    <row r="735" spans="1:14" x14ac:dyDescent="0.3">
      <c r="A735" s="72" t="s">
        <v>3178</v>
      </c>
      <c r="B735" s="252">
        <f t="shared" si="128"/>
        <v>1</v>
      </c>
      <c r="C735" s="274" t="s">
        <v>1729</v>
      </c>
      <c r="D735" s="22">
        <v>0</v>
      </c>
      <c r="E735" s="22">
        <f t="shared" si="129"/>
        <v>3</v>
      </c>
      <c r="F735" s="200" t="s">
        <v>4490</v>
      </c>
      <c r="G735" s="200" t="str">
        <f t="shared" si="130"/>
        <v>RS.AN-03</v>
      </c>
      <c r="H735" s="37">
        <f>VLOOKUP(E735,'_Score matrix'!$B$31:$C$35,2,FALSE)</f>
        <v>1</v>
      </c>
      <c r="I735" s="37">
        <f t="shared" si="131"/>
        <v>0</v>
      </c>
      <c r="J735" s="37">
        <f t="shared" si="136"/>
        <v>5</v>
      </c>
      <c r="K735" s="37"/>
      <c r="L735" s="55"/>
      <c r="N735" s="2"/>
    </row>
    <row r="736" spans="1:14" x14ac:dyDescent="0.3">
      <c r="A736" s="72" t="s">
        <v>3179</v>
      </c>
      <c r="B736" s="252">
        <f t="shared" si="128"/>
        <v>1</v>
      </c>
      <c r="C736" s="274" t="s">
        <v>1729</v>
      </c>
      <c r="D736" s="22">
        <v>0</v>
      </c>
      <c r="E736" s="22">
        <f t="shared" si="129"/>
        <v>3</v>
      </c>
      <c r="F736" s="200" t="s">
        <v>4490</v>
      </c>
      <c r="G736" s="200" t="str">
        <f t="shared" si="130"/>
        <v>RS.AN-03</v>
      </c>
      <c r="H736" s="37">
        <f>VLOOKUP(E736,'_Score matrix'!$B$31:$C$35,2,FALSE)</f>
        <v>1</v>
      </c>
      <c r="I736" s="37">
        <f t="shared" si="131"/>
        <v>0</v>
      </c>
      <c r="J736" s="37">
        <f t="shared" si="136"/>
        <v>5</v>
      </c>
      <c r="K736" s="37"/>
      <c r="L736" s="55"/>
      <c r="N736" s="2"/>
    </row>
    <row r="737" spans="1:14" x14ac:dyDescent="0.3">
      <c r="A737" s="72" t="s">
        <v>3180</v>
      </c>
      <c r="B737" s="252">
        <f t="shared" si="128"/>
        <v>1</v>
      </c>
      <c r="C737" s="274" t="s">
        <v>1729</v>
      </c>
      <c r="D737" s="22">
        <v>0</v>
      </c>
      <c r="E737" s="22">
        <f t="shared" si="129"/>
        <v>3</v>
      </c>
      <c r="F737" s="200" t="s">
        <v>4490</v>
      </c>
      <c r="G737" s="200" t="str">
        <f t="shared" si="130"/>
        <v>RS.AN-03</v>
      </c>
      <c r="H737" s="37">
        <f>VLOOKUP(E737,'_Score matrix'!$B$31:$C$35,2,FALSE)</f>
        <v>1</v>
      </c>
      <c r="I737" s="37">
        <f t="shared" si="131"/>
        <v>0</v>
      </c>
      <c r="J737" s="37">
        <f t="shared" si="132"/>
        <v>5</v>
      </c>
      <c r="K737" s="37"/>
      <c r="L737" s="55"/>
      <c r="N737" s="2"/>
    </row>
    <row r="738" spans="1:14" ht="15.15" thickBot="1" x14ac:dyDescent="0.35">
      <c r="A738" s="77" t="s">
        <v>3181</v>
      </c>
      <c r="B738" s="264"/>
      <c r="C738" s="282"/>
      <c r="D738" s="58"/>
      <c r="E738" s="58"/>
      <c r="F738" s="110"/>
      <c r="G738" s="110"/>
      <c r="H738" s="39"/>
      <c r="I738" s="39"/>
      <c r="J738" s="39"/>
      <c r="K738" s="39"/>
      <c r="L738" s="61"/>
      <c r="N738" s="2"/>
    </row>
    <row r="739" spans="1:14" x14ac:dyDescent="0.3">
      <c r="A739" s="71" t="s">
        <v>376</v>
      </c>
      <c r="B739" s="267"/>
      <c r="C739" s="284"/>
      <c r="D739" s="23">
        <f>SUMIFS(D:D,$A:$A,"S 3*",$B:$B,1,$C:$C,"C",$L:$L,"&lt;&gt;NIST MAPPING")</f>
        <v>0</v>
      </c>
      <c r="E739" s="23">
        <f>SUMIFS(E:E,$A:$A,"S 3*",$B:$B,1,$C:$C,"C",$L:$L,"&lt;&gt;NIST MAPPING")</f>
        <v>72</v>
      </c>
      <c r="F739" s="43"/>
      <c r="G739" s="43"/>
      <c r="H739" s="43">
        <f>SUMIFS(H:H,$A:$A,"S 3*",$B:$B,1,$C:$C,"C",$L:$L,"&lt;&gt;NIST MAPPING")</f>
        <v>24</v>
      </c>
      <c r="I739" s="43">
        <f>SUMIFS(I:I,$A:$A,"S 3*",$B:$B,1,$C:$C,"C",$L:$L,"&lt;&gt;NIST MAPPING")</f>
        <v>0</v>
      </c>
      <c r="J739" s="43">
        <f>SUMIFS(J:J,$A:$A,"S 3*",$B:$B,1,$C:$C,"C",$L:$L,"&lt;&gt;NIST MAPPING")</f>
        <v>120</v>
      </c>
      <c r="K739" s="43">
        <f>IF(ROUND(100*(I739-H739)/(J739-H739),2) &lt; 0, 0, ROUND(100*(I739-H739)/(J739-H739),2))</f>
        <v>0</v>
      </c>
      <c r="L739" s="59"/>
      <c r="N739" s="2"/>
    </row>
    <row r="740" spans="1:14" ht="15.15" thickBot="1" x14ac:dyDescent="0.35">
      <c r="A740" s="74" t="s">
        <v>377</v>
      </c>
      <c r="B740" s="269"/>
      <c r="C740" s="287"/>
      <c r="D740" s="68">
        <f>SUMIFS(D:D,$A:$A,"S 3*",$B:$B,1,$C:$C,"M",$L:$L,"&lt;&gt;NIST MAPPING")</f>
        <v>0</v>
      </c>
      <c r="E740" s="68">
        <f>SUMIFS(E:E,$A:$A,"S 3*",$B:$B,1,$C:$C,"M",$L:$L,"&lt;&gt;NIST MAPPING")</f>
        <v>42</v>
      </c>
      <c r="F740" s="34"/>
      <c r="G740" s="34"/>
      <c r="H740" s="34">
        <f>SUMIFS(H:H,$A:$A,"S 3*",$B:$B,1,$C:$C,"M",$L:$L,"&lt;&gt;NIST MAPPING")</f>
        <v>14</v>
      </c>
      <c r="I740" s="34">
        <f>SUMIFS(I:I,$A:$A,"S 3*",$B:$B,1,$C:$C,"M",$L:$L,"&lt;&gt;NIST MAPPING")</f>
        <v>0</v>
      </c>
      <c r="J740" s="34">
        <f>SUMIFS(J:J,$A:$A,"S 3*",$B:$B,1,$C:$C,"M",$L:$L,"&lt;&gt;NIST MAPPING")</f>
        <v>70</v>
      </c>
      <c r="K740" s="34">
        <f>IF(ROUND(100*(I740-H740)/(J740-H740),2) &lt; 0, 0, ROUND(100*(I740-H740)/(J740-H740),2))</f>
        <v>0</v>
      </c>
      <c r="L740" s="62"/>
      <c r="N740" s="2"/>
    </row>
    <row r="741" spans="1:14" ht="15.15" thickBot="1" x14ac:dyDescent="0.35">
      <c r="F741" s="5"/>
      <c r="G741" s="5"/>
      <c r="H741" s="5"/>
      <c r="I741" s="5"/>
      <c r="J741" s="5"/>
      <c r="K741" s="5"/>
      <c r="N741" s="2"/>
    </row>
    <row r="742" spans="1:14" x14ac:dyDescent="0.3">
      <c r="A742" s="51" t="s">
        <v>353</v>
      </c>
      <c r="B742" s="255"/>
      <c r="C742" s="273"/>
      <c r="D742" s="66"/>
      <c r="E742" s="66"/>
      <c r="F742" s="203"/>
      <c r="G742" s="203"/>
      <c r="H742" s="42"/>
      <c r="I742" s="42"/>
      <c r="J742" s="42"/>
      <c r="K742" s="42"/>
      <c r="L742" s="59"/>
      <c r="N742" s="2"/>
    </row>
    <row r="743" spans="1:14" x14ac:dyDescent="0.3">
      <c r="A743" s="72" t="s">
        <v>684</v>
      </c>
      <c r="B743" s="252"/>
      <c r="C743" s="274"/>
      <c r="D743" s="22">
        <v>2</v>
      </c>
      <c r="E743" s="22"/>
      <c r="F743" s="200"/>
      <c r="G743" s="200"/>
      <c r="H743" s="37"/>
      <c r="I743" s="37"/>
      <c r="J743" s="37"/>
      <c r="K743" s="37"/>
      <c r="L743" s="55"/>
      <c r="N743" s="2"/>
    </row>
    <row r="744" spans="1:14" x14ac:dyDescent="0.3">
      <c r="A744" s="72" t="s">
        <v>394</v>
      </c>
      <c r="B744" s="252">
        <f>$D$743-1</f>
        <v>1</v>
      </c>
      <c r="C744" s="274" t="s">
        <v>1311</v>
      </c>
      <c r="D744" s="22">
        <v>0</v>
      </c>
      <c r="E744" s="22">
        <v>3</v>
      </c>
      <c r="F744" s="200" t="s">
        <v>4420</v>
      </c>
      <c r="G744" s="200" t="str">
        <f>IF(B744=1,F744,"")</f>
        <v>ID.RA-03</v>
      </c>
      <c r="H744" s="37">
        <f>VLOOKUP(E744,'_Score matrix'!$B$31:$C$35,2,FALSE)</f>
        <v>1</v>
      </c>
      <c r="I744" s="37">
        <f>D744*H744</f>
        <v>0</v>
      </c>
      <c r="J744" s="37">
        <f t="shared" ref="J744" si="137">5*H744</f>
        <v>5</v>
      </c>
      <c r="K744" s="37"/>
      <c r="L744" s="55"/>
      <c r="N744" s="2"/>
    </row>
    <row r="745" spans="1:14" x14ac:dyDescent="0.3">
      <c r="A745" s="72" t="s">
        <v>395</v>
      </c>
      <c r="B745" s="252"/>
      <c r="C745" s="274"/>
      <c r="D745" s="22"/>
      <c r="E745" s="22"/>
      <c r="F745" s="200"/>
      <c r="G745" s="200"/>
      <c r="H745" s="37"/>
      <c r="I745" s="37"/>
      <c r="J745" s="37"/>
      <c r="K745" s="37"/>
      <c r="L745" s="55"/>
      <c r="N745" s="2"/>
    </row>
    <row r="746" spans="1:14" x14ac:dyDescent="0.3">
      <c r="A746" s="72" t="s">
        <v>722</v>
      </c>
      <c r="B746" s="252"/>
      <c r="C746" s="274"/>
      <c r="D746" s="22">
        <v>1</v>
      </c>
      <c r="E746" s="22"/>
      <c r="F746" s="200"/>
      <c r="G746" s="200"/>
      <c r="H746" s="37"/>
      <c r="I746" s="37"/>
      <c r="J746" s="37"/>
      <c r="K746" s="37"/>
      <c r="L746" s="55"/>
      <c r="N746" s="2"/>
    </row>
    <row r="747" spans="1:14" x14ac:dyDescent="0.3">
      <c r="A747" s="72" t="s">
        <v>723</v>
      </c>
      <c r="B747" s="252"/>
      <c r="C747" s="274"/>
      <c r="D747" s="22">
        <v>1</v>
      </c>
      <c r="E747" s="22"/>
      <c r="F747" s="200"/>
      <c r="G747" s="200"/>
      <c r="H747" s="37"/>
      <c r="I747" s="37"/>
      <c r="J747" s="37"/>
      <c r="K747" s="37"/>
      <c r="L747" s="55"/>
      <c r="N747" s="2"/>
    </row>
    <row r="748" spans="1:14" x14ac:dyDescent="0.3">
      <c r="A748" s="72" t="s">
        <v>724</v>
      </c>
      <c r="B748" s="252"/>
      <c r="C748" s="274"/>
      <c r="D748" s="22">
        <v>1</v>
      </c>
      <c r="E748" s="22"/>
      <c r="F748" s="200"/>
      <c r="G748" s="200"/>
      <c r="H748" s="37"/>
      <c r="I748" s="37"/>
      <c r="J748" s="37"/>
      <c r="K748" s="37"/>
      <c r="L748" s="55"/>
      <c r="N748" s="2"/>
    </row>
    <row r="749" spans="1:14" x14ac:dyDescent="0.3">
      <c r="A749" s="72" t="s">
        <v>725</v>
      </c>
      <c r="B749" s="252"/>
      <c r="C749" s="274"/>
      <c r="D749" s="22">
        <v>1</v>
      </c>
      <c r="E749" s="22"/>
      <c r="F749" s="200"/>
      <c r="G749" s="200"/>
      <c r="H749" s="37"/>
      <c r="I749" s="37"/>
      <c r="J749" s="37"/>
      <c r="K749" s="37"/>
      <c r="L749" s="55"/>
      <c r="N749" s="2"/>
    </row>
    <row r="750" spans="1:14" x14ac:dyDescent="0.3">
      <c r="A750" s="72" t="s">
        <v>726</v>
      </c>
      <c r="B750" s="252"/>
      <c r="C750" s="274"/>
      <c r="D750" s="22">
        <v>1</v>
      </c>
      <c r="E750" s="22"/>
      <c r="F750" s="200"/>
      <c r="G750" s="200"/>
      <c r="H750" s="37"/>
      <c r="I750" s="37"/>
      <c r="J750" s="37"/>
      <c r="K750" s="37"/>
      <c r="L750" s="55"/>
      <c r="N750" s="2"/>
    </row>
    <row r="751" spans="1:14" x14ac:dyDescent="0.3">
      <c r="A751" s="72" t="s">
        <v>727</v>
      </c>
      <c r="B751" s="252"/>
      <c r="C751" s="274"/>
      <c r="D751" s="22">
        <v>1</v>
      </c>
      <c r="E751" s="22"/>
      <c r="F751" s="200"/>
      <c r="G751" s="200"/>
      <c r="H751" s="37"/>
      <c r="I751" s="37"/>
      <c r="J751" s="37"/>
      <c r="K751" s="37"/>
      <c r="L751" s="55"/>
      <c r="N751" s="2"/>
    </row>
    <row r="752" spans="1:14" x14ac:dyDescent="0.3">
      <c r="A752" s="72" t="s">
        <v>728</v>
      </c>
      <c r="B752" s="252"/>
      <c r="C752" s="274"/>
      <c r="D752" s="22">
        <v>1</v>
      </c>
      <c r="E752" s="22"/>
      <c r="F752" s="200"/>
      <c r="G752" s="200"/>
      <c r="H752" s="37"/>
      <c r="I752" s="37"/>
      <c r="J752" s="37"/>
      <c r="K752" s="37"/>
      <c r="L752" s="55"/>
      <c r="N752" s="2"/>
    </row>
    <row r="753" spans="1:14" x14ac:dyDescent="0.3">
      <c r="A753" s="72" t="s">
        <v>729</v>
      </c>
      <c r="B753" s="252"/>
      <c r="C753" s="274"/>
      <c r="D753" s="22">
        <v>1</v>
      </c>
      <c r="E753" s="22"/>
      <c r="F753" s="200"/>
      <c r="G753" s="200"/>
      <c r="H753" s="37"/>
      <c r="I753" s="37"/>
      <c r="J753" s="37"/>
      <c r="K753" s="37"/>
      <c r="L753" s="55"/>
      <c r="N753" s="2"/>
    </row>
    <row r="754" spans="1:14" x14ac:dyDescent="0.3">
      <c r="A754" s="72" t="s">
        <v>730</v>
      </c>
      <c r="B754" s="252"/>
      <c r="C754" s="274"/>
      <c r="D754" s="22">
        <v>1</v>
      </c>
      <c r="E754" s="22"/>
      <c r="F754" s="200"/>
      <c r="G754" s="200"/>
      <c r="H754" s="37"/>
      <c r="I754" s="37"/>
      <c r="J754" s="37"/>
      <c r="K754" s="37"/>
      <c r="L754" s="55"/>
      <c r="N754" s="2"/>
    </row>
    <row r="755" spans="1:14" x14ac:dyDescent="0.3">
      <c r="A755" s="72" t="s">
        <v>731</v>
      </c>
      <c r="B755" s="252"/>
      <c r="C755" s="274"/>
      <c r="D755" s="22">
        <v>1</v>
      </c>
      <c r="E755" s="22"/>
      <c r="F755" s="200"/>
      <c r="G755" s="200"/>
      <c r="H755" s="37"/>
      <c r="I755" s="37"/>
      <c r="J755" s="37"/>
      <c r="K755" s="37"/>
      <c r="L755" s="55"/>
      <c r="N755" s="2"/>
    </row>
    <row r="756" spans="1:14" x14ac:dyDescent="0.3">
      <c r="A756" s="72" t="s">
        <v>732</v>
      </c>
      <c r="B756" s="252"/>
      <c r="C756" s="274"/>
      <c r="D756" s="22">
        <v>1</v>
      </c>
      <c r="E756" s="22"/>
      <c r="F756" s="200"/>
      <c r="G756" s="200"/>
      <c r="H756" s="37"/>
      <c r="I756" s="37"/>
      <c r="J756" s="37"/>
      <c r="K756" s="37"/>
      <c r="L756" s="55"/>
      <c r="N756" s="2"/>
    </row>
    <row r="757" spans="1:14" x14ac:dyDescent="0.3">
      <c r="A757" s="72" t="s">
        <v>396</v>
      </c>
      <c r="B757" s="252">
        <f t="shared" ref="B757:B763" si="138">$D$743-1</f>
        <v>1</v>
      </c>
      <c r="C757" s="274" t="s">
        <v>1311</v>
      </c>
      <c r="D757" s="22">
        <v>0</v>
      </c>
      <c r="E757" s="22">
        <v>3</v>
      </c>
      <c r="F757" s="200"/>
      <c r="G757" s="200"/>
      <c r="H757" s="37">
        <f>VLOOKUP(E757,'_Score matrix'!$B$31:$C$35,2,FALSE)</f>
        <v>1</v>
      </c>
      <c r="I757" s="37">
        <f t="shared" ref="I757:I763" si="139">D757*H757</f>
        <v>0</v>
      </c>
      <c r="J757" s="37">
        <f t="shared" ref="J757" si="140">5*H757</f>
        <v>5</v>
      </c>
      <c r="K757" s="37"/>
      <c r="L757" s="55"/>
      <c r="N757" s="2"/>
    </row>
    <row r="758" spans="1:14" x14ac:dyDescent="0.3">
      <c r="A758" s="72" t="s">
        <v>397</v>
      </c>
      <c r="B758" s="252">
        <f t="shared" si="138"/>
        <v>1</v>
      </c>
      <c r="C758" s="274" t="s">
        <v>1311</v>
      </c>
      <c r="D758" s="22">
        <v>0</v>
      </c>
      <c r="E758" s="22">
        <v>3</v>
      </c>
      <c r="F758" s="200"/>
      <c r="G758" s="200"/>
      <c r="H758" s="37">
        <f>VLOOKUP(E758,'_Score matrix'!$B$31:$C$35,2,FALSE)</f>
        <v>1</v>
      </c>
      <c r="I758" s="37">
        <f t="shared" si="139"/>
        <v>0</v>
      </c>
      <c r="J758" s="37">
        <f t="shared" ref="J758:J768" si="141">5*H758</f>
        <v>5</v>
      </c>
      <c r="K758" s="37"/>
      <c r="L758" s="55"/>
      <c r="N758" s="2"/>
    </row>
    <row r="759" spans="1:14" x14ac:dyDescent="0.3">
      <c r="A759" s="72" t="s">
        <v>398</v>
      </c>
      <c r="B759" s="252">
        <f t="shared" si="138"/>
        <v>1</v>
      </c>
      <c r="C759" s="274" t="s">
        <v>1311</v>
      </c>
      <c r="D759" s="22">
        <v>0</v>
      </c>
      <c r="E759" s="22">
        <v>3</v>
      </c>
      <c r="F759" s="200"/>
      <c r="G759" s="200"/>
      <c r="H759" s="37">
        <f>VLOOKUP(E759,'_Score matrix'!$B$31:$C$35,2,FALSE)</f>
        <v>1</v>
      </c>
      <c r="I759" s="37">
        <f t="shared" si="139"/>
        <v>0</v>
      </c>
      <c r="J759" s="37">
        <f t="shared" si="141"/>
        <v>5</v>
      </c>
      <c r="K759" s="37"/>
      <c r="L759" s="55"/>
      <c r="N759" s="2"/>
    </row>
    <row r="760" spans="1:14" x14ac:dyDescent="0.3">
      <c r="A760" s="72" t="s">
        <v>403</v>
      </c>
      <c r="B760" s="252">
        <f t="shared" si="138"/>
        <v>1</v>
      </c>
      <c r="C760" s="274" t="s">
        <v>1311</v>
      </c>
      <c r="D760" s="22">
        <v>0</v>
      </c>
      <c r="E760" s="22">
        <v>3</v>
      </c>
      <c r="F760" s="200"/>
      <c r="G760" s="200"/>
      <c r="H760" s="37">
        <f>VLOOKUP(E760,'_Score matrix'!$B$31:$C$35,2,FALSE)</f>
        <v>1</v>
      </c>
      <c r="I760" s="37">
        <f t="shared" si="139"/>
        <v>0</v>
      </c>
      <c r="J760" s="37">
        <f t="shared" si="141"/>
        <v>5</v>
      </c>
      <c r="K760" s="37"/>
      <c r="L760" s="55"/>
      <c r="N760" s="2"/>
    </row>
    <row r="761" spans="1:14" x14ac:dyDescent="0.3">
      <c r="A761" s="72" t="s">
        <v>836</v>
      </c>
      <c r="B761" s="252">
        <f t="shared" si="138"/>
        <v>1</v>
      </c>
      <c r="C761" s="274" t="s">
        <v>1311</v>
      </c>
      <c r="D761" s="22">
        <v>0</v>
      </c>
      <c r="E761" s="22">
        <v>3</v>
      </c>
      <c r="F761" s="200" t="s">
        <v>4464</v>
      </c>
      <c r="G761" s="200" t="str">
        <f>IF(B761=1,F761,"")</f>
        <v>PR.IR-04</v>
      </c>
      <c r="H761" s="37">
        <f>VLOOKUP(E761,'_Score matrix'!$B$31:$C$35,2,FALSE)</f>
        <v>1</v>
      </c>
      <c r="I761" s="37">
        <f t="shared" si="139"/>
        <v>0</v>
      </c>
      <c r="J761" s="37">
        <f t="shared" si="141"/>
        <v>5</v>
      </c>
      <c r="K761" s="37"/>
      <c r="L761" s="55"/>
      <c r="N761" s="2"/>
    </row>
    <row r="762" spans="1:14" x14ac:dyDescent="0.3">
      <c r="A762" s="72" t="s">
        <v>837</v>
      </c>
      <c r="B762" s="252">
        <f t="shared" si="138"/>
        <v>1</v>
      </c>
      <c r="C762" s="274" t="s">
        <v>1311</v>
      </c>
      <c r="D762" s="22">
        <v>0</v>
      </c>
      <c r="E762" s="22">
        <v>3</v>
      </c>
      <c r="F762" s="200"/>
      <c r="G762" s="200"/>
      <c r="H762" s="37">
        <f>VLOOKUP(E762,'_Score matrix'!$B$31:$C$35,2,FALSE)</f>
        <v>1</v>
      </c>
      <c r="I762" s="37">
        <f t="shared" si="139"/>
        <v>0</v>
      </c>
      <c r="J762" s="37">
        <f t="shared" si="141"/>
        <v>5</v>
      </c>
      <c r="K762" s="37"/>
      <c r="L762" s="55"/>
      <c r="N762" s="2"/>
    </row>
    <row r="763" spans="1:14" x14ac:dyDescent="0.3">
      <c r="A763" s="72" t="s">
        <v>838</v>
      </c>
      <c r="B763" s="252">
        <f t="shared" si="138"/>
        <v>1</v>
      </c>
      <c r="C763" s="274" t="s">
        <v>1311</v>
      </c>
      <c r="D763" s="22">
        <v>0</v>
      </c>
      <c r="E763" s="22">
        <v>3</v>
      </c>
      <c r="F763" s="200" t="s">
        <v>4439</v>
      </c>
      <c r="G763" s="200" t="str">
        <f>IF(B763=1,F763,"")</f>
        <v>ID.IM-04</v>
      </c>
      <c r="H763" s="37">
        <f>VLOOKUP(E763,'_Score matrix'!$B$31:$C$35,2,FALSE)</f>
        <v>1</v>
      </c>
      <c r="I763" s="37">
        <f t="shared" si="139"/>
        <v>0</v>
      </c>
      <c r="J763" s="37">
        <f t="shared" si="141"/>
        <v>5</v>
      </c>
      <c r="K763" s="37"/>
      <c r="L763" s="55"/>
      <c r="N763" s="2"/>
    </row>
    <row r="764" spans="1:14" x14ac:dyDescent="0.3">
      <c r="A764" s="424" t="str">
        <f>A763</f>
        <v>S 4.9</v>
      </c>
      <c r="B764" s="421">
        <f>B763</f>
        <v>1</v>
      </c>
      <c r="C764" s="425" t="str">
        <f>C763</f>
        <v>M</v>
      </c>
      <c r="D764" s="248">
        <f>D763</f>
        <v>0</v>
      </c>
      <c r="E764" s="248">
        <f>E763</f>
        <v>3</v>
      </c>
      <c r="F764" s="249"/>
      <c r="G764" s="249"/>
      <c r="H764" s="248">
        <f>H763</f>
        <v>1</v>
      </c>
      <c r="I764" s="248">
        <f>I763</f>
        <v>0</v>
      </c>
      <c r="J764" s="248">
        <f>J763</f>
        <v>5</v>
      </c>
      <c r="K764" s="248"/>
      <c r="L764" s="426" t="s">
        <v>2516</v>
      </c>
      <c r="N764" s="2"/>
    </row>
    <row r="765" spans="1:14" x14ac:dyDescent="0.3">
      <c r="A765" s="72" t="s">
        <v>839</v>
      </c>
      <c r="B765" s="252">
        <f>$D$743-1</f>
        <v>1</v>
      </c>
      <c r="C765" s="274" t="s">
        <v>1311</v>
      </c>
      <c r="D765" s="22">
        <v>0</v>
      </c>
      <c r="E765" s="22">
        <v>3</v>
      </c>
      <c r="F765" s="200"/>
      <c r="G765" s="200"/>
      <c r="H765" s="37">
        <f>VLOOKUP(E765,'_Score matrix'!$B$31:$C$35,2,FALSE)</f>
        <v>1</v>
      </c>
      <c r="I765" s="37">
        <f>D765*H765</f>
        <v>0</v>
      </c>
      <c r="J765" s="37">
        <f t="shared" si="141"/>
        <v>5</v>
      </c>
      <c r="K765" s="37"/>
      <c r="L765" s="55"/>
      <c r="N765" s="2"/>
    </row>
    <row r="766" spans="1:14" x14ac:dyDescent="0.3">
      <c r="A766" s="72" t="s">
        <v>841</v>
      </c>
      <c r="B766" s="252">
        <f>$D$743-1</f>
        <v>1</v>
      </c>
      <c r="C766" s="274" t="s">
        <v>1311</v>
      </c>
      <c r="D766" s="22">
        <v>0</v>
      </c>
      <c r="E766" s="22">
        <v>3</v>
      </c>
      <c r="F766" s="200" t="s">
        <v>4420</v>
      </c>
      <c r="G766" s="200" t="str">
        <f>IF(B766=1,F766,"")</f>
        <v>ID.RA-03</v>
      </c>
      <c r="H766" s="37">
        <f>VLOOKUP(E766,'_Score matrix'!$B$31:$C$35,2,FALSE)</f>
        <v>1</v>
      </c>
      <c r="I766" s="37">
        <f>D766*H766</f>
        <v>0</v>
      </c>
      <c r="J766" s="37">
        <f t="shared" si="141"/>
        <v>5</v>
      </c>
      <c r="K766" s="37"/>
      <c r="L766" s="55"/>
      <c r="N766" s="2"/>
    </row>
    <row r="767" spans="1:14" x14ac:dyDescent="0.3">
      <c r="A767" s="72" t="s">
        <v>842</v>
      </c>
      <c r="B767" s="252">
        <f>$D$743-1</f>
        <v>1</v>
      </c>
      <c r="C767" s="274" t="s">
        <v>1311</v>
      </c>
      <c r="D767" s="22">
        <v>0</v>
      </c>
      <c r="E767" s="22">
        <v>3</v>
      </c>
      <c r="F767" s="200"/>
      <c r="G767" s="200"/>
      <c r="H767" s="37">
        <f>VLOOKUP(E767,'_Score matrix'!$B$31:$C$35,2,FALSE)</f>
        <v>1</v>
      </c>
      <c r="I767" s="37">
        <f>D767*H767</f>
        <v>0</v>
      </c>
      <c r="J767" s="37">
        <f t="shared" si="141"/>
        <v>5</v>
      </c>
      <c r="K767" s="37"/>
      <c r="L767" s="55"/>
      <c r="N767" s="2"/>
    </row>
    <row r="768" spans="1:14" x14ac:dyDescent="0.3">
      <c r="A768" s="72" t="s">
        <v>843</v>
      </c>
      <c r="B768" s="252">
        <f>$D$743-1</f>
        <v>1</v>
      </c>
      <c r="C768" s="274" t="s">
        <v>1311</v>
      </c>
      <c r="D768" s="22">
        <v>0</v>
      </c>
      <c r="E768" s="22">
        <v>3</v>
      </c>
      <c r="F768" s="200"/>
      <c r="G768" s="200"/>
      <c r="H768" s="37">
        <f>VLOOKUP(E768,'_Score matrix'!$B$31:$C$35,2,FALSE)</f>
        <v>1</v>
      </c>
      <c r="I768" s="37">
        <f>D768*H768</f>
        <v>0</v>
      </c>
      <c r="J768" s="37">
        <f t="shared" si="141"/>
        <v>5</v>
      </c>
      <c r="K768" s="37"/>
      <c r="L768" s="55"/>
      <c r="N768" s="2"/>
    </row>
    <row r="769" spans="1:14" x14ac:dyDescent="0.3">
      <c r="A769" s="72" t="s">
        <v>844</v>
      </c>
      <c r="B769" s="252"/>
      <c r="C769" s="274"/>
      <c r="D769" s="22"/>
      <c r="E769" s="22"/>
      <c r="F769" s="200"/>
      <c r="G769" s="200"/>
      <c r="H769" s="37"/>
      <c r="I769" s="37"/>
      <c r="J769" s="37"/>
      <c r="K769" s="37"/>
      <c r="L769" s="55"/>
      <c r="N769" s="2"/>
    </row>
    <row r="770" spans="1:14" x14ac:dyDescent="0.3">
      <c r="A770" s="72" t="s">
        <v>3222</v>
      </c>
      <c r="B770" s="252">
        <f t="shared" ref="B770:B798" si="142">$D$743-1</f>
        <v>1</v>
      </c>
      <c r="C770" s="274" t="s">
        <v>1729</v>
      </c>
      <c r="D770" s="22">
        <v>0</v>
      </c>
      <c r="E770" s="22">
        <f t="shared" ref="E770:E798" si="143">IF(D770=6, 1, 3)</f>
        <v>3</v>
      </c>
      <c r="F770" s="200" t="s">
        <v>4419</v>
      </c>
      <c r="G770" s="200" t="str">
        <f t="shared" ref="G770:G782" si="144">IF(B770=1,F770,"")</f>
        <v>ID.RA-02</v>
      </c>
      <c r="H770" s="37">
        <f>VLOOKUP(E770,'_Score matrix'!$B$31:$C$35,2,FALSE)</f>
        <v>1</v>
      </c>
      <c r="I770" s="37">
        <f t="shared" ref="I770:I798" si="145">D770*H770</f>
        <v>0</v>
      </c>
      <c r="J770" s="37">
        <f>5*H770</f>
        <v>5</v>
      </c>
      <c r="K770" s="37"/>
      <c r="L770" s="55"/>
      <c r="N770" s="2"/>
    </row>
    <row r="771" spans="1:14" x14ac:dyDescent="0.3">
      <c r="A771" s="72" t="s">
        <v>3223</v>
      </c>
      <c r="B771" s="252">
        <f t="shared" si="142"/>
        <v>1</v>
      </c>
      <c r="C771" s="274" t="s">
        <v>1729</v>
      </c>
      <c r="D771" s="22">
        <v>0</v>
      </c>
      <c r="E771" s="22">
        <f t="shared" si="143"/>
        <v>3</v>
      </c>
      <c r="F771" s="200" t="s">
        <v>4419</v>
      </c>
      <c r="G771" s="200" t="str">
        <f t="shared" si="144"/>
        <v>ID.RA-02</v>
      </c>
      <c r="H771" s="37">
        <f>VLOOKUP(E771,'_Score matrix'!$B$31:$C$35,2,FALSE)</f>
        <v>1</v>
      </c>
      <c r="I771" s="37">
        <f t="shared" si="145"/>
        <v>0</v>
      </c>
      <c r="J771" s="37">
        <f t="shared" ref="J771:J798" si="146">5*H771</f>
        <v>5</v>
      </c>
      <c r="K771" s="37"/>
      <c r="L771" s="55"/>
      <c r="N771" s="2"/>
    </row>
    <row r="772" spans="1:14" x14ac:dyDescent="0.3">
      <c r="A772" s="72" t="s">
        <v>3224</v>
      </c>
      <c r="B772" s="252">
        <f t="shared" si="142"/>
        <v>1</v>
      </c>
      <c r="C772" s="274" t="s">
        <v>1729</v>
      </c>
      <c r="D772" s="22">
        <v>0</v>
      </c>
      <c r="E772" s="22">
        <f t="shared" si="143"/>
        <v>3</v>
      </c>
      <c r="F772" s="200" t="s">
        <v>4419</v>
      </c>
      <c r="G772" s="200" t="str">
        <f t="shared" si="144"/>
        <v>ID.RA-02</v>
      </c>
      <c r="H772" s="37">
        <f>VLOOKUP(E772,'_Score matrix'!$B$31:$C$35,2,FALSE)</f>
        <v>1</v>
      </c>
      <c r="I772" s="37">
        <f t="shared" si="145"/>
        <v>0</v>
      </c>
      <c r="J772" s="37">
        <f t="shared" si="146"/>
        <v>5</v>
      </c>
      <c r="K772" s="37"/>
      <c r="L772" s="55"/>
      <c r="N772" s="2"/>
    </row>
    <row r="773" spans="1:14" x14ac:dyDescent="0.3">
      <c r="A773" s="72" t="s">
        <v>3225</v>
      </c>
      <c r="B773" s="252">
        <f t="shared" si="142"/>
        <v>1</v>
      </c>
      <c r="C773" s="274" t="s">
        <v>1729</v>
      </c>
      <c r="D773" s="22">
        <v>0</v>
      </c>
      <c r="E773" s="22">
        <f t="shared" si="143"/>
        <v>3</v>
      </c>
      <c r="F773" s="200" t="s">
        <v>4419</v>
      </c>
      <c r="G773" s="200" t="str">
        <f t="shared" si="144"/>
        <v>ID.RA-02</v>
      </c>
      <c r="H773" s="37">
        <f>VLOOKUP(E773,'_Score matrix'!$B$31:$C$35,2,FALSE)</f>
        <v>1</v>
      </c>
      <c r="I773" s="37">
        <f t="shared" si="145"/>
        <v>0</v>
      </c>
      <c r="J773" s="37">
        <f t="shared" si="146"/>
        <v>5</v>
      </c>
      <c r="K773" s="37"/>
      <c r="L773" s="55"/>
      <c r="N773" s="2"/>
    </row>
    <row r="774" spans="1:14" x14ac:dyDescent="0.3">
      <c r="A774" s="72" t="s">
        <v>3226</v>
      </c>
      <c r="B774" s="252">
        <f t="shared" si="142"/>
        <v>1</v>
      </c>
      <c r="C774" s="274" t="s">
        <v>1729</v>
      </c>
      <c r="D774" s="22">
        <v>0</v>
      </c>
      <c r="E774" s="22">
        <f t="shared" si="143"/>
        <v>3</v>
      </c>
      <c r="F774" s="200" t="s">
        <v>4419</v>
      </c>
      <c r="G774" s="200" t="str">
        <f t="shared" si="144"/>
        <v>ID.RA-02</v>
      </c>
      <c r="H774" s="37">
        <f>VLOOKUP(E774,'_Score matrix'!$B$31:$C$35,2,FALSE)</f>
        <v>1</v>
      </c>
      <c r="I774" s="37">
        <f t="shared" si="145"/>
        <v>0</v>
      </c>
      <c r="J774" s="37">
        <f t="shared" ref="J774" si="147">5*H774</f>
        <v>5</v>
      </c>
      <c r="K774" s="37"/>
      <c r="L774" s="55"/>
      <c r="N774" s="2"/>
    </row>
    <row r="775" spans="1:14" x14ac:dyDescent="0.3">
      <c r="A775" s="72" t="s">
        <v>3227</v>
      </c>
      <c r="B775" s="252">
        <f t="shared" si="142"/>
        <v>1</v>
      </c>
      <c r="C775" s="274" t="s">
        <v>1729</v>
      </c>
      <c r="D775" s="22">
        <v>0</v>
      </c>
      <c r="E775" s="22">
        <f t="shared" si="143"/>
        <v>3</v>
      </c>
      <c r="F775" s="200" t="s">
        <v>4419</v>
      </c>
      <c r="G775" s="200" t="str">
        <f t="shared" si="144"/>
        <v>ID.RA-02</v>
      </c>
      <c r="H775" s="37">
        <f>VLOOKUP(E775,'_Score matrix'!$B$31:$C$35,2,FALSE)</f>
        <v>1</v>
      </c>
      <c r="I775" s="37">
        <f t="shared" si="145"/>
        <v>0</v>
      </c>
      <c r="J775" s="37">
        <f t="shared" si="146"/>
        <v>5</v>
      </c>
      <c r="K775" s="37"/>
      <c r="L775" s="55"/>
      <c r="N775" s="2"/>
    </row>
    <row r="776" spans="1:14" x14ac:dyDescent="0.3">
      <c r="A776" s="72" t="s">
        <v>3228</v>
      </c>
      <c r="B776" s="252">
        <f t="shared" si="142"/>
        <v>1</v>
      </c>
      <c r="C776" s="274" t="s">
        <v>1729</v>
      </c>
      <c r="D776" s="22">
        <v>0</v>
      </c>
      <c r="E776" s="22">
        <f t="shared" si="143"/>
        <v>3</v>
      </c>
      <c r="F776" s="200" t="s">
        <v>4419</v>
      </c>
      <c r="G776" s="200" t="str">
        <f t="shared" si="144"/>
        <v>ID.RA-02</v>
      </c>
      <c r="H776" s="37">
        <f>VLOOKUP(E776,'_Score matrix'!$B$31:$C$35,2,FALSE)</f>
        <v>1</v>
      </c>
      <c r="I776" s="37">
        <f t="shared" si="145"/>
        <v>0</v>
      </c>
      <c r="J776" s="37">
        <f t="shared" si="146"/>
        <v>5</v>
      </c>
      <c r="K776" s="37"/>
      <c r="L776" s="55"/>
      <c r="N776" s="2"/>
    </row>
    <row r="777" spans="1:14" x14ac:dyDescent="0.3">
      <c r="A777" s="72" t="s">
        <v>3229</v>
      </c>
      <c r="B777" s="252">
        <f t="shared" si="142"/>
        <v>1</v>
      </c>
      <c r="C777" s="274" t="s">
        <v>1729</v>
      </c>
      <c r="D777" s="22">
        <v>0</v>
      </c>
      <c r="E777" s="22">
        <f t="shared" si="143"/>
        <v>3</v>
      </c>
      <c r="F777" s="200" t="s">
        <v>4419</v>
      </c>
      <c r="G777" s="200" t="str">
        <f t="shared" si="144"/>
        <v>ID.RA-02</v>
      </c>
      <c r="H777" s="37">
        <f>VLOOKUP(E777,'_Score matrix'!$B$31:$C$35,2,FALSE)</f>
        <v>1</v>
      </c>
      <c r="I777" s="37">
        <f t="shared" si="145"/>
        <v>0</v>
      </c>
      <c r="J777" s="37">
        <f t="shared" si="146"/>
        <v>5</v>
      </c>
      <c r="K777" s="37"/>
      <c r="L777" s="55"/>
      <c r="N777" s="2"/>
    </row>
    <row r="778" spans="1:14" x14ac:dyDescent="0.3">
      <c r="A778" s="72" t="s">
        <v>3230</v>
      </c>
      <c r="B778" s="252">
        <f t="shared" si="142"/>
        <v>1</v>
      </c>
      <c r="C778" s="274" t="s">
        <v>1729</v>
      </c>
      <c r="D778" s="22">
        <v>0</v>
      </c>
      <c r="E778" s="22">
        <f t="shared" si="143"/>
        <v>3</v>
      </c>
      <c r="F778" s="200" t="s">
        <v>4419</v>
      </c>
      <c r="G778" s="200" t="str">
        <f t="shared" si="144"/>
        <v>ID.RA-02</v>
      </c>
      <c r="H778" s="37">
        <f>VLOOKUP(E778,'_Score matrix'!$B$31:$C$35,2,FALSE)</f>
        <v>1</v>
      </c>
      <c r="I778" s="37">
        <f t="shared" si="145"/>
        <v>0</v>
      </c>
      <c r="J778" s="37">
        <f t="shared" si="146"/>
        <v>5</v>
      </c>
      <c r="K778" s="37"/>
      <c r="L778" s="55"/>
      <c r="N778" s="2"/>
    </row>
    <row r="779" spans="1:14" x14ac:dyDescent="0.3">
      <c r="A779" s="72" t="s">
        <v>3236</v>
      </c>
      <c r="B779" s="252">
        <f t="shared" si="142"/>
        <v>1</v>
      </c>
      <c r="C779" s="274" t="s">
        <v>1729</v>
      </c>
      <c r="D779" s="22">
        <v>0</v>
      </c>
      <c r="E779" s="22">
        <f t="shared" si="143"/>
        <v>3</v>
      </c>
      <c r="F779" s="200" t="s">
        <v>4420</v>
      </c>
      <c r="G779" s="200" t="str">
        <f t="shared" si="144"/>
        <v>ID.RA-03</v>
      </c>
      <c r="H779" s="37">
        <f>VLOOKUP(E779,'_Score matrix'!$B$31:$C$35,2,FALSE)</f>
        <v>1</v>
      </c>
      <c r="I779" s="37">
        <f t="shared" si="145"/>
        <v>0</v>
      </c>
      <c r="J779" s="37">
        <f t="shared" si="146"/>
        <v>5</v>
      </c>
      <c r="K779" s="37"/>
      <c r="L779" s="55"/>
      <c r="N779" s="2"/>
    </row>
    <row r="780" spans="1:14" x14ac:dyDescent="0.3">
      <c r="A780" s="72" t="s">
        <v>3237</v>
      </c>
      <c r="B780" s="252">
        <f t="shared" si="142"/>
        <v>1</v>
      </c>
      <c r="C780" s="274" t="s">
        <v>1729</v>
      </c>
      <c r="D780" s="22">
        <v>0</v>
      </c>
      <c r="E780" s="22">
        <f t="shared" si="143"/>
        <v>3</v>
      </c>
      <c r="F780" s="200" t="s">
        <v>4420</v>
      </c>
      <c r="G780" s="200" t="str">
        <f t="shared" si="144"/>
        <v>ID.RA-03</v>
      </c>
      <c r="H780" s="37">
        <f>VLOOKUP(E780,'_Score matrix'!$B$31:$C$35,2,FALSE)</f>
        <v>1</v>
      </c>
      <c r="I780" s="37">
        <f t="shared" si="145"/>
        <v>0</v>
      </c>
      <c r="J780" s="37">
        <f t="shared" si="146"/>
        <v>5</v>
      </c>
      <c r="K780" s="37"/>
      <c r="L780" s="55"/>
      <c r="N780" s="2"/>
    </row>
    <row r="781" spans="1:14" x14ac:dyDescent="0.3">
      <c r="A781" s="72" t="s">
        <v>3238</v>
      </c>
      <c r="B781" s="252">
        <f t="shared" si="142"/>
        <v>1</v>
      </c>
      <c r="C781" s="274" t="s">
        <v>1729</v>
      </c>
      <c r="D781" s="22">
        <v>0</v>
      </c>
      <c r="E781" s="22">
        <f t="shared" si="143"/>
        <v>3</v>
      </c>
      <c r="F781" s="200" t="s">
        <v>4420</v>
      </c>
      <c r="G781" s="200" t="str">
        <f t="shared" si="144"/>
        <v>ID.RA-03</v>
      </c>
      <c r="H781" s="37">
        <f>VLOOKUP(E781,'_Score matrix'!$B$31:$C$35,2,FALSE)</f>
        <v>1</v>
      </c>
      <c r="I781" s="37">
        <f t="shared" si="145"/>
        <v>0</v>
      </c>
      <c r="J781" s="37">
        <f t="shared" si="146"/>
        <v>5</v>
      </c>
      <c r="K781" s="37"/>
      <c r="L781" s="55"/>
      <c r="N781" s="2"/>
    </row>
    <row r="782" spans="1:14" x14ac:dyDescent="0.3">
      <c r="A782" s="72" t="s">
        <v>3239</v>
      </c>
      <c r="B782" s="252">
        <f t="shared" si="142"/>
        <v>1</v>
      </c>
      <c r="C782" s="274" t="s">
        <v>1729</v>
      </c>
      <c r="D782" s="22">
        <v>0</v>
      </c>
      <c r="E782" s="22">
        <f t="shared" si="143"/>
        <v>3</v>
      </c>
      <c r="F782" s="200" t="s">
        <v>4420</v>
      </c>
      <c r="G782" s="200" t="str">
        <f t="shared" si="144"/>
        <v>ID.RA-03</v>
      </c>
      <c r="H782" s="37">
        <f>VLOOKUP(E782,'_Score matrix'!$B$31:$C$35,2,FALSE)</f>
        <v>1</v>
      </c>
      <c r="I782" s="37">
        <f t="shared" si="145"/>
        <v>0</v>
      </c>
      <c r="J782" s="37">
        <f t="shared" si="146"/>
        <v>5</v>
      </c>
      <c r="K782" s="37"/>
      <c r="L782" s="55"/>
      <c r="N782" s="2"/>
    </row>
    <row r="783" spans="1:14" x14ac:dyDescent="0.3">
      <c r="A783" s="72" t="s">
        <v>3240</v>
      </c>
      <c r="B783" s="252">
        <f t="shared" si="142"/>
        <v>1</v>
      </c>
      <c r="C783" s="274" t="s">
        <v>1729</v>
      </c>
      <c r="D783" s="22">
        <v>0</v>
      </c>
      <c r="E783" s="22">
        <f t="shared" si="143"/>
        <v>3</v>
      </c>
      <c r="F783" s="200"/>
      <c r="G783" s="200"/>
      <c r="H783" s="37">
        <f>VLOOKUP(E783,'_Score matrix'!$B$31:$C$35,2,FALSE)</f>
        <v>1</v>
      </c>
      <c r="I783" s="37">
        <f t="shared" si="145"/>
        <v>0</v>
      </c>
      <c r="J783" s="37">
        <f t="shared" si="146"/>
        <v>5</v>
      </c>
      <c r="K783" s="37"/>
      <c r="L783" s="55"/>
      <c r="N783" s="2"/>
    </row>
    <row r="784" spans="1:14" x14ac:dyDescent="0.3">
      <c r="A784" s="72" t="s">
        <v>3241</v>
      </c>
      <c r="B784" s="252">
        <f t="shared" si="142"/>
        <v>1</v>
      </c>
      <c r="C784" s="274" t="s">
        <v>1729</v>
      </c>
      <c r="D784" s="22">
        <v>0</v>
      </c>
      <c r="E784" s="22">
        <f t="shared" si="143"/>
        <v>3</v>
      </c>
      <c r="F784" s="200" t="s">
        <v>4420</v>
      </c>
      <c r="G784" s="200" t="str">
        <f>IF(B784=1,F784,"")</f>
        <v>ID.RA-03</v>
      </c>
      <c r="H784" s="37">
        <f>VLOOKUP(E784,'_Score matrix'!$B$31:$C$35,2,FALSE)</f>
        <v>1</v>
      </c>
      <c r="I784" s="37">
        <f t="shared" si="145"/>
        <v>0</v>
      </c>
      <c r="J784" s="37">
        <f t="shared" si="146"/>
        <v>5</v>
      </c>
      <c r="K784" s="37"/>
      <c r="L784" s="55"/>
      <c r="N784" s="2"/>
    </row>
    <row r="785" spans="1:14" x14ac:dyDescent="0.3">
      <c r="A785" s="72" t="s">
        <v>3243</v>
      </c>
      <c r="B785" s="252">
        <f t="shared" si="142"/>
        <v>1</v>
      </c>
      <c r="C785" s="274" t="s">
        <v>1729</v>
      </c>
      <c r="D785" s="22">
        <v>0</v>
      </c>
      <c r="E785" s="22">
        <f t="shared" si="143"/>
        <v>3</v>
      </c>
      <c r="F785" s="200" t="s">
        <v>4420</v>
      </c>
      <c r="G785" s="200" t="str">
        <f>IF(B785=1,F785,"")</f>
        <v>ID.RA-03</v>
      </c>
      <c r="H785" s="37">
        <f>VLOOKUP(E785,'_Score matrix'!$B$31:$C$35,2,FALSE)</f>
        <v>1</v>
      </c>
      <c r="I785" s="37">
        <f t="shared" si="145"/>
        <v>0</v>
      </c>
      <c r="J785" s="37">
        <f t="shared" ref="J785" si="148">5*H785</f>
        <v>5</v>
      </c>
      <c r="K785" s="37"/>
      <c r="L785" s="55"/>
      <c r="N785" s="2"/>
    </row>
    <row r="786" spans="1:14" x14ac:dyDescent="0.3">
      <c r="A786" s="72" t="s">
        <v>3244</v>
      </c>
      <c r="B786" s="252">
        <f t="shared" si="142"/>
        <v>1</v>
      </c>
      <c r="C786" s="274" t="s">
        <v>1729</v>
      </c>
      <c r="D786" s="22">
        <v>0</v>
      </c>
      <c r="E786" s="22">
        <f t="shared" si="143"/>
        <v>3</v>
      </c>
      <c r="F786" s="200" t="s">
        <v>4420</v>
      </c>
      <c r="G786" s="200" t="str">
        <f>IF(B786=1,F786,"")</f>
        <v>ID.RA-03</v>
      </c>
      <c r="H786" s="37">
        <f>VLOOKUP(E786,'_Score matrix'!$B$31:$C$35,2,FALSE)</f>
        <v>1</v>
      </c>
      <c r="I786" s="37">
        <f t="shared" si="145"/>
        <v>0</v>
      </c>
      <c r="J786" s="37">
        <f t="shared" si="146"/>
        <v>5</v>
      </c>
      <c r="K786" s="37"/>
      <c r="L786" s="55"/>
      <c r="N786" s="2"/>
    </row>
    <row r="787" spans="1:14" x14ac:dyDescent="0.3">
      <c r="A787" s="72" t="s">
        <v>3245</v>
      </c>
      <c r="B787" s="252">
        <f t="shared" si="142"/>
        <v>1</v>
      </c>
      <c r="C787" s="274" t="s">
        <v>1729</v>
      </c>
      <c r="D787" s="22">
        <v>0</v>
      </c>
      <c r="E787" s="22">
        <f t="shared" si="143"/>
        <v>3</v>
      </c>
      <c r="F787" s="200" t="s">
        <v>4420</v>
      </c>
      <c r="G787" s="200" t="str">
        <f>IF(B787=1,F787,"")</f>
        <v>ID.RA-03</v>
      </c>
      <c r="H787" s="37">
        <f>VLOOKUP(E787,'_Score matrix'!$B$31:$C$35,2,FALSE)</f>
        <v>1</v>
      </c>
      <c r="I787" s="37">
        <f t="shared" si="145"/>
        <v>0</v>
      </c>
      <c r="J787" s="37">
        <f t="shared" si="146"/>
        <v>5</v>
      </c>
      <c r="K787" s="37"/>
      <c r="L787" s="55"/>
      <c r="N787" s="2"/>
    </row>
    <row r="788" spans="1:14" x14ac:dyDescent="0.3">
      <c r="A788" s="72" t="s">
        <v>3232</v>
      </c>
      <c r="B788" s="252">
        <f t="shared" si="142"/>
        <v>1</v>
      </c>
      <c r="C788" s="274" t="s">
        <v>1729</v>
      </c>
      <c r="D788" s="22">
        <v>0</v>
      </c>
      <c r="E788" s="22">
        <f t="shared" si="143"/>
        <v>3</v>
      </c>
      <c r="F788" s="200" t="s">
        <v>4477</v>
      </c>
      <c r="G788" s="200" t="str">
        <f>IF(B788=1,F788,"")</f>
        <v>DE.AE-02</v>
      </c>
      <c r="H788" s="37">
        <f>VLOOKUP(E788,'_Score matrix'!$B$31:$C$35,2,FALSE)</f>
        <v>1</v>
      </c>
      <c r="I788" s="37">
        <f t="shared" si="145"/>
        <v>0</v>
      </c>
      <c r="J788" s="37">
        <f t="shared" si="146"/>
        <v>5</v>
      </c>
      <c r="K788" s="37"/>
      <c r="L788" s="55"/>
      <c r="N788" s="2"/>
    </row>
    <row r="789" spans="1:14" x14ac:dyDescent="0.3">
      <c r="A789" s="72" t="s">
        <v>3233</v>
      </c>
      <c r="B789" s="252">
        <f t="shared" si="142"/>
        <v>1</v>
      </c>
      <c r="C789" s="274" t="s">
        <v>1729</v>
      </c>
      <c r="D789" s="22">
        <v>0</v>
      </c>
      <c r="E789" s="22">
        <f t="shared" si="143"/>
        <v>3</v>
      </c>
      <c r="F789" s="200"/>
      <c r="G789" s="200"/>
      <c r="H789" s="37">
        <f>VLOOKUP(E789,'_Score matrix'!$B$31:$C$35,2,FALSE)</f>
        <v>1</v>
      </c>
      <c r="I789" s="37">
        <f t="shared" si="145"/>
        <v>0</v>
      </c>
      <c r="J789" s="37">
        <f t="shared" si="146"/>
        <v>5</v>
      </c>
      <c r="K789" s="37"/>
      <c r="L789" s="55"/>
      <c r="N789" s="2"/>
    </row>
    <row r="790" spans="1:14" x14ac:dyDescent="0.3">
      <c r="A790" s="72" t="s">
        <v>3234</v>
      </c>
      <c r="B790" s="252">
        <f t="shared" si="142"/>
        <v>1</v>
      </c>
      <c r="C790" s="274" t="s">
        <v>1729</v>
      </c>
      <c r="D790" s="22">
        <v>0</v>
      </c>
      <c r="E790" s="22">
        <f t="shared" si="143"/>
        <v>3</v>
      </c>
      <c r="F790" s="200"/>
      <c r="G790" s="200"/>
      <c r="H790" s="37">
        <f>VLOOKUP(E790,'_Score matrix'!$B$31:$C$35,2,FALSE)</f>
        <v>1</v>
      </c>
      <c r="I790" s="37">
        <f t="shared" si="145"/>
        <v>0</v>
      </c>
      <c r="J790" s="37">
        <f t="shared" si="146"/>
        <v>5</v>
      </c>
      <c r="K790" s="37"/>
      <c r="L790" s="55"/>
      <c r="N790" s="2"/>
    </row>
    <row r="791" spans="1:14" x14ac:dyDescent="0.3">
      <c r="A791" s="72" t="s">
        <v>4975</v>
      </c>
      <c r="B791" s="252">
        <f t="shared" si="142"/>
        <v>1</v>
      </c>
      <c r="C791" s="274" t="s">
        <v>1729</v>
      </c>
      <c r="D791" s="22">
        <v>0</v>
      </c>
      <c r="E791" s="22">
        <f t="shared" si="143"/>
        <v>3</v>
      </c>
      <c r="F791" s="200"/>
      <c r="G791" s="200"/>
      <c r="H791" s="37">
        <f>VLOOKUP(E791,'_Score matrix'!$B$31:$C$35,2,FALSE)</f>
        <v>1</v>
      </c>
      <c r="I791" s="37">
        <f t="shared" si="145"/>
        <v>0</v>
      </c>
      <c r="J791" s="37">
        <f t="shared" si="146"/>
        <v>5</v>
      </c>
      <c r="K791" s="37"/>
      <c r="L791" s="55"/>
      <c r="N791" s="2"/>
    </row>
    <row r="792" spans="1:14" x14ac:dyDescent="0.3">
      <c r="A792" s="72" t="s">
        <v>4976</v>
      </c>
      <c r="B792" s="252">
        <f t="shared" si="142"/>
        <v>1</v>
      </c>
      <c r="C792" s="274" t="s">
        <v>1729</v>
      </c>
      <c r="D792" s="22">
        <v>0</v>
      </c>
      <c r="E792" s="22">
        <f t="shared" si="143"/>
        <v>3</v>
      </c>
      <c r="F792" s="200" t="s">
        <v>4422</v>
      </c>
      <c r="G792" s="200" t="str">
        <f>IF(B792=1,F792,"")</f>
        <v>ID.RA-05</v>
      </c>
      <c r="H792" s="37">
        <f>VLOOKUP(E792,'_Score matrix'!$B$31:$C$35,2,FALSE)</f>
        <v>1</v>
      </c>
      <c r="I792" s="37">
        <f t="shared" si="145"/>
        <v>0</v>
      </c>
      <c r="J792" s="37">
        <f t="shared" ref="J792" si="149">5*H792</f>
        <v>5</v>
      </c>
      <c r="K792" s="37"/>
      <c r="L792" s="55"/>
      <c r="N792" s="2"/>
    </row>
    <row r="793" spans="1:14" x14ac:dyDescent="0.3">
      <c r="A793" s="72" t="s">
        <v>4977</v>
      </c>
      <c r="B793" s="252">
        <f t="shared" si="142"/>
        <v>1</v>
      </c>
      <c r="C793" s="274" t="s">
        <v>1729</v>
      </c>
      <c r="D793" s="22">
        <v>0</v>
      </c>
      <c r="E793" s="22">
        <f t="shared" si="143"/>
        <v>3</v>
      </c>
      <c r="F793" s="200"/>
      <c r="G793" s="200"/>
      <c r="H793" s="37">
        <f>VLOOKUP(E793,'_Score matrix'!$B$31:$C$35,2,FALSE)</f>
        <v>1</v>
      </c>
      <c r="I793" s="37">
        <f t="shared" si="145"/>
        <v>0</v>
      </c>
      <c r="J793" s="37">
        <f t="shared" si="146"/>
        <v>5</v>
      </c>
      <c r="K793" s="37"/>
      <c r="L793" s="55"/>
      <c r="N793" s="2"/>
    </row>
    <row r="794" spans="1:14" x14ac:dyDescent="0.3">
      <c r="A794" s="72" t="s">
        <v>4979</v>
      </c>
      <c r="B794" s="252">
        <f t="shared" si="142"/>
        <v>1</v>
      </c>
      <c r="C794" s="274" t="s">
        <v>1729</v>
      </c>
      <c r="D794" s="22">
        <v>0</v>
      </c>
      <c r="E794" s="22">
        <f t="shared" si="143"/>
        <v>3</v>
      </c>
      <c r="F794" s="200"/>
      <c r="G794" s="200"/>
      <c r="H794" s="37">
        <f>VLOOKUP(E794,'_Score matrix'!$B$31:$C$35,2,FALSE)</f>
        <v>1</v>
      </c>
      <c r="I794" s="37">
        <f t="shared" si="145"/>
        <v>0</v>
      </c>
      <c r="J794" s="37">
        <f t="shared" si="146"/>
        <v>5</v>
      </c>
      <c r="K794" s="37"/>
      <c r="L794" s="55"/>
      <c r="N794" s="2"/>
    </row>
    <row r="795" spans="1:14" x14ac:dyDescent="0.3">
      <c r="A795" s="72" t="s">
        <v>4980</v>
      </c>
      <c r="B795" s="252">
        <f t="shared" si="142"/>
        <v>1</v>
      </c>
      <c r="C795" s="274" t="s">
        <v>1729</v>
      </c>
      <c r="D795" s="22">
        <v>0</v>
      </c>
      <c r="E795" s="22">
        <f t="shared" si="143"/>
        <v>3</v>
      </c>
      <c r="F795" s="200" t="s">
        <v>4419</v>
      </c>
      <c r="G795" s="200" t="str">
        <f>IF(B795=1,F795,"")</f>
        <v>ID.RA-02</v>
      </c>
      <c r="H795" s="37">
        <f>VLOOKUP(E795,'_Score matrix'!$B$31:$C$35,2,FALSE)</f>
        <v>1</v>
      </c>
      <c r="I795" s="37">
        <f t="shared" si="145"/>
        <v>0</v>
      </c>
      <c r="J795" s="37">
        <f t="shared" si="146"/>
        <v>5</v>
      </c>
      <c r="K795" s="37"/>
      <c r="L795" s="55"/>
      <c r="N795" s="2"/>
    </row>
    <row r="796" spans="1:14" x14ac:dyDescent="0.3">
      <c r="A796" s="72" t="s">
        <v>4981</v>
      </c>
      <c r="B796" s="252">
        <f t="shared" si="142"/>
        <v>1</v>
      </c>
      <c r="C796" s="274" t="s">
        <v>1729</v>
      </c>
      <c r="D796" s="22">
        <v>0</v>
      </c>
      <c r="E796" s="22">
        <f t="shared" si="143"/>
        <v>3</v>
      </c>
      <c r="F796" s="200" t="s">
        <v>4419</v>
      </c>
      <c r="G796" s="200" t="str">
        <f>IF(B796=1,F796,"")</f>
        <v>ID.RA-02</v>
      </c>
      <c r="H796" s="37">
        <f>VLOOKUP(E796,'_Score matrix'!$B$31:$C$35,2,FALSE)</f>
        <v>1</v>
      </c>
      <c r="I796" s="37">
        <f t="shared" si="145"/>
        <v>0</v>
      </c>
      <c r="J796" s="37">
        <f t="shared" si="146"/>
        <v>5</v>
      </c>
      <c r="K796" s="37"/>
      <c r="L796" s="55"/>
      <c r="N796" s="2"/>
    </row>
    <row r="797" spans="1:14" x14ac:dyDescent="0.3">
      <c r="A797" s="72" t="s">
        <v>4982</v>
      </c>
      <c r="B797" s="252">
        <f t="shared" si="142"/>
        <v>1</v>
      </c>
      <c r="C797" s="274" t="s">
        <v>1729</v>
      </c>
      <c r="D797" s="22">
        <v>0</v>
      </c>
      <c r="E797" s="22">
        <f t="shared" si="143"/>
        <v>3</v>
      </c>
      <c r="F797" s="200" t="s">
        <v>4419</v>
      </c>
      <c r="G797" s="200" t="str">
        <f>IF(B797=1,F797,"")</f>
        <v>ID.RA-02</v>
      </c>
      <c r="H797" s="37">
        <f>VLOOKUP(E797,'_Score matrix'!$B$31:$C$35,2,FALSE)</f>
        <v>1</v>
      </c>
      <c r="I797" s="37">
        <f t="shared" si="145"/>
        <v>0</v>
      </c>
      <c r="J797" s="37">
        <f t="shared" si="146"/>
        <v>5</v>
      </c>
      <c r="K797" s="37"/>
      <c r="L797" s="55"/>
      <c r="N797" s="2"/>
    </row>
    <row r="798" spans="1:14" x14ac:dyDescent="0.3">
      <c r="A798" s="72" t="s">
        <v>4983</v>
      </c>
      <c r="B798" s="252">
        <f t="shared" si="142"/>
        <v>1</v>
      </c>
      <c r="C798" s="274" t="s">
        <v>1729</v>
      </c>
      <c r="D798" s="22">
        <v>0</v>
      </c>
      <c r="E798" s="22">
        <f t="shared" si="143"/>
        <v>3</v>
      </c>
      <c r="F798" s="200" t="s">
        <v>4419</v>
      </c>
      <c r="G798" s="200" t="str">
        <f>IF(B798=1,F798,"")</f>
        <v>ID.RA-02</v>
      </c>
      <c r="H798" s="37">
        <f>VLOOKUP(E798,'_Score matrix'!$B$31:$C$35,2,FALSE)</f>
        <v>1</v>
      </c>
      <c r="I798" s="37">
        <f t="shared" si="145"/>
        <v>0</v>
      </c>
      <c r="J798" s="37">
        <f t="shared" si="146"/>
        <v>5</v>
      </c>
      <c r="K798" s="37"/>
      <c r="L798" s="55"/>
      <c r="N798" s="2"/>
    </row>
    <row r="799" spans="1:14" ht="15.15" thickBot="1" x14ac:dyDescent="0.35">
      <c r="A799" s="79" t="s">
        <v>3242</v>
      </c>
      <c r="B799" s="256"/>
      <c r="C799" s="275"/>
      <c r="D799" s="26"/>
      <c r="E799" s="26"/>
      <c r="F799" s="201"/>
      <c r="G799" s="201"/>
      <c r="H799" s="38"/>
      <c r="I799" s="38"/>
      <c r="J799" s="38"/>
      <c r="K799" s="38"/>
      <c r="L799" s="56"/>
      <c r="N799" s="2"/>
    </row>
    <row r="800" spans="1:14" x14ac:dyDescent="0.3">
      <c r="A800" s="71" t="s">
        <v>376</v>
      </c>
      <c r="B800" s="267"/>
      <c r="C800" s="284"/>
      <c r="D800" s="23">
        <f>SUMIFS(D:D,$A:$A,"S 4*",$B:$B,1,$C:$C,"C",$L:$L,"&lt;&gt;NIST MAPPING")</f>
        <v>0</v>
      </c>
      <c r="E800" s="23">
        <f>SUMIFS(E:E,$A:$A,"S 4*",$B:$B,1,$C:$C,"C",$L:$L,"&lt;&gt;NIST MAPPING")</f>
        <v>126</v>
      </c>
      <c r="F800" s="43"/>
      <c r="G800" s="43"/>
      <c r="H800" s="43">
        <f>SUMIFS(H:H,$A:$A,"S 4*",$B:$B,1,$C:$C,"C",$L:$L,"&lt;&gt;NIST MAPPING")</f>
        <v>42</v>
      </c>
      <c r="I800" s="43">
        <f>SUMIFS(I:I,$A:$A,"S 4*",$B:$B,1,$C:$C,"C",$L:$L,"&lt;&gt;NIST MAPPING")</f>
        <v>0</v>
      </c>
      <c r="J800" s="43">
        <f>SUMIFS(J:J,$A:$A,"S 4*",$B:$B,1,$C:$C,"C",$L:$L,"&lt;&gt;NIST MAPPING")</f>
        <v>210</v>
      </c>
      <c r="K800" s="43">
        <f>IF(ROUND(100*(I800-H800)/(J800-H800),2) &lt; 0, 0, ROUND(100*(I800-H800)/(J800-H800),2))</f>
        <v>0</v>
      </c>
      <c r="L800" s="59"/>
      <c r="N800" s="2"/>
    </row>
    <row r="801" spans="1:14" ht="15.15" thickBot="1" x14ac:dyDescent="0.35">
      <c r="A801" s="74" t="s">
        <v>377</v>
      </c>
      <c r="B801" s="269"/>
      <c r="C801" s="287"/>
      <c r="D801" s="68">
        <f>SUMIFS(D:D,$A:$A,"S 4*",$B:$B,1,$C:$C,"M",$L:$L,"&lt;&gt;NIST MAPPING")</f>
        <v>0</v>
      </c>
      <c r="E801" s="68">
        <f>SUMIFS(E:E,$A:$A,"S 4*",$B:$B,1,$C:$C,"M",$L:$L,"&lt;&gt;NIST MAPPING")</f>
        <v>39</v>
      </c>
      <c r="F801" s="34"/>
      <c r="G801" s="34"/>
      <c r="H801" s="34">
        <f>SUMIFS(H:H,$A:$A,"S 4*",$B:$B,1,$C:$C,"M",$L:$L,"&lt;&gt;NIST MAPPING")</f>
        <v>13</v>
      </c>
      <c r="I801" s="34">
        <f>SUMIFS(I:I,$A:$A,"S 4*",$B:$B,1,$C:$C,"M",$L:$L,"&lt;&gt;NIST MAPPING")</f>
        <v>0</v>
      </c>
      <c r="J801" s="34">
        <f>SUMIFS(J:J,$A:$A,"S 4*",$B:$B,1,$C:$C,"M",$L:$L,"&lt;&gt;NIST MAPPING")</f>
        <v>65</v>
      </c>
      <c r="K801" s="34">
        <f>IF(ROUND(100*(I801-H801)/(J801-H801),2) &lt; 0, 0, ROUND(100*(I801-H801)/(J801-H801),2))</f>
        <v>0</v>
      </c>
      <c r="L801" s="62"/>
      <c r="N801" s="2"/>
    </row>
    <row r="802" spans="1:14" ht="15.15" thickBot="1" x14ac:dyDescent="0.35">
      <c r="A802" s="19"/>
      <c r="B802" s="266"/>
      <c r="C802" s="283"/>
      <c r="D802" s="19"/>
      <c r="E802" s="19"/>
      <c r="F802" s="41"/>
      <c r="G802" s="41"/>
      <c r="H802" s="41"/>
      <c r="I802" s="41"/>
      <c r="J802" s="41"/>
      <c r="K802" s="41"/>
      <c r="N802" s="2"/>
    </row>
    <row r="803" spans="1:14" x14ac:dyDescent="0.3">
      <c r="A803" s="51" t="s">
        <v>1867</v>
      </c>
      <c r="B803" s="255"/>
      <c r="C803" s="273"/>
      <c r="D803" s="66"/>
      <c r="E803" s="66"/>
      <c r="F803" s="203"/>
      <c r="G803" s="203"/>
      <c r="H803" s="42"/>
      <c r="I803" s="42"/>
      <c r="J803" s="42"/>
      <c r="K803" s="42"/>
      <c r="L803" s="59"/>
      <c r="N803" s="2"/>
    </row>
    <row r="804" spans="1:14" x14ac:dyDescent="0.3">
      <c r="A804" s="72" t="s">
        <v>685</v>
      </c>
      <c r="B804" s="252"/>
      <c r="C804" s="274"/>
      <c r="D804" s="22">
        <v>2</v>
      </c>
      <c r="E804" s="22"/>
      <c r="F804" s="200"/>
      <c r="G804" s="200"/>
      <c r="H804" s="37"/>
      <c r="I804" s="37"/>
      <c r="J804" s="37"/>
      <c r="K804" s="37"/>
      <c r="L804" s="55"/>
      <c r="N804" s="2"/>
    </row>
    <row r="805" spans="1:14" x14ac:dyDescent="0.3">
      <c r="A805" s="72" t="s">
        <v>362</v>
      </c>
      <c r="B805" s="252">
        <f>$D$804-1</f>
        <v>1</v>
      </c>
      <c r="C805" s="274" t="s">
        <v>1311</v>
      </c>
      <c r="D805" s="22">
        <v>0</v>
      </c>
      <c r="E805" s="22">
        <v>3</v>
      </c>
      <c r="F805" s="200"/>
      <c r="G805" s="200"/>
      <c r="H805" s="37">
        <f>VLOOKUP(E805,'_Score matrix'!$B$31:$C$35,2,FALSE)</f>
        <v>1</v>
      </c>
      <c r="I805" s="37">
        <f>D805*H805</f>
        <v>0</v>
      </c>
      <c r="J805" s="37">
        <f t="shared" ref="J805" si="150">5*H805</f>
        <v>5</v>
      </c>
      <c r="K805" s="37"/>
      <c r="L805" s="55"/>
      <c r="N805" s="2"/>
    </row>
    <row r="806" spans="1:14" x14ac:dyDescent="0.3">
      <c r="A806" s="72" t="s">
        <v>363</v>
      </c>
      <c r="B806" s="252">
        <f>$D$804-1</f>
        <v>1</v>
      </c>
      <c r="C806" s="274" t="s">
        <v>1311</v>
      </c>
      <c r="D806" s="22">
        <v>0</v>
      </c>
      <c r="E806" s="22">
        <v>3</v>
      </c>
      <c r="F806" s="200" t="s">
        <v>4420</v>
      </c>
      <c r="G806" s="200" t="str">
        <f>IF(B806=1,F806,"")</f>
        <v>ID.RA-03</v>
      </c>
      <c r="H806" s="37">
        <f>VLOOKUP(E806,'_Score matrix'!$B$31:$C$35,2,FALSE)</f>
        <v>1</v>
      </c>
      <c r="I806" s="37">
        <f>D806*H806</f>
        <v>0</v>
      </c>
      <c r="J806" s="37">
        <f t="shared" ref="J806" si="151">5*H806</f>
        <v>5</v>
      </c>
      <c r="K806" s="37"/>
      <c r="L806" s="55"/>
      <c r="N806" s="2"/>
    </row>
    <row r="807" spans="1:14" x14ac:dyDescent="0.3">
      <c r="A807" s="72" t="s">
        <v>364</v>
      </c>
      <c r="B807" s="252"/>
      <c r="C807" s="274"/>
      <c r="D807" s="22"/>
      <c r="E807" s="22"/>
      <c r="F807" s="200"/>
      <c r="G807" s="200"/>
      <c r="H807" s="37"/>
      <c r="I807" s="37"/>
      <c r="J807" s="37"/>
      <c r="K807" s="37"/>
      <c r="L807" s="55"/>
      <c r="N807" s="2"/>
    </row>
    <row r="808" spans="1:14" x14ac:dyDescent="0.3">
      <c r="A808" s="72" t="s">
        <v>2115</v>
      </c>
      <c r="B808" s="252"/>
      <c r="C808" s="274"/>
      <c r="D808" s="22">
        <v>1</v>
      </c>
      <c r="E808" s="22"/>
      <c r="F808" s="200"/>
      <c r="G808" s="200"/>
      <c r="H808" s="37"/>
      <c r="I808" s="37"/>
      <c r="J808" s="37"/>
      <c r="K808" s="37"/>
      <c r="L808" s="55"/>
      <c r="N808" s="2"/>
    </row>
    <row r="809" spans="1:14" x14ac:dyDescent="0.3">
      <c r="A809" s="72" t="s">
        <v>2116</v>
      </c>
      <c r="B809" s="252"/>
      <c r="C809" s="274"/>
      <c r="D809" s="22">
        <v>1</v>
      </c>
      <c r="E809" s="22"/>
      <c r="F809" s="200"/>
      <c r="G809" s="200"/>
      <c r="H809" s="37"/>
      <c r="I809" s="37"/>
      <c r="J809" s="37"/>
      <c r="K809" s="37"/>
      <c r="L809" s="55"/>
      <c r="N809" s="2"/>
    </row>
    <row r="810" spans="1:14" x14ac:dyDescent="0.3">
      <c r="A810" s="72" t="s">
        <v>2117</v>
      </c>
      <c r="B810" s="252"/>
      <c r="C810" s="274"/>
      <c r="D810" s="22">
        <v>1</v>
      </c>
      <c r="E810" s="22"/>
      <c r="F810" s="200"/>
      <c r="G810" s="200"/>
      <c r="H810" s="37"/>
      <c r="I810" s="37"/>
      <c r="J810" s="37"/>
      <c r="K810" s="37"/>
      <c r="L810" s="55"/>
      <c r="N810" s="2"/>
    </row>
    <row r="811" spans="1:14" x14ac:dyDescent="0.3">
      <c r="A811" s="72" t="s">
        <v>2118</v>
      </c>
      <c r="B811" s="252"/>
      <c r="C811" s="274"/>
      <c r="D811" s="22">
        <v>1</v>
      </c>
      <c r="E811" s="22"/>
      <c r="F811" s="200"/>
      <c r="G811" s="200"/>
      <c r="H811" s="37"/>
      <c r="I811" s="37"/>
      <c r="J811" s="37"/>
      <c r="K811" s="37"/>
      <c r="L811" s="55"/>
      <c r="N811" s="2"/>
    </row>
    <row r="812" spans="1:14" x14ac:dyDescent="0.3">
      <c r="A812" s="72" t="s">
        <v>2119</v>
      </c>
      <c r="B812" s="252"/>
      <c r="C812" s="274"/>
      <c r="D812" s="22">
        <v>1</v>
      </c>
      <c r="E812" s="22"/>
      <c r="F812" s="200"/>
      <c r="G812" s="200"/>
      <c r="H812" s="37"/>
      <c r="I812" s="37"/>
      <c r="J812" s="37"/>
      <c r="K812" s="37"/>
      <c r="L812" s="55"/>
      <c r="N812" s="2"/>
    </row>
    <row r="813" spans="1:14" x14ac:dyDescent="0.3">
      <c r="A813" s="72" t="s">
        <v>2120</v>
      </c>
      <c r="B813" s="252"/>
      <c r="C813" s="274"/>
      <c r="D813" s="22">
        <v>1</v>
      </c>
      <c r="E813" s="22"/>
      <c r="F813" s="200"/>
      <c r="G813" s="200"/>
      <c r="H813" s="37"/>
      <c r="I813" s="37"/>
      <c r="J813" s="37"/>
      <c r="K813" s="37"/>
      <c r="L813" s="55"/>
      <c r="N813" s="2"/>
    </row>
    <row r="814" spans="1:14" x14ac:dyDescent="0.3">
      <c r="A814" s="72" t="s">
        <v>2121</v>
      </c>
      <c r="B814" s="252"/>
      <c r="C814" s="274"/>
      <c r="D814" s="22">
        <v>1</v>
      </c>
      <c r="E814" s="22"/>
      <c r="F814" s="200"/>
      <c r="G814" s="200"/>
      <c r="H814" s="37"/>
      <c r="I814" s="37"/>
      <c r="J814" s="37"/>
      <c r="K814" s="37"/>
      <c r="L814" s="55"/>
      <c r="N814" s="2"/>
    </row>
    <row r="815" spans="1:14" x14ac:dyDescent="0.3">
      <c r="A815" s="72" t="s">
        <v>2122</v>
      </c>
      <c r="B815" s="252"/>
      <c r="C815" s="274"/>
      <c r="D815" s="22">
        <v>1</v>
      </c>
      <c r="E815" s="22"/>
      <c r="F815" s="200"/>
      <c r="G815" s="200"/>
      <c r="H815" s="37"/>
      <c r="I815" s="37"/>
      <c r="J815" s="37"/>
      <c r="K815" s="37"/>
      <c r="L815" s="55"/>
      <c r="N815" s="2"/>
    </row>
    <row r="816" spans="1:14" x14ac:dyDescent="0.3">
      <c r="A816" s="72" t="s">
        <v>2123</v>
      </c>
      <c r="B816" s="252"/>
      <c r="C816" s="274"/>
      <c r="D816" s="22">
        <v>1</v>
      </c>
      <c r="E816" s="22"/>
      <c r="F816" s="200"/>
      <c r="G816" s="200"/>
      <c r="H816" s="37"/>
      <c r="I816" s="37"/>
      <c r="J816" s="37"/>
      <c r="K816" s="37"/>
      <c r="L816" s="55"/>
      <c r="N816" s="2"/>
    </row>
    <row r="817" spans="1:14" x14ac:dyDescent="0.3">
      <c r="A817" s="72" t="s">
        <v>2124</v>
      </c>
      <c r="B817" s="252"/>
      <c r="C817" s="274"/>
      <c r="D817" s="22">
        <v>1</v>
      </c>
      <c r="E817" s="22"/>
      <c r="F817" s="200"/>
      <c r="G817" s="200"/>
      <c r="H817" s="37"/>
      <c r="I817" s="37"/>
      <c r="J817" s="37"/>
      <c r="K817" s="37"/>
      <c r="L817" s="55"/>
      <c r="N817" s="2"/>
    </row>
    <row r="818" spans="1:14" x14ac:dyDescent="0.3">
      <c r="A818" s="72" t="s">
        <v>2125</v>
      </c>
      <c r="B818" s="252"/>
      <c r="C818" s="274"/>
      <c r="D818" s="22">
        <v>1</v>
      </c>
      <c r="E818" s="22"/>
      <c r="F818" s="200"/>
      <c r="G818" s="200"/>
      <c r="H818" s="37"/>
      <c r="I818" s="37"/>
      <c r="J818" s="37"/>
      <c r="K818" s="37"/>
      <c r="L818" s="55"/>
      <c r="N818" s="2"/>
    </row>
    <row r="819" spans="1:14" x14ac:dyDescent="0.3">
      <c r="A819" s="72" t="s">
        <v>365</v>
      </c>
      <c r="B819" s="252">
        <f t="shared" ref="B819:B825" si="152">$D$804-1</f>
        <v>1</v>
      </c>
      <c r="C819" s="274" t="s">
        <v>1311</v>
      </c>
      <c r="D819" s="22">
        <v>0</v>
      </c>
      <c r="E819" s="22">
        <v>3</v>
      </c>
      <c r="F819" s="200"/>
      <c r="G819" s="200"/>
      <c r="H819" s="37">
        <f>VLOOKUP(E819,'_Score matrix'!$B$31:$C$35,2,FALSE)</f>
        <v>1</v>
      </c>
      <c r="I819" s="37">
        <f t="shared" ref="I819:I825" si="153">D819*H819</f>
        <v>0</v>
      </c>
      <c r="J819" s="37">
        <f t="shared" ref="J819:J830" si="154">5*H819</f>
        <v>5</v>
      </c>
      <c r="K819" s="37"/>
      <c r="L819" s="55"/>
      <c r="N819" s="2"/>
    </row>
    <row r="820" spans="1:14" x14ac:dyDescent="0.3">
      <c r="A820" s="72" t="s">
        <v>366</v>
      </c>
      <c r="B820" s="252">
        <f t="shared" si="152"/>
        <v>1</v>
      </c>
      <c r="C820" s="274" t="s">
        <v>1311</v>
      </c>
      <c r="D820" s="22">
        <v>0</v>
      </c>
      <c r="E820" s="22">
        <v>3</v>
      </c>
      <c r="F820" s="200"/>
      <c r="G820" s="200"/>
      <c r="H820" s="37">
        <f>VLOOKUP(E820,'_Score matrix'!$B$31:$C$35,2,FALSE)</f>
        <v>1</v>
      </c>
      <c r="I820" s="37">
        <f t="shared" si="153"/>
        <v>0</v>
      </c>
      <c r="J820" s="37">
        <f t="shared" si="154"/>
        <v>5</v>
      </c>
      <c r="K820" s="37"/>
      <c r="L820" s="55"/>
      <c r="N820" s="2"/>
    </row>
    <row r="821" spans="1:14" x14ac:dyDescent="0.3">
      <c r="A821" s="72" t="s">
        <v>464</v>
      </c>
      <c r="B821" s="252">
        <f t="shared" si="152"/>
        <v>1</v>
      </c>
      <c r="C821" s="274" t="s">
        <v>1311</v>
      </c>
      <c r="D821" s="22">
        <v>0</v>
      </c>
      <c r="E821" s="22">
        <v>3</v>
      </c>
      <c r="F821" s="200"/>
      <c r="G821" s="200"/>
      <c r="H821" s="37">
        <f>VLOOKUP(E821,'_Score matrix'!$B$31:$C$35,2,FALSE)</f>
        <v>1</v>
      </c>
      <c r="I821" s="37">
        <f t="shared" si="153"/>
        <v>0</v>
      </c>
      <c r="J821" s="37">
        <f t="shared" si="154"/>
        <v>5</v>
      </c>
      <c r="K821" s="37"/>
      <c r="L821" s="55"/>
      <c r="N821" s="2"/>
    </row>
    <row r="822" spans="1:14" x14ac:dyDescent="0.3">
      <c r="A822" s="72" t="s">
        <v>845</v>
      </c>
      <c r="B822" s="252">
        <f t="shared" si="152"/>
        <v>1</v>
      </c>
      <c r="C822" s="274" t="s">
        <v>1311</v>
      </c>
      <c r="D822" s="22">
        <v>0</v>
      </c>
      <c r="E822" s="22">
        <v>3</v>
      </c>
      <c r="F822" s="200"/>
      <c r="G822" s="200"/>
      <c r="H822" s="37">
        <f>VLOOKUP(E822,'_Score matrix'!$B$31:$C$35,2,FALSE)</f>
        <v>1</v>
      </c>
      <c r="I822" s="37">
        <f t="shared" si="153"/>
        <v>0</v>
      </c>
      <c r="J822" s="37">
        <f t="shared" si="154"/>
        <v>5</v>
      </c>
      <c r="K822" s="37"/>
      <c r="L822" s="55"/>
      <c r="N822" s="2"/>
    </row>
    <row r="823" spans="1:14" x14ac:dyDescent="0.3">
      <c r="A823" s="72" t="s">
        <v>846</v>
      </c>
      <c r="B823" s="252">
        <f t="shared" si="152"/>
        <v>1</v>
      </c>
      <c r="C823" s="274" t="s">
        <v>1311</v>
      </c>
      <c r="D823" s="22">
        <v>0</v>
      </c>
      <c r="E823" s="22">
        <v>3</v>
      </c>
      <c r="F823" s="200" t="s">
        <v>4464</v>
      </c>
      <c r="G823" s="200" t="str">
        <f>IF(B823=1,F823,"")</f>
        <v>PR.IR-04</v>
      </c>
      <c r="H823" s="37">
        <f>VLOOKUP(E823,'_Score matrix'!$B$31:$C$35,2,FALSE)</f>
        <v>1</v>
      </c>
      <c r="I823" s="37">
        <f t="shared" si="153"/>
        <v>0</v>
      </c>
      <c r="J823" s="37">
        <f t="shared" si="154"/>
        <v>5</v>
      </c>
      <c r="K823" s="37"/>
      <c r="L823" s="55"/>
      <c r="N823" s="2"/>
    </row>
    <row r="824" spans="1:14" x14ac:dyDescent="0.3">
      <c r="A824" s="72" t="s">
        <v>847</v>
      </c>
      <c r="B824" s="252">
        <f t="shared" si="152"/>
        <v>1</v>
      </c>
      <c r="C824" s="274" t="s">
        <v>1311</v>
      </c>
      <c r="D824" s="22">
        <v>0</v>
      </c>
      <c r="E824" s="22">
        <v>3</v>
      </c>
      <c r="F824" s="200"/>
      <c r="G824" s="200"/>
      <c r="H824" s="37">
        <f>VLOOKUP(E824,'_Score matrix'!$B$31:$C$35,2,FALSE)</f>
        <v>1</v>
      </c>
      <c r="I824" s="37">
        <f t="shared" si="153"/>
        <v>0</v>
      </c>
      <c r="J824" s="37">
        <f t="shared" si="154"/>
        <v>5</v>
      </c>
      <c r="K824" s="37"/>
      <c r="L824" s="55"/>
      <c r="N824" s="2"/>
    </row>
    <row r="825" spans="1:14" x14ac:dyDescent="0.3">
      <c r="A825" s="72" t="s">
        <v>848</v>
      </c>
      <c r="B825" s="252">
        <f t="shared" si="152"/>
        <v>1</v>
      </c>
      <c r="C825" s="274" t="s">
        <v>1311</v>
      </c>
      <c r="D825" s="22">
        <v>0</v>
      </c>
      <c r="E825" s="22">
        <v>3</v>
      </c>
      <c r="F825" s="200" t="s">
        <v>4439</v>
      </c>
      <c r="G825" s="200" t="str">
        <f>IF(B825=1,F825,"")</f>
        <v>ID.IM-04</v>
      </c>
      <c r="H825" s="37">
        <f>VLOOKUP(E825,'_Score matrix'!$B$31:$C$35,2,FALSE)</f>
        <v>1</v>
      </c>
      <c r="I825" s="37">
        <f t="shared" si="153"/>
        <v>0</v>
      </c>
      <c r="J825" s="37">
        <f t="shared" si="154"/>
        <v>5</v>
      </c>
      <c r="K825" s="37"/>
      <c r="L825" s="55"/>
      <c r="N825" s="2"/>
    </row>
    <row r="826" spans="1:14" x14ac:dyDescent="0.3">
      <c r="A826" s="424" t="str">
        <f>A825</f>
        <v>S 5.10</v>
      </c>
      <c r="B826" s="421">
        <f>B825</f>
        <v>1</v>
      </c>
      <c r="C826" s="425" t="str">
        <f>C825</f>
        <v>M</v>
      </c>
      <c r="D826" s="248">
        <f>D825</f>
        <v>0</v>
      </c>
      <c r="E826" s="248">
        <f>E825</f>
        <v>3</v>
      </c>
      <c r="F826" s="249"/>
      <c r="G826" s="249"/>
      <c r="H826" s="248">
        <f>H825</f>
        <v>1</v>
      </c>
      <c r="I826" s="248">
        <f>I825</f>
        <v>0</v>
      </c>
      <c r="J826" s="248">
        <f>J825</f>
        <v>5</v>
      </c>
      <c r="K826" s="248"/>
      <c r="L826" s="426" t="s">
        <v>2516</v>
      </c>
      <c r="N826" s="2"/>
    </row>
    <row r="827" spans="1:14" x14ac:dyDescent="0.3">
      <c r="A827" s="72" t="s">
        <v>849</v>
      </c>
      <c r="B827" s="252">
        <f>$D$804-1</f>
        <v>1</v>
      </c>
      <c r="C827" s="274" t="s">
        <v>1311</v>
      </c>
      <c r="D827" s="22">
        <v>0</v>
      </c>
      <c r="E827" s="22">
        <v>3</v>
      </c>
      <c r="F827" s="200"/>
      <c r="G827" s="200"/>
      <c r="H827" s="37">
        <f>VLOOKUP(E827,'_Score matrix'!$B$31:$C$35,2,FALSE)</f>
        <v>1</v>
      </c>
      <c r="I827" s="37">
        <f>D827*H827</f>
        <v>0</v>
      </c>
      <c r="J827" s="37">
        <f t="shared" si="154"/>
        <v>5</v>
      </c>
      <c r="K827" s="37"/>
      <c r="L827" s="55"/>
      <c r="N827" s="2"/>
    </row>
    <row r="828" spans="1:14" x14ac:dyDescent="0.3">
      <c r="A828" s="72" t="s">
        <v>851</v>
      </c>
      <c r="B828" s="252">
        <f>$D$804-1</f>
        <v>1</v>
      </c>
      <c r="C828" s="274" t="s">
        <v>1311</v>
      </c>
      <c r="D828" s="22">
        <v>0</v>
      </c>
      <c r="E828" s="22">
        <v>3</v>
      </c>
      <c r="F828" s="200"/>
      <c r="G828" s="200"/>
      <c r="H828" s="37">
        <f>VLOOKUP(E828,'_Score matrix'!$B$31:$C$35,2,FALSE)</f>
        <v>1</v>
      </c>
      <c r="I828" s="37">
        <f>D828*H828</f>
        <v>0</v>
      </c>
      <c r="J828" s="37">
        <f t="shared" si="154"/>
        <v>5</v>
      </c>
      <c r="K828" s="37"/>
      <c r="L828" s="55"/>
      <c r="N828" s="2"/>
    </row>
    <row r="829" spans="1:14" x14ac:dyDescent="0.3">
      <c r="A829" s="72" t="s">
        <v>852</v>
      </c>
      <c r="B829" s="252">
        <f>$D$804-1</f>
        <v>1</v>
      </c>
      <c r="C829" s="274" t="s">
        <v>1311</v>
      </c>
      <c r="D829" s="22">
        <v>0</v>
      </c>
      <c r="E829" s="22">
        <v>3</v>
      </c>
      <c r="F829" s="200"/>
      <c r="G829" s="200"/>
      <c r="H829" s="37">
        <f>VLOOKUP(E829,'_Score matrix'!$B$31:$C$35,2,FALSE)</f>
        <v>1</v>
      </c>
      <c r="I829" s="37">
        <f>D829*H829</f>
        <v>0</v>
      </c>
      <c r="J829" s="37">
        <f t="shared" si="154"/>
        <v>5</v>
      </c>
      <c r="K829" s="37"/>
      <c r="L829" s="55"/>
      <c r="N829" s="2"/>
    </row>
    <row r="830" spans="1:14" x14ac:dyDescent="0.3">
      <c r="A830" s="72" t="s">
        <v>853</v>
      </c>
      <c r="B830" s="252">
        <f>$D$804-1</f>
        <v>1</v>
      </c>
      <c r="C830" s="274" t="s">
        <v>1311</v>
      </c>
      <c r="D830" s="22">
        <v>0</v>
      </c>
      <c r="E830" s="22">
        <v>3</v>
      </c>
      <c r="F830" s="200" t="s">
        <v>4438</v>
      </c>
      <c r="G830" s="200" t="str">
        <f>IF(B830=1,F830,"")</f>
        <v>ID.IM-03</v>
      </c>
      <c r="H830" s="37">
        <f>VLOOKUP(E830,'_Score matrix'!$B$31:$C$35,2,FALSE)</f>
        <v>1</v>
      </c>
      <c r="I830" s="37">
        <f>D830*H830</f>
        <v>0</v>
      </c>
      <c r="J830" s="37">
        <f t="shared" si="154"/>
        <v>5</v>
      </c>
      <c r="K830" s="37"/>
      <c r="L830" s="55"/>
      <c r="N830" s="2"/>
    </row>
    <row r="831" spans="1:14" x14ac:dyDescent="0.3">
      <c r="A831" s="72" t="s">
        <v>2126</v>
      </c>
      <c r="B831" s="252"/>
      <c r="C831" s="274"/>
      <c r="D831" s="22"/>
      <c r="E831" s="22"/>
      <c r="F831" s="200"/>
      <c r="G831" s="200"/>
      <c r="H831" s="37"/>
      <c r="I831" s="37"/>
      <c r="J831" s="37"/>
      <c r="K831" s="37"/>
      <c r="L831" s="55"/>
      <c r="N831" s="2"/>
    </row>
    <row r="832" spans="1:14" x14ac:dyDescent="0.3">
      <c r="A832" s="72" t="s">
        <v>3268</v>
      </c>
      <c r="B832" s="252">
        <f t="shared" ref="B832:B852" si="155">$D$804-1</f>
        <v>1</v>
      </c>
      <c r="C832" s="274" t="s">
        <v>1729</v>
      </c>
      <c r="D832" s="22">
        <v>0</v>
      </c>
      <c r="E832" s="22">
        <f t="shared" ref="E832:E852" si="156">IF(D832=6, 1, 3)</f>
        <v>3</v>
      </c>
      <c r="F832" s="200" t="s">
        <v>4471</v>
      </c>
      <c r="G832" s="200" t="str">
        <f t="shared" ref="G832:G842" si="157">IF(B832=1,F832,"")</f>
        <v>DE.CM-01</v>
      </c>
      <c r="H832" s="37">
        <f>VLOOKUP(E832,'_Score matrix'!$B$31:$C$35,2,FALSE)</f>
        <v>1</v>
      </c>
      <c r="I832" s="37">
        <f t="shared" ref="I832:I852" si="158">D832*H832</f>
        <v>0</v>
      </c>
      <c r="J832" s="37">
        <f>5*H832</f>
        <v>5</v>
      </c>
      <c r="K832" s="37"/>
      <c r="L832" s="55"/>
      <c r="N832" s="2"/>
    </row>
    <row r="833" spans="1:14" x14ac:dyDescent="0.3">
      <c r="A833" s="72" t="s">
        <v>3269</v>
      </c>
      <c r="B833" s="252">
        <f t="shared" si="155"/>
        <v>1</v>
      </c>
      <c r="C833" s="274" t="s">
        <v>1729</v>
      </c>
      <c r="D833" s="22">
        <v>0</v>
      </c>
      <c r="E833" s="22">
        <f t="shared" si="156"/>
        <v>3</v>
      </c>
      <c r="F833" s="200" t="s">
        <v>4471</v>
      </c>
      <c r="G833" s="200" t="str">
        <f t="shared" si="157"/>
        <v>DE.CM-01</v>
      </c>
      <c r="H833" s="37">
        <f>VLOOKUP(E833,'_Score matrix'!$B$31:$C$35,2,FALSE)</f>
        <v>1</v>
      </c>
      <c r="I833" s="37">
        <f t="shared" si="158"/>
        <v>0</v>
      </c>
      <c r="J833" s="37">
        <f t="shared" ref="J833:J852" si="159">5*H833</f>
        <v>5</v>
      </c>
      <c r="K833" s="37"/>
      <c r="L833" s="230"/>
      <c r="N833" s="2"/>
    </row>
    <row r="834" spans="1:14" x14ac:dyDescent="0.3">
      <c r="A834" s="72" t="s">
        <v>3270</v>
      </c>
      <c r="B834" s="252">
        <f t="shared" si="155"/>
        <v>1</v>
      </c>
      <c r="C834" s="274" t="s">
        <v>1729</v>
      </c>
      <c r="D834" s="22">
        <v>0</v>
      </c>
      <c r="E834" s="22">
        <f t="shared" si="156"/>
        <v>3</v>
      </c>
      <c r="F834" s="200" t="s">
        <v>4471</v>
      </c>
      <c r="G834" s="200" t="str">
        <f t="shared" si="157"/>
        <v>DE.CM-01</v>
      </c>
      <c r="H834" s="37">
        <f>VLOOKUP(E834,'_Score matrix'!$B$31:$C$35,2,FALSE)</f>
        <v>1</v>
      </c>
      <c r="I834" s="37">
        <f t="shared" si="158"/>
        <v>0</v>
      </c>
      <c r="J834" s="37">
        <f t="shared" si="159"/>
        <v>5</v>
      </c>
      <c r="K834" s="37"/>
      <c r="L834" s="230"/>
      <c r="N834" s="2"/>
    </row>
    <row r="835" spans="1:14" x14ac:dyDescent="0.3">
      <c r="A835" s="72" t="s">
        <v>3271</v>
      </c>
      <c r="B835" s="252">
        <f t="shared" si="155"/>
        <v>1</v>
      </c>
      <c r="C835" s="274" t="s">
        <v>1729</v>
      </c>
      <c r="D835" s="22">
        <v>0</v>
      </c>
      <c r="E835" s="22">
        <f t="shared" si="156"/>
        <v>3</v>
      </c>
      <c r="F835" s="200" t="s">
        <v>4471</v>
      </c>
      <c r="G835" s="200" t="str">
        <f t="shared" si="157"/>
        <v>DE.CM-01</v>
      </c>
      <c r="H835" s="37">
        <f>VLOOKUP(E835,'_Score matrix'!$B$31:$C$35,2,FALSE)</f>
        <v>1</v>
      </c>
      <c r="I835" s="37">
        <f t="shared" si="158"/>
        <v>0</v>
      </c>
      <c r="J835" s="37">
        <f t="shared" si="159"/>
        <v>5</v>
      </c>
      <c r="K835" s="37"/>
      <c r="L835" s="230"/>
      <c r="N835" s="2"/>
    </row>
    <row r="836" spans="1:14" x14ac:dyDescent="0.3">
      <c r="A836" s="72" t="s">
        <v>3272</v>
      </c>
      <c r="B836" s="252">
        <f t="shared" si="155"/>
        <v>1</v>
      </c>
      <c r="C836" s="274" t="s">
        <v>1729</v>
      </c>
      <c r="D836" s="22">
        <v>0</v>
      </c>
      <c r="E836" s="22">
        <f t="shared" si="156"/>
        <v>3</v>
      </c>
      <c r="F836" s="200" t="s">
        <v>4471</v>
      </c>
      <c r="G836" s="200" t="str">
        <f t="shared" si="157"/>
        <v>DE.CM-01</v>
      </c>
      <c r="H836" s="37">
        <f>VLOOKUP(E836,'_Score matrix'!$B$31:$C$35,2,FALSE)</f>
        <v>1</v>
      </c>
      <c r="I836" s="37">
        <f t="shared" si="158"/>
        <v>0</v>
      </c>
      <c r="J836" s="37">
        <f t="shared" si="159"/>
        <v>5</v>
      </c>
      <c r="K836" s="37"/>
      <c r="L836" s="230"/>
      <c r="N836" s="2"/>
    </row>
    <row r="837" spans="1:14" x14ac:dyDescent="0.3">
      <c r="A837" s="72" t="s">
        <v>3273</v>
      </c>
      <c r="B837" s="252">
        <f t="shared" si="155"/>
        <v>1</v>
      </c>
      <c r="C837" s="274" t="s">
        <v>1729</v>
      </c>
      <c r="D837" s="22">
        <v>0</v>
      </c>
      <c r="E837" s="22">
        <f t="shared" si="156"/>
        <v>3</v>
      </c>
      <c r="F837" s="200" t="s">
        <v>4471</v>
      </c>
      <c r="G837" s="200" t="str">
        <f t="shared" si="157"/>
        <v>DE.CM-01</v>
      </c>
      <c r="H837" s="37">
        <f>VLOOKUP(E837,'_Score matrix'!$B$31:$C$35,2,FALSE)</f>
        <v>1</v>
      </c>
      <c r="I837" s="37">
        <f t="shared" si="158"/>
        <v>0</v>
      </c>
      <c r="J837" s="37">
        <f t="shared" si="159"/>
        <v>5</v>
      </c>
      <c r="K837" s="37"/>
      <c r="L837" s="230"/>
      <c r="N837" s="2"/>
    </row>
    <row r="838" spans="1:14" x14ac:dyDescent="0.3">
      <c r="A838" s="72" t="s">
        <v>3274</v>
      </c>
      <c r="B838" s="252">
        <f t="shared" si="155"/>
        <v>1</v>
      </c>
      <c r="C838" s="274" t="s">
        <v>1729</v>
      </c>
      <c r="D838" s="22">
        <v>0</v>
      </c>
      <c r="E838" s="22">
        <f t="shared" si="156"/>
        <v>3</v>
      </c>
      <c r="F838" s="200" t="s">
        <v>4471</v>
      </c>
      <c r="G838" s="200" t="str">
        <f t="shared" si="157"/>
        <v>DE.CM-01</v>
      </c>
      <c r="H838" s="37">
        <f>VLOOKUP(E838,'_Score matrix'!$B$31:$C$35,2,FALSE)</f>
        <v>1</v>
      </c>
      <c r="I838" s="37">
        <f t="shared" si="158"/>
        <v>0</v>
      </c>
      <c r="J838" s="37">
        <f t="shared" si="159"/>
        <v>5</v>
      </c>
      <c r="K838" s="37"/>
      <c r="L838" s="230"/>
      <c r="N838" s="2"/>
    </row>
    <row r="839" spans="1:14" x14ac:dyDescent="0.3">
      <c r="A839" s="72" t="s">
        <v>3275</v>
      </c>
      <c r="B839" s="252">
        <f t="shared" si="155"/>
        <v>1</v>
      </c>
      <c r="C839" s="274" t="s">
        <v>1729</v>
      </c>
      <c r="D839" s="22">
        <v>0</v>
      </c>
      <c r="E839" s="22">
        <f t="shared" si="156"/>
        <v>3</v>
      </c>
      <c r="F839" s="200" t="s">
        <v>4471</v>
      </c>
      <c r="G839" s="200" t="str">
        <f t="shared" si="157"/>
        <v>DE.CM-01</v>
      </c>
      <c r="H839" s="37">
        <f>VLOOKUP(E839,'_Score matrix'!$B$31:$C$35,2,FALSE)</f>
        <v>1</v>
      </c>
      <c r="I839" s="37">
        <f t="shared" si="158"/>
        <v>0</v>
      </c>
      <c r="J839" s="37">
        <f t="shared" si="159"/>
        <v>5</v>
      </c>
      <c r="K839" s="37"/>
      <c r="L839" s="230"/>
      <c r="N839" s="2"/>
    </row>
    <row r="840" spans="1:14" x14ac:dyDescent="0.3">
      <c r="A840" s="72" t="s">
        <v>3276</v>
      </c>
      <c r="B840" s="252">
        <f t="shared" si="155"/>
        <v>1</v>
      </c>
      <c r="C840" s="274" t="s">
        <v>1729</v>
      </c>
      <c r="D840" s="22">
        <v>0</v>
      </c>
      <c r="E840" s="22">
        <f t="shared" si="156"/>
        <v>3</v>
      </c>
      <c r="F840" s="200" t="s">
        <v>4471</v>
      </c>
      <c r="G840" s="200" t="str">
        <f t="shared" si="157"/>
        <v>DE.CM-01</v>
      </c>
      <c r="H840" s="37">
        <f>VLOOKUP(E840,'_Score matrix'!$B$31:$C$35,2,FALSE)</f>
        <v>1</v>
      </c>
      <c r="I840" s="37">
        <f t="shared" si="158"/>
        <v>0</v>
      </c>
      <c r="J840" s="37">
        <f t="shared" si="159"/>
        <v>5</v>
      </c>
      <c r="K840" s="37"/>
      <c r="L840" s="230"/>
      <c r="N840" s="2"/>
    </row>
    <row r="841" spans="1:14" x14ac:dyDescent="0.3">
      <c r="A841" s="72" t="s">
        <v>3277</v>
      </c>
      <c r="B841" s="252">
        <f t="shared" si="155"/>
        <v>1</v>
      </c>
      <c r="C841" s="274" t="s">
        <v>1729</v>
      </c>
      <c r="D841" s="22">
        <v>0</v>
      </c>
      <c r="E841" s="22">
        <f t="shared" si="156"/>
        <v>3</v>
      </c>
      <c r="F841" s="200" t="s">
        <v>4471</v>
      </c>
      <c r="G841" s="200" t="str">
        <f t="shared" si="157"/>
        <v>DE.CM-01</v>
      </c>
      <c r="H841" s="37">
        <f>VLOOKUP(E841,'_Score matrix'!$B$31:$C$35,2,FALSE)</f>
        <v>1</v>
      </c>
      <c r="I841" s="37">
        <f t="shared" si="158"/>
        <v>0</v>
      </c>
      <c r="J841" s="37">
        <f t="shared" si="159"/>
        <v>5</v>
      </c>
      <c r="K841" s="37"/>
      <c r="L841" s="230"/>
      <c r="N841" s="2"/>
    </row>
    <row r="842" spans="1:14" x14ac:dyDescent="0.3">
      <c r="A842" s="72" t="s">
        <v>3278</v>
      </c>
      <c r="B842" s="252">
        <f t="shared" si="155"/>
        <v>1</v>
      </c>
      <c r="C842" s="274" t="s">
        <v>1729</v>
      </c>
      <c r="D842" s="22">
        <v>0</v>
      </c>
      <c r="E842" s="22">
        <f t="shared" si="156"/>
        <v>3</v>
      </c>
      <c r="F842" s="200" t="s">
        <v>4471</v>
      </c>
      <c r="G842" s="200" t="str">
        <f t="shared" si="157"/>
        <v>DE.CM-01</v>
      </c>
      <c r="H842" s="37">
        <f>VLOOKUP(E842,'_Score matrix'!$B$31:$C$35,2,FALSE)</f>
        <v>1</v>
      </c>
      <c r="I842" s="37">
        <f t="shared" si="158"/>
        <v>0</v>
      </c>
      <c r="J842" s="37">
        <f t="shared" ref="J842" si="160">5*H842</f>
        <v>5</v>
      </c>
      <c r="K842" s="37"/>
      <c r="L842" s="230"/>
      <c r="N842" s="2"/>
    </row>
    <row r="843" spans="1:14" x14ac:dyDescent="0.3">
      <c r="A843" s="72" t="s">
        <v>3279</v>
      </c>
      <c r="B843" s="252">
        <f t="shared" si="155"/>
        <v>1</v>
      </c>
      <c r="C843" s="274" t="s">
        <v>1729</v>
      </c>
      <c r="D843" s="22">
        <v>0</v>
      </c>
      <c r="E843" s="22">
        <f t="shared" si="156"/>
        <v>3</v>
      </c>
      <c r="F843" s="200"/>
      <c r="G843" s="200"/>
      <c r="H843" s="37">
        <f>VLOOKUP(E843,'_Score matrix'!$B$31:$C$35,2,FALSE)</f>
        <v>1</v>
      </c>
      <c r="I843" s="37">
        <f t="shared" si="158"/>
        <v>0</v>
      </c>
      <c r="J843" s="37">
        <f t="shared" si="159"/>
        <v>5</v>
      </c>
      <c r="K843" s="37"/>
      <c r="L843" s="230"/>
      <c r="N843" s="2"/>
    </row>
    <row r="844" spans="1:14" x14ac:dyDescent="0.3">
      <c r="A844" s="72" t="s">
        <v>3280</v>
      </c>
      <c r="B844" s="252">
        <f t="shared" si="155"/>
        <v>1</v>
      </c>
      <c r="C844" s="274" t="s">
        <v>1729</v>
      </c>
      <c r="D844" s="22">
        <v>0</v>
      </c>
      <c r="E844" s="22">
        <f t="shared" si="156"/>
        <v>3</v>
      </c>
      <c r="F844" s="200"/>
      <c r="G844" s="200"/>
      <c r="H844" s="37">
        <f>VLOOKUP(E844,'_Score matrix'!$B$31:$C$35,2,FALSE)</f>
        <v>1</v>
      </c>
      <c r="I844" s="37">
        <f t="shared" si="158"/>
        <v>0</v>
      </c>
      <c r="J844" s="37">
        <f t="shared" si="159"/>
        <v>5</v>
      </c>
      <c r="K844" s="37"/>
      <c r="L844" s="230"/>
      <c r="N844" s="2"/>
    </row>
    <row r="845" spans="1:14" x14ac:dyDescent="0.3">
      <c r="A845" s="72" t="s">
        <v>3281</v>
      </c>
      <c r="B845" s="252">
        <f t="shared" si="155"/>
        <v>1</v>
      </c>
      <c r="C845" s="274" t="s">
        <v>1729</v>
      </c>
      <c r="D845" s="22">
        <v>0</v>
      </c>
      <c r="E845" s="22">
        <f t="shared" si="156"/>
        <v>3</v>
      </c>
      <c r="F845" s="200"/>
      <c r="G845" s="200"/>
      <c r="H845" s="37">
        <f>VLOOKUP(E845,'_Score matrix'!$B$31:$C$35,2,FALSE)</f>
        <v>1</v>
      </c>
      <c r="I845" s="37">
        <f t="shared" si="158"/>
        <v>0</v>
      </c>
      <c r="J845" s="37">
        <f t="shared" si="159"/>
        <v>5</v>
      </c>
      <c r="K845" s="37"/>
      <c r="L845" s="230"/>
      <c r="N845" s="2"/>
    </row>
    <row r="846" spans="1:14" x14ac:dyDescent="0.3">
      <c r="A846" s="72" t="s">
        <v>3282</v>
      </c>
      <c r="B846" s="252">
        <f t="shared" si="155"/>
        <v>1</v>
      </c>
      <c r="C846" s="274" t="s">
        <v>1729</v>
      </c>
      <c r="D846" s="22">
        <v>0</v>
      </c>
      <c r="E846" s="22">
        <f t="shared" si="156"/>
        <v>3</v>
      </c>
      <c r="F846" s="200" t="s">
        <v>4478</v>
      </c>
      <c r="G846" s="200" t="str">
        <f>IF(B846=1,F846,"")</f>
        <v>DE.AE-03</v>
      </c>
      <c r="H846" s="37">
        <f>VLOOKUP(E846,'_Score matrix'!$B$31:$C$35,2,FALSE)</f>
        <v>1</v>
      </c>
      <c r="I846" s="37">
        <f t="shared" si="158"/>
        <v>0</v>
      </c>
      <c r="J846" s="37">
        <f t="shared" si="159"/>
        <v>5</v>
      </c>
      <c r="K846" s="37"/>
      <c r="L846" s="230"/>
      <c r="N846" s="2"/>
    </row>
    <row r="847" spans="1:14" x14ac:dyDescent="0.3">
      <c r="A847" s="72" t="s">
        <v>3283</v>
      </c>
      <c r="B847" s="252">
        <f t="shared" si="155"/>
        <v>1</v>
      </c>
      <c r="C847" s="274" t="s">
        <v>1729</v>
      </c>
      <c r="D847" s="22">
        <v>0</v>
      </c>
      <c r="E847" s="22">
        <f t="shared" si="156"/>
        <v>3</v>
      </c>
      <c r="F847" s="200" t="s">
        <v>4478</v>
      </c>
      <c r="G847" s="200" t="str">
        <f>IF(B847=1,F847,"")</f>
        <v>DE.AE-03</v>
      </c>
      <c r="H847" s="37">
        <f>VLOOKUP(E847,'_Score matrix'!$B$31:$C$35,2,FALSE)</f>
        <v>1</v>
      </c>
      <c r="I847" s="37">
        <f t="shared" si="158"/>
        <v>0</v>
      </c>
      <c r="J847" s="37">
        <f t="shared" si="159"/>
        <v>5</v>
      </c>
      <c r="K847" s="37"/>
      <c r="L847" s="230"/>
      <c r="N847" s="2"/>
    </row>
    <row r="848" spans="1:14" x14ac:dyDescent="0.3">
      <c r="A848" s="72" t="s">
        <v>3284</v>
      </c>
      <c r="B848" s="252">
        <f t="shared" si="155"/>
        <v>1</v>
      </c>
      <c r="C848" s="274" t="s">
        <v>1729</v>
      </c>
      <c r="D848" s="22">
        <v>0</v>
      </c>
      <c r="E848" s="22">
        <f t="shared" si="156"/>
        <v>3</v>
      </c>
      <c r="F848" s="200" t="s">
        <v>4478</v>
      </c>
      <c r="G848" s="200" t="str">
        <f>IF(B848=1,F848,"")</f>
        <v>DE.AE-03</v>
      </c>
      <c r="H848" s="37">
        <f>VLOOKUP(E848,'_Score matrix'!$B$31:$C$35,2,FALSE)</f>
        <v>1</v>
      </c>
      <c r="I848" s="37">
        <f t="shared" si="158"/>
        <v>0</v>
      </c>
      <c r="J848" s="37">
        <f t="shared" si="159"/>
        <v>5</v>
      </c>
      <c r="K848" s="37"/>
      <c r="L848" s="230"/>
      <c r="N848" s="2"/>
    </row>
    <row r="849" spans="1:14" x14ac:dyDescent="0.3">
      <c r="A849" s="72" t="s">
        <v>3285</v>
      </c>
      <c r="B849" s="252">
        <f t="shared" si="155"/>
        <v>1</v>
      </c>
      <c r="C849" s="274" t="s">
        <v>1729</v>
      </c>
      <c r="D849" s="22">
        <v>0</v>
      </c>
      <c r="E849" s="22">
        <f t="shared" si="156"/>
        <v>3</v>
      </c>
      <c r="F849" s="200"/>
      <c r="G849" s="200"/>
      <c r="H849" s="37">
        <f>VLOOKUP(E849,'_Score matrix'!$B$31:$C$35,2,FALSE)</f>
        <v>1</v>
      </c>
      <c r="I849" s="37">
        <f t="shared" si="158"/>
        <v>0</v>
      </c>
      <c r="J849" s="37">
        <f t="shared" si="159"/>
        <v>5</v>
      </c>
      <c r="K849" s="37"/>
      <c r="L849" s="230"/>
      <c r="N849" s="2"/>
    </row>
    <row r="850" spans="1:14" x14ac:dyDescent="0.3">
      <c r="A850" s="72" t="s">
        <v>3286</v>
      </c>
      <c r="B850" s="252">
        <f t="shared" si="155"/>
        <v>1</v>
      </c>
      <c r="C850" s="274" t="s">
        <v>1729</v>
      </c>
      <c r="D850" s="22">
        <v>0</v>
      </c>
      <c r="E850" s="22">
        <f t="shared" si="156"/>
        <v>3</v>
      </c>
      <c r="F850" s="200"/>
      <c r="G850" s="200"/>
      <c r="H850" s="37">
        <f>VLOOKUP(E850,'_Score matrix'!$B$31:$C$35,2,FALSE)</f>
        <v>1</v>
      </c>
      <c r="I850" s="37">
        <f t="shared" si="158"/>
        <v>0</v>
      </c>
      <c r="J850" s="37">
        <f t="shared" si="159"/>
        <v>5</v>
      </c>
      <c r="K850" s="37"/>
      <c r="L850" s="230"/>
      <c r="N850" s="2"/>
    </row>
    <row r="851" spans="1:14" x14ac:dyDescent="0.3">
      <c r="A851" s="72" t="s">
        <v>3287</v>
      </c>
      <c r="B851" s="252">
        <f t="shared" si="155"/>
        <v>1</v>
      </c>
      <c r="C851" s="274" t="s">
        <v>1729</v>
      </c>
      <c r="D851" s="22">
        <v>0</v>
      </c>
      <c r="E851" s="22">
        <f t="shared" si="156"/>
        <v>3</v>
      </c>
      <c r="F851" s="200"/>
      <c r="G851" s="200"/>
      <c r="H851" s="37">
        <f>VLOOKUP(E851,'_Score matrix'!$B$31:$C$35,2,FALSE)</f>
        <v>1</v>
      </c>
      <c r="I851" s="37">
        <f t="shared" si="158"/>
        <v>0</v>
      </c>
      <c r="J851" s="37">
        <f t="shared" si="159"/>
        <v>5</v>
      </c>
      <c r="K851" s="132"/>
      <c r="L851" s="230"/>
      <c r="N851" s="2"/>
    </row>
    <row r="852" spans="1:14" x14ac:dyDescent="0.3">
      <c r="A852" s="72" t="s">
        <v>3330</v>
      </c>
      <c r="B852" s="252">
        <f t="shared" si="155"/>
        <v>1</v>
      </c>
      <c r="C852" s="274" t="s">
        <v>1729</v>
      </c>
      <c r="D852" s="22">
        <v>0</v>
      </c>
      <c r="E852" s="22">
        <f t="shared" si="156"/>
        <v>3</v>
      </c>
      <c r="F852" s="200"/>
      <c r="G852" s="200"/>
      <c r="H852" s="37">
        <f>VLOOKUP(E852,'_Score matrix'!$B$31:$C$35,2,FALSE)</f>
        <v>1</v>
      </c>
      <c r="I852" s="37">
        <f t="shared" si="158"/>
        <v>0</v>
      </c>
      <c r="J852" s="37">
        <f t="shared" si="159"/>
        <v>5</v>
      </c>
      <c r="K852" s="37"/>
      <c r="L852" s="55"/>
      <c r="N852" s="2"/>
    </row>
    <row r="853" spans="1:14" ht="15.15" thickBot="1" x14ac:dyDescent="0.35">
      <c r="A853" s="309" t="s">
        <v>3329</v>
      </c>
      <c r="B853" s="259"/>
      <c r="C853" s="278"/>
      <c r="D853" s="67"/>
      <c r="E853" s="67"/>
      <c r="F853" s="202"/>
      <c r="G853" s="202"/>
      <c r="H853" s="44"/>
      <c r="I853" s="44"/>
      <c r="J853" s="44"/>
      <c r="K853" s="44"/>
      <c r="L853" s="62"/>
      <c r="N853" s="2"/>
    </row>
    <row r="854" spans="1:14" x14ac:dyDescent="0.3">
      <c r="A854" s="71" t="s">
        <v>376</v>
      </c>
      <c r="B854" s="267"/>
      <c r="C854" s="284"/>
      <c r="D854" s="23">
        <f>SUMIFS(D:D,$A:$A,"S 5*",$B:$B,1,$C:$C,"C",$L:$L,"&lt;&gt;NIST MAPPING")</f>
        <v>0</v>
      </c>
      <c r="E854" s="23">
        <f>SUMIFS(E:E,$A:$A,"S 5*",$B:$B,1,$C:$C,"C",$L:$L,"&lt;&gt;NIST MAPPING")</f>
        <v>63</v>
      </c>
      <c r="F854" s="43"/>
      <c r="G854" s="43"/>
      <c r="H854" s="43">
        <f>SUMIFS(H:H,$A:$A,"S 5*",$B:$B,1,$C:$C,"C",$L:$L,"&lt;&gt;NIST MAPPING")</f>
        <v>21</v>
      </c>
      <c r="I854" s="43">
        <f>SUMIFS(I:I,$A:$A,"S 5*",$B:$B,1,$C:$C,"C",$L:$L,"&lt;&gt;NIST MAPPING")</f>
        <v>0</v>
      </c>
      <c r="J854" s="43">
        <f>SUMIFS(J:J,$A:$A,"S 5*",$B:$B,1,$C:$C,"C",$L:$L,"&lt;&gt;NIST MAPPING")</f>
        <v>105</v>
      </c>
      <c r="K854" s="43">
        <f>IF(ROUND(100*(I854-H854)/(J854-H854),2) &lt; 0, 0, ROUND(100*(I854-H854)/(J854-H854),2))</f>
        <v>0</v>
      </c>
      <c r="L854" s="59"/>
      <c r="N854" s="2"/>
    </row>
    <row r="855" spans="1:14" ht="15.15" thickBot="1" x14ac:dyDescent="0.35">
      <c r="A855" s="74" t="s">
        <v>377</v>
      </c>
      <c r="B855" s="269"/>
      <c r="C855" s="287"/>
      <c r="D855" s="68">
        <f>SUMIFS(D:D,$A:$A,"S 5*",$B:$B,1,$C:$C,"M",$L:$L,"&lt;&gt;NIST MAPPING")</f>
        <v>0</v>
      </c>
      <c r="E855" s="68">
        <f>SUMIFS(E:E,$A:$A,"S 5*",$B:$B,1,$C:$C,"M",$L:$L,"&lt;&gt;NIST MAPPING")</f>
        <v>42</v>
      </c>
      <c r="F855" s="34"/>
      <c r="G855" s="34"/>
      <c r="H855" s="34">
        <f>SUMIFS(H:H,$A:$A,"S 5*",$B:$B,1,$C:$C,"M",$L:$L,"&lt;&gt;NIST MAPPING")</f>
        <v>14</v>
      </c>
      <c r="I855" s="34">
        <f>SUMIFS(I:I,$A:$A,"S 5*",$B:$B,1,$C:$C,"M",$L:$L,"&lt;&gt;NIST MAPPING")</f>
        <v>0</v>
      </c>
      <c r="J855" s="34">
        <f>SUMIFS(J:J,$A:$A,"S 5*",$B:$B,1,$C:$C,"M",$L:$L,"&lt;&gt;NIST MAPPING")</f>
        <v>70</v>
      </c>
      <c r="K855" s="34">
        <f>IF(ROUND(100*(I855-H855)/(J855-H855),2) &lt; 0, 0, ROUND(100*(I855-H855)/(J855-H855),2))</f>
        <v>0</v>
      </c>
      <c r="L855" s="62"/>
      <c r="N855" s="2"/>
    </row>
    <row r="856" spans="1:14" ht="15.15" thickBot="1" x14ac:dyDescent="0.35">
      <c r="F856" s="5"/>
      <c r="G856" s="5"/>
      <c r="H856" s="5"/>
      <c r="I856" s="5"/>
      <c r="J856" s="5"/>
      <c r="K856" s="5"/>
      <c r="N856" s="2"/>
    </row>
    <row r="857" spans="1:14" x14ac:dyDescent="0.3">
      <c r="A857" s="51" t="s">
        <v>1868</v>
      </c>
      <c r="B857" s="255"/>
      <c r="C857" s="273"/>
      <c r="D857" s="66"/>
      <c r="E857" s="66"/>
      <c r="F857" s="203"/>
      <c r="G857" s="203"/>
      <c r="H857" s="42"/>
      <c r="I857" s="42"/>
      <c r="J857" s="42"/>
      <c r="K857" s="42"/>
      <c r="L857" s="59"/>
      <c r="N857" s="2"/>
    </row>
    <row r="858" spans="1:14" x14ac:dyDescent="0.3">
      <c r="A858" s="72" t="s">
        <v>686</v>
      </c>
      <c r="B858" s="252"/>
      <c r="C858" s="274"/>
      <c r="D858" s="22">
        <v>2</v>
      </c>
      <c r="E858" s="22"/>
      <c r="F858" s="200"/>
      <c r="G858" s="200"/>
      <c r="H858" s="37"/>
      <c r="I858" s="37"/>
      <c r="J858" s="37"/>
      <c r="K858" s="37"/>
      <c r="L858" s="55"/>
      <c r="N858" s="2"/>
    </row>
    <row r="859" spans="1:14" x14ac:dyDescent="0.3">
      <c r="A859" s="72" t="s">
        <v>553</v>
      </c>
      <c r="B859" s="252">
        <f>$D$858-1</f>
        <v>1</v>
      </c>
      <c r="C859" s="274" t="s">
        <v>1311</v>
      </c>
      <c r="D859" s="22">
        <v>0</v>
      </c>
      <c r="E859" s="22">
        <v>3</v>
      </c>
      <c r="F859" s="200"/>
      <c r="G859" s="200"/>
      <c r="H859" s="37">
        <f>VLOOKUP(E859,'_Score matrix'!$B$31:$C$35,2,FALSE)</f>
        <v>1</v>
      </c>
      <c r="I859" s="37">
        <f>D859*H859</f>
        <v>0</v>
      </c>
      <c r="J859" s="37">
        <f t="shared" ref="J859" si="161">5*H859</f>
        <v>5</v>
      </c>
      <c r="K859" s="37"/>
      <c r="L859" s="55"/>
      <c r="N859" s="2"/>
    </row>
    <row r="860" spans="1:14" x14ac:dyDescent="0.3">
      <c r="A860" s="424" t="str">
        <f>A859</f>
        <v>S 6.1</v>
      </c>
      <c r="B860" s="421">
        <f>B859</f>
        <v>1</v>
      </c>
      <c r="C860" s="425" t="str">
        <f>C859</f>
        <v>M</v>
      </c>
      <c r="D860" s="248">
        <f>D859</f>
        <v>0</v>
      </c>
      <c r="E860" s="248">
        <f>E859</f>
        <v>3</v>
      </c>
      <c r="F860" s="249" t="s">
        <v>4418</v>
      </c>
      <c r="G860" s="249" t="str">
        <f>IF(B860=1,F860,"")</f>
        <v>ID.RA-01</v>
      </c>
      <c r="H860" s="248">
        <f>H859</f>
        <v>1</v>
      </c>
      <c r="I860" s="248">
        <f>I859</f>
        <v>0</v>
      </c>
      <c r="J860" s="248">
        <f>J859</f>
        <v>5</v>
      </c>
      <c r="K860" s="248"/>
      <c r="L860" s="426" t="s">
        <v>2516</v>
      </c>
      <c r="N860" s="2"/>
    </row>
    <row r="861" spans="1:14" x14ac:dyDescent="0.3">
      <c r="A861" s="72" t="s">
        <v>554</v>
      </c>
      <c r="B861" s="252"/>
      <c r="C861" s="274"/>
      <c r="D861" s="22"/>
      <c r="E861" s="22"/>
      <c r="F861" s="200"/>
      <c r="G861" s="200"/>
      <c r="H861" s="37"/>
      <c r="I861" s="37"/>
      <c r="J861" s="37"/>
      <c r="K861" s="37"/>
      <c r="L861" s="55"/>
      <c r="N861" s="2"/>
    </row>
    <row r="862" spans="1:14" x14ac:dyDescent="0.3">
      <c r="A862" s="72" t="s">
        <v>733</v>
      </c>
      <c r="B862" s="252"/>
      <c r="C862" s="274"/>
      <c r="D862" s="22">
        <v>1</v>
      </c>
      <c r="E862" s="22"/>
      <c r="F862" s="200"/>
      <c r="G862" s="200"/>
      <c r="H862" s="37"/>
      <c r="I862" s="37"/>
      <c r="J862" s="37"/>
      <c r="K862" s="37"/>
      <c r="L862" s="55"/>
      <c r="N862" s="2"/>
    </row>
    <row r="863" spans="1:14" x14ac:dyDescent="0.3">
      <c r="A863" s="72" t="s">
        <v>734</v>
      </c>
      <c r="B863" s="252"/>
      <c r="C863" s="274"/>
      <c r="D863" s="22">
        <v>1</v>
      </c>
      <c r="E863" s="22"/>
      <c r="F863" s="200"/>
      <c r="G863" s="200"/>
      <c r="H863" s="37"/>
      <c r="I863" s="37"/>
      <c r="J863" s="37"/>
      <c r="K863" s="37"/>
      <c r="L863" s="55"/>
      <c r="N863" s="2"/>
    </row>
    <row r="864" spans="1:14" x14ac:dyDescent="0.3">
      <c r="A864" s="72" t="s">
        <v>735</v>
      </c>
      <c r="B864" s="252"/>
      <c r="C864" s="274"/>
      <c r="D864" s="22">
        <v>1</v>
      </c>
      <c r="E864" s="22"/>
      <c r="F864" s="200"/>
      <c r="G864" s="200"/>
      <c r="H864" s="37"/>
      <c r="I864" s="37"/>
      <c r="J864" s="37"/>
      <c r="K864" s="37"/>
      <c r="L864" s="55"/>
      <c r="N864" s="2"/>
    </row>
    <row r="865" spans="1:14" x14ac:dyDescent="0.3">
      <c r="A865" s="72" t="s">
        <v>736</v>
      </c>
      <c r="B865" s="252"/>
      <c r="C865" s="274"/>
      <c r="D865" s="22">
        <v>1</v>
      </c>
      <c r="E865" s="22"/>
      <c r="F865" s="200"/>
      <c r="G865" s="200"/>
      <c r="H865" s="37"/>
      <c r="I865" s="37"/>
      <c r="J865" s="37"/>
      <c r="K865" s="37"/>
      <c r="L865" s="55"/>
      <c r="N865" s="2"/>
    </row>
    <row r="866" spans="1:14" x14ac:dyDescent="0.3">
      <c r="A866" s="72" t="s">
        <v>737</v>
      </c>
      <c r="B866" s="252"/>
      <c r="C866" s="274"/>
      <c r="D866" s="22">
        <v>1</v>
      </c>
      <c r="E866" s="22"/>
      <c r="F866" s="200"/>
      <c r="G866" s="200"/>
      <c r="H866" s="37"/>
      <c r="I866" s="37"/>
      <c r="J866" s="37"/>
      <c r="K866" s="37"/>
      <c r="L866" s="55"/>
      <c r="N866" s="2"/>
    </row>
    <row r="867" spans="1:14" x14ac:dyDescent="0.3">
      <c r="A867" s="72" t="s">
        <v>738</v>
      </c>
      <c r="B867" s="252"/>
      <c r="C867" s="274"/>
      <c r="D867" s="22">
        <v>1</v>
      </c>
      <c r="E867" s="22"/>
      <c r="F867" s="200"/>
      <c r="G867" s="200"/>
      <c r="H867" s="37"/>
      <c r="I867" s="37"/>
      <c r="J867" s="37"/>
      <c r="K867" s="37"/>
      <c r="L867" s="55"/>
      <c r="N867" s="2"/>
    </row>
    <row r="868" spans="1:14" x14ac:dyDescent="0.3">
      <c r="A868" s="72" t="s">
        <v>739</v>
      </c>
      <c r="B868" s="252"/>
      <c r="C868" s="274"/>
      <c r="D868" s="22">
        <v>1</v>
      </c>
      <c r="E868" s="22"/>
      <c r="F868" s="200"/>
      <c r="G868" s="200"/>
      <c r="H868" s="37"/>
      <c r="I868" s="37"/>
      <c r="J868" s="37"/>
      <c r="K868" s="37"/>
      <c r="L868" s="55"/>
      <c r="N868" s="2"/>
    </row>
    <row r="869" spans="1:14" x14ac:dyDescent="0.3">
      <c r="A869" s="72" t="s">
        <v>740</v>
      </c>
      <c r="B869" s="252"/>
      <c r="C869" s="274"/>
      <c r="D869" s="22">
        <v>1</v>
      </c>
      <c r="E869" s="22"/>
      <c r="F869" s="200"/>
      <c r="G869" s="200"/>
      <c r="H869" s="37"/>
      <c r="I869" s="37"/>
      <c r="J869" s="37"/>
      <c r="K869" s="37"/>
      <c r="L869" s="55"/>
      <c r="N869" s="2"/>
    </row>
    <row r="870" spans="1:14" x14ac:dyDescent="0.3">
      <c r="A870" s="72" t="s">
        <v>741</v>
      </c>
      <c r="B870" s="252"/>
      <c r="C870" s="274"/>
      <c r="D870" s="22">
        <v>1</v>
      </c>
      <c r="E870" s="22"/>
      <c r="F870" s="200"/>
      <c r="G870" s="200"/>
      <c r="H870" s="37"/>
      <c r="I870" s="37"/>
      <c r="J870" s="37"/>
      <c r="K870" s="37"/>
      <c r="L870" s="55"/>
      <c r="N870" s="2"/>
    </row>
    <row r="871" spans="1:14" x14ac:dyDescent="0.3">
      <c r="A871" s="72" t="s">
        <v>742</v>
      </c>
      <c r="B871" s="252"/>
      <c r="C871" s="274"/>
      <c r="D871" s="22">
        <v>1</v>
      </c>
      <c r="E871" s="22"/>
      <c r="F871" s="200"/>
      <c r="G871" s="200"/>
      <c r="H871" s="37"/>
      <c r="I871" s="37"/>
      <c r="J871" s="37"/>
      <c r="K871" s="37"/>
      <c r="L871" s="55"/>
      <c r="N871" s="2"/>
    </row>
    <row r="872" spans="1:14" x14ac:dyDescent="0.3">
      <c r="A872" s="72" t="s">
        <v>743</v>
      </c>
      <c r="B872" s="252"/>
      <c r="C872" s="274"/>
      <c r="D872" s="22">
        <v>1</v>
      </c>
      <c r="E872" s="22"/>
      <c r="F872" s="200"/>
      <c r="G872" s="200"/>
      <c r="H872" s="37"/>
      <c r="I872" s="37"/>
      <c r="J872" s="37"/>
      <c r="K872" s="37"/>
      <c r="L872" s="55"/>
      <c r="N872" s="2"/>
    </row>
    <row r="873" spans="1:14" x14ac:dyDescent="0.3">
      <c r="A873" s="72" t="s">
        <v>555</v>
      </c>
      <c r="B873" s="252">
        <f t="shared" ref="B873:B879" si="162">$D$858-1</f>
        <v>1</v>
      </c>
      <c r="C873" s="274" t="s">
        <v>1311</v>
      </c>
      <c r="D873" s="22">
        <v>0</v>
      </c>
      <c r="E873" s="22">
        <v>3</v>
      </c>
      <c r="F873" s="200" t="s">
        <v>4418</v>
      </c>
      <c r="G873" s="200" t="str">
        <f t="shared" ref="G873:G879" si="163">IF(B873=1,F873,"")</f>
        <v>ID.RA-01</v>
      </c>
      <c r="H873" s="37">
        <f>VLOOKUP(E873,'_Score matrix'!$B$31:$C$35,2,FALSE)</f>
        <v>1</v>
      </c>
      <c r="I873" s="37">
        <f t="shared" ref="I873:I879" si="164">D873*H873</f>
        <v>0</v>
      </c>
      <c r="J873" s="37">
        <f t="shared" ref="J873" si="165">5*H873</f>
        <v>5</v>
      </c>
      <c r="K873" s="37"/>
      <c r="L873" s="55"/>
      <c r="N873" s="2"/>
    </row>
    <row r="874" spans="1:14" x14ac:dyDescent="0.3">
      <c r="A874" s="72" t="s">
        <v>556</v>
      </c>
      <c r="B874" s="252">
        <f t="shared" si="162"/>
        <v>1</v>
      </c>
      <c r="C874" s="274" t="s">
        <v>1311</v>
      </c>
      <c r="D874" s="22">
        <v>0</v>
      </c>
      <c r="E874" s="22">
        <v>3</v>
      </c>
      <c r="F874" s="200" t="s">
        <v>4418</v>
      </c>
      <c r="G874" s="200" t="str">
        <f t="shared" si="163"/>
        <v>ID.RA-01</v>
      </c>
      <c r="H874" s="37">
        <f>VLOOKUP(E874,'_Score matrix'!$B$31:$C$35,2,FALSE)</f>
        <v>1</v>
      </c>
      <c r="I874" s="37">
        <f t="shared" si="164"/>
        <v>0</v>
      </c>
      <c r="J874" s="37">
        <f t="shared" ref="J874:J885" si="166">5*H874</f>
        <v>5</v>
      </c>
      <c r="K874" s="37"/>
      <c r="L874" s="55"/>
      <c r="N874" s="2"/>
    </row>
    <row r="875" spans="1:14" x14ac:dyDescent="0.3">
      <c r="A875" s="72" t="s">
        <v>557</v>
      </c>
      <c r="B875" s="252">
        <f t="shared" si="162"/>
        <v>1</v>
      </c>
      <c r="C875" s="274" t="s">
        <v>1311</v>
      </c>
      <c r="D875" s="22">
        <v>0</v>
      </c>
      <c r="E875" s="22">
        <v>3</v>
      </c>
      <c r="F875" s="200" t="s">
        <v>4418</v>
      </c>
      <c r="G875" s="200" t="str">
        <f t="shared" si="163"/>
        <v>ID.RA-01</v>
      </c>
      <c r="H875" s="37">
        <f>VLOOKUP(E875,'_Score matrix'!$B$31:$C$35,2,FALSE)</f>
        <v>1</v>
      </c>
      <c r="I875" s="37">
        <f t="shared" si="164"/>
        <v>0</v>
      </c>
      <c r="J875" s="37">
        <f t="shared" si="166"/>
        <v>5</v>
      </c>
      <c r="K875" s="37"/>
      <c r="L875" s="55"/>
      <c r="N875" s="2"/>
    </row>
    <row r="876" spans="1:14" x14ac:dyDescent="0.3">
      <c r="A876" s="72" t="s">
        <v>558</v>
      </c>
      <c r="B876" s="252">
        <f t="shared" si="162"/>
        <v>1</v>
      </c>
      <c r="C876" s="274" t="s">
        <v>1311</v>
      </c>
      <c r="D876" s="22">
        <v>0</v>
      </c>
      <c r="E876" s="22">
        <v>3</v>
      </c>
      <c r="F876" s="200" t="s">
        <v>4418</v>
      </c>
      <c r="G876" s="200" t="str">
        <f t="shared" si="163"/>
        <v>ID.RA-01</v>
      </c>
      <c r="H876" s="37">
        <f>VLOOKUP(E876,'_Score matrix'!$B$31:$C$35,2,FALSE)</f>
        <v>1</v>
      </c>
      <c r="I876" s="37">
        <f t="shared" si="164"/>
        <v>0</v>
      </c>
      <c r="J876" s="37">
        <f t="shared" si="166"/>
        <v>5</v>
      </c>
      <c r="K876" s="37"/>
      <c r="L876" s="55"/>
      <c r="N876" s="2"/>
    </row>
    <row r="877" spans="1:14" x14ac:dyDescent="0.3">
      <c r="A877" s="72" t="s">
        <v>854</v>
      </c>
      <c r="B877" s="252">
        <f t="shared" si="162"/>
        <v>1</v>
      </c>
      <c r="C877" s="274" t="s">
        <v>1311</v>
      </c>
      <c r="D877" s="22">
        <v>0</v>
      </c>
      <c r="E877" s="22">
        <v>3</v>
      </c>
      <c r="F877" s="200" t="s">
        <v>4418</v>
      </c>
      <c r="G877" s="200" t="str">
        <f t="shared" si="163"/>
        <v>ID.RA-01</v>
      </c>
      <c r="H877" s="37">
        <f>VLOOKUP(E877,'_Score matrix'!$B$31:$C$35,2,FALSE)</f>
        <v>1</v>
      </c>
      <c r="I877" s="37">
        <f t="shared" si="164"/>
        <v>0</v>
      </c>
      <c r="J877" s="37">
        <f t="shared" si="166"/>
        <v>5</v>
      </c>
      <c r="K877" s="37"/>
      <c r="L877" s="55"/>
      <c r="N877" s="2"/>
    </row>
    <row r="878" spans="1:14" x14ac:dyDescent="0.3">
      <c r="A878" s="72" t="s">
        <v>855</v>
      </c>
      <c r="B878" s="252">
        <f t="shared" si="162"/>
        <v>1</v>
      </c>
      <c r="C878" s="274" t="s">
        <v>1311</v>
      </c>
      <c r="D878" s="22">
        <v>0</v>
      </c>
      <c r="E878" s="22">
        <v>3</v>
      </c>
      <c r="F878" s="200" t="s">
        <v>4418</v>
      </c>
      <c r="G878" s="200" t="str">
        <f t="shared" si="163"/>
        <v>ID.RA-01</v>
      </c>
      <c r="H878" s="37">
        <f>VLOOKUP(E878,'_Score matrix'!$B$31:$C$35,2,FALSE)</f>
        <v>1</v>
      </c>
      <c r="I878" s="37">
        <f t="shared" si="164"/>
        <v>0</v>
      </c>
      <c r="J878" s="37">
        <f t="shared" si="166"/>
        <v>5</v>
      </c>
      <c r="K878" s="37"/>
      <c r="L878" s="55"/>
      <c r="N878" s="2"/>
    </row>
    <row r="879" spans="1:14" x14ac:dyDescent="0.3">
      <c r="A879" s="72" t="s">
        <v>856</v>
      </c>
      <c r="B879" s="252">
        <f t="shared" si="162"/>
        <v>1</v>
      </c>
      <c r="C879" s="274" t="s">
        <v>1311</v>
      </c>
      <c r="D879" s="22">
        <v>0</v>
      </c>
      <c r="E879" s="22">
        <v>3</v>
      </c>
      <c r="F879" s="200" t="s">
        <v>4439</v>
      </c>
      <c r="G879" s="200" t="str">
        <f t="shared" si="163"/>
        <v>ID.IM-04</v>
      </c>
      <c r="H879" s="37">
        <f>VLOOKUP(E879,'_Score matrix'!$B$31:$C$35,2,FALSE)</f>
        <v>1</v>
      </c>
      <c r="I879" s="37">
        <f t="shared" si="164"/>
        <v>0</v>
      </c>
      <c r="J879" s="37">
        <f t="shared" si="166"/>
        <v>5</v>
      </c>
      <c r="K879" s="37"/>
      <c r="L879" s="55"/>
      <c r="N879" s="2"/>
    </row>
    <row r="880" spans="1:14" x14ac:dyDescent="0.3">
      <c r="A880" s="424" t="str">
        <f>A879</f>
        <v>S 6.9</v>
      </c>
      <c r="B880" s="421">
        <f>B879</f>
        <v>1</v>
      </c>
      <c r="C880" s="425" t="str">
        <f>C879</f>
        <v>M</v>
      </c>
      <c r="D880" s="248">
        <f>D879</f>
        <v>0</v>
      </c>
      <c r="E880" s="248">
        <f>E879</f>
        <v>3</v>
      </c>
      <c r="F880" s="249"/>
      <c r="G880" s="249"/>
      <c r="H880" s="248">
        <f>H879</f>
        <v>1</v>
      </c>
      <c r="I880" s="248">
        <f>I879</f>
        <v>0</v>
      </c>
      <c r="J880" s="248">
        <f>J879</f>
        <v>5</v>
      </c>
      <c r="K880" s="248"/>
      <c r="L880" s="426" t="s">
        <v>2516</v>
      </c>
      <c r="N880" s="2"/>
    </row>
    <row r="881" spans="1:14" x14ac:dyDescent="0.3">
      <c r="A881" s="72" t="s">
        <v>857</v>
      </c>
      <c r="B881" s="252">
        <f>$D$858-1</f>
        <v>1</v>
      </c>
      <c r="C881" s="274" t="s">
        <v>1311</v>
      </c>
      <c r="D881" s="22">
        <v>0</v>
      </c>
      <c r="E881" s="22">
        <v>3</v>
      </c>
      <c r="F881" s="200" t="s">
        <v>4418</v>
      </c>
      <c r="G881" s="200" t="str">
        <f>IF(B881=1,F881,"")</f>
        <v>ID.RA-01</v>
      </c>
      <c r="H881" s="37">
        <f>VLOOKUP(E881,'_Score matrix'!$B$31:$C$35,2,FALSE)</f>
        <v>1</v>
      </c>
      <c r="I881" s="37">
        <f>D881*H881</f>
        <v>0</v>
      </c>
      <c r="J881" s="37">
        <f t="shared" si="166"/>
        <v>5</v>
      </c>
      <c r="K881" s="37"/>
      <c r="L881" s="55"/>
      <c r="N881" s="2"/>
    </row>
    <row r="882" spans="1:14" x14ac:dyDescent="0.3">
      <c r="A882" s="424" t="str">
        <f>A881</f>
        <v>S 6.10</v>
      </c>
      <c r="B882" s="421">
        <f>B881</f>
        <v>1</v>
      </c>
      <c r="C882" s="425" t="str">
        <f>C881</f>
        <v>M</v>
      </c>
      <c r="D882" s="248">
        <f>D881</f>
        <v>0</v>
      </c>
      <c r="E882" s="248">
        <f>E881</f>
        <v>3</v>
      </c>
      <c r="F882" s="249" t="s">
        <v>4418</v>
      </c>
      <c r="G882" s="249" t="str">
        <f>IF(B882=1,F882,"")</f>
        <v>ID.RA-01</v>
      </c>
      <c r="H882" s="248">
        <f>H881</f>
        <v>1</v>
      </c>
      <c r="I882" s="248">
        <f>I881</f>
        <v>0</v>
      </c>
      <c r="J882" s="248">
        <f>J881</f>
        <v>5</v>
      </c>
      <c r="K882" s="248"/>
      <c r="L882" s="426" t="s">
        <v>2516</v>
      </c>
      <c r="N882" s="2"/>
    </row>
    <row r="883" spans="1:14" x14ac:dyDescent="0.3">
      <c r="A883" s="72" t="s">
        <v>859</v>
      </c>
      <c r="B883" s="252">
        <f>$D$858-1</f>
        <v>1</v>
      </c>
      <c r="C883" s="274" t="s">
        <v>1311</v>
      </c>
      <c r="D883" s="22">
        <v>0</v>
      </c>
      <c r="E883" s="22">
        <v>3</v>
      </c>
      <c r="F883" s="200" t="s">
        <v>4418</v>
      </c>
      <c r="G883" s="200" t="str">
        <f>IF(B883=1,F883,"")</f>
        <v>ID.RA-01</v>
      </c>
      <c r="H883" s="37">
        <f>VLOOKUP(E883,'_Score matrix'!$B$31:$C$35,2,FALSE)</f>
        <v>1</v>
      </c>
      <c r="I883" s="37">
        <f>D883*H883</f>
        <v>0</v>
      </c>
      <c r="J883" s="37">
        <f t="shared" si="166"/>
        <v>5</v>
      </c>
      <c r="K883" s="37"/>
      <c r="L883" s="55"/>
      <c r="N883" s="2"/>
    </row>
    <row r="884" spans="1:14" x14ac:dyDescent="0.3">
      <c r="A884" s="72" t="s">
        <v>860</v>
      </c>
      <c r="B884" s="252">
        <f>$D$858-1</f>
        <v>1</v>
      </c>
      <c r="C884" s="274" t="s">
        <v>1311</v>
      </c>
      <c r="D884" s="22">
        <v>0</v>
      </c>
      <c r="E884" s="22">
        <v>3</v>
      </c>
      <c r="F884" s="200" t="s">
        <v>4418</v>
      </c>
      <c r="G884" s="200" t="str">
        <f>IF(B884=1,F884,"")</f>
        <v>ID.RA-01</v>
      </c>
      <c r="H884" s="37">
        <f>VLOOKUP(E884,'_Score matrix'!$B$31:$C$35,2,FALSE)</f>
        <v>1</v>
      </c>
      <c r="I884" s="37">
        <f>D884*H884</f>
        <v>0</v>
      </c>
      <c r="J884" s="37">
        <f t="shared" si="166"/>
        <v>5</v>
      </c>
      <c r="K884" s="37"/>
      <c r="L884" s="55"/>
      <c r="N884" s="2"/>
    </row>
    <row r="885" spans="1:14" x14ac:dyDescent="0.3">
      <c r="A885" s="72" t="s">
        <v>861</v>
      </c>
      <c r="B885" s="252">
        <f>$D$858-1</f>
        <v>1</v>
      </c>
      <c r="C885" s="274" t="s">
        <v>1311</v>
      </c>
      <c r="D885" s="22">
        <v>0</v>
      </c>
      <c r="E885" s="22">
        <v>3</v>
      </c>
      <c r="F885" s="200" t="s">
        <v>4418</v>
      </c>
      <c r="G885" s="200" t="str">
        <f>IF(B885=1,F885,"")</f>
        <v>ID.RA-01</v>
      </c>
      <c r="H885" s="37">
        <f>VLOOKUP(E885,'_Score matrix'!$B$31:$C$35,2,FALSE)</f>
        <v>1</v>
      </c>
      <c r="I885" s="37">
        <f>D885*H885</f>
        <v>0</v>
      </c>
      <c r="J885" s="37">
        <f t="shared" si="166"/>
        <v>5</v>
      </c>
      <c r="K885" s="37"/>
      <c r="L885" s="55"/>
      <c r="N885" s="2"/>
    </row>
    <row r="886" spans="1:14" x14ac:dyDescent="0.3">
      <c r="A886" s="72" t="s">
        <v>862</v>
      </c>
      <c r="B886" s="252"/>
      <c r="C886" s="274"/>
      <c r="D886" s="22"/>
      <c r="E886" s="22"/>
      <c r="F886" s="200"/>
      <c r="G886" s="200"/>
      <c r="H886" s="37"/>
      <c r="I886" s="37"/>
      <c r="J886" s="37"/>
      <c r="K886" s="37"/>
      <c r="L886" s="55"/>
      <c r="N886" s="2"/>
    </row>
    <row r="887" spans="1:14" x14ac:dyDescent="0.3">
      <c r="A887" s="72" t="s">
        <v>3309</v>
      </c>
      <c r="B887" s="252">
        <f>$D$858-1</f>
        <v>1</v>
      </c>
      <c r="C887" s="274" t="s">
        <v>1729</v>
      </c>
      <c r="D887" s="22">
        <v>0</v>
      </c>
      <c r="E887" s="22">
        <f t="shared" ref="E887:E911" si="167">IF(D887=6, 1, 3)</f>
        <v>3</v>
      </c>
      <c r="F887" s="200" t="s">
        <v>4418</v>
      </c>
      <c r="G887" s="200" t="str">
        <f>IF(B887=1,F887,"")</f>
        <v>ID.RA-01</v>
      </c>
      <c r="H887" s="37">
        <f>VLOOKUP(E887,'_Score matrix'!$B$31:$C$35,2,FALSE)</f>
        <v>1</v>
      </c>
      <c r="I887" s="37">
        <f>D887*H887</f>
        <v>0</v>
      </c>
      <c r="J887" s="37">
        <f t="shared" ref="J887" si="168">5*H887</f>
        <v>5</v>
      </c>
      <c r="K887" s="37"/>
      <c r="L887" s="55"/>
      <c r="N887" s="2"/>
    </row>
    <row r="888" spans="1:14" x14ac:dyDescent="0.3">
      <c r="A888" s="424" t="str">
        <f>A887</f>
        <v>S 6.15.1</v>
      </c>
      <c r="B888" s="421">
        <f>B887</f>
        <v>1</v>
      </c>
      <c r="C888" s="425" t="str">
        <f>C887</f>
        <v>C</v>
      </c>
      <c r="D888" s="248">
        <f>D887</f>
        <v>0</v>
      </c>
      <c r="E888" s="248">
        <f>E887</f>
        <v>3</v>
      </c>
      <c r="F888" s="249" t="s">
        <v>4427</v>
      </c>
      <c r="G888" s="249" t="str">
        <f>IF(B888=1,F888,"")</f>
        <v>ID.AM-01</v>
      </c>
      <c r="H888" s="248">
        <f>H887</f>
        <v>1</v>
      </c>
      <c r="I888" s="248">
        <f>I887</f>
        <v>0</v>
      </c>
      <c r="J888" s="248">
        <f>J887</f>
        <v>5</v>
      </c>
      <c r="K888" s="248"/>
      <c r="L888" s="426" t="s">
        <v>2516</v>
      </c>
      <c r="N888" s="2"/>
    </row>
    <row r="889" spans="1:14" x14ac:dyDescent="0.3">
      <c r="A889" s="72" t="s">
        <v>3310</v>
      </c>
      <c r="B889" s="252">
        <f>$D$858-1</f>
        <v>1</v>
      </c>
      <c r="C889" s="274" t="s">
        <v>1729</v>
      </c>
      <c r="D889" s="22">
        <v>0</v>
      </c>
      <c r="E889" s="22">
        <f t="shared" si="167"/>
        <v>3</v>
      </c>
      <c r="F889" s="200"/>
      <c r="G889" s="200"/>
      <c r="H889" s="37">
        <f>VLOOKUP(E889,'_Score matrix'!$B$31:$C$35,2,FALSE)</f>
        <v>1</v>
      </c>
      <c r="I889" s="37">
        <f>D889*H889</f>
        <v>0</v>
      </c>
      <c r="J889" s="37">
        <f t="shared" ref="J889:J910" si="169">5*H889</f>
        <v>5</v>
      </c>
      <c r="K889" s="37"/>
      <c r="L889" s="55"/>
      <c r="N889" s="2"/>
    </row>
    <row r="890" spans="1:14" x14ac:dyDescent="0.3">
      <c r="A890" s="424" t="str">
        <f>A889</f>
        <v>S 6.15.2</v>
      </c>
      <c r="B890" s="421">
        <f>B889</f>
        <v>1</v>
      </c>
      <c r="C890" s="425" t="str">
        <f>C889</f>
        <v>C</v>
      </c>
      <c r="D890" s="248">
        <f>D889</f>
        <v>0</v>
      </c>
      <c r="E890" s="248">
        <f>E889</f>
        <v>3</v>
      </c>
      <c r="F890" s="249" t="s">
        <v>4418</v>
      </c>
      <c r="G890" s="249" t="str">
        <f t="shared" ref="G890:G912" si="170">IF(B890=1,F890,"")</f>
        <v>ID.RA-01</v>
      </c>
      <c r="H890" s="248">
        <f>H889</f>
        <v>1</v>
      </c>
      <c r="I890" s="248">
        <f>I889</f>
        <v>0</v>
      </c>
      <c r="J890" s="248">
        <f>J889</f>
        <v>5</v>
      </c>
      <c r="K890" s="248"/>
      <c r="L890" s="426" t="s">
        <v>2516</v>
      </c>
      <c r="N890" s="2"/>
    </row>
    <row r="891" spans="1:14" x14ac:dyDescent="0.3">
      <c r="A891" s="72" t="s">
        <v>3311</v>
      </c>
      <c r="B891" s="252">
        <f>$D$858-1</f>
        <v>1</v>
      </c>
      <c r="C891" s="274" t="s">
        <v>1729</v>
      </c>
      <c r="D891" s="22">
        <v>0</v>
      </c>
      <c r="E891" s="22">
        <f t="shared" si="167"/>
        <v>3</v>
      </c>
      <c r="F891" s="200" t="s">
        <v>4422</v>
      </c>
      <c r="G891" s="200" t="str">
        <f t="shared" si="170"/>
        <v>ID.RA-05</v>
      </c>
      <c r="H891" s="37">
        <f>VLOOKUP(E891,'_Score matrix'!$B$31:$C$35,2,FALSE)</f>
        <v>1</v>
      </c>
      <c r="I891" s="37">
        <f>D891*H891</f>
        <v>0</v>
      </c>
      <c r="J891" s="37">
        <f t="shared" si="169"/>
        <v>5</v>
      </c>
      <c r="K891" s="37"/>
      <c r="L891" s="55"/>
      <c r="N891" s="2"/>
    </row>
    <row r="892" spans="1:14" x14ac:dyDescent="0.3">
      <c r="A892" s="424" t="str">
        <f>A891</f>
        <v>S 6.15.3</v>
      </c>
      <c r="B892" s="421">
        <f>B891</f>
        <v>1</v>
      </c>
      <c r="C892" s="425" t="str">
        <f>C891</f>
        <v>C</v>
      </c>
      <c r="D892" s="248">
        <f>D891</f>
        <v>0</v>
      </c>
      <c r="E892" s="248">
        <f>E891</f>
        <v>3</v>
      </c>
      <c r="F892" s="249" t="s">
        <v>4418</v>
      </c>
      <c r="G892" s="249" t="str">
        <f t="shared" si="170"/>
        <v>ID.RA-01</v>
      </c>
      <c r="H892" s="248">
        <f>H891</f>
        <v>1</v>
      </c>
      <c r="I892" s="248">
        <f>I891</f>
        <v>0</v>
      </c>
      <c r="J892" s="248">
        <f>J891</f>
        <v>5</v>
      </c>
      <c r="K892" s="248"/>
      <c r="L892" s="426" t="s">
        <v>2516</v>
      </c>
      <c r="N892" s="2"/>
    </row>
    <row r="893" spans="1:14" x14ac:dyDescent="0.3">
      <c r="A893" s="72" t="s">
        <v>3312</v>
      </c>
      <c r="B893" s="252">
        <f t="shared" ref="B893:B899" si="171">$D$858-1</f>
        <v>1</v>
      </c>
      <c r="C893" s="274" t="s">
        <v>1729</v>
      </c>
      <c r="D893" s="22">
        <v>0</v>
      </c>
      <c r="E893" s="22">
        <f t="shared" si="167"/>
        <v>3</v>
      </c>
      <c r="F893" s="200" t="s">
        <v>4423</v>
      </c>
      <c r="G893" s="200" t="str">
        <f t="shared" si="170"/>
        <v>ID.RA-06</v>
      </c>
      <c r="H893" s="37">
        <f>VLOOKUP(E893,'_Score matrix'!$B$31:$C$35,2,FALSE)</f>
        <v>1</v>
      </c>
      <c r="I893" s="37">
        <f t="shared" ref="I893:I899" si="172">D893*H893</f>
        <v>0</v>
      </c>
      <c r="J893" s="37">
        <f t="shared" ref="J893" si="173">5*H893</f>
        <v>5</v>
      </c>
      <c r="K893" s="37"/>
      <c r="L893" s="55"/>
      <c r="N893" s="2"/>
    </row>
    <row r="894" spans="1:14" x14ac:dyDescent="0.3">
      <c r="A894" s="72" t="s">
        <v>3313</v>
      </c>
      <c r="B894" s="252">
        <f t="shared" si="171"/>
        <v>1</v>
      </c>
      <c r="C894" s="274" t="s">
        <v>1729</v>
      </c>
      <c r="D894" s="22">
        <v>0</v>
      </c>
      <c r="E894" s="22">
        <f t="shared" si="167"/>
        <v>3</v>
      </c>
      <c r="F894" s="200" t="s">
        <v>4418</v>
      </c>
      <c r="G894" s="200" t="str">
        <f t="shared" si="170"/>
        <v>ID.RA-01</v>
      </c>
      <c r="H894" s="37">
        <f>VLOOKUP(E894,'_Score matrix'!$B$31:$C$35,2,FALSE)</f>
        <v>1</v>
      </c>
      <c r="I894" s="37">
        <f t="shared" si="172"/>
        <v>0</v>
      </c>
      <c r="J894" s="37">
        <f t="shared" si="169"/>
        <v>5</v>
      </c>
      <c r="K894" s="37"/>
      <c r="L894" s="55"/>
      <c r="N894" s="2"/>
    </row>
    <row r="895" spans="1:14" x14ac:dyDescent="0.3">
      <c r="A895" s="72" t="s">
        <v>3314</v>
      </c>
      <c r="B895" s="252">
        <f t="shared" si="171"/>
        <v>1</v>
      </c>
      <c r="C895" s="274" t="s">
        <v>1729</v>
      </c>
      <c r="D895" s="22">
        <v>0</v>
      </c>
      <c r="E895" s="22">
        <f t="shared" si="167"/>
        <v>3</v>
      </c>
      <c r="F895" s="200" t="s">
        <v>4418</v>
      </c>
      <c r="G895" s="200" t="str">
        <f t="shared" si="170"/>
        <v>ID.RA-01</v>
      </c>
      <c r="H895" s="37">
        <f>VLOOKUP(E895,'_Score matrix'!$B$31:$C$35,2,FALSE)</f>
        <v>1</v>
      </c>
      <c r="I895" s="37">
        <f t="shared" si="172"/>
        <v>0</v>
      </c>
      <c r="J895" s="37">
        <f t="shared" si="169"/>
        <v>5</v>
      </c>
      <c r="K895" s="37"/>
      <c r="L895" s="55"/>
      <c r="N895" s="2"/>
    </row>
    <row r="896" spans="1:14" x14ac:dyDescent="0.3">
      <c r="A896" s="72" t="s">
        <v>3315</v>
      </c>
      <c r="B896" s="252">
        <f t="shared" si="171"/>
        <v>1</v>
      </c>
      <c r="C896" s="274" t="s">
        <v>1729</v>
      </c>
      <c r="D896" s="22">
        <v>0</v>
      </c>
      <c r="E896" s="22">
        <f t="shared" si="167"/>
        <v>3</v>
      </c>
      <c r="F896" s="200" t="s">
        <v>4418</v>
      </c>
      <c r="G896" s="200" t="str">
        <f t="shared" si="170"/>
        <v>ID.RA-01</v>
      </c>
      <c r="H896" s="37">
        <f>VLOOKUP(E896,'_Score matrix'!$B$31:$C$35,2,FALSE)</f>
        <v>1</v>
      </c>
      <c r="I896" s="37">
        <f t="shared" si="172"/>
        <v>0</v>
      </c>
      <c r="J896" s="37">
        <f t="shared" si="169"/>
        <v>5</v>
      </c>
      <c r="K896" s="37"/>
      <c r="L896" s="55"/>
      <c r="N896" s="2"/>
    </row>
    <row r="897" spans="1:14" x14ac:dyDescent="0.3">
      <c r="A897" s="72" t="s">
        <v>3316</v>
      </c>
      <c r="B897" s="252">
        <f t="shared" si="171"/>
        <v>1</v>
      </c>
      <c r="C897" s="274" t="s">
        <v>1729</v>
      </c>
      <c r="D897" s="22">
        <v>0</v>
      </c>
      <c r="E897" s="22">
        <f t="shared" si="167"/>
        <v>3</v>
      </c>
      <c r="F897" s="200" t="s">
        <v>4418</v>
      </c>
      <c r="G897" s="200" t="str">
        <f t="shared" si="170"/>
        <v>ID.RA-01</v>
      </c>
      <c r="H897" s="37">
        <f>VLOOKUP(E897,'_Score matrix'!$B$31:$C$35,2,FALSE)</f>
        <v>1</v>
      </c>
      <c r="I897" s="37">
        <f t="shared" si="172"/>
        <v>0</v>
      </c>
      <c r="J897" s="37">
        <f t="shared" si="169"/>
        <v>5</v>
      </c>
      <c r="K897" s="37"/>
      <c r="L897" s="55"/>
      <c r="N897" s="2"/>
    </row>
    <row r="898" spans="1:14" x14ac:dyDescent="0.3">
      <c r="A898" s="72" t="s">
        <v>3317</v>
      </c>
      <c r="B898" s="252">
        <f t="shared" si="171"/>
        <v>1</v>
      </c>
      <c r="C898" s="274" t="s">
        <v>1729</v>
      </c>
      <c r="D898" s="22">
        <v>0</v>
      </c>
      <c r="E898" s="22">
        <f t="shared" si="167"/>
        <v>3</v>
      </c>
      <c r="F898" s="200" t="s">
        <v>4418</v>
      </c>
      <c r="G898" s="200" t="str">
        <f t="shared" si="170"/>
        <v>ID.RA-01</v>
      </c>
      <c r="H898" s="37">
        <f>VLOOKUP(E898,'_Score matrix'!$B$31:$C$35,2,FALSE)</f>
        <v>1</v>
      </c>
      <c r="I898" s="37">
        <f t="shared" si="172"/>
        <v>0</v>
      </c>
      <c r="J898" s="37">
        <f t="shared" si="169"/>
        <v>5</v>
      </c>
      <c r="K898" s="37"/>
      <c r="L898" s="55"/>
      <c r="N898" s="2"/>
    </row>
    <row r="899" spans="1:14" x14ac:dyDescent="0.3">
      <c r="A899" s="72" t="s">
        <v>3318</v>
      </c>
      <c r="B899" s="252">
        <f t="shared" si="171"/>
        <v>1</v>
      </c>
      <c r="C899" s="274" t="s">
        <v>1729</v>
      </c>
      <c r="D899" s="22">
        <v>0</v>
      </c>
      <c r="E899" s="22">
        <f t="shared" si="167"/>
        <v>3</v>
      </c>
      <c r="F899" s="200" t="s">
        <v>4418</v>
      </c>
      <c r="G899" s="200" t="str">
        <f t="shared" si="170"/>
        <v>ID.RA-01</v>
      </c>
      <c r="H899" s="37">
        <f>VLOOKUP(E899,'_Score matrix'!$B$31:$C$35,2,FALSE)</f>
        <v>1</v>
      </c>
      <c r="I899" s="37">
        <f t="shared" si="172"/>
        <v>0</v>
      </c>
      <c r="J899" s="37">
        <f t="shared" si="169"/>
        <v>5</v>
      </c>
      <c r="K899" s="37"/>
      <c r="L899" s="55"/>
      <c r="N899" s="2"/>
    </row>
    <row r="900" spans="1:14" x14ac:dyDescent="0.3">
      <c r="A900" s="424" t="str">
        <f t="shared" ref="A900:E901" si="174">A899</f>
        <v>S 6.15.10</v>
      </c>
      <c r="B900" s="421">
        <f t="shared" si="174"/>
        <v>1</v>
      </c>
      <c r="C900" s="425" t="str">
        <f t="shared" si="174"/>
        <v>C</v>
      </c>
      <c r="D900" s="248">
        <f>D899</f>
        <v>0</v>
      </c>
      <c r="E900" s="248">
        <f t="shared" si="174"/>
        <v>3</v>
      </c>
      <c r="F900" s="249" t="s">
        <v>4418</v>
      </c>
      <c r="G900" s="249" t="str">
        <f t="shared" si="170"/>
        <v>ID.RA-01</v>
      </c>
      <c r="H900" s="248">
        <f t="shared" ref="H900:J901" si="175">H899</f>
        <v>1</v>
      </c>
      <c r="I900" s="248">
        <f t="shared" si="175"/>
        <v>0</v>
      </c>
      <c r="J900" s="248">
        <f t="shared" si="175"/>
        <v>5</v>
      </c>
      <c r="K900" s="248"/>
      <c r="L900" s="426" t="s">
        <v>2516</v>
      </c>
      <c r="N900" s="2"/>
    </row>
    <row r="901" spans="1:14" x14ac:dyDescent="0.3">
      <c r="A901" s="424" t="str">
        <f t="shared" si="174"/>
        <v>S 6.15.10</v>
      </c>
      <c r="B901" s="421">
        <f t="shared" si="174"/>
        <v>1</v>
      </c>
      <c r="C901" s="425" t="str">
        <f t="shared" si="174"/>
        <v>C</v>
      </c>
      <c r="D901" s="248">
        <f t="shared" si="174"/>
        <v>0</v>
      </c>
      <c r="E901" s="248">
        <f t="shared" si="174"/>
        <v>3</v>
      </c>
      <c r="F901" s="249" t="s">
        <v>4423</v>
      </c>
      <c r="G901" s="249" t="str">
        <f t="shared" si="170"/>
        <v>ID.RA-06</v>
      </c>
      <c r="H901" s="248">
        <f t="shared" si="175"/>
        <v>1</v>
      </c>
      <c r="I901" s="248">
        <f t="shared" si="175"/>
        <v>0</v>
      </c>
      <c r="J901" s="248">
        <f t="shared" si="175"/>
        <v>5</v>
      </c>
      <c r="K901" s="248"/>
      <c r="L901" s="426" t="s">
        <v>2516</v>
      </c>
      <c r="N901" s="2"/>
    </row>
    <row r="902" spans="1:14" x14ac:dyDescent="0.3">
      <c r="A902" s="72" t="s">
        <v>3319</v>
      </c>
      <c r="B902" s="252">
        <f>$D$858-1</f>
        <v>1</v>
      </c>
      <c r="C902" s="274" t="s">
        <v>1729</v>
      </c>
      <c r="D902" s="22">
        <v>0</v>
      </c>
      <c r="E902" s="22">
        <f t="shared" si="167"/>
        <v>3</v>
      </c>
      <c r="F902" s="200" t="s">
        <v>4418</v>
      </c>
      <c r="G902" s="200" t="str">
        <f t="shared" si="170"/>
        <v>ID.RA-01</v>
      </c>
      <c r="H902" s="37">
        <f>VLOOKUP(E902,'_Score matrix'!$B$31:$C$35,2,FALSE)</f>
        <v>1</v>
      </c>
      <c r="I902" s="37">
        <f>D902*H902</f>
        <v>0</v>
      </c>
      <c r="J902" s="37">
        <f t="shared" si="169"/>
        <v>5</v>
      </c>
      <c r="K902" s="37"/>
      <c r="L902" s="55"/>
      <c r="N902" s="2"/>
    </row>
    <row r="903" spans="1:14" x14ac:dyDescent="0.3">
      <c r="A903" s="424" t="str">
        <f>A902</f>
        <v>S 6.15.11</v>
      </c>
      <c r="B903" s="421">
        <f>B902</f>
        <v>1</v>
      </c>
      <c r="C903" s="425" t="str">
        <f>C902</f>
        <v>C</v>
      </c>
      <c r="D903" s="248">
        <f>D902</f>
        <v>0</v>
      </c>
      <c r="E903" s="248">
        <f>E902</f>
        <v>3</v>
      </c>
      <c r="F903" s="249" t="s">
        <v>4418</v>
      </c>
      <c r="G903" s="249" t="str">
        <f t="shared" si="170"/>
        <v>ID.RA-01</v>
      </c>
      <c r="H903" s="248">
        <f>H902</f>
        <v>1</v>
      </c>
      <c r="I903" s="248">
        <f>I902</f>
        <v>0</v>
      </c>
      <c r="J903" s="248">
        <f>J902</f>
        <v>5</v>
      </c>
      <c r="K903" s="248"/>
      <c r="L903" s="426" t="s">
        <v>2516</v>
      </c>
      <c r="N903" s="2"/>
    </row>
    <row r="904" spans="1:14" x14ac:dyDescent="0.3">
      <c r="A904" s="72" t="s">
        <v>3320</v>
      </c>
      <c r="B904" s="252">
        <f>$D$858-1</f>
        <v>1</v>
      </c>
      <c r="C904" s="274" t="s">
        <v>1729</v>
      </c>
      <c r="D904" s="22">
        <v>0</v>
      </c>
      <c r="E904" s="22">
        <f t="shared" si="167"/>
        <v>3</v>
      </c>
      <c r="F904" s="200" t="s">
        <v>4428</v>
      </c>
      <c r="G904" s="200" t="str">
        <f t="shared" si="170"/>
        <v>ID.AM-02</v>
      </c>
      <c r="H904" s="37">
        <f>VLOOKUP(E904,'_Score matrix'!$B$31:$C$35,2,FALSE)</f>
        <v>1</v>
      </c>
      <c r="I904" s="37">
        <f>D904*H904</f>
        <v>0</v>
      </c>
      <c r="J904" s="37">
        <f t="shared" si="169"/>
        <v>5</v>
      </c>
      <c r="K904" s="37"/>
      <c r="L904" s="55"/>
      <c r="N904" s="2"/>
    </row>
    <row r="905" spans="1:14" x14ac:dyDescent="0.3">
      <c r="A905" s="72" t="s">
        <v>3321</v>
      </c>
      <c r="B905" s="252">
        <f>$D$858-1</f>
        <v>1</v>
      </c>
      <c r="C905" s="274" t="s">
        <v>1729</v>
      </c>
      <c r="D905" s="22">
        <v>0</v>
      </c>
      <c r="E905" s="22">
        <f t="shared" si="167"/>
        <v>3</v>
      </c>
      <c r="F905" s="200" t="s">
        <v>4418</v>
      </c>
      <c r="G905" s="200" t="str">
        <f t="shared" si="170"/>
        <v>ID.RA-01</v>
      </c>
      <c r="H905" s="37">
        <f>VLOOKUP(E905,'_Score matrix'!$B$31:$C$35,2,FALSE)</f>
        <v>1</v>
      </c>
      <c r="I905" s="37">
        <f>D905*H905</f>
        <v>0</v>
      </c>
      <c r="J905" s="37">
        <f t="shared" si="169"/>
        <v>5</v>
      </c>
      <c r="K905" s="37"/>
      <c r="L905" s="55"/>
      <c r="N905" s="2"/>
    </row>
    <row r="906" spans="1:14" x14ac:dyDescent="0.3">
      <c r="A906" s="424" t="str">
        <f>A905</f>
        <v>S 6.15.13</v>
      </c>
      <c r="B906" s="421">
        <f>B905</f>
        <v>1</v>
      </c>
      <c r="C906" s="425" t="str">
        <f>C905</f>
        <v>C</v>
      </c>
      <c r="D906" s="248">
        <f>D905</f>
        <v>0</v>
      </c>
      <c r="E906" s="248">
        <f>E905</f>
        <v>3</v>
      </c>
      <c r="F906" s="249" t="s">
        <v>4418</v>
      </c>
      <c r="G906" s="249" t="str">
        <f t="shared" si="170"/>
        <v>ID.RA-01</v>
      </c>
      <c r="H906" s="248">
        <f>H905</f>
        <v>1</v>
      </c>
      <c r="I906" s="248">
        <f>I905</f>
        <v>0</v>
      </c>
      <c r="J906" s="248">
        <f>J905</f>
        <v>5</v>
      </c>
      <c r="K906" s="248"/>
      <c r="L906" s="426" t="s">
        <v>2516</v>
      </c>
      <c r="N906" s="2"/>
    </row>
    <row r="907" spans="1:14" x14ac:dyDescent="0.3">
      <c r="A907" s="72" t="s">
        <v>3322</v>
      </c>
      <c r="B907" s="252">
        <f t="shared" ref="B907:B912" si="176">$D$858-1</f>
        <v>1</v>
      </c>
      <c r="C907" s="274" t="s">
        <v>1729</v>
      </c>
      <c r="D907" s="22">
        <v>0</v>
      </c>
      <c r="E907" s="22">
        <f t="shared" si="167"/>
        <v>3</v>
      </c>
      <c r="F907" s="200" t="s">
        <v>4418</v>
      </c>
      <c r="G907" s="200" t="str">
        <f t="shared" si="170"/>
        <v>ID.RA-01</v>
      </c>
      <c r="H907" s="37">
        <f>VLOOKUP(E907,'_Score matrix'!$B$31:$C$35,2,FALSE)</f>
        <v>1</v>
      </c>
      <c r="I907" s="37">
        <f t="shared" ref="I907:I912" si="177">D907*H907</f>
        <v>0</v>
      </c>
      <c r="J907" s="37">
        <f t="shared" ref="J907" si="178">5*H907</f>
        <v>5</v>
      </c>
      <c r="K907" s="37"/>
      <c r="L907" s="55"/>
      <c r="N907" s="2"/>
    </row>
    <row r="908" spans="1:14" x14ac:dyDescent="0.3">
      <c r="A908" s="72" t="s">
        <v>3323</v>
      </c>
      <c r="B908" s="252">
        <f t="shared" si="176"/>
        <v>1</v>
      </c>
      <c r="C908" s="274" t="s">
        <v>1729</v>
      </c>
      <c r="D908" s="22">
        <v>0</v>
      </c>
      <c r="E908" s="22">
        <f t="shared" si="167"/>
        <v>3</v>
      </c>
      <c r="F908" s="200" t="s">
        <v>4418</v>
      </c>
      <c r="G908" s="200" t="str">
        <f t="shared" si="170"/>
        <v>ID.RA-01</v>
      </c>
      <c r="H908" s="37">
        <f>VLOOKUP(E908,'_Score matrix'!$B$31:$C$35,2,FALSE)</f>
        <v>1</v>
      </c>
      <c r="I908" s="37">
        <f t="shared" si="177"/>
        <v>0</v>
      </c>
      <c r="J908" s="37">
        <f t="shared" si="169"/>
        <v>5</v>
      </c>
      <c r="K908" s="37"/>
      <c r="L908" s="55"/>
      <c r="N908" s="2"/>
    </row>
    <row r="909" spans="1:14" x14ac:dyDescent="0.3">
      <c r="A909" s="72" t="s">
        <v>3324</v>
      </c>
      <c r="B909" s="252">
        <f t="shared" si="176"/>
        <v>1</v>
      </c>
      <c r="C909" s="274" t="s">
        <v>1729</v>
      </c>
      <c r="D909" s="22">
        <v>0</v>
      </c>
      <c r="E909" s="22">
        <f t="shared" si="167"/>
        <v>3</v>
      </c>
      <c r="F909" s="200" t="s">
        <v>4418</v>
      </c>
      <c r="G909" s="200" t="str">
        <f t="shared" si="170"/>
        <v>ID.RA-01</v>
      </c>
      <c r="H909" s="37">
        <f>VLOOKUP(E909,'_Score matrix'!$B$31:$C$35,2,FALSE)</f>
        <v>1</v>
      </c>
      <c r="I909" s="37">
        <f t="shared" si="177"/>
        <v>0</v>
      </c>
      <c r="J909" s="37">
        <f t="shared" si="169"/>
        <v>5</v>
      </c>
      <c r="K909" s="37"/>
      <c r="L909" s="55"/>
      <c r="N909" s="2"/>
    </row>
    <row r="910" spans="1:14" x14ac:dyDescent="0.3">
      <c r="A910" s="72" t="s">
        <v>3325</v>
      </c>
      <c r="B910" s="252">
        <f t="shared" si="176"/>
        <v>1</v>
      </c>
      <c r="C910" s="274" t="s">
        <v>1729</v>
      </c>
      <c r="D910" s="22">
        <v>0</v>
      </c>
      <c r="E910" s="22">
        <f t="shared" si="167"/>
        <v>3</v>
      </c>
      <c r="F910" s="200" t="s">
        <v>4418</v>
      </c>
      <c r="G910" s="200" t="str">
        <f t="shared" si="170"/>
        <v>ID.RA-01</v>
      </c>
      <c r="H910" s="37">
        <f>VLOOKUP(E910,'_Score matrix'!$B$31:$C$35,2,FALSE)</f>
        <v>1</v>
      </c>
      <c r="I910" s="37">
        <f t="shared" si="177"/>
        <v>0</v>
      </c>
      <c r="J910" s="37">
        <f t="shared" si="169"/>
        <v>5</v>
      </c>
      <c r="K910" s="37"/>
      <c r="L910" s="55"/>
      <c r="N910" s="2"/>
    </row>
    <row r="911" spans="1:14" x14ac:dyDescent="0.3">
      <c r="A911" s="72" t="s">
        <v>3326</v>
      </c>
      <c r="B911" s="252">
        <f t="shared" si="176"/>
        <v>1</v>
      </c>
      <c r="C911" s="274" t="s">
        <v>1729</v>
      </c>
      <c r="D911" s="22">
        <v>0</v>
      </c>
      <c r="E911" s="22">
        <f t="shared" si="167"/>
        <v>3</v>
      </c>
      <c r="F911" s="200" t="s">
        <v>4418</v>
      </c>
      <c r="G911" s="200" t="str">
        <f t="shared" si="170"/>
        <v>ID.RA-01</v>
      </c>
      <c r="H911" s="37">
        <f>VLOOKUP(E911,'_Score matrix'!$B$31:$C$35,2,FALSE)</f>
        <v>1</v>
      </c>
      <c r="I911" s="37">
        <f t="shared" si="177"/>
        <v>0</v>
      </c>
      <c r="J911" s="37">
        <f>5*H911</f>
        <v>5</v>
      </c>
      <c r="K911" s="37"/>
      <c r="L911" s="55"/>
      <c r="N911" s="2"/>
    </row>
    <row r="912" spans="1:14" x14ac:dyDescent="0.3">
      <c r="A912" s="72" t="s">
        <v>3327</v>
      </c>
      <c r="B912" s="252">
        <f t="shared" si="176"/>
        <v>1</v>
      </c>
      <c r="C912" s="274" t="s">
        <v>1729</v>
      </c>
      <c r="D912" s="22">
        <v>0</v>
      </c>
      <c r="E912" s="22">
        <f t="shared" ref="E912" si="179">IF(D912=6, 1, 3)</f>
        <v>3</v>
      </c>
      <c r="F912" s="200" t="s">
        <v>4418</v>
      </c>
      <c r="G912" s="200" t="str">
        <f t="shared" si="170"/>
        <v>ID.RA-01</v>
      </c>
      <c r="H912" s="37">
        <f>VLOOKUP(E912,'_Score matrix'!$B$31:$C$35,2,FALSE)</f>
        <v>1</v>
      </c>
      <c r="I912" s="37">
        <f t="shared" si="177"/>
        <v>0</v>
      </c>
      <c r="J912" s="37">
        <f>5*H912</f>
        <v>5</v>
      </c>
      <c r="K912" s="39"/>
      <c r="L912" s="61"/>
      <c r="N912" s="2"/>
    </row>
    <row r="913" spans="1:14" ht="15.15" thickBot="1" x14ac:dyDescent="0.35">
      <c r="A913" s="76" t="s">
        <v>3328</v>
      </c>
      <c r="B913" s="264"/>
      <c r="C913" s="282"/>
      <c r="D913" s="58"/>
      <c r="E913" s="58"/>
      <c r="F913" s="110"/>
      <c r="G913" s="110"/>
      <c r="H913" s="39"/>
      <c r="I913" s="39"/>
      <c r="J913" s="39"/>
      <c r="K913" s="39"/>
      <c r="L913" s="61"/>
      <c r="N913" s="2"/>
    </row>
    <row r="914" spans="1:14" x14ac:dyDescent="0.3">
      <c r="A914" s="71" t="s">
        <v>376</v>
      </c>
      <c r="B914" s="267"/>
      <c r="C914" s="284"/>
      <c r="D914" s="23">
        <f>SUMIFS(D:D,$A:$A,"S 6*",$B:$B,1,$C:$C,"C",$L:$L,"&lt;&gt;NIST MAPPING")</f>
        <v>0</v>
      </c>
      <c r="E914" s="23">
        <f>SUMIFS(E:E,$A:$A,"S 6*",$B:$B,1,$C:$C,"C",$L:$L,"&lt;&gt;NIST MAPPING")</f>
        <v>60</v>
      </c>
      <c r="F914" s="43"/>
      <c r="G914" s="43"/>
      <c r="H914" s="43">
        <f>SUMIFS(H:H,$A:$A,"S 6*",$B:$B,1,$C:$C,"C",$L:$L,"&lt;&gt;NIST MAPPING")</f>
        <v>20</v>
      </c>
      <c r="I914" s="43">
        <f>SUMIFS(I:I,$A:$A,"S 6*",$B:$B,1,$C:$C,"C",$L:$L,"&lt;&gt;NIST MAPPING")</f>
        <v>0</v>
      </c>
      <c r="J914" s="43">
        <f>SUMIFS(J:J,$A:$A,"S 6*",$B:$B,1,$C:$C,"C",$L:$L,"&lt;&gt;NIST MAPPING")</f>
        <v>100</v>
      </c>
      <c r="K914" s="43">
        <f>IF(ROUND(100*(I914-H914)/(J914-H914),2) &lt; 0, 0, ROUND(100*(I914-H914)/(J914-H914),2))</f>
        <v>0</v>
      </c>
      <c r="L914" s="59"/>
      <c r="N914" s="2"/>
    </row>
    <row r="915" spans="1:14" ht="15.15" thickBot="1" x14ac:dyDescent="0.35">
      <c r="A915" s="80" t="s">
        <v>377</v>
      </c>
      <c r="B915" s="270"/>
      <c r="C915" s="289"/>
      <c r="D915" s="68">
        <f>SUMIFS(D:D,$A:$A,"S 6*",$B:$B,1,$C:$C,"M",$L:$L,"&lt;&gt;NIST MAPPING")</f>
        <v>0</v>
      </c>
      <c r="E915" s="68">
        <f>SUMIFS(E:E,$A:$A,"S 6*",$B:$B,1,$C:$C,"M",$L:$L,"&lt;&gt;NIST MAPPING")</f>
        <v>39</v>
      </c>
      <c r="F915" s="34"/>
      <c r="G915" s="34"/>
      <c r="H915" s="34">
        <f>SUMIFS(H:H,$A:$A,"S 6*",$B:$B,1,$C:$C,"M",$L:$L,"&lt;&gt;NIST MAPPING")</f>
        <v>13</v>
      </c>
      <c r="I915" s="34">
        <f>SUMIFS(I:I,$A:$A,"S 6*",$B:$B,1,$C:$C,"M",$L:$L,"&lt;&gt;NIST MAPPING")</f>
        <v>0</v>
      </c>
      <c r="J915" s="34">
        <f>SUMIFS(J:J,$A:$A,"S 6*",$B:$B,1,$C:$C,"M",$L:$L,"&lt;&gt;NIST MAPPING")</f>
        <v>65</v>
      </c>
      <c r="K915" s="50">
        <f>IF(ROUND(100*(I915-H915)/(J915-H915),2) &lt; 0, 0, ROUND(100*(I915-H915)/(J915-H915),2))</f>
        <v>0</v>
      </c>
      <c r="L915" s="64"/>
      <c r="N915" s="2"/>
    </row>
    <row r="916" spans="1:14" ht="15.15" thickBot="1" x14ac:dyDescent="0.35">
      <c r="F916" s="5"/>
      <c r="G916" s="5"/>
      <c r="H916" s="5"/>
      <c r="I916" s="5"/>
      <c r="J916" s="5"/>
      <c r="K916" s="5"/>
      <c r="N916" s="2"/>
    </row>
    <row r="917" spans="1:14" x14ac:dyDescent="0.3">
      <c r="A917" s="53" t="s">
        <v>1869</v>
      </c>
      <c r="B917" s="255"/>
      <c r="C917" s="273"/>
      <c r="D917" s="66"/>
      <c r="E917" s="66"/>
      <c r="F917" s="203"/>
      <c r="G917" s="203"/>
      <c r="H917" s="42"/>
      <c r="I917" s="42"/>
      <c r="J917" s="42"/>
      <c r="K917" s="42"/>
      <c r="L917" s="59"/>
      <c r="N917" s="2"/>
    </row>
    <row r="918" spans="1:14" x14ac:dyDescent="0.3">
      <c r="A918" s="73" t="s">
        <v>1870</v>
      </c>
      <c r="B918" s="252"/>
      <c r="C918" s="286"/>
      <c r="D918" s="22">
        <v>2</v>
      </c>
      <c r="E918" s="22"/>
      <c r="F918" s="200"/>
      <c r="G918" s="200"/>
      <c r="H918" s="37"/>
      <c r="I918" s="37"/>
      <c r="J918" s="37"/>
      <c r="K918" s="37"/>
      <c r="L918" s="55"/>
      <c r="N918" s="2"/>
    </row>
    <row r="919" spans="1:14" x14ac:dyDescent="0.3">
      <c r="A919" s="73" t="s">
        <v>1871</v>
      </c>
      <c r="B919" s="252">
        <f>$D$918-1</f>
        <v>1</v>
      </c>
      <c r="C919" s="286" t="s">
        <v>1311</v>
      </c>
      <c r="D919" s="22">
        <v>0</v>
      </c>
      <c r="E919" s="22">
        <v>3</v>
      </c>
      <c r="F919" s="200" t="s">
        <v>4457</v>
      </c>
      <c r="G919" s="200" t="str">
        <f>IF(B919=1,F919,"")</f>
        <v>PR.PS-04</v>
      </c>
      <c r="H919" s="37">
        <f>VLOOKUP(E919,'_Score matrix'!$B$31:$C$35,2,FALSE)</f>
        <v>1</v>
      </c>
      <c r="I919" s="37">
        <f>D919*H919</f>
        <v>0</v>
      </c>
      <c r="J919" s="37">
        <f t="shared" ref="J919" si="180">5*H919</f>
        <v>5</v>
      </c>
      <c r="K919" s="37"/>
      <c r="L919" s="55"/>
      <c r="N919" s="2"/>
    </row>
    <row r="920" spans="1:14" x14ac:dyDescent="0.3">
      <c r="A920" s="73" t="s">
        <v>1872</v>
      </c>
      <c r="B920" s="252"/>
      <c r="C920" s="286"/>
      <c r="D920" s="22"/>
      <c r="E920" s="22"/>
      <c r="F920" s="200"/>
      <c r="G920" s="200"/>
      <c r="H920" s="37"/>
      <c r="I920" s="37"/>
      <c r="J920" s="37"/>
      <c r="K920" s="37"/>
      <c r="L920" s="55"/>
      <c r="N920" s="2"/>
    </row>
    <row r="921" spans="1:14" x14ac:dyDescent="0.3">
      <c r="A921" s="73" t="s">
        <v>1873</v>
      </c>
      <c r="B921" s="252"/>
      <c r="C921" s="286"/>
      <c r="D921" s="22">
        <v>1</v>
      </c>
      <c r="E921" s="22"/>
      <c r="F921" s="200"/>
      <c r="G921" s="200"/>
      <c r="H921" s="37"/>
      <c r="I921" s="37"/>
      <c r="J921" s="37"/>
      <c r="K921" s="37"/>
      <c r="L921" s="55"/>
      <c r="N921" s="2"/>
    </row>
    <row r="922" spans="1:14" x14ac:dyDescent="0.3">
      <c r="A922" s="73" t="s">
        <v>1874</v>
      </c>
      <c r="B922" s="252"/>
      <c r="C922" s="286"/>
      <c r="D922" s="22">
        <v>1</v>
      </c>
      <c r="E922" s="22"/>
      <c r="F922" s="200"/>
      <c r="G922" s="200"/>
      <c r="H922" s="37"/>
      <c r="I922" s="37"/>
      <c r="J922" s="37"/>
      <c r="K922" s="37"/>
      <c r="L922" s="55"/>
      <c r="N922" s="2"/>
    </row>
    <row r="923" spans="1:14" x14ac:dyDescent="0.3">
      <c r="A923" s="73" t="s">
        <v>1875</v>
      </c>
      <c r="B923" s="252"/>
      <c r="C923" s="286"/>
      <c r="D923" s="22">
        <v>1</v>
      </c>
      <c r="E923" s="22"/>
      <c r="F923" s="200"/>
      <c r="G923" s="200"/>
      <c r="H923" s="37"/>
      <c r="I923" s="37"/>
      <c r="J923" s="37"/>
      <c r="K923" s="37"/>
      <c r="L923" s="55"/>
      <c r="N923" s="2"/>
    </row>
    <row r="924" spans="1:14" x14ac:dyDescent="0.3">
      <c r="A924" s="73" t="s">
        <v>1876</v>
      </c>
      <c r="B924" s="252"/>
      <c r="C924" s="286"/>
      <c r="D924" s="22">
        <v>1</v>
      </c>
      <c r="E924" s="22"/>
      <c r="F924" s="200"/>
      <c r="G924" s="200"/>
      <c r="H924" s="37"/>
      <c r="I924" s="37"/>
      <c r="J924" s="37"/>
      <c r="K924" s="37"/>
      <c r="L924" s="55"/>
      <c r="N924" s="2"/>
    </row>
    <row r="925" spans="1:14" x14ac:dyDescent="0.3">
      <c r="A925" s="73" t="s">
        <v>1877</v>
      </c>
      <c r="B925" s="252"/>
      <c r="C925" s="286"/>
      <c r="D925" s="22">
        <v>1</v>
      </c>
      <c r="E925" s="22"/>
      <c r="F925" s="200"/>
      <c r="G925" s="200"/>
      <c r="H925" s="37"/>
      <c r="I925" s="37"/>
      <c r="J925" s="37"/>
      <c r="K925" s="37"/>
      <c r="L925" s="55"/>
      <c r="N925" s="2"/>
    </row>
    <row r="926" spans="1:14" x14ac:dyDescent="0.3">
      <c r="A926" s="73" t="s">
        <v>1878</v>
      </c>
      <c r="B926" s="252"/>
      <c r="C926" s="286"/>
      <c r="D926" s="22">
        <v>1</v>
      </c>
      <c r="E926" s="22"/>
      <c r="F926" s="200"/>
      <c r="G926" s="200"/>
      <c r="H926" s="37"/>
      <c r="I926" s="37"/>
      <c r="J926" s="37"/>
      <c r="K926" s="37"/>
      <c r="L926" s="55"/>
      <c r="N926" s="2"/>
    </row>
    <row r="927" spans="1:14" x14ac:dyDescent="0.3">
      <c r="A927" s="73" t="s">
        <v>1879</v>
      </c>
      <c r="B927" s="252"/>
      <c r="C927" s="286"/>
      <c r="D927" s="22">
        <v>1</v>
      </c>
      <c r="E927" s="22"/>
      <c r="F927" s="200"/>
      <c r="G927" s="200"/>
      <c r="H927" s="37"/>
      <c r="I927" s="37"/>
      <c r="J927" s="37"/>
      <c r="K927" s="37"/>
      <c r="L927" s="55"/>
      <c r="N927" s="2"/>
    </row>
    <row r="928" spans="1:14" x14ac:dyDescent="0.3">
      <c r="A928" s="73" t="s">
        <v>1880</v>
      </c>
      <c r="B928" s="252"/>
      <c r="C928" s="286"/>
      <c r="D928" s="22">
        <v>1</v>
      </c>
      <c r="E928" s="22"/>
      <c r="F928" s="200"/>
      <c r="G928" s="200"/>
      <c r="H928" s="37"/>
      <c r="I928" s="37"/>
      <c r="J928" s="37"/>
      <c r="K928" s="37"/>
      <c r="L928" s="55"/>
      <c r="N928" s="2"/>
    </row>
    <row r="929" spans="1:14" x14ac:dyDescent="0.3">
      <c r="A929" s="73" t="s">
        <v>1881</v>
      </c>
      <c r="B929" s="252"/>
      <c r="C929" s="286"/>
      <c r="D929" s="22">
        <v>1</v>
      </c>
      <c r="E929" s="22"/>
      <c r="F929" s="200"/>
      <c r="G929" s="200"/>
      <c r="H929" s="37"/>
      <c r="I929" s="37"/>
      <c r="J929" s="37"/>
      <c r="K929" s="37"/>
      <c r="L929" s="55"/>
      <c r="N929" s="2"/>
    </row>
    <row r="930" spans="1:14" x14ac:dyDescent="0.3">
      <c r="A930" s="73" t="s">
        <v>1882</v>
      </c>
      <c r="B930" s="252"/>
      <c r="C930" s="286"/>
      <c r="D930" s="22">
        <v>1</v>
      </c>
      <c r="E930" s="22"/>
      <c r="F930" s="200"/>
      <c r="G930" s="200"/>
      <c r="H930" s="37"/>
      <c r="I930" s="37"/>
      <c r="J930" s="37"/>
      <c r="K930" s="37"/>
      <c r="L930" s="55"/>
      <c r="N930" s="2"/>
    </row>
    <row r="931" spans="1:14" x14ac:dyDescent="0.3">
      <c r="A931" s="73" t="s">
        <v>1883</v>
      </c>
      <c r="B931" s="252"/>
      <c r="C931" s="286"/>
      <c r="D931" s="22">
        <v>1</v>
      </c>
      <c r="E931" s="22"/>
      <c r="F931" s="200"/>
      <c r="G931" s="200"/>
      <c r="H931" s="37"/>
      <c r="I931" s="37"/>
      <c r="J931" s="37"/>
      <c r="K931" s="37"/>
      <c r="L931" s="55"/>
      <c r="N931" s="2"/>
    </row>
    <row r="932" spans="1:14" x14ac:dyDescent="0.3">
      <c r="A932" s="73" t="s">
        <v>1884</v>
      </c>
      <c r="B932" s="252">
        <f t="shared" ref="B932:B938" si="181">$D$918-1</f>
        <v>1</v>
      </c>
      <c r="C932" s="286" t="s">
        <v>1311</v>
      </c>
      <c r="D932" s="22">
        <v>0</v>
      </c>
      <c r="E932" s="22">
        <v>3</v>
      </c>
      <c r="F932" s="200" t="s">
        <v>4457</v>
      </c>
      <c r="G932" s="200" t="str">
        <f t="shared" ref="G932:G938" si="182">IF(B932=1,F932,"")</f>
        <v>PR.PS-04</v>
      </c>
      <c r="H932" s="37">
        <f>VLOOKUP(E932,'_Score matrix'!$B$31:$C$35,2,FALSE)</f>
        <v>1</v>
      </c>
      <c r="I932" s="37">
        <f t="shared" ref="I932:I938" si="183">D932*H932</f>
        <v>0</v>
      </c>
      <c r="J932" s="37">
        <f t="shared" ref="J932" si="184">5*H932</f>
        <v>5</v>
      </c>
      <c r="K932" s="37"/>
      <c r="L932" s="55"/>
      <c r="N932" s="2"/>
    </row>
    <row r="933" spans="1:14" x14ac:dyDescent="0.3">
      <c r="A933" s="73" t="s">
        <v>1885</v>
      </c>
      <c r="B933" s="252">
        <f t="shared" si="181"/>
        <v>1</v>
      </c>
      <c r="C933" s="286" t="s">
        <v>1311</v>
      </c>
      <c r="D933" s="22">
        <v>0</v>
      </c>
      <c r="E933" s="22">
        <v>3</v>
      </c>
      <c r="F933" s="200" t="s">
        <v>4457</v>
      </c>
      <c r="G933" s="200" t="str">
        <f t="shared" si="182"/>
        <v>PR.PS-04</v>
      </c>
      <c r="H933" s="37">
        <f>VLOOKUP(E933,'_Score matrix'!$B$31:$C$35,2,FALSE)</f>
        <v>1</v>
      </c>
      <c r="I933" s="37">
        <f t="shared" si="183"/>
        <v>0</v>
      </c>
      <c r="J933" s="37">
        <f t="shared" ref="J933:J943" si="185">5*H933</f>
        <v>5</v>
      </c>
      <c r="K933" s="37"/>
      <c r="L933" s="55"/>
      <c r="N933" s="2"/>
    </row>
    <row r="934" spans="1:14" x14ac:dyDescent="0.3">
      <c r="A934" s="73" t="s">
        <v>1886</v>
      </c>
      <c r="B934" s="252">
        <f t="shared" si="181"/>
        <v>1</v>
      </c>
      <c r="C934" s="286" t="s">
        <v>1311</v>
      </c>
      <c r="D934" s="22">
        <v>0</v>
      </c>
      <c r="E934" s="22">
        <v>3</v>
      </c>
      <c r="F934" s="200" t="s">
        <v>4457</v>
      </c>
      <c r="G934" s="200" t="str">
        <f t="shared" si="182"/>
        <v>PR.PS-04</v>
      </c>
      <c r="H934" s="37">
        <f>VLOOKUP(E934,'_Score matrix'!$B$31:$C$35,2,FALSE)</f>
        <v>1</v>
      </c>
      <c r="I934" s="37">
        <f t="shared" si="183"/>
        <v>0</v>
      </c>
      <c r="J934" s="37">
        <f t="shared" si="185"/>
        <v>5</v>
      </c>
      <c r="K934" s="37"/>
      <c r="L934" s="55"/>
      <c r="N934" s="2"/>
    </row>
    <row r="935" spans="1:14" x14ac:dyDescent="0.3">
      <c r="A935" s="73" t="s">
        <v>1887</v>
      </c>
      <c r="B935" s="252">
        <f t="shared" si="181"/>
        <v>1</v>
      </c>
      <c r="C935" s="286" t="s">
        <v>1311</v>
      </c>
      <c r="D935" s="22">
        <v>0</v>
      </c>
      <c r="E935" s="22">
        <v>3</v>
      </c>
      <c r="F935" s="200" t="s">
        <v>4457</v>
      </c>
      <c r="G935" s="200" t="str">
        <f t="shared" si="182"/>
        <v>PR.PS-04</v>
      </c>
      <c r="H935" s="37">
        <f>VLOOKUP(E935,'_Score matrix'!$B$31:$C$35,2,FALSE)</f>
        <v>1</v>
      </c>
      <c r="I935" s="37">
        <f t="shared" si="183"/>
        <v>0</v>
      </c>
      <c r="J935" s="37">
        <f t="shared" si="185"/>
        <v>5</v>
      </c>
      <c r="K935" s="37"/>
      <c r="L935" s="55"/>
      <c r="N935" s="2"/>
    </row>
    <row r="936" spans="1:14" x14ac:dyDescent="0.3">
      <c r="A936" s="73" t="s">
        <v>1888</v>
      </c>
      <c r="B936" s="252">
        <f t="shared" si="181"/>
        <v>1</v>
      </c>
      <c r="C936" s="286" t="s">
        <v>1311</v>
      </c>
      <c r="D936" s="22">
        <v>0</v>
      </c>
      <c r="E936" s="22">
        <v>3</v>
      </c>
      <c r="F936" s="200" t="s">
        <v>4457</v>
      </c>
      <c r="G936" s="200" t="str">
        <f t="shared" si="182"/>
        <v>PR.PS-04</v>
      </c>
      <c r="H936" s="37">
        <f>VLOOKUP(E936,'_Score matrix'!$B$31:$C$35,2,FALSE)</f>
        <v>1</v>
      </c>
      <c r="I936" s="37">
        <f t="shared" si="183"/>
        <v>0</v>
      </c>
      <c r="J936" s="37">
        <f t="shared" si="185"/>
        <v>5</v>
      </c>
      <c r="K936" s="37"/>
      <c r="L936" s="55"/>
      <c r="N936" s="2"/>
    </row>
    <row r="937" spans="1:14" x14ac:dyDescent="0.3">
      <c r="A937" s="73" t="s">
        <v>1889</v>
      </c>
      <c r="B937" s="252">
        <f t="shared" si="181"/>
        <v>1</v>
      </c>
      <c r="C937" s="286" t="s">
        <v>1311</v>
      </c>
      <c r="D937" s="22">
        <v>0</v>
      </c>
      <c r="E937" s="22">
        <v>3</v>
      </c>
      <c r="F937" s="200" t="s">
        <v>4457</v>
      </c>
      <c r="G937" s="200" t="str">
        <f t="shared" si="182"/>
        <v>PR.PS-04</v>
      </c>
      <c r="H937" s="37">
        <f>VLOOKUP(E937,'_Score matrix'!$B$31:$C$35,2,FALSE)</f>
        <v>1</v>
      </c>
      <c r="I937" s="37">
        <f t="shared" si="183"/>
        <v>0</v>
      </c>
      <c r="J937" s="37">
        <f t="shared" si="185"/>
        <v>5</v>
      </c>
      <c r="K937" s="37"/>
      <c r="L937" s="55"/>
      <c r="N937" s="2"/>
    </row>
    <row r="938" spans="1:14" x14ac:dyDescent="0.3">
      <c r="A938" s="73" t="s">
        <v>1890</v>
      </c>
      <c r="B938" s="252">
        <f t="shared" si="181"/>
        <v>1</v>
      </c>
      <c r="C938" s="286" t="s">
        <v>1311</v>
      </c>
      <c r="D938" s="22">
        <v>0</v>
      </c>
      <c r="E938" s="22">
        <v>3</v>
      </c>
      <c r="F938" s="200" t="s">
        <v>4439</v>
      </c>
      <c r="G938" s="200" t="str">
        <f t="shared" si="182"/>
        <v>ID.IM-04</v>
      </c>
      <c r="H938" s="37">
        <f>VLOOKUP(E938,'_Score matrix'!$B$31:$C$35,2,FALSE)</f>
        <v>1</v>
      </c>
      <c r="I938" s="37">
        <f t="shared" si="183"/>
        <v>0</v>
      </c>
      <c r="J938" s="37">
        <f t="shared" si="185"/>
        <v>5</v>
      </c>
      <c r="K938" s="37"/>
      <c r="L938" s="55"/>
      <c r="N938" s="2"/>
    </row>
    <row r="939" spans="1:14" x14ac:dyDescent="0.3">
      <c r="A939" s="424" t="str">
        <f>A938</f>
        <v>S 7.9</v>
      </c>
      <c r="B939" s="421">
        <f>B938</f>
        <v>1</v>
      </c>
      <c r="C939" s="425" t="str">
        <f>C938</f>
        <v>M</v>
      </c>
      <c r="D939" s="248">
        <f>D938</f>
        <v>0</v>
      </c>
      <c r="E939" s="248">
        <f>E938</f>
        <v>3</v>
      </c>
      <c r="F939" s="249"/>
      <c r="G939" s="249"/>
      <c r="H939" s="248">
        <f>H938</f>
        <v>1</v>
      </c>
      <c r="I939" s="248">
        <f>I938</f>
        <v>0</v>
      </c>
      <c r="J939" s="248">
        <f>J938</f>
        <v>5</v>
      </c>
      <c r="K939" s="248"/>
      <c r="L939" s="426" t="s">
        <v>2516</v>
      </c>
      <c r="N939" s="2"/>
    </row>
    <row r="940" spans="1:14" x14ac:dyDescent="0.3">
      <c r="A940" s="73" t="s">
        <v>1891</v>
      </c>
      <c r="B940" s="252">
        <f>$D$918-1</f>
        <v>1</v>
      </c>
      <c r="C940" s="286" t="s">
        <v>1311</v>
      </c>
      <c r="D940" s="22">
        <v>0</v>
      </c>
      <c r="E940" s="22">
        <v>3</v>
      </c>
      <c r="F940" s="200" t="s">
        <v>4457</v>
      </c>
      <c r="G940" s="200" t="str">
        <f>IF(B940=1,F940,"")</f>
        <v>PR.PS-04</v>
      </c>
      <c r="H940" s="37">
        <f>VLOOKUP(E940,'_Score matrix'!$B$31:$C$35,2,FALSE)</f>
        <v>1</v>
      </c>
      <c r="I940" s="37">
        <f>D940*H940</f>
        <v>0</v>
      </c>
      <c r="J940" s="37">
        <f t="shared" si="185"/>
        <v>5</v>
      </c>
      <c r="K940" s="37"/>
      <c r="L940" s="55"/>
      <c r="N940" s="2"/>
    </row>
    <row r="941" spans="1:14" x14ac:dyDescent="0.3">
      <c r="A941" s="73" t="s">
        <v>1893</v>
      </c>
      <c r="B941" s="252">
        <f>$D$918-1</f>
        <v>1</v>
      </c>
      <c r="C941" s="286" t="s">
        <v>1311</v>
      </c>
      <c r="D941" s="22">
        <v>0</v>
      </c>
      <c r="E941" s="22">
        <v>3</v>
      </c>
      <c r="F941" s="200" t="s">
        <v>4457</v>
      </c>
      <c r="G941" s="200" t="str">
        <f>IF(B941=1,F941,"")</f>
        <v>PR.PS-04</v>
      </c>
      <c r="H941" s="37">
        <f>VLOOKUP(E941,'_Score matrix'!$B$31:$C$35,2,FALSE)</f>
        <v>1</v>
      </c>
      <c r="I941" s="37">
        <f>D941*H941</f>
        <v>0</v>
      </c>
      <c r="J941" s="37">
        <f t="shared" si="185"/>
        <v>5</v>
      </c>
      <c r="K941" s="37"/>
      <c r="L941" s="55"/>
      <c r="N941" s="2"/>
    </row>
    <row r="942" spans="1:14" x14ac:dyDescent="0.3">
      <c r="A942" s="73" t="s">
        <v>1894</v>
      </c>
      <c r="B942" s="252">
        <f>$D$918-1</f>
        <v>1</v>
      </c>
      <c r="C942" s="286" t="s">
        <v>1311</v>
      </c>
      <c r="D942" s="22">
        <v>0</v>
      </c>
      <c r="E942" s="22">
        <v>3</v>
      </c>
      <c r="F942" s="200" t="s">
        <v>4457</v>
      </c>
      <c r="G942" s="200" t="str">
        <f>IF(B942=1,F942,"")</f>
        <v>PR.PS-04</v>
      </c>
      <c r="H942" s="37">
        <f>VLOOKUP(E942,'_Score matrix'!$B$31:$C$35,2,FALSE)</f>
        <v>1</v>
      </c>
      <c r="I942" s="37">
        <f>D942*H942</f>
        <v>0</v>
      </c>
      <c r="J942" s="37">
        <f t="shared" si="185"/>
        <v>5</v>
      </c>
      <c r="K942" s="37"/>
      <c r="L942" s="55"/>
      <c r="N942" s="2"/>
    </row>
    <row r="943" spans="1:14" x14ac:dyDescent="0.3">
      <c r="A943" s="73" t="s">
        <v>1895</v>
      </c>
      <c r="B943" s="252">
        <f>$D$918-1</f>
        <v>1</v>
      </c>
      <c r="C943" s="286" t="s">
        <v>1311</v>
      </c>
      <c r="D943" s="22">
        <v>0</v>
      </c>
      <c r="E943" s="22">
        <v>3</v>
      </c>
      <c r="F943" s="200" t="s">
        <v>4457</v>
      </c>
      <c r="G943" s="200" t="str">
        <f>IF(B943=1,F943,"")</f>
        <v>PR.PS-04</v>
      </c>
      <c r="H943" s="37">
        <f>VLOOKUP(E943,'_Score matrix'!$B$31:$C$35,2,FALSE)</f>
        <v>1</v>
      </c>
      <c r="I943" s="37">
        <f>D943*H943</f>
        <v>0</v>
      </c>
      <c r="J943" s="37">
        <f t="shared" si="185"/>
        <v>5</v>
      </c>
      <c r="K943" s="37"/>
      <c r="L943" s="55"/>
      <c r="N943" s="2"/>
    </row>
    <row r="944" spans="1:14" x14ac:dyDescent="0.3">
      <c r="A944" s="73" t="s">
        <v>1896</v>
      </c>
      <c r="B944" s="252"/>
      <c r="C944" s="286"/>
      <c r="D944" s="22"/>
      <c r="E944" s="22"/>
      <c r="F944" s="200"/>
      <c r="G944" s="200"/>
      <c r="H944" s="37"/>
      <c r="I944" s="37"/>
      <c r="J944" s="37"/>
      <c r="K944" s="37"/>
      <c r="L944" s="55"/>
      <c r="N944" s="2"/>
    </row>
    <row r="945" spans="1:14" x14ac:dyDescent="0.3">
      <c r="A945" s="73" t="s">
        <v>3331</v>
      </c>
      <c r="B945" s="252">
        <f t="shared" ref="B945:B963" si="186">$D$918-1</f>
        <v>1</v>
      </c>
      <c r="C945" s="286" t="s">
        <v>1729</v>
      </c>
      <c r="D945" s="22">
        <v>0</v>
      </c>
      <c r="E945" s="22">
        <f t="shared" ref="E945:E965" si="187">IF(D945=6, 1, 3)</f>
        <v>3</v>
      </c>
      <c r="F945" s="200" t="s">
        <v>4478</v>
      </c>
      <c r="G945" s="200" t="str">
        <f t="shared" ref="G945:G956" si="188">IF(B945=1,F945,"")</f>
        <v>DE.AE-03</v>
      </c>
      <c r="H945" s="37">
        <f>VLOOKUP(E945,'_Score matrix'!$B$31:$C$35,2,FALSE)</f>
        <v>1</v>
      </c>
      <c r="I945" s="37">
        <f t="shared" ref="I945:I963" si="189">D945*H945</f>
        <v>0</v>
      </c>
      <c r="J945" s="37">
        <f t="shared" ref="J945" si="190">5*H945</f>
        <v>5</v>
      </c>
      <c r="K945" s="37"/>
      <c r="L945" s="55"/>
      <c r="N945" s="2"/>
    </row>
    <row r="946" spans="1:14" x14ac:dyDescent="0.3">
      <c r="A946" s="73" t="s">
        <v>3332</v>
      </c>
      <c r="B946" s="252">
        <f t="shared" si="186"/>
        <v>1</v>
      </c>
      <c r="C946" s="286" t="s">
        <v>1729</v>
      </c>
      <c r="D946" s="22">
        <v>0</v>
      </c>
      <c r="E946" s="22">
        <f t="shared" si="187"/>
        <v>3</v>
      </c>
      <c r="F946" s="200" t="s">
        <v>4478</v>
      </c>
      <c r="G946" s="200" t="str">
        <f t="shared" si="188"/>
        <v>DE.AE-03</v>
      </c>
      <c r="H946" s="37">
        <f>VLOOKUP(E946,'_Score matrix'!$B$31:$C$35,2,FALSE)</f>
        <v>1</v>
      </c>
      <c r="I946" s="37">
        <f t="shared" si="189"/>
        <v>0</v>
      </c>
      <c r="J946" s="37">
        <f t="shared" ref="J946:J965" si="191">5*H946</f>
        <v>5</v>
      </c>
      <c r="K946" s="37"/>
      <c r="L946" s="55"/>
      <c r="N946" s="2"/>
    </row>
    <row r="947" spans="1:14" x14ac:dyDescent="0.3">
      <c r="A947" s="73" t="s">
        <v>3333</v>
      </c>
      <c r="B947" s="252">
        <f t="shared" si="186"/>
        <v>1</v>
      </c>
      <c r="C947" s="286" t="s">
        <v>1729</v>
      </c>
      <c r="D947" s="22">
        <v>0</v>
      </c>
      <c r="E947" s="22">
        <f t="shared" si="187"/>
        <v>3</v>
      </c>
      <c r="F947" s="200" t="s">
        <v>4478</v>
      </c>
      <c r="G947" s="200" t="str">
        <f t="shared" si="188"/>
        <v>DE.AE-03</v>
      </c>
      <c r="H947" s="37">
        <f>VLOOKUP(E947,'_Score matrix'!$B$31:$C$35,2,FALSE)</f>
        <v>1</v>
      </c>
      <c r="I947" s="37">
        <f t="shared" si="189"/>
        <v>0</v>
      </c>
      <c r="J947" s="37">
        <f t="shared" si="191"/>
        <v>5</v>
      </c>
      <c r="K947" s="37"/>
      <c r="L947" s="55"/>
      <c r="N947" s="2"/>
    </row>
    <row r="948" spans="1:14" x14ac:dyDescent="0.3">
      <c r="A948" s="73" t="s">
        <v>3334</v>
      </c>
      <c r="B948" s="252">
        <f t="shared" si="186"/>
        <v>1</v>
      </c>
      <c r="C948" s="286" t="s">
        <v>1729</v>
      </c>
      <c r="D948" s="22">
        <v>0</v>
      </c>
      <c r="E948" s="22">
        <f t="shared" si="187"/>
        <v>3</v>
      </c>
      <c r="F948" s="200" t="s">
        <v>4478</v>
      </c>
      <c r="G948" s="200" t="str">
        <f t="shared" si="188"/>
        <v>DE.AE-03</v>
      </c>
      <c r="H948" s="37">
        <f>VLOOKUP(E948,'_Score matrix'!$B$31:$C$35,2,FALSE)</f>
        <v>1</v>
      </c>
      <c r="I948" s="37">
        <f t="shared" si="189"/>
        <v>0</v>
      </c>
      <c r="J948" s="37">
        <f t="shared" si="191"/>
        <v>5</v>
      </c>
      <c r="K948" s="37"/>
      <c r="L948" s="55"/>
      <c r="N948" s="2"/>
    </row>
    <row r="949" spans="1:14" x14ac:dyDescent="0.3">
      <c r="A949" s="73" t="s">
        <v>3335</v>
      </c>
      <c r="B949" s="252">
        <f t="shared" si="186"/>
        <v>1</v>
      </c>
      <c r="C949" s="286" t="s">
        <v>1729</v>
      </c>
      <c r="D949" s="22">
        <v>0</v>
      </c>
      <c r="E949" s="22">
        <f t="shared" si="187"/>
        <v>3</v>
      </c>
      <c r="F949" s="200" t="s">
        <v>4478</v>
      </c>
      <c r="G949" s="200" t="str">
        <f t="shared" si="188"/>
        <v>DE.AE-03</v>
      </c>
      <c r="H949" s="37">
        <f>VLOOKUP(E949,'_Score matrix'!$B$31:$C$35,2,FALSE)</f>
        <v>1</v>
      </c>
      <c r="I949" s="37">
        <f t="shared" si="189"/>
        <v>0</v>
      </c>
      <c r="J949" s="37">
        <f t="shared" si="191"/>
        <v>5</v>
      </c>
      <c r="K949" s="37"/>
      <c r="L949" s="55"/>
      <c r="N949" s="2"/>
    </row>
    <row r="950" spans="1:14" x14ac:dyDescent="0.3">
      <c r="A950" s="73" t="s">
        <v>3336</v>
      </c>
      <c r="B950" s="252">
        <f t="shared" si="186"/>
        <v>1</v>
      </c>
      <c r="C950" s="286" t="s">
        <v>1729</v>
      </c>
      <c r="D950" s="22">
        <v>0</v>
      </c>
      <c r="E950" s="22">
        <f t="shared" si="187"/>
        <v>3</v>
      </c>
      <c r="F950" s="200" t="s">
        <v>4478</v>
      </c>
      <c r="G950" s="200" t="str">
        <f t="shared" si="188"/>
        <v>DE.AE-03</v>
      </c>
      <c r="H950" s="37">
        <f>VLOOKUP(E950,'_Score matrix'!$B$31:$C$35,2,FALSE)</f>
        <v>1</v>
      </c>
      <c r="I950" s="37">
        <f t="shared" si="189"/>
        <v>0</v>
      </c>
      <c r="J950" s="37">
        <f t="shared" si="191"/>
        <v>5</v>
      </c>
      <c r="K950" s="37"/>
      <c r="L950" s="55"/>
      <c r="N950" s="2"/>
    </row>
    <row r="951" spans="1:14" x14ac:dyDescent="0.3">
      <c r="A951" s="73" t="s">
        <v>3337</v>
      </c>
      <c r="B951" s="252">
        <f t="shared" si="186"/>
        <v>1</v>
      </c>
      <c r="C951" s="286" t="s">
        <v>1729</v>
      </c>
      <c r="D951" s="22">
        <v>0</v>
      </c>
      <c r="E951" s="22">
        <f t="shared" si="187"/>
        <v>3</v>
      </c>
      <c r="F951" s="200" t="s">
        <v>4478</v>
      </c>
      <c r="G951" s="200" t="str">
        <f t="shared" si="188"/>
        <v>DE.AE-03</v>
      </c>
      <c r="H951" s="37">
        <f>VLOOKUP(E951,'_Score matrix'!$B$31:$C$35,2,FALSE)</f>
        <v>1</v>
      </c>
      <c r="I951" s="37">
        <f t="shared" si="189"/>
        <v>0</v>
      </c>
      <c r="J951" s="37">
        <f t="shared" si="191"/>
        <v>5</v>
      </c>
      <c r="K951" s="37"/>
      <c r="L951" s="55"/>
      <c r="N951" s="2"/>
    </row>
    <row r="952" spans="1:14" x14ac:dyDescent="0.3">
      <c r="A952" s="73" t="s">
        <v>3338</v>
      </c>
      <c r="B952" s="252">
        <f t="shared" si="186"/>
        <v>1</v>
      </c>
      <c r="C952" s="286" t="s">
        <v>1729</v>
      </c>
      <c r="D952" s="22">
        <v>0</v>
      </c>
      <c r="E952" s="22">
        <f t="shared" si="187"/>
        <v>3</v>
      </c>
      <c r="F952" s="200" t="s">
        <v>4449</v>
      </c>
      <c r="G952" s="200" t="str">
        <f t="shared" si="188"/>
        <v>PR.DS-01</v>
      </c>
      <c r="H952" s="37">
        <f>VLOOKUP(E952,'_Score matrix'!$B$31:$C$35,2,FALSE)</f>
        <v>1</v>
      </c>
      <c r="I952" s="37">
        <f t="shared" si="189"/>
        <v>0</v>
      </c>
      <c r="J952" s="37">
        <f t="shared" si="191"/>
        <v>5</v>
      </c>
      <c r="K952" s="37"/>
      <c r="L952" s="55"/>
      <c r="N952" s="2"/>
    </row>
    <row r="953" spans="1:14" x14ac:dyDescent="0.3">
      <c r="A953" s="73" t="s">
        <v>3339</v>
      </c>
      <c r="B953" s="252">
        <f t="shared" si="186"/>
        <v>1</v>
      </c>
      <c r="C953" s="286" t="s">
        <v>1729</v>
      </c>
      <c r="D953" s="22">
        <v>0</v>
      </c>
      <c r="E953" s="22">
        <f t="shared" si="187"/>
        <v>3</v>
      </c>
      <c r="F953" s="200" t="s">
        <v>4450</v>
      </c>
      <c r="G953" s="200" t="str">
        <f t="shared" si="188"/>
        <v>PR.DS-02</v>
      </c>
      <c r="H953" s="37">
        <f>VLOOKUP(E953,'_Score matrix'!$B$31:$C$35,2,FALSE)</f>
        <v>1</v>
      </c>
      <c r="I953" s="37">
        <f t="shared" si="189"/>
        <v>0</v>
      </c>
      <c r="J953" s="37">
        <f t="shared" si="191"/>
        <v>5</v>
      </c>
      <c r="K953" s="37"/>
      <c r="L953" s="55"/>
      <c r="N953" s="2"/>
    </row>
    <row r="954" spans="1:14" x14ac:dyDescent="0.3">
      <c r="A954" s="73" t="s">
        <v>3340</v>
      </c>
      <c r="B954" s="252">
        <f t="shared" si="186"/>
        <v>1</v>
      </c>
      <c r="C954" s="286" t="s">
        <v>1729</v>
      </c>
      <c r="D954" s="22">
        <v>0</v>
      </c>
      <c r="E954" s="22">
        <f t="shared" si="187"/>
        <v>3</v>
      </c>
      <c r="F954" s="200" t="s">
        <v>4478</v>
      </c>
      <c r="G954" s="200" t="str">
        <f t="shared" si="188"/>
        <v>DE.AE-03</v>
      </c>
      <c r="H954" s="37">
        <f>VLOOKUP(E954,'_Score matrix'!$B$31:$C$35,2,FALSE)</f>
        <v>1</v>
      </c>
      <c r="I954" s="37">
        <f t="shared" si="189"/>
        <v>0</v>
      </c>
      <c r="J954" s="37">
        <f>5*H954</f>
        <v>5</v>
      </c>
      <c r="K954" s="37"/>
      <c r="L954" s="55"/>
      <c r="N954" s="2"/>
    </row>
    <row r="955" spans="1:14" x14ac:dyDescent="0.3">
      <c r="A955" s="73" t="s">
        <v>3341</v>
      </c>
      <c r="B955" s="252">
        <f t="shared" si="186"/>
        <v>1</v>
      </c>
      <c r="C955" s="286" t="s">
        <v>1729</v>
      </c>
      <c r="D955" s="22">
        <v>0</v>
      </c>
      <c r="E955" s="22">
        <f t="shared" si="187"/>
        <v>3</v>
      </c>
      <c r="F955" s="200" t="s">
        <v>4449</v>
      </c>
      <c r="G955" s="200" t="str">
        <f t="shared" si="188"/>
        <v>PR.DS-01</v>
      </c>
      <c r="H955" s="37">
        <f>VLOOKUP(E955,'_Score matrix'!$B$31:$C$35,2,FALSE)</f>
        <v>1</v>
      </c>
      <c r="I955" s="37">
        <f t="shared" si="189"/>
        <v>0</v>
      </c>
      <c r="J955" s="37">
        <f t="shared" si="191"/>
        <v>5</v>
      </c>
      <c r="K955" s="37"/>
      <c r="L955" s="55"/>
      <c r="N955" s="2"/>
    </row>
    <row r="956" spans="1:14" x14ac:dyDescent="0.3">
      <c r="A956" s="73" t="s">
        <v>3342</v>
      </c>
      <c r="B956" s="252">
        <f t="shared" si="186"/>
        <v>1</v>
      </c>
      <c r="C956" s="286" t="s">
        <v>1729</v>
      </c>
      <c r="D956" s="22">
        <v>0</v>
      </c>
      <c r="E956" s="22">
        <f t="shared" si="187"/>
        <v>3</v>
      </c>
      <c r="F956" s="200" t="s">
        <v>4478</v>
      </c>
      <c r="G956" s="200" t="str">
        <f t="shared" si="188"/>
        <v>DE.AE-03</v>
      </c>
      <c r="H956" s="37">
        <f>VLOOKUP(E956,'_Score matrix'!$B$31:$C$35,2,FALSE)</f>
        <v>1</v>
      </c>
      <c r="I956" s="37">
        <f t="shared" si="189"/>
        <v>0</v>
      </c>
      <c r="J956" s="37">
        <f t="shared" si="191"/>
        <v>5</v>
      </c>
      <c r="K956" s="37"/>
      <c r="L956" s="55"/>
      <c r="N956" s="2"/>
    </row>
    <row r="957" spans="1:14" x14ac:dyDescent="0.3">
      <c r="A957" s="73" t="s">
        <v>3343</v>
      </c>
      <c r="B957" s="252">
        <f t="shared" si="186"/>
        <v>1</v>
      </c>
      <c r="C957" s="286" t="s">
        <v>1729</v>
      </c>
      <c r="D957" s="22">
        <v>0</v>
      </c>
      <c r="E957" s="22">
        <f t="shared" si="187"/>
        <v>3</v>
      </c>
      <c r="F957" s="200"/>
      <c r="G957" s="200"/>
      <c r="H957" s="37">
        <f>VLOOKUP(E957,'_Score matrix'!$B$31:$C$35,2,FALSE)</f>
        <v>1</v>
      </c>
      <c r="I957" s="37">
        <f t="shared" si="189"/>
        <v>0</v>
      </c>
      <c r="J957" s="37">
        <f t="shared" si="191"/>
        <v>5</v>
      </c>
      <c r="K957" s="37"/>
      <c r="L957" s="55"/>
      <c r="N957" s="2"/>
    </row>
    <row r="958" spans="1:14" x14ac:dyDescent="0.3">
      <c r="A958" s="73" t="s">
        <v>3344</v>
      </c>
      <c r="B958" s="252">
        <f t="shared" si="186"/>
        <v>1</v>
      </c>
      <c r="C958" s="286" t="s">
        <v>1729</v>
      </c>
      <c r="D958" s="22">
        <v>0</v>
      </c>
      <c r="E958" s="22">
        <f t="shared" si="187"/>
        <v>3</v>
      </c>
      <c r="F958" s="200"/>
      <c r="G958" s="200"/>
      <c r="H958" s="37">
        <f>VLOOKUP(E958,'_Score matrix'!$B$31:$C$35,2,FALSE)</f>
        <v>1</v>
      </c>
      <c r="I958" s="37">
        <f t="shared" si="189"/>
        <v>0</v>
      </c>
      <c r="J958" s="37">
        <f t="shared" si="191"/>
        <v>5</v>
      </c>
      <c r="K958" s="37"/>
      <c r="L958" s="55"/>
      <c r="N958" s="2"/>
    </row>
    <row r="959" spans="1:14" x14ac:dyDescent="0.3">
      <c r="A959" s="73" t="s">
        <v>3345</v>
      </c>
      <c r="B959" s="252">
        <f t="shared" si="186"/>
        <v>1</v>
      </c>
      <c r="C959" s="286" t="s">
        <v>1729</v>
      </c>
      <c r="D959" s="22">
        <v>0</v>
      </c>
      <c r="E959" s="22">
        <f t="shared" si="187"/>
        <v>3</v>
      </c>
      <c r="F959" s="200"/>
      <c r="G959" s="200"/>
      <c r="H959" s="37">
        <f>VLOOKUP(E959,'_Score matrix'!$B$31:$C$35,2,FALSE)</f>
        <v>1</v>
      </c>
      <c r="I959" s="37">
        <f t="shared" si="189"/>
        <v>0</v>
      </c>
      <c r="J959" s="37">
        <f t="shared" si="191"/>
        <v>5</v>
      </c>
      <c r="K959" s="37"/>
      <c r="L959" s="55"/>
      <c r="N959" s="2"/>
    </row>
    <row r="960" spans="1:14" x14ac:dyDescent="0.3">
      <c r="A960" s="73" t="s">
        <v>3346</v>
      </c>
      <c r="B960" s="252">
        <f t="shared" si="186"/>
        <v>1</v>
      </c>
      <c r="C960" s="286" t="s">
        <v>1729</v>
      </c>
      <c r="D960" s="22">
        <v>0</v>
      </c>
      <c r="E960" s="22">
        <f t="shared" si="187"/>
        <v>3</v>
      </c>
      <c r="F960" s="200" t="s">
        <v>4449</v>
      </c>
      <c r="G960" s="200" t="str">
        <f>IF(B960=1,F960,"")</f>
        <v>PR.DS-01</v>
      </c>
      <c r="H960" s="37">
        <f>VLOOKUP(E960,'_Score matrix'!$B$31:$C$35,2,FALSE)</f>
        <v>1</v>
      </c>
      <c r="I960" s="37">
        <f t="shared" si="189"/>
        <v>0</v>
      </c>
      <c r="J960" s="37">
        <f t="shared" si="191"/>
        <v>5</v>
      </c>
      <c r="K960" s="37"/>
      <c r="L960" s="55"/>
      <c r="N960" s="2"/>
    </row>
    <row r="961" spans="1:14" x14ac:dyDescent="0.3">
      <c r="A961" s="73" t="s">
        <v>3347</v>
      </c>
      <c r="B961" s="252">
        <f t="shared" si="186"/>
        <v>1</v>
      </c>
      <c r="C961" s="286" t="s">
        <v>1729</v>
      </c>
      <c r="D961" s="22">
        <v>0</v>
      </c>
      <c r="E961" s="22">
        <f t="shared" si="187"/>
        <v>3</v>
      </c>
      <c r="F961" s="200" t="s">
        <v>4434</v>
      </c>
      <c r="G961" s="200" t="str">
        <f>IF(B961=1,F961,"")</f>
        <v>GV.PO-01</v>
      </c>
      <c r="H961" s="37">
        <f>VLOOKUP(E961,'_Score matrix'!$B$31:$C$35,2,FALSE)</f>
        <v>1</v>
      </c>
      <c r="I961" s="37">
        <f t="shared" si="189"/>
        <v>0</v>
      </c>
      <c r="J961" s="37">
        <f t="shared" si="191"/>
        <v>5</v>
      </c>
      <c r="K961" s="37"/>
      <c r="L961" s="55"/>
      <c r="N961" s="2"/>
    </row>
    <row r="962" spans="1:14" x14ac:dyDescent="0.3">
      <c r="A962" s="73" t="s">
        <v>3348</v>
      </c>
      <c r="B962" s="252">
        <f t="shared" si="186"/>
        <v>1</v>
      </c>
      <c r="C962" s="286" t="s">
        <v>1729</v>
      </c>
      <c r="D962" s="22">
        <v>0</v>
      </c>
      <c r="E962" s="22">
        <f t="shared" si="187"/>
        <v>3</v>
      </c>
      <c r="F962" s="200" t="s">
        <v>4457</v>
      </c>
      <c r="G962" s="200" t="str">
        <f>IF(B962=1,F962,"")</f>
        <v>PR.PS-04</v>
      </c>
      <c r="H962" s="37">
        <f>VLOOKUP(E962,'_Score matrix'!$B$31:$C$35,2,FALSE)</f>
        <v>1</v>
      </c>
      <c r="I962" s="37">
        <f t="shared" si="189"/>
        <v>0</v>
      </c>
      <c r="J962" s="37">
        <f t="shared" si="191"/>
        <v>5</v>
      </c>
      <c r="K962" s="37"/>
      <c r="L962" s="55"/>
      <c r="N962" s="2"/>
    </row>
    <row r="963" spans="1:14" x14ac:dyDescent="0.3">
      <c r="A963" s="73" t="s">
        <v>3349</v>
      </c>
      <c r="B963" s="252">
        <f t="shared" si="186"/>
        <v>1</v>
      </c>
      <c r="C963" s="286" t="s">
        <v>1729</v>
      </c>
      <c r="D963" s="22">
        <v>0</v>
      </c>
      <c r="E963" s="22">
        <f t="shared" si="187"/>
        <v>3</v>
      </c>
      <c r="F963" s="200" t="s">
        <v>4434</v>
      </c>
      <c r="G963" s="200" t="str">
        <f>IF(B963=1,F963,"")</f>
        <v>GV.PO-01</v>
      </c>
      <c r="H963" s="37">
        <f>VLOOKUP(E963,'_Score matrix'!$B$31:$C$35,2,FALSE)</f>
        <v>1</v>
      </c>
      <c r="I963" s="37">
        <f t="shared" si="189"/>
        <v>0</v>
      </c>
      <c r="J963" s="37">
        <f t="shared" si="191"/>
        <v>5</v>
      </c>
      <c r="K963" s="37"/>
      <c r="L963" s="55"/>
      <c r="N963" s="2"/>
    </row>
    <row r="964" spans="1:14" x14ac:dyDescent="0.3">
      <c r="A964" s="424" t="str">
        <f>A963</f>
        <v>S 7.15.19</v>
      </c>
      <c r="B964" s="421">
        <f>B963</f>
        <v>1</v>
      </c>
      <c r="C964" s="425" t="str">
        <f>C963</f>
        <v>C</v>
      </c>
      <c r="D964" s="248">
        <f>D963</f>
        <v>0</v>
      </c>
      <c r="E964" s="248">
        <f>E963</f>
        <v>3</v>
      </c>
      <c r="F964" s="249"/>
      <c r="G964" s="249"/>
      <c r="H964" s="248">
        <f>H963</f>
        <v>1</v>
      </c>
      <c r="I964" s="248">
        <f>I963</f>
        <v>0</v>
      </c>
      <c r="J964" s="248">
        <f>J963</f>
        <v>5</v>
      </c>
      <c r="K964" s="248"/>
      <c r="L964" s="426" t="s">
        <v>2516</v>
      </c>
      <c r="N964" s="2"/>
    </row>
    <row r="965" spans="1:14" x14ac:dyDescent="0.3">
      <c r="A965" s="73" t="s">
        <v>3350</v>
      </c>
      <c r="B965" s="252">
        <f>$D$918-1</f>
        <v>1</v>
      </c>
      <c r="C965" s="286" t="s">
        <v>1729</v>
      </c>
      <c r="D965" s="22">
        <v>0</v>
      </c>
      <c r="E965" s="22">
        <f t="shared" si="187"/>
        <v>3</v>
      </c>
      <c r="F965" s="200" t="s">
        <v>4467</v>
      </c>
      <c r="G965" s="200" t="str">
        <f>IF(B965=1,F965,"")</f>
        <v>GV.OC-03</v>
      </c>
      <c r="H965" s="37">
        <f>VLOOKUP(E965,'_Score matrix'!$B$31:$C$35,2,FALSE)</f>
        <v>1</v>
      </c>
      <c r="I965" s="37">
        <f>D965*H965</f>
        <v>0</v>
      </c>
      <c r="J965" s="37">
        <f t="shared" si="191"/>
        <v>5</v>
      </c>
      <c r="K965" s="37"/>
      <c r="L965" s="55"/>
      <c r="N965" s="2"/>
    </row>
    <row r="966" spans="1:14" ht="15.15" thickBot="1" x14ac:dyDescent="0.35">
      <c r="A966" s="81" t="s">
        <v>3351</v>
      </c>
      <c r="B966" s="264"/>
      <c r="C966" s="290"/>
      <c r="D966" s="58"/>
      <c r="E966" s="58"/>
      <c r="F966" s="110"/>
      <c r="G966" s="110"/>
      <c r="H966" s="39"/>
      <c r="I966" s="39"/>
      <c r="J966" s="39"/>
      <c r="K966" s="39"/>
      <c r="L966" s="61"/>
      <c r="N966" s="2"/>
    </row>
    <row r="967" spans="1:14" x14ac:dyDescent="0.3">
      <c r="A967" s="71" t="s">
        <v>376</v>
      </c>
      <c r="B967" s="267"/>
      <c r="C967" s="284"/>
      <c r="D967" s="23">
        <f>SUMIFS(D:D,$A:$A,"S 7*",$B:$B,1,$C:$C,"C",$L:$L,"&lt;&gt;NIST MAPPING")</f>
        <v>0</v>
      </c>
      <c r="E967" s="23">
        <f>SUMIFS(E:E,$A:$A,"S 7*",$B:$B,1,$C:$C,"C",$L:$L,"&lt;&gt;NIST MAPPING")</f>
        <v>60</v>
      </c>
      <c r="F967" s="204"/>
      <c r="G967" s="204"/>
      <c r="H967" s="43">
        <f>SUMIFS(H:H,$A:$A,"S 7*",$B:$B,1,$C:$C,"C",$L:$L,"&lt;&gt;NIST MAPPING")</f>
        <v>20</v>
      </c>
      <c r="I967" s="43">
        <f>SUMIFS(I:I,$A:$A,"S 7*",$B:$B,1,$C:$C,"C",$L:$L,"&lt;&gt;NIST MAPPING")</f>
        <v>0</v>
      </c>
      <c r="J967" s="43">
        <f>SUMIFS(J:J,$A:$A,"S 7*",$B:$B,1,$C:$C,"C",$L:$L,"&lt;&gt;NIST MAPPING")</f>
        <v>100</v>
      </c>
      <c r="K967" s="43">
        <f>IF(ROUND(100*(I967-H967)/(J967-H967),2) &lt; 0, 0, ROUND(100*(I967-H967)/(J967-H967),2))</f>
        <v>0</v>
      </c>
      <c r="L967" s="59"/>
    </row>
    <row r="968" spans="1:14" ht="15.15" thickBot="1" x14ac:dyDescent="0.35">
      <c r="A968" s="80" t="s">
        <v>377</v>
      </c>
      <c r="B968" s="270"/>
      <c r="C968" s="289"/>
      <c r="D968" s="68">
        <f>SUMIFS(D:D,$A:$A,"S 7*",$B:$B,1,$C:$C,"M",$L:$L,"&lt;&gt;NIST MAPPING")</f>
        <v>0</v>
      </c>
      <c r="E968" s="68">
        <f>SUMIFS(E:E,$A:$A,"S 7*",$B:$B,1,$C:$C,"M",$L:$L,"&lt;&gt;NIST MAPPING")</f>
        <v>39</v>
      </c>
      <c r="F968" s="205"/>
      <c r="G968" s="205"/>
      <c r="H968" s="34">
        <f>SUMIFS(H:H,$A:$A,"S 7*",$B:$B,1,$C:$C,"M",$L:$L,"&lt;&gt;NIST MAPPING")</f>
        <v>13</v>
      </c>
      <c r="I968" s="34">
        <f>SUMIFS(I:I,$A:$A,"S 7*",$B:$B,1,$C:$C,"M",$L:$L,"&lt;&gt;NIST MAPPING")</f>
        <v>0</v>
      </c>
      <c r="J968" s="34">
        <f>SUMIFS(J:J,$A:$A,"S 7*",$B:$B,1,$C:$C,"M",$L:$L,"&lt;&gt;NIST MAPPING")</f>
        <v>65</v>
      </c>
      <c r="K968" s="34">
        <f>IF(ROUND(100*(I968-H968)/(J968-H968),2) &lt; 0, 0, ROUND(100*(I968-H968)/(J968-H968),2))</f>
        <v>0</v>
      </c>
      <c r="L968" s="62"/>
    </row>
    <row r="970" spans="1:14" ht="26.65" thickBot="1" x14ac:dyDescent="0.55000000000000004">
      <c r="A970" s="668" t="s">
        <v>2987</v>
      </c>
      <c r="B970" s="669"/>
      <c r="C970" s="670"/>
      <c r="D970" s="671"/>
      <c r="E970" s="671"/>
      <c r="F970" s="671"/>
      <c r="G970" s="671"/>
      <c r="H970" s="671"/>
      <c r="I970" s="671"/>
      <c r="J970" s="671"/>
      <c r="K970" s="671"/>
      <c r="L970" s="672"/>
    </row>
    <row r="971" spans="1:14" ht="15.15" thickBot="1" x14ac:dyDescent="0.35">
      <c r="A971" s="548" t="s">
        <v>2439</v>
      </c>
      <c r="B971" s="679"/>
      <c r="C971" s="680"/>
      <c r="D971" s="681"/>
      <c r="E971" s="681"/>
      <c r="F971" s="681"/>
      <c r="G971" s="681"/>
      <c r="H971" s="681"/>
      <c r="I971" s="681"/>
      <c r="J971" s="681"/>
      <c r="K971" s="681"/>
      <c r="L971" s="552"/>
    </row>
    <row r="972" spans="1:14" x14ac:dyDescent="0.3">
      <c r="A972" s="673" t="str">
        <f>A591</f>
        <v>S 1.16.23</v>
      </c>
      <c r="B972" s="674">
        <f>B591</f>
        <v>1</v>
      </c>
      <c r="C972" s="675" t="str">
        <f>C591</f>
        <v>C</v>
      </c>
      <c r="D972" s="676">
        <f>D591</f>
        <v>0</v>
      </c>
      <c r="E972" s="676">
        <f>E591</f>
        <v>3</v>
      </c>
      <c r="F972" s="677" t="s">
        <v>4411</v>
      </c>
      <c r="G972" s="677" t="str">
        <f t="shared" ref="G972:G981" si="192">IF(B972=1,F972,"")</f>
        <v>GV.SC-07</v>
      </c>
      <c r="H972" s="676">
        <f>H591</f>
        <v>1</v>
      </c>
      <c r="I972" s="676">
        <f>I591</f>
        <v>0</v>
      </c>
      <c r="J972" s="676">
        <f>J591</f>
        <v>5</v>
      </c>
      <c r="K972" s="676"/>
      <c r="L972" s="678" t="s">
        <v>2516</v>
      </c>
      <c r="N972" s="2"/>
    </row>
    <row r="973" spans="1:14" x14ac:dyDescent="0.3">
      <c r="A973" s="73" t="s">
        <v>4289</v>
      </c>
      <c r="B973" s="252">
        <f>$D$527-1</f>
        <v>1</v>
      </c>
      <c r="C973" s="274" t="s">
        <v>1729</v>
      </c>
      <c r="D973" s="252">
        <v>0</v>
      </c>
      <c r="E973" s="252">
        <f>IF(D973=6, 1, 3)</f>
        <v>3</v>
      </c>
      <c r="F973" s="200" t="s">
        <v>4474</v>
      </c>
      <c r="G973" s="200" t="str">
        <f t="shared" si="192"/>
        <v>DE.CM-06</v>
      </c>
      <c r="H973" s="37">
        <f>VLOOKUP(E973,'_Score matrix'!$B$31:$C$35,2,FALSE)</f>
        <v>1</v>
      </c>
      <c r="I973" s="37">
        <f>D973*H973</f>
        <v>0</v>
      </c>
      <c r="J973" s="37">
        <f>5*H973</f>
        <v>5</v>
      </c>
      <c r="K973" s="37"/>
      <c r="L973" s="55"/>
      <c r="N973" s="2"/>
    </row>
    <row r="974" spans="1:14" x14ac:dyDescent="0.3">
      <c r="A974" s="424" t="str">
        <f>A593</f>
        <v>S 1.16.9</v>
      </c>
      <c r="B974" s="421">
        <f>B593</f>
        <v>1</v>
      </c>
      <c r="C974" s="425" t="str">
        <f>C593</f>
        <v>C</v>
      </c>
      <c r="D974" s="248">
        <f>D593</f>
        <v>0</v>
      </c>
      <c r="E974" s="248">
        <f>E593</f>
        <v>3</v>
      </c>
      <c r="F974" s="249" t="s">
        <v>4411</v>
      </c>
      <c r="G974" s="249" t="str">
        <f t="shared" si="192"/>
        <v>GV.SC-07</v>
      </c>
      <c r="H974" s="248">
        <f>H593</f>
        <v>1</v>
      </c>
      <c r="I974" s="248">
        <f>I593</f>
        <v>0</v>
      </c>
      <c r="J974" s="248">
        <f>J593</f>
        <v>5</v>
      </c>
      <c r="K974" s="248"/>
      <c r="L974" s="426" t="s">
        <v>2516</v>
      </c>
      <c r="N974" s="2"/>
    </row>
    <row r="975" spans="1:14" x14ac:dyDescent="0.3">
      <c r="A975" s="72" t="s">
        <v>4290</v>
      </c>
      <c r="B975" s="252">
        <f>$D$527-1</f>
        <v>1</v>
      </c>
      <c r="C975" s="274" t="s">
        <v>1729</v>
      </c>
      <c r="D975" s="252">
        <v>0</v>
      </c>
      <c r="E975" s="252">
        <f>IF(D975=6, 1, 3)</f>
        <v>3</v>
      </c>
      <c r="F975" s="200" t="s">
        <v>4474</v>
      </c>
      <c r="G975" s="200" t="str">
        <f t="shared" si="192"/>
        <v>DE.CM-06</v>
      </c>
      <c r="H975" s="37">
        <f>VLOOKUP(E975,'_Score matrix'!$B$31:$C$35,2,FALSE)</f>
        <v>1</v>
      </c>
      <c r="I975" s="37">
        <f>D975*H975</f>
        <v>0</v>
      </c>
      <c r="J975" s="37">
        <f>5*H975</f>
        <v>5</v>
      </c>
      <c r="K975" s="37"/>
      <c r="L975" s="55"/>
      <c r="N975" s="2"/>
    </row>
    <row r="976" spans="1:14" x14ac:dyDescent="0.3">
      <c r="A976" s="424" t="str">
        <f>A669</f>
        <v>S 2.17.28</v>
      </c>
      <c r="B976" s="421">
        <f>B669</f>
        <v>1</v>
      </c>
      <c r="C976" s="425" t="str">
        <f>C669</f>
        <v>C</v>
      </c>
      <c r="D976" s="248">
        <f>D669</f>
        <v>0</v>
      </c>
      <c r="E976" s="248">
        <f>E669</f>
        <v>3</v>
      </c>
      <c r="F976" s="249" t="s">
        <v>4412</v>
      </c>
      <c r="G976" s="249" t="str">
        <f t="shared" si="192"/>
        <v>GV.SC-08</v>
      </c>
      <c r="H976" s="248">
        <f>H669</f>
        <v>1</v>
      </c>
      <c r="I976" s="248">
        <f>I669</f>
        <v>0</v>
      </c>
      <c r="J976" s="248">
        <f>J669</f>
        <v>5</v>
      </c>
      <c r="K976" s="248"/>
      <c r="L976" s="426" t="s">
        <v>2516</v>
      </c>
      <c r="N976" s="2"/>
    </row>
    <row r="977" spans="1:14" x14ac:dyDescent="0.3">
      <c r="A977" s="72" t="s">
        <v>4676</v>
      </c>
      <c r="B977" s="252">
        <f>$D$601-1</f>
        <v>1</v>
      </c>
      <c r="C977" s="274" t="s">
        <v>1729</v>
      </c>
      <c r="D977" s="252">
        <v>0</v>
      </c>
      <c r="E977" s="252">
        <f t="shared" ref="E977:E980" si="193">IF(D977=6, 1, 3)</f>
        <v>3</v>
      </c>
      <c r="F977" s="200" t="s">
        <v>4408</v>
      </c>
      <c r="G977" s="200" t="str">
        <f t="shared" si="192"/>
        <v>GV.SC-04</v>
      </c>
      <c r="H977" s="37">
        <f>VLOOKUP(E977,'_Score matrix'!$B$31:$C$35,2,FALSE)</f>
        <v>1</v>
      </c>
      <c r="I977" s="37">
        <f>D977*H977</f>
        <v>0</v>
      </c>
      <c r="J977" s="37">
        <f t="shared" ref="J977:J980" si="194">5*H977</f>
        <v>5</v>
      </c>
      <c r="K977" s="37"/>
      <c r="L977" s="55"/>
    </row>
    <row r="978" spans="1:14" x14ac:dyDescent="0.3">
      <c r="A978" s="72" t="s">
        <v>4677</v>
      </c>
      <c r="B978" s="252">
        <f>$D$601-1</f>
        <v>1</v>
      </c>
      <c r="C978" s="274" t="s">
        <v>1729</v>
      </c>
      <c r="D978" s="252">
        <v>0</v>
      </c>
      <c r="E978" s="252">
        <f t="shared" si="193"/>
        <v>3</v>
      </c>
      <c r="F978" s="200" t="s">
        <v>4437</v>
      </c>
      <c r="G978" s="200" t="str">
        <f t="shared" si="192"/>
        <v>ID.IM-02</v>
      </c>
      <c r="H978" s="37">
        <f>VLOOKUP(E978,'_Score matrix'!$B$31:$C$35,2,FALSE)</f>
        <v>1</v>
      </c>
      <c r="I978" s="37">
        <f>D978*H978</f>
        <v>0</v>
      </c>
      <c r="J978" s="37">
        <f t="shared" si="194"/>
        <v>5</v>
      </c>
      <c r="K978" s="37"/>
      <c r="L978" s="55"/>
    </row>
    <row r="979" spans="1:14" x14ac:dyDescent="0.3">
      <c r="A979" s="424" t="str">
        <f>A978</f>
        <v>S 2.17.34</v>
      </c>
      <c r="B979" s="421">
        <f t="shared" ref="B979:J979" si="195">B978</f>
        <v>1</v>
      </c>
      <c r="C979" s="425" t="str">
        <f t="shared" si="195"/>
        <v>C</v>
      </c>
      <c r="D979" s="248">
        <f>D978</f>
        <v>0</v>
      </c>
      <c r="E979" s="248">
        <f>E978</f>
        <v>3</v>
      </c>
      <c r="F979" s="249" t="s">
        <v>4412</v>
      </c>
      <c r="G979" s="249" t="str">
        <f t="shared" si="192"/>
        <v>GV.SC-08</v>
      </c>
      <c r="H979" s="248">
        <f t="shared" si="195"/>
        <v>1</v>
      </c>
      <c r="I979" s="248">
        <f t="shared" si="195"/>
        <v>0</v>
      </c>
      <c r="J979" s="248">
        <f t="shared" si="195"/>
        <v>5</v>
      </c>
      <c r="K979" s="248"/>
      <c r="L979" s="426" t="s">
        <v>2516</v>
      </c>
    </row>
    <row r="980" spans="1:14" x14ac:dyDescent="0.3">
      <c r="A980" s="72" t="s">
        <v>4678</v>
      </c>
      <c r="B980" s="252">
        <f>$D$601-1</f>
        <v>1</v>
      </c>
      <c r="C980" s="274" t="s">
        <v>1729</v>
      </c>
      <c r="D980" s="252">
        <v>0</v>
      </c>
      <c r="E980" s="252">
        <f t="shared" si="193"/>
        <v>3</v>
      </c>
      <c r="F980" s="200" t="s">
        <v>4438</v>
      </c>
      <c r="G980" s="37" t="str">
        <f t="shared" si="192"/>
        <v>ID.IM-03</v>
      </c>
      <c r="H980" s="37">
        <f>VLOOKUP(E980,'_Score matrix'!$B$31:$C$35,2,FALSE)</f>
        <v>1</v>
      </c>
      <c r="I980" s="37">
        <f>D980*H980</f>
        <v>0</v>
      </c>
      <c r="J980" s="37">
        <f t="shared" si="194"/>
        <v>5</v>
      </c>
      <c r="K980" s="37"/>
      <c r="L980" s="55"/>
    </row>
    <row r="981" spans="1:14" ht="15.15" thickBot="1" x14ac:dyDescent="0.35">
      <c r="A981" s="630" t="s">
        <v>2434</v>
      </c>
      <c r="B981" s="259">
        <f>$D$858-1</f>
        <v>1</v>
      </c>
      <c r="C981" s="278" t="s">
        <v>1729</v>
      </c>
      <c r="D981" s="259">
        <v>0</v>
      </c>
      <c r="E981" s="259">
        <f>IF(D981=6, 1, 3)</f>
        <v>3</v>
      </c>
      <c r="F981" s="202" t="s">
        <v>4425</v>
      </c>
      <c r="G981" s="202" t="str">
        <f t="shared" si="192"/>
        <v>ID.RA-08</v>
      </c>
      <c r="H981" s="44">
        <f>VLOOKUP(E981,'_Score matrix'!$B$31:$C$35,2,FALSE)</f>
        <v>1</v>
      </c>
      <c r="I981" s="44">
        <f>D981*H981</f>
        <v>0</v>
      </c>
      <c r="J981" s="44">
        <f>5*H981</f>
        <v>5</v>
      </c>
      <c r="K981" s="44"/>
      <c r="L981" s="62"/>
      <c r="N981" s="2"/>
    </row>
    <row r="982" spans="1:14" ht="15.15" thickBot="1" x14ac:dyDescent="0.35">
      <c r="F982" s="5"/>
      <c r="G982" s="5"/>
      <c r="H982" s="5"/>
      <c r="I982" s="5"/>
      <c r="J982" s="5"/>
      <c r="K982" s="5"/>
    </row>
    <row r="983" spans="1:14" ht="15.15" thickBot="1" x14ac:dyDescent="0.35">
      <c r="A983" s="548" t="s">
        <v>2518</v>
      </c>
      <c r="B983" s="679"/>
      <c r="C983" s="680"/>
      <c r="D983" s="681"/>
      <c r="E983" s="681"/>
      <c r="F983" s="681"/>
      <c r="G983" s="681"/>
      <c r="H983" s="681"/>
      <c r="I983" s="681"/>
      <c r="J983" s="681"/>
      <c r="K983" s="681"/>
      <c r="L983" s="552"/>
    </row>
    <row r="984" spans="1:14" x14ac:dyDescent="0.3">
      <c r="A984" s="514" t="s">
        <v>49</v>
      </c>
      <c r="B984" s="522"/>
      <c r="C984" s="523"/>
      <c r="D984" s="524"/>
      <c r="E984" s="524"/>
      <c r="F984" s="42"/>
      <c r="G984" s="42"/>
      <c r="H984" s="42"/>
      <c r="I984" s="42"/>
      <c r="J984" s="42"/>
      <c r="K984" s="42"/>
      <c r="L984" s="131"/>
    </row>
    <row r="985" spans="1:14" x14ac:dyDescent="0.3">
      <c r="A985" s="494" t="s">
        <v>3749</v>
      </c>
      <c r="B985" s="501">
        <v>1</v>
      </c>
      <c r="C985" s="502" t="s">
        <v>1311</v>
      </c>
      <c r="D985" s="495">
        <v>0</v>
      </c>
      <c r="E985" s="495">
        <v>3</v>
      </c>
      <c r="F985" s="48"/>
      <c r="G985" s="48"/>
      <c r="H985" s="48">
        <f>VLOOKUP(E985,'_Score matrix'!$B$31:$C$35,2,FALSE)</f>
        <v>1</v>
      </c>
      <c r="I985" s="48">
        <f>D985*H985</f>
        <v>0</v>
      </c>
      <c r="J985" s="48">
        <f>5*H985</f>
        <v>5</v>
      </c>
      <c r="K985" s="48"/>
      <c r="L985" s="230"/>
    </row>
    <row r="986" spans="1:14" x14ac:dyDescent="0.3">
      <c r="A986" s="424" t="str">
        <f>A985</f>
        <v>B 4.11</v>
      </c>
      <c r="B986" s="421">
        <f t="shared" ref="B986:J992" si="196">B985</f>
        <v>1</v>
      </c>
      <c r="C986" s="425" t="str">
        <f t="shared" si="196"/>
        <v>M</v>
      </c>
      <c r="D986" s="248">
        <f>D985</f>
        <v>0</v>
      </c>
      <c r="E986" s="248">
        <f>E985</f>
        <v>3</v>
      </c>
      <c r="F986" s="249" t="s">
        <v>4419</v>
      </c>
      <c r="G986" s="249" t="str">
        <f>IF(B986=1,F986,"")</f>
        <v>ID.RA-02</v>
      </c>
      <c r="H986" s="248">
        <f t="shared" si="196"/>
        <v>1</v>
      </c>
      <c r="I986" s="248">
        <f t="shared" si="196"/>
        <v>0</v>
      </c>
      <c r="J986" s="248">
        <f t="shared" si="196"/>
        <v>5</v>
      </c>
      <c r="K986" s="248"/>
      <c r="L986" s="426" t="s">
        <v>2516</v>
      </c>
    </row>
    <row r="987" spans="1:14" x14ac:dyDescent="0.3">
      <c r="A987" s="24" t="s">
        <v>1237</v>
      </c>
      <c r="B987" s="262">
        <v>1</v>
      </c>
      <c r="C987" s="281" t="s">
        <v>1311</v>
      </c>
      <c r="D987" s="22">
        <v>0</v>
      </c>
      <c r="E987" s="22">
        <v>3</v>
      </c>
      <c r="F987" s="37"/>
      <c r="G987" s="37"/>
      <c r="H987" s="37">
        <f>VLOOKUP(E987,'_Score matrix'!$B$31:$C$35,2,FALSE)</f>
        <v>1</v>
      </c>
      <c r="I987" s="37">
        <f>D987*H987</f>
        <v>0</v>
      </c>
      <c r="J987" s="37">
        <f>5*H987</f>
        <v>5</v>
      </c>
      <c r="K987" s="37"/>
      <c r="L987" s="230"/>
    </row>
    <row r="988" spans="1:14" x14ac:dyDescent="0.3">
      <c r="A988" s="424" t="str">
        <f>A987</f>
        <v>B 5.1</v>
      </c>
      <c r="B988" s="421">
        <f t="shared" si="196"/>
        <v>1</v>
      </c>
      <c r="C988" s="425" t="str">
        <f t="shared" si="196"/>
        <v>M</v>
      </c>
      <c r="D988" s="248">
        <f>D987</f>
        <v>0</v>
      </c>
      <c r="E988" s="248">
        <f>E987</f>
        <v>3</v>
      </c>
      <c r="F988" s="249" t="s">
        <v>4434</v>
      </c>
      <c r="G988" s="249" t="str">
        <f>IF(B988=1,F988,"")</f>
        <v>GV.PO-01</v>
      </c>
      <c r="H988" s="248">
        <f t="shared" si="196"/>
        <v>1</v>
      </c>
      <c r="I988" s="248">
        <f t="shared" si="196"/>
        <v>0</v>
      </c>
      <c r="J988" s="248">
        <f t="shared" si="196"/>
        <v>5</v>
      </c>
      <c r="K988" s="248"/>
      <c r="L988" s="426" t="s">
        <v>2516</v>
      </c>
    </row>
    <row r="989" spans="1:14" x14ac:dyDescent="0.3">
      <c r="A989" s="24" t="s">
        <v>1239</v>
      </c>
      <c r="B989" s="262">
        <v>1</v>
      </c>
      <c r="C989" s="281" t="s">
        <v>1311</v>
      </c>
      <c r="D989" s="22">
        <v>0</v>
      </c>
      <c r="E989" s="22">
        <v>3</v>
      </c>
      <c r="F989" s="37"/>
      <c r="G989" s="37"/>
      <c r="H989" s="37">
        <f>VLOOKUP(E989,'_Score matrix'!$B$31:$C$35,2,FALSE)</f>
        <v>1</v>
      </c>
      <c r="I989" s="37">
        <f>D989*H989</f>
        <v>0</v>
      </c>
      <c r="J989" s="37">
        <f>5*H989</f>
        <v>5</v>
      </c>
      <c r="K989" s="37"/>
      <c r="L989" s="230"/>
    </row>
    <row r="990" spans="1:14" x14ac:dyDescent="0.3">
      <c r="A990" s="424" t="str">
        <f>A989</f>
        <v>B 5.4</v>
      </c>
      <c r="B990" s="421">
        <f t="shared" si="196"/>
        <v>1</v>
      </c>
      <c r="C990" s="425" t="str">
        <f t="shared" si="196"/>
        <v>M</v>
      </c>
      <c r="D990" s="248">
        <f>D989</f>
        <v>0</v>
      </c>
      <c r="E990" s="248">
        <f>E989</f>
        <v>3</v>
      </c>
      <c r="F990" s="249" t="s">
        <v>4434</v>
      </c>
      <c r="G990" s="249" t="str">
        <f>IF(B990=1,F990,"")</f>
        <v>GV.PO-01</v>
      </c>
      <c r="H990" s="248">
        <f t="shared" si="196"/>
        <v>1</v>
      </c>
      <c r="I990" s="248">
        <f t="shared" si="196"/>
        <v>0</v>
      </c>
      <c r="J990" s="248">
        <f t="shared" si="196"/>
        <v>5</v>
      </c>
      <c r="K990" s="248"/>
      <c r="L990" s="426" t="s">
        <v>2516</v>
      </c>
    </row>
    <row r="991" spans="1:14" x14ac:dyDescent="0.3">
      <c r="A991" s="25" t="s">
        <v>1240</v>
      </c>
      <c r="B991" s="499">
        <v>1</v>
      </c>
      <c r="C991" s="500" t="s">
        <v>1311</v>
      </c>
      <c r="D991" s="26">
        <v>0</v>
      </c>
      <c r="E991" s="26">
        <v>3</v>
      </c>
      <c r="F991" s="38"/>
      <c r="G991" s="38"/>
      <c r="H991" s="38">
        <f>VLOOKUP(E991,'_Score matrix'!$B$31:$C$35,2,FALSE)</f>
        <v>1</v>
      </c>
      <c r="I991" s="38">
        <f>D991*H991</f>
        <v>0</v>
      </c>
      <c r="J991" s="38">
        <f>5*H991</f>
        <v>5</v>
      </c>
      <c r="K991" s="38"/>
      <c r="L991" s="55"/>
    </row>
    <row r="992" spans="1:14" x14ac:dyDescent="0.3">
      <c r="A992" s="424" t="str">
        <f>A991</f>
        <v>B 5.5</v>
      </c>
      <c r="B992" s="421">
        <f t="shared" si="196"/>
        <v>1</v>
      </c>
      <c r="C992" s="425" t="str">
        <f t="shared" si="196"/>
        <v>M</v>
      </c>
      <c r="D992" s="248">
        <f>D991</f>
        <v>0</v>
      </c>
      <c r="E992" s="248">
        <f>E991</f>
        <v>3</v>
      </c>
      <c r="F992" s="249" t="s">
        <v>4434</v>
      </c>
      <c r="G992" s="249" t="str">
        <f>IF(B992=1,F992,"")</f>
        <v>GV.PO-01</v>
      </c>
      <c r="H992" s="248">
        <f t="shared" si="196"/>
        <v>1</v>
      </c>
      <c r="I992" s="248">
        <f t="shared" si="196"/>
        <v>0</v>
      </c>
      <c r="J992" s="248">
        <f t="shared" si="196"/>
        <v>5</v>
      </c>
      <c r="K992" s="248"/>
      <c r="L992" s="426" t="s">
        <v>2516</v>
      </c>
    </row>
    <row r="993" spans="1:12" ht="15.15" thickBot="1" x14ac:dyDescent="0.35">
      <c r="A993" s="525" t="str">
        <f>A83</f>
        <v>B 5.6</v>
      </c>
      <c r="B993" s="526">
        <f>B83</f>
        <v>1</v>
      </c>
      <c r="C993" s="527" t="str">
        <f>C83</f>
        <v>M</v>
      </c>
      <c r="D993" s="528">
        <f>D83</f>
        <v>0</v>
      </c>
      <c r="E993" s="528">
        <f>E83</f>
        <v>3</v>
      </c>
      <c r="F993" s="529"/>
      <c r="G993" s="249"/>
      <c r="H993" s="528">
        <f>H83</f>
        <v>1</v>
      </c>
      <c r="I993" s="528">
        <f>I83</f>
        <v>0</v>
      </c>
      <c r="J993" s="528">
        <f>J83</f>
        <v>5</v>
      </c>
      <c r="K993" s="528"/>
      <c r="L993" s="530" t="s">
        <v>2516</v>
      </c>
    </row>
    <row r="994" spans="1:12" x14ac:dyDescent="0.3">
      <c r="A994" s="53" t="s">
        <v>148</v>
      </c>
      <c r="B994" s="519"/>
      <c r="C994" s="520"/>
      <c r="D994" s="66"/>
      <c r="E994" s="66"/>
      <c r="F994" s="42"/>
      <c r="G994" s="42"/>
      <c r="H994" s="42"/>
      <c r="I994" s="42"/>
      <c r="J994" s="42"/>
      <c r="K994" s="42"/>
      <c r="L994" s="59"/>
    </row>
    <row r="995" spans="1:12" x14ac:dyDescent="0.3">
      <c r="A995" s="24" t="s">
        <v>2550</v>
      </c>
      <c r="B995" s="262">
        <v>1</v>
      </c>
      <c r="C995" s="281" t="s">
        <v>1311</v>
      </c>
      <c r="D995" s="22">
        <v>0</v>
      </c>
      <c r="E995" s="22">
        <v>3</v>
      </c>
      <c r="F995" s="37"/>
      <c r="G995" s="37"/>
      <c r="H995" s="37">
        <f>VLOOKUP(E995,'_Score matrix'!$B$31:$C$35,2,FALSE)</f>
        <v>1</v>
      </c>
      <c r="I995" s="37">
        <f t="shared" ref="I995:I1001" si="197">D995*H995</f>
        <v>0</v>
      </c>
      <c r="J995" s="37">
        <f t="shared" ref="J995:J996" si="198">5*H995</f>
        <v>5</v>
      </c>
      <c r="K995" s="37"/>
      <c r="L995" s="55"/>
    </row>
    <row r="996" spans="1:12" x14ac:dyDescent="0.3">
      <c r="A996" s="24" t="s">
        <v>2551</v>
      </c>
      <c r="B996" s="262">
        <v>1</v>
      </c>
      <c r="C996" s="281" t="s">
        <v>1311</v>
      </c>
      <c r="D996" s="22">
        <v>0</v>
      </c>
      <c r="E996" s="22">
        <v>3</v>
      </c>
      <c r="F996" s="37"/>
      <c r="G996" s="37"/>
      <c r="H996" s="37">
        <f>VLOOKUP(E996,'_Score matrix'!$B$31:$C$35,2,FALSE)</f>
        <v>1</v>
      </c>
      <c r="I996" s="37">
        <f t="shared" si="197"/>
        <v>0</v>
      </c>
      <c r="J996" s="37">
        <f t="shared" si="198"/>
        <v>5</v>
      </c>
      <c r="K996" s="37"/>
      <c r="L996" s="55"/>
    </row>
    <row r="997" spans="1:12" x14ac:dyDescent="0.3">
      <c r="A997" s="24" t="s">
        <v>288</v>
      </c>
      <c r="B997" s="262">
        <v>1</v>
      </c>
      <c r="C997" s="281" t="s">
        <v>1311</v>
      </c>
      <c r="D997" s="22">
        <v>0</v>
      </c>
      <c r="E997" s="22">
        <v>3</v>
      </c>
      <c r="F997" s="37"/>
      <c r="G997" s="37"/>
      <c r="H997" s="37">
        <f>VLOOKUP(E997,'_Score matrix'!$B$31:$C$35,2,FALSE)</f>
        <v>1</v>
      </c>
      <c r="I997" s="37">
        <f t="shared" si="197"/>
        <v>0</v>
      </c>
      <c r="J997" s="37">
        <f t="shared" ref="J997:J1000" si="199">5*H997</f>
        <v>5</v>
      </c>
      <c r="K997" s="37"/>
      <c r="L997" s="55"/>
    </row>
    <row r="998" spans="1:12" x14ac:dyDescent="0.3">
      <c r="A998" s="24" t="s">
        <v>289</v>
      </c>
      <c r="B998" s="262">
        <v>1</v>
      </c>
      <c r="C998" s="281" t="s">
        <v>1311</v>
      </c>
      <c r="D998" s="22">
        <v>0</v>
      </c>
      <c r="E998" s="22">
        <v>3</v>
      </c>
      <c r="F998" s="37"/>
      <c r="G998" s="37"/>
      <c r="H998" s="37">
        <f>VLOOKUP(E998,'_Score matrix'!$B$31:$C$35,2,FALSE)</f>
        <v>1</v>
      </c>
      <c r="I998" s="37">
        <f t="shared" si="197"/>
        <v>0</v>
      </c>
      <c r="J998" s="37">
        <f t="shared" si="199"/>
        <v>5</v>
      </c>
      <c r="K998" s="37"/>
      <c r="L998" s="55"/>
    </row>
    <row r="999" spans="1:12" x14ac:dyDescent="0.3">
      <c r="A999" s="24" t="s">
        <v>2560</v>
      </c>
      <c r="B999" s="262">
        <v>1</v>
      </c>
      <c r="C999" s="281" t="s">
        <v>1311</v>
      </c>
      <c r="D999" s="22">
        <v>0</v>
      </c>
      <c r="E999" s="22">
        <v>3</v>
      </c>
      <c r="F999" s="37"/>
      <c r="G999" s="37"/>
      <c r="H999" s="37">
        <f>VLOOKUP(E999,'_Score matrix'!$B$31:$C$35,2,FALSE)</f>
        <v>1</v>
      </c>
      <c r="I999" s="37">
        <f t="shared" si="197"/>
        <v>0</v>
      </c>
      <c r="J999" s="37">
        <f t="shared" si="199"/>
        <v>5</v>
      </c>
      <c r="K999" s="37"/>
      <c r="L999" s="55"/>
    </row>
    <row r="1000" spans="1:12" x14ac:dyDescent="0.3">
      <c r="A1000" s="24" t="s">
        <v>2561</v>
      </c>
      <c r="B1000" s="262">
        <v>1</v>
      </c>
      <c r="C1000" s="281" t="s">
        <v>1311</v>
      </c>
      <c r="D1000" s="22">
        <v>0</v>
      </c>
      <c r="E1000" s="22">
        <v>3</v>
      </c>
      <c r="F1000" s="37"/>
      <c r="G1000" s="37"/>
      <c r="H1000" s="37">
        <f>VLOOKUP(E1000,'_Score matrix'!$B$31:$C$35,2,FALSE)</f>
        <v>1</v>
      </c>
      <c r="I1000" s="37">
        <f t="shared" si="197"/>
        <v>0</v>
      </c>
      <c r="J1000" s="37">
        <f t="shared" si="199"/>
        <v>5</v>
      </c>
      <c r="K1000" s="37"/>
      <c r="L1000" s="55"/>
    </row>
    <row r="1001" spans="1:12" ht="15.15" thickBot="1" x14ac:dyDescent="0.35">
      <c r="A1001" s="183" t="s">
        <v>3730</v>
      </c>
      <c r="B1001" s="521">
        <v>1</v>
      </c>
      <c r="C1001" s="297" t="s">
        <v>1311</v>
      </c>
      <c r="D1001" s="67">
        <v>0</v>
      </c>
      <c r="E1001" s="67">
        <v>3</v>
      </c>
      <c r="F1001" s="44"/>
      <c r="G1001" s="44"/>
      <c r="H1001" s="44">
        <f>VLOOKUP(E1001,'_Score matrix'!$B$31:$C$35,2,FALSE)</f>
        <v>1</v>
      </c>
      <c r="I1001" s="44">
        <f t="shared" si="197"/>
        <v>0</v>
      </c>
      <c r="J1001" s="44">
        <f t="shared" ref="J1001" si="200">5*H1001</f>
        <v>5</v>
      </c>
      <c r="K1001" s="44"/>
      <c r="L1001" s="62"/>
    </row>
    <row r="1002" spans="1:12" x14ac:dyDescent="0.3">
      <c r="A1002" s="53" t="s">
        <v>149</v>
      </c>
      <c r="B1002" s="519"/>
      <c r="C1002" s="520"/>
      <c r="D1002" s="66"/>
      <c r="E1002" s="66"/>
      <c r="F1002" s="42"/>
      <c r="G1002" s="42"/>
      <c r="H1002" s="42"/>
      <c r="I1002" s="42"/>
      <c r="J1002" s="42"/>
      <c r="K1002" s="42"/>
      <c r="L1002" s="59"/>
    </row>
    <row r="1003" spans="1:12" x14ac:dyDescent="0.3">
      <c r="A1003" s="24" t="s">
        <v>476</v>
      </c>
      <c r="B1003" s="262">
        <v>1</v>
      </c>
      <c r="C1003" s="281" t="s">
        <v>1311</v>
      </c>
      <c r="D1003" s="22">
        <v>0</v>
      </c>
      <c r="E1003" s="22">
        <v>3</v>
      </c>
      <c r="F1003" s="37"/>
      <c r="G1003" s="37"/>
      <c r="H1003" s="37">
        <f>VLOOKUP(E1003,'_Score matrix'!$B$31:$C$35,2,FALSE)</f>
        <v>1</v>
      </c>
      <c r="I1003" s="37">
        <f>D1003*H1003</f>
        <v>0</v>
      </c>
      <c r="J1003" s="37">
        <f t="shared" ref="J1003" si="201">5*H1003</f>
        <v>5</v>
      </c>
      <c r="K1003" s="37"/>
      <c r="L1003" s="55"/>
    </row>
    <row r="1004" spans="1:12" x14ac:dyDescent="0.3">
      <c r="A1004" s="496" t="s">
        <v>2618</v>
      </c>
      <c r="B1004" s="485"/>
      <c r="C1004" s="497"/>
      <c r="D1004" s="487"/>
      <c r="E1004" s="487"/>
      <c r="F1004" s="488"/>
      <c r="G1004" s="488"/>
      <c r="H1004" s="487"/>
      <c r="I1004" s="487"/>
      <c r="J1004" s="487"/>
      <c r="K1004" s="491"/>
      <c r="L1004" s="489"/>
    </row>
    <row r="1005" spans="1:12" x14ac:dyDescent="0.3">
      <c r="A1005" s="496" t="s">
        <v>2618</v>
      </c>
      <c r="B1005" s="485"/>
      <c r="C1005" s="497"/>
      <c r="D1005" s="487"/>
      <c r="E1005" s="487"/>
      <c r="F1005" s="488"/>
      <c r="G1005" s="488"/>
      <c r="H1005" s="487"/>
      <c r="I1005" s="487"/>
      <c r="J1005" s="487"/>
      <c r="K1005" s="491"/>
      <c r="L1005" s="489"/>
    </row>
    <row r="1006" spans="1:12" x14ac:dyDescent="0.3">
      <c r="A1006" s="22" t="s">
        <v>482</v>
      </c>
      <c r="B1006" s="22">
        <v>1</v>
      </c>
      <c r="C1006" s="281" t="s">
        <v>1311</v>
      </c>
      <c r="D1006" s="22">
        <v>0</v>
      </c>
      <c r="E1006" s="22">
        <v>3</v>
      </c>
      <c r="F1006" s="37"/>
      <c r="G1006" s="37"/>
      <c r="H1006" s="37">
        <f>VLOOKUP(E1006,'_Score matrix'!$B$31:$C$35,2,FALSE)</f>
        <v>1</v>
      </c>
      <c r="I1006" s="37">
        <f t="shared" ref="I1006:I1007" si="202">D1006*H1006</f>
        <v>0</v>
      </c>
      <c r="J1006" s="37">
        <f t="shared" ref="J1006:J1007" si="203">5*H1006</f>
        <v>5</v>
      </c>
      <c r="K1006" s="37"/>
      <c r="L1006" s="37"/>
    </row>
    <row r="1007" spans="1:12" x14ac:dyDescent="0.3">
      <c r="A1007" s="22" t="s">
        <v>485</v>
      </c>
      <c r="B1007" s="22">
        <v>1</v>
      </c>
      <c r="C1007" s="281" t="s">
        <v>1311</v>
      </c>
      <c r="D1007" s="22">
        <v>0</v>
      </c>
      <c r="E1007" s="22">
        <v>3</v>
      </c>
      <c r="F1007" s="37"/>
      <c r="G1007" s="37"/>
      <c r="H1007" s="37">
        <f>VLOOKUP(E1007,'_Score matrix'!$B$31:$C$35,2,FALSE)</f>
        <v>1</v>
      </c>
      <c r="I1007" s="37">
        <f t="shared" si="202"/>
        <v>0</v>
      </c>
      <c r="J1007" s="37">
        <f t="shared" si="203"/>
        <v>5</v>
      </c>
      <c r="K1007" s="37"/>
      <c r="L1007" s="37"/>
    </row>
    <row r="1008" spans="1:12" x14ac:dyDescent="0.3">
      <c r="A1008" s="496" t="s">
        <v>2618</v>
      </c>
      <c r="B1008" s="485"/>
      <c r="C1008" s="497"/>
      <c r="D1008" s="487"/>
      <c r="E1008" s="487"/>
      <c r="F1008" s="488"/>
      <c r="G1008" s="488"/>
      <c r="H1008" s="487"/>
      <c r="I1008" s="487"/>
      <c r="J1008" s="487"/>
      <c r="K1008" s="491"/>
      <c r="L1008" s="489"/>
    </row>
    <row r="1009" spans="1:12" x14ac:dyDescent="0.3">
      <c r="A1009" s="24" t="s">
        <v>3989</v>
      </c>
      <c r="B1009" s="262">
        <v>1</v>
      </c>
      <c r="C1009" s="281" t="s">
        <v>1311</v>
      </c>
      <c r="D1009" s="22">
        <v>0</v>
      </c>
      <c r="E1009" s="22">
        <v>3</v>
      </c>
      <c r="F1009" s="37" t="s">
        <v>4447</v>
      </c>
      <c r="G1009" s="37" t="str">
        <f>IF(B1009=1,F1009,"")</f>
        <v>PR.AT-01</v>
      </c>
      <c r="H1009" s="37">
        <f>VLOOKUP(E1009,'_Score matrix'!$B$31:$C$35,2,FALSE)</f>
        <v>1</v>
      </c>
      <c r="I1009" s="37">
        <f t="shared" ref="I1009:I1023" si="204">D1009*H1009</f>
        <v>0</v>
      </c>
      <c r="J1009" s="37">
        <f t="shared" ref="J1009:J1010" si="205">5*H1009</f>
        <v>5</v>
      </c>
      <c r="K1009" s="37"/>
      <c r="L1009" s="55"/>
    </row>
    <row r="1010" spans="1:12" x14ac:dyDescent="0.3">
      <c r="A1010" s="24" t="s">
        <v>3990</v>
      </c>
      <c r="B1010" s="262">
        <v>1</v>
      </c>
      <c r="C1010" s="281" t="s">
        <v>1311</v>
      </c>
      <c r="D1010" s="22">
        <v>0</v>
      </c>
      <c r="E1010" s="22">
        <v>3</v>
      </c>
      <c r="F1010" s="37"/>
      <c r="G1010" s="37"/>
      <c r="H1010" s="37">
        <f>VLOOKUP(E1010,'_Score matrix'!$B$31:$C$35,2,FALSE)</f>
        <v>1</v>
      </c>
      <c r="I1010" s="37">
        <f t="shared" si="204"/>
        <v>0</v>
      </c>
      <c r="J1010" s="37">
        <f t="shared" si="205"/>
        <v>5</v>
      </c>
      <c r="K1010" s="37"/>
      <c r="L1010" s="55"/>
    </row>
    <row r="1011" spans="1:12" x14ac:dyDescent="0.3">
      <c r="A1011" s="24" t="s">
        <v>3991</v>
      </c>
      <c r="B1011" s="262">
        <v>1</v>
      </c>
      <c r="C1011" s="281" t="s">
        <v>1311</v>
      </c>
      <c r="D1011" s="22">
        <v>0</v>
      </c>
      <c r="E1011" s="22">
        <v>3</v>
      </c>
      <c r="F1011" s="37"/>
      <c r="G1011" s="37"/>
      <c r="H1011" s="37">
        <f>VLOOKUP(E1011,'_Score matrix'!$B$31:$C$35,2,FALSE)</f>
        <v>1</v>
      </c>
      <c r="I1011" s="37">
        <f t="shared" si="204"/>
        <v>0</v>
      </c>
      <c r="J1011" s="37">
        <f t="shared" ref="J1011:J1014" si="206">5*H1011</f>
        <v>5</v>
      </c>
      <c r="K1011" s="37"/>
      <c r="L1011" s="55"/>
    </row>
    <row r="1012" spans="1:12" x14ac:dyDescent="0.3">
      <c r="A1012" s="24" t="s">
        <v>3992</v>
      </c>
      <c r="B1012" s="262">
        <v>1</v>
      </c>
      <c r="C1012" s="281" t="s">
        <v>1311</v>
      </c>
      <c r="D1012" s="22">
        <v>0</v>
      </c>
      <c r="E1012" s="22">
        <v>3</v>
      </c>
      <c r="F1012" s="37"/>
      <c r="G1012" s="37"/>
      <c r="H1012" s="37">
        <f>VLOOKUP(E1012,'_Score matrix'!$B$31:$C$35,2,FALSE)</f>
        <v>1</v>
      </c>
      <c r="I1012" s="37">
        <f t="shared" si="204"/>
        <v>0</v>
      </c>
      <c r="J1012" s="37">
        <f t="shared" si="206"/>
        <v>5</v>
      </c>
      <c r="K1012" s="37"/>
      <c r="L1012" s="55"/>
    </row>
    <row r="1013" spans="1:12" x14ac:dyDescent="0.3">
      <c r="A1013" s="24" t="s">
        <v>3993</v>
      </c>
      <c r="B1013" s="262">
        <v>1</v>
      </c>
      <c r="C1013" s="281" t="s">
        <v>1311</v>
      </c>
      <c r="D1013" s="22">
        <v>0</v>
      </c>
      <c r="E1013" s="22">
        <v>3</v>
      </c>
      <c r="F1013" s="37" t="s">
        <v>4447</v>
      </c>
      <c r="G1013" s="37" t="str">
        <f>IF(B1013=1,F1013,"")</f>
        <v>PR.AT-01</v>
      </c>
      <c r="H1013" s="37">
        <f>VLOOKUP(E1013,'_Score matrix'!$B$31:$C$35,2,FALSE)</f>
        <v>1</v>
      </c>
      <c r="I1013" s="37">
        <f t="shared" si="204"/>
        <v>0</v>
      </c>
      <c r="J1013" s="37">
        <f t="shared" si="206"/>
        <v>5</v>
      </c>
      <c r="K1013" s="37"/>
      <c r="L1013" s="55"/>
    </row>
    <row r="1014" spans="1:12" x14ac:dyDescent="0.3">
      <c r="A1014" s="24" t="s">
        <v>3994</v>
      </c>
      <c r="B1014" s="262">
        <v>1</v>
      </c>
      <c r="C1014" s="281" t="s">
        <v>1311</v>
      </c>
      <c r="D1014" s="22">
        <v>0</v>
      </c>
      <c r="E1014" s="22">
        <v>3</v>
      </c>
      <c r="F1014" s="37"/>
      <c r="G1014" s="37"/>
      <c r="H1014" s="37">
        <f>VLOOKUP(E1014,'_Score matrix'!$B$31:$C$35,2,FALSE)</f>
        <v>1</v>
      </c>
      <c r="I1014" s="37">
        <f t="shared" si="204"/>
        <v>0</v>
      </c>
      <c r="J1014" s="37">
        <f t="shared" si="206"/>
        <v>5</v>
      </c>
      <c r="K1014" s="37"/>
      <c r="L1014" s="55"/>
    </row>
    <row r="1015" spans="1:12" x14ac:dyDescent="0.3">
      <c r="A1015" s="24" t="s">
        <v>2621</v>
      </c>
      <c r="B1015" s="262">
        <v>1</v>
      </c>
      <c r="C1015" s="281" t="s">
        <v>1311</v>
      </c>
      <c r="D1015" s="22">
        <v>0</v>
      </c>
      <c r="E1015" s="22">
        <v>3</v>
      </c>
      <c r="F1015" s="37"/>
      <c r="G1015" s="37"/>
      <c r="H1015" s="37">
        <f>VLOOKUP(E1015,'_Score matrix'!$B$31:$C$35,2,FALSE)</f>
        <v>1</v>
      </c>
      <c r="I1015" s="37">
        <f t="shared" si="204"/>
        <v>0</v>
      </c>
      <c r="J1015" s="37">
        <f t="shared" ref="J1015:J1018" si="207">5*H1015</f>
        <v>5</v>
      </c>
      <c r="K1015" s="37"/>
      <c r="L1015" s="55"/>
    </row>
    <row r="1016" spans="1:12" x14ac:dyDescent="0.3">
      <c r="A1016" s="24" t="s">
        <v>2622</v>
      </c>
      <c r="B1016" s="262">
        <v>1</v>
      </c>
      <c r="C1016" s="281" t="s">
        <v>1311</v>
      </c>
      <c r="D1016" s="22">
        <v>0</v>
      </c>
      <c r="E1016" s="22">
        <v>3</v>
      </c>
      <c r="F1016" s="37"/>
      <c r="G1016" s="37"/>
      <c r="H1016" s="37">
        <f>VLOOKUP(E1016,'_Score matrix'!$B$31:$C$35,2,FALSE)</f>
        <v>1</v>
      </c>
      <c r="I1016" s="37">
        <f t="shared" si="204"/>
        <v>0</v>
      </c>
      <c r="J1016" s="37">
        <f t="shared" si="207"/>
        <v>5</v>
      </c>
      <c r="K1016" s="37"/>
      <c r="L1016" s="55"/>
    </row>
    <row r="1017" spans="1:12" x14ac:dyDescent="0.3">
      <c r="A1017" s="24" t="s">
        <v>2623</v>
      </c>
      <c r="B1017" s="262">
        <v>1</v>
      </c>
      <c r="C1017" s="281" t="s">
        <v>1311</v>
      </c>
      <c r="D1017" s="22">
        <v>0</v>
      </c>
      <c r="E1017" s="22">
        <v>3</v>
      </c>
      <c r="F1017" s="37"/>
      <c r="G1017" s="37"/>
      <c r="H1017" s="37">
        <f>VLOOKUP(E1017,'_Score matrix'!$B$31:$C$35,2,FALSE)</f>
        <v>1</v>
      </c>
      <c r="I1017" s="37">
        <f t="shared" si="204"/>
        <v>0</v>
      </c>
      <c r="J1017" s="37">
        <f t="shared" si="207"/>
        <v>5</v>
      </c>
      <c r="K1017" s="37"/>
      <c r="L1017" s="55"/>
    </row>
    <row r="1018" spans="1:12" x14ac:dyDescent="0.3">
      <c r="A1018" s="24" t="s">
        <v>2624</v>
      </c>
      <c r="B1018" s="262">
        <v>1</v>
      </c>
      <c r="C1018" s="281" t="s">
        <v>1311</v>
      </c>
      <c r="D1018" s="22">
        <v>0</v>
      </c>
      <c r="E1018" s="22">
        <v>3</v>
      </c>
      <c r="F1018" s="37"/>
      <c r="G1018" s="37"/>
      <c r="H1018" s="37">
        <f>VLOOKUP(E1018,'_Score matrix'!$B$31:$C$35,2,FALSE)</f>
        <v>1</v>
      </c>
      <c r="I1018" s="37">
        <f t="shared" si="204"/>
        <v>0</v>
      </c>
      <c r="J1018" s="37">
        <f t="shared" si="207"/>
        <v>5</v>
      </c>
      <c r="K1018" s="37"/>
      <c r="L1018" s="55"/>
    </row>
    <row r="1019" spans="1:12" x14ac:dyDescent="0.3">
      <c r="A1019" s="24" t="s">
        <v>2632</v>
      </c>
      <c r="B1019" s="262">
        <v>1</v>
      </c>
      <c r="C1019" s="281" t="s">
        <v>1311</v>
      </c>
      <c r="D1019" s="22">
        <v>0</v>
      </c>
      <c r="E1019" s="22">
        <v>3</v>
      </c>
      <c r="F1019" s="37"/>
      <c r="G1019" s="37"/>
      <c r="H1019" s="37">
        <f>VLOOKUP(E1019,'_Score matrix'!$B$31:$C$35,2,FALSE)</f>
        <v>1</v>
      </c>
      <c r="I1019" s="37">
        <f t="shared" si="204"/>
        <v>0</v>
      </c>
      <c r="J1019" s="37">
        <f t="shared" ref="J1019:J1023" si="208">5*H1019</f>
        <v>5</v>
      </c>
      <c r="K1019" s="37"/>
      <c r="L1019" s="55"/>
    </row>
    <row r="1020" spans="1:12" x14ac:dyDescent="0.3">
      <c r="A1020" s="24" t="s">
        <v>2637</v>
      </c>
      <c r="B1020" s="262">
        <v>1</v>
      </c>
      <c r="C1020" s="281" t="s">
        <v>1311</v>
      </c>
      <c r="D1020" s="22">
        <v>0</v>
      </c>
      <c r="E1020" s="22">
        <v>3</v>
      </c>
      <c r="F1020" s="200" t="s">
        <v>4438</v>
      </c>
      <c r="G1020" s="200" t="str">
        <f>IF(B1020=1,F1020,"")</f>
        <v>ID.IM-03</v>
      </c>
      <c r="H1020" s="37">
        <f>VLOOKUP(E1020,'_Score matrix'!$B$31:$C$35,2,FALSE)</f>
        <v>1</v>
      </c>
      <c r="I1020" s="37">
        <f t="shared" si="204"/>
        <v>0</v>
      </c>
      <c r="J1020" s="37">
        <f t="shared" si="208"/>
        <v>5</v>
      </c>
      <c r="K1020" s="37"/>
      <c r="L1020" s="55"/>
    </row>
    <row r="1021" spans="1:12" x14ac:dyDescent="0.3">
      <c r="A1021" s="24" t="s">
        <v>2625</v>
      </c>
      <c r="B1021" s="262">
        <v>1</v>
      </c>
      <c r="C1021" s="281" t="s">
        <v>1311</v>
      </c>
      <c r="D1021" s="22">
        <v>0</v>
      </c>
      <c r="E1021" s="22">
        <v>3</v>
      </c>
      <c r="F1021" s="37"/>
      <c r="G1021" s="37"/>
      <c r="H1021" s="37">
        <f>VLOOKUP(E1021,'_Score matrix'!$B$31:$C$35,2,FALSE)</f>
        <v>1</v>
      </c>
      <c r="I1021" s="37">
        <f t="shared" si="204"/>
        <v>0</v>
      </c>
      <c r="J1021" s="37">
        <f t="shared" si="208"/>
        <v>5</v>
      </c>
      <c r="K1021" s="37"/>
      <c r="L1021" s="55"/>
    </row>
    <row r="1022" spans="1:12" x14ac:dyDescent="0.3">
      <c r="A1022" s="24" t="s">
        <v>2626</v>
      </c>
      <c r="B1022" s="262">
        <v>1</v>
      </c>
      <c r="C1022" s="281" t="s">
        <v>1311</v>
      </c>
      <c r="D1022" s="22">
        <v>0</v>
      </c>
      <c r="E1022" s="22">
        <v>3</v>
      </c>
      <c r="F1022" s="200" t="s">
        <v>4438</v>
      </c>
      <c r="G1022" s="200" t="str">
        <f>IF(B1022=1,F1022,"")</f>
        <v>ID.IM-03</v>
      </c>
      <c r="H1022" s="37">
        <f>VLOOKUP(E1022,'_Score matrix'!$B$31:$C$35,2,FALSE)</f>
        <v>1</v>
      </c>
      <c r="I1022" s="37">
        <f t="shared" si="204"/>
        <v>0</v>
      </c>
      <c r="J1022" s="37">
        <f t="shared" si="208"/>
        <v>5</v>
      </c>
      <c r="K1022" s="37"/>
      <c r="L1022" s="55"/>
    </row>
    <row r="1023" spans="1:12" ht="15.15" thickBot="1" x14ac:dyDescent="0.35">
      <c r="A1023" s="183" t="s">
        <v>2627</v>
      </c>
      <c r="B1023" s="521">
        <v>1</v>
      </c>
      <c r="C1023" s="297" t="s">
        <v>1311</v>
      </c>
      <c r="D1023" s="67">
        <v>0</v>
      </c>
      <c r="E1023" s="67">
        <v>3</v>
      </c>
      <c r="F1023" s="200" t="s">
        <v>4438</v>
      </c>
      <c r="G1023" s="200" t="str">
        <f>IF(B1023=1,F1023,"")</f>
        <v>ID.IM-03</v>
      </c>
      <c r="H1023" s="44">
        <f>VLOOKUP(E1023,'_Score matrix'!$B$31:$C$35,2,FALSE)</f>
        <v>1</v>
      </c>
      <c r="I1023" s="44">
        <f t="shared" si="204"/>
        <v>0</v>
      </c>
      <c r="J1023" s="44">
        <f t="shared" si="208"/>
        <v>5</v>
      </c>
      <c r="K1023" s="44"/>
      <c r="L1023" s="62"/>
    </row>
    <row r="1024" spans="1:12" ht="15.15" thickBot="1" x14ac:dyDescent="0.35">
      <c r="A1024" s="508"/>
      <c r="B1024" s="258"/>
      <c r="C1024" s="277"/>
      <c r="D1024" s="58"/>
      <c r="E1024" s="58"/>
      <c r="F1024" s="33"/>
      <c r="G1024" s="33"/>
      <c r="H1024" s="39"/>
      <c r="I1024" s="39"/>
      <c r="J1024" s="39"/>
      <c r="K1024" s="39"/>
      <c r="L1024" s="230"/>
    </row>
    <row r="1025" spans="1:12" ht="15.15" thickBot="1" x14ac:dyDescent="0.35">
      <c r="A1025" s="503" t="s">
        <v>5009</v>
      </c>
      <c r="B1025" s="504"/>
      <c r="C1025" s="505"/>
      <c r="D1025" s="506"/>
      <c r="E1025" s="506"/>
      <c r="F1025" s="507"/>
      <c r="G1025" s="507"/>
      <c r="H1025" s="507"/>
      <c r="I1025" s="507"/>
      <c r="J1025" s="507"/>
      <c r="K1025" s="507"/>
      <c r="L1025" s="457"/>
    </row>
    <row r="1026" spans="1:12" x14ac:dyDescent="0.3">
      <c r="A1026" s="24" t="s">
        <v>2666</v>
      </c>
      <c r="B1026" s="262">
        <v>1</v>
      </c>
      <c r="C1026" s="281" t="s">
        <v>1311</v>
      </c>
      <c r="D1026" s="22">
        <v>0</v>
      </c>
      <c r="E1026" s="22">
        <v>3</v>
      </c>
      <c r="F1026" s="37"/>
      <c r="G1026" s="37"/>
      <c r="H1026" s="37">
        <f>VLOOKUP(E1026,'_Score matrix'!$B$31:$C$35,2,FALSE)</f>
        <v>1</v>
      </c>
      <c r="I1026" s="37">
        <f t="shared" ref="I1026:I1041" si="209">D1026*H1026</f>
        <v>0</v>
      </c>
      <c r="J1026" s="37">
        <f t="shared" ref="J1026:J1034" si="210">5*H1026</f>
        <v>5</v>
      </c>
      <c r="K1026" s="37"/>
      <c r="L1026" s="55"/>
    </row>
    <row r="1027" spans="1:12" x14ac:dyDescent="0.3">
      <c r="A1027" s="24" t="s">
        <v>2667</v>
      </c>
      <c r="B1027" s="262">
        <v>1</v>
      </c>
      <c r="C1027" s="281" t="s">
        <v>1311</v>
      </c>
      <c r="D1027" s="22">
        <v>0</v>
      </c>
      <c r="E1027" s="22">
        <v>3</v>
      </c>
      <c r="F1027" s="37"/>
      <c r="G1027" s="37"/>
      <c r="H1027" s="37">
        <f>VLOOKUP(E1027,'_Score matrix'!$B$31:$C$35,2,FALSE)</f>
        <v>1</v>
      </c>
      <c r="I1027" s="37">
        <f t="shared" si="209"/>
        <v>0</v>
      </c>
      <c r="J1027" s="37">
        <f t="shared" si="210"/>
        <v>5</v>
      </c>
      <c r="K1027" s="37"/>
      <c r="L1027" s="55"/>
    </row>
    <row r="1028" spans="1:12" x14ac:dyDescent="0.3">
      <c r="A1028" s="24" t="s">
        <v>2668</v>
      </c>
      <c r="B1028" s="262">
        <v>1</v>
      </c>
      <c r="C1028" s="281" t="s">
        <v>1311</v>
      </c>
      <c r="D1028" s="22">
        <v>0</v>
      </c>
      <c r="E1028" s="22">
        <v>3</v>
      </c>
      <c r="F1028" s="200" t="s">
        <v>4398</v>
      </c>
      <c r="G1028" s="200" t="str">
        <f>IF(B1028=1,F1028,"")</f>
        <v>GV.RR-02</v>
      </c>
      <c r="H1028" s="37">
        <f>VLOOKUP(E1028,'_Score matrix'!$B$31:$C$35,2,FALSE)</f>
        <v>1</v>
      </c>
      <c r="I1028" s="37">
        <f t="shared" si="209"/>
        <v>0</v>
      </c>
      <c r="J1028" s="37">
        <f t="shared" si="210"/>
        <v>5</v>
      </c>
      <c r="K1028" s="37"/>
      <c r="L1028" s="55"/>
    </row>
    <row r="1029" spans="1:12" x14ac:dyDescent="0.3">
      <c r="A1029" s="24" t="s">
        <v>2669</v>
      </c>
      <c r="B1029" s="262">
        <v>1</v>
      </c>
      <c r="C1029" s="281" t="s">
        <v>1311</v>
      </c>
      <c r="D1029" s="22">
        <v>0</v>
      </c>
      <c r="E1029" s="22">
        <v>3</v>
      </c>
      <c r="F1029" s="37"/>
      <c r="G1029" s="37"/>
      <c r="H1029" s="37">
        <f>VLOOKUP(E1029,'_Score matrix'!$B$31:$C$35,2,FALSE)</f>
        <v>1</v>
      </c>
      <c r="I1029" s="37">
        <f t="shared" si="209"/>
        <v>0</v>
      </c>
      <c r="J1029" s="37">
        <f t="shared" si="210"/>
        <v>5</v>
      </c>
      <c r="K1029" s="37"/>
      <c r="L1029" s="55"/>
    </row>
    <row r="1030" spans="1:12" x14ac:dyDescent="0.3">
      <c r="A1030" s="24" t="s">
        <v>2670</v>
      </c>
      <c r="B1030" s="262">
        <v>1</v>
      </c>
      <c r="C1030" s="281" t="s">
        <v>1311</v>
      </c>
      <c r="D1030" s="22">
        <v>0</v>
      </c>
      <c r="E1030" s="22">
        <v>3</v>
      </c>
      <c r="F1030" s="37"/>
      <c r="G1030" s="37"/>
      <c r="H1030" s="37">
        <f>VLOOKUP(E1030,'_Score matrix'!$B$31:$C$35,2,FALSE)</f>
        <v>1</v>
      </c>
      <c r="I1030" s="37">
        <f t="shared" si="209"/>
        <v>0</v>
      </c>
      <c r="J1030" s="37">
        <f t="shared" si="210"/>
        <v>5</v>
      </c>
      <c r="K1030" s="37"/>
      <c r="L1030" s="55"/>
    </row>
    <row r="1031" spans="1:12" x14ac:dyDescent="0.3">
      <c r="A1031" s="24" t="s">
        <v>2671</v>
      </c>
      <c r="B1031" s="262">
        <v>1</v>
      </c>
      <c r="C1031" s="281" t="s">
        <v>1311</v>
      </c>
      <c r="D1031" s="22">
        <v>0</v>
      </c>
      <c r="E1031" s="22">
        <v>3</v>
      </c>
      <c r="F1031" s="37"/>
      <c r="G1031" s="37"/>
      <c r="H1031" s="37">
        <f>VLOOKUP(E1031,'_Score matrix'!$B$31:$C$35,2,FALSE)</f>
        <v>1</v>
      </c>
      <c r="I1031" s="37">
        <f t="shared" si="209"/>
        <v>0</v>
      </c>
      <c r="J1031" s="37">
        <f t="shared" si="210"/>
        <v>5</v>
      </c>
      <c r="K1031" s="37"/>
      <c r="L1031" s="55"/>
    </row>
    <row r="1032" spans="1:12" x14ac:dyDescent="0.3">
      <c r="A1032" s="24" t="s">
        <v>2672</v>
      </c>
      <c r="B1032" s="262">
        <v>1</v>
      </c>
      <c r="C1032" s="281" t="s">
        <v>1311</v>
      </c>
      <c r="D1032" s="22">
        <v>0</v>
      </c>
      <c r="E1032" s="22">
        <v>3</v>
      </c>
      <c r="F1032" s="200" t="s">
        <v>4461</v>
      </c>
      <c r="G1032" s="200" t="str">
        <f>IF(B1032=1,F1032,"")</f>
        <v>PR.IR-01</v>
      </c>
      <c r="H1032" s="37">
        <f>VLOOKUP(E1032,'_Score matrix'!$B$31:$C$35,2,FALSE)</f>
        <v>1</v>
      </c>
      <c r="I1032" s="37">
        <f t="shared" si="209"/>
        <v>0</v>
      </c>
      <c r="J1032" s="37">
        <f t="shared" si="210"/>
        <v>5</v>
      </c>
      <c r="K1032" s="37"/>
      <c r="L1032" s="55"/>
    </row>
    <row r="1033" spans="1:12" x14ac:dyDescent="0.3">
      <c r="A1033" s="24" t="s">
        <v>2673</v>
      </c>
      <c r="B1033" s="262">
        <v>1</v>
      </c>
      <c r="C1033" s="281" t="s">
        <v>1311</v>
      </c>
      <c r="D1033" s="22">
        <v>0</v>
      </c>
      <c r="E1033" s="22">
        <v>3</v>
      </c>
      <c r="F1033" s="37"/>
      <c r="G1033" s="37"/>
      <c r="H1033" s="37">
        <f>VLOOKUP(E1033,'_Score matrix'!$B$31:$C$35,2,FALSE)</f>
        <v>1</v>
      </c>
      <c r="I1033" s="37">
        <f t="shared" si="209"/>
        <v>0</v>
      </c>
      <c r="J1033" s="37">
        <f t="shared" si="210"/>
        <v>5</v>
      </c>
      <c r="K1033" s="37"/>
      <c r="L1033" s="55"/>
    </row>
    <row r="1034" spans="1:12" x14ac:dyDescent="0.3">
      <c r="A1034" s="24" t="s">
        <v>2674</v>
      </c>
      <c r="B1034" s="262">
        <v>1</v>
      </c>
      <c r="C1034" s="281" t="s">
        <v>1311</v>
      </c>
      <c r="D1034" s="22">
        <v>0</v>
      </c>
      <c r="E1034" s="22">
        <v>3</v>
      </c>
      <c r="F1034" s="37"/>
      <c r="G1034" s="37"/>
      <c r="H1034" s="37">
        <f>VLOOKUP(E1034,'_Score matrix'!$B$31:$C$35,2,FALSE)</f>
        <v>1</v>
      </c>
      <c r="I1034" s="37">
        <f t="shared" si="209"/>
        <v>0</v>
      </c>
      <c r="J1034" s="37">
        <f t="shared" si="210"/>
        <v>5</v>
      </c>
      <c r="K1034" s="37"/>
      <c r="L1034" s="55"/>
    </row>
    <row r="1035" spans="1:12" x14ac:dyDescent="0.3">
      <c r="A1035" s="24" t="s">
        <v>2675</v>
      </c>
      <c r="B1035" s="262">
        <v>1</v>
      </c>
      <c r="C1035" s="281" t="s">
        <v>1311</v>
      </c>
      <c r="D1035" s="22">
        <v>0</v>
      </c>
      <c r="E1035" s="22">
        <v>3</v>
      </c>
      <c r="F1035" s="37"/>
      <c r="G1035" s="37"/>
      <c r="H1035" s="37">
        <f>VLOOKUP(E1035,'_Score matrix'!$B$31:$C$35,2,FALSE)</f>
        <v>1</v>
      </c>
      <c r="I1035" s="37">
        <f t="shared" si="209"/>
        <v>0</v>
      </c>
      <c r="J1035" s="37">
        <f t="shared" ref="J1035:J1041" si="211">5*H1035</f>
        <v>5</v>
      </c>
      <c r="K1035" s="37"/>
      <c r="L1035" s="55"/>
    </row>
    <row r="1036" spans="1:12" x14ac:dyDescent="0.3">
      <c r="A1036" s="24" t="s">
        <v>2686</v>
      </c>
      <c r="B1036" s="262">
        <v>1</v>
      </c>
      <c r="C1036" s="281" t="s">
        <v>1311</v>
      </c>
      <c r="D1036" s="22">
        <v>0</v>
      </c>
      <c r="E1036" s="22">
        <v>3</v>
      </c>
      <c r="F1036" s="37" t="s">
        <v>4437</v>
      </c>
      <c r="G1036" s="37" t="str">
        <f>IF(B1036=1,F1036,"")</f>
        <v>ID.IM-02</v>
      </c>
      <c r="H1036" s="37">
        <f>VLOOKUP(E1036,'_Score matrix'!$B$31:$C$35,2,FALSE)</f>
        <v>1</v>
      </c>
      <c r="I1036" s="37">
        <f t="shared" si="209"/>
        <v>0</v>
      </c>
      <c r="J1036" s="37">
        <f t="shared" si="211"/>
        <v>5</v>
      </c>
      <c r="K1036" s="37"/>
      <c r="L1036" s="55"/>
    </row>
    <row r="1037" spans="1:12" x14ac:dyDescent="0.3">
      <c r="A1037" s="24" t="s">
        <v>2687</v>
      </c>
      <c r="B1037" s="262">
        <v>1</v>
      </c>
      <c r="C1037" s="281" t="s">
        <v>1311</v>
      </c>
      <c r="D1037" s="22">
        <v>0</v>
      </c>
      <c r="E1037" s="22">
        <v>3</v>
      </c>
      <c r="F1037" s="37" t="s">
        <v>4437</v>
      </c>
      <c r="G1037" s="37" t="str">
        <f>IF(B1037=1,F1037,"")</f>
        <v>ID.IM-02</v>
      </c>
      <c r="H1037" s="37">
        <f>VLOOKUP(E1037,'_Score matrix'!$B$31:$C$35,2,FALSE)</f>
        <v>1</v>
      </c>
      <c r="I1037" s="37">
        <f t="shared" si="209"/>
        <v>0</v>
      </c>
      <c r="J1037" s="37">
        <f t="shared" si="211"/>
        <v>5</v>
      </c>
      <c r="K1037" s="37"/>
      <c r="L1037" s="55"/>
    </row>
    <row r="1038" spans="1:12" x14ac:dyDescent="0.3">
      <c r="A1038" s="24" t="s">
        <v>2688</v>
      </c>
      <c r="B1038" s="262">
        <v>1</v>
      </c>
      <c r="C1038" s="281" t="s">
        <v>1311</v>
      </c>
      <c r="D1038" s="22">
        <v>0</v>
      </c>
      <c r="E1038" s="22">
        <v>3</v>
      </c>
      <c r="F1038" s="37" t="s">
        <v>4437</v>
      </c>
      <c r="G1038" s="37" t="str">
        <f>IF(B1038=1,F1038,"")</f>
        <v>ID.IM-02</v>
      </c>
      <c r="H1038" s="37">
        <f>VLOOKUP(E1038,'_Score matrix'!$B$31:$C$35,2,FALSE)</f>
        <v>1</v>
      </c>
      <c r="I1038" s="37">
        <f t="shared" si="209"/>
        <v>0</v>
      </c>
      <c r="J1038" s="37">
        <f t="shared" si="211"/>
        <v>5</v>
      </c>
      <c r="K1038" s="37"/>
      <c r="L1038" s="55"/>
    </row>
    <row r="1039" spans="1:12" x14ac:dyDescent="0.3">
      <c r="A1039" s="24" t="s">
        <v>2689</v>
      </c>
      <c r="B1039" s="262">
        <v>1</v>
      </c>
      <c r="C1039" s="281" t="s">
        <v>1311</v>
      </c>
      <c r="D1039" s="22">
        <v>0</v>
      </c>
      <c r="E1039" s="22">
        <v>3</v>
      </c>
      <c r="F1039" s="37" t="s">
        <v>4437</v>
      </c>
      <c r="G1039" s="37" t="str">
        <f>IF(B1039=1,F1039,"")</f>
        <v>ID.IM-02</v>
      </c>
      <c r="H1039" s="37">
        <f>VLOOKUP(E1039,'_Score matrix'!$B$31:$C$35,2,FALSE)</f>
        <v>1</v>
      </c>
      <c r="I1039" s="37">
        <f t="shared" si="209"/>
        <v>0</v>
      </c>
      <c r="J1039" s="37">
        <f t="shared" si="211"/>
        <v>5</v>
      </c>
      <c r="K1039" s="37"/>
      <c r="L1039" s="55"/>
    </row>
    <row r="1040" spans="1:12" x14ac:dyDescent="0.3">
      <c r="A1040" s="24" t="s">
        <v>2690</v>
      </c>
      <c r="B1040" s="262">
        <v>1</v>
      </c>
      <c r="C1040" s="281" t="s">
        <v>1311</v>
      </c>
      <c r="D1040" s="22">
        <v>0</v>
      </c>
      <c r="E1040" s="22">
        <v>3</v>
      </c>
      <c r="F1040" s="37"/>
      <c r="G1040" s="37"/>
      <c r="H1040" s="37">
        <f>VLOOKUP(E1040,'_Score matrix'!$B$31:$C$35,2,FALSE)</f>
        <v>1</v>
      </c>
      <c r="I1040" s="37">
        <f t="shared" si="209"/>
        <v>0</v>
      </c>
      <c r="J1040" s="37">
        <f t="shared" si="211"/>
        <v>5</v>
      </c>
      <c r="K1040" s="37"/>
      <c r="L1040" s="55"/>
    </row>
    <row r="1041" spans="1:12" ht="15.15" thickBot="1" x14ac:dyDescent="0.35">
      <c r="A1041" s="24" t="s">
        <v>2691</v>
      </c>
      <c r="B1041" s="262">
        <v>1</v>
      </c>
      <c r="C1041" s="281" t="s">
        <v>1311</v>
      </c>
      <c r="D1041" s="22">
        <v>0</v>
      </c>
      <c r="E1041" s="22">
        <v>3</v>
      </c>
      <c r="F1041" s="200" t="s">
        <v>4438</v>
      </c>
      <c r="G1041" s="200" t="str">
        <f>IF(B1041=1,F1041,"")</f>
        <v>ID.IM-03</v>
      </c>
      <c r="H1041" s="37">
        <f>VLOOKUP(E1041,'_Score matrix'!$B$31:$C$35,2,FALSE)</f>
        <v>1</v>
      </c>
      <c r="I1041" s="37">
        <f t="shared" si="209"/>
        <v>0</v>
      </c>
      <c r="J1041" s="37">
        <f t="shared" si="211"/>
        <v>5</v>
      </c>
      <c r="K1041" s="37"/>
      <c r="L1041" s="55"/>
    </row>
    <row r="1042" spans="1:12" ht="15.15" thickBot="1" x14ac:dyDescent="0.35">
      <c r="A1042" s="69" t="s">
        <v>377</v>
      </c>
      <c r="B1042" s="257"/>
      <c r="C1042" s="276"/>
      <c r="D1042" s="20">
        <f>SUMIFS(D:D,$A:$A,"M 5*",$B:$B,1,$C:$C,"M",$L:$L,"&lt;&gt;NIST MAPPING")</f>
        <v>0</v>
      </c>
      <c r="E1042" s="20">
        <f>SUMIFS(E:E,$A:$A,"M 5*",$B:$B,1,$C:$C,"M",$L:$L,"&lt;&gt;NIST MAPPING")</f>
        <v>54</v>
      </c>
      <c r="F1042" s="33"/>
      <c r="G1042" s="33"/>
      <c r="H1042" s="33">
        <f>SUMIFS(H:H,$A:$A,"M 5*",$B:$B,1,$C:$C,"M",$L:$L,"&lt;&gt;NIST MAPPING")</f>
        <v>18</v>
      </c>
      <c r="I1042" s="33">
        <f>SUMIFS(I:I,$A:$A,"M 5*",$B:$B,1,$C:$C,"M",$L:$L,"&lt;&gt;NIST MAPPING")</f>
        <v>0</v>
      </c>
      <c r="J1042" s="33">
        <f>SUMIFS(J:J,$A:$A,"M 5*",$B:$B,1,$C:$C,"M",$L:$L,"&lt;&gt;NIST MAPPING")</f>
        <v>90</v>
      </c>
      <c r="K1042" s="33">
        <f>IF(ROUND(100*(I1042-H1042)/(J1042-H1042),2) &lt; 0, 0, ROUND(100*(I1042-H1042)/(J1042-H1042),2))</f>
        <v>0</v>
      </c>
      <c r="L1042" s="457"/>
    </row>
    <row r="1043" spans="1:12" ht="15.15" thickBot="1" x14ac:dyDescent="0.35">
      <c r="A1043" s="130"/>
      <c r="B1043" s="515"/>
      <c r="C1043" s="516"/>
      <c r="D1043" s="517"/>
      <c r="E1043" s="517"/>
      <c r="F1043" s="518"/>
      <c r="G1043" s="518"/>
      <c r="H1043" s="518"/>
      <c r="I1043" s="518"/>
      <c r="J1043" s="518"/>
      <c r="K1043" s="518"/>
      <c r="L1043" s="131"/>
    </row>
    <row r="1044" spans="1:12" x14ac:dyDescent="0.3">
      <c r="A1044" s="53" t="s">
        <v>154</v>
      </c>
      <c r="B1044" s="519"/>
      <c r="C1044" s="520"/>
      <c r="D1044" s="66"/>
      <c r="E1044" s="66"/>
      <c r="F1044" s="42"/>
      <c r="G1044" s="42"/>
      <c r="H1044" s="42"/>
      <c r="I1044" s="42"/>
      <c r="J1044" s="42"/>
      <c r="K1044" s="42"/>
      <c r="L1044" s="59"/>
    </row>
    <row r="1045" spans="1:12" x14ac:dyDescent="0.3">
      <c r="A1045" s="24" t="s">
        <v>572</v>
      </c>
      <c r="B1045" s="262">
        <f>$D$320-1</f>
        <v>1</v>
      </c>
      <c r="C1045" s="281" t="s">
        <v>1311</v>
      </c>
      <c r="D1045" s="22">
        <v>0</v>
      </c>
      <c r="E1045" s="22">
        <v>3</v>
      </c>
      <c r="F1045" s="37" t="s">
        <v>4433</v>
      </c>
      <c r="G1045" s="37" t="str">
        <f t="shared" ref="G1045:G1064" si="212">IF(B1045=1,F1045,"")</f>
        <v>ID.AM-08</v>
      </c>
      <c r="H1045" s="37">
        <f>VLOOKUP(E1045,'_Score matrix'!$B$31:$C$35,2,FALSE)</f>
        <v>1</v>
      </c>
      <c r="I1045" s="37">
        <f t="shared" ref="I1045:I1064" si="213">D1045*H1045</f>
        <v>0</v>
      </c>
      <c r="J1045" s="37">
        <f t="shared" ref="J1045" si="214">5*H1045</f>
        <v>5</v>
      </c>
      <c r="K1045" s="37"/>
      <c r="L1045" s="55"/>
    </row>
    <row r="1046" spans="1:12" x14ac:dyDescent="0.3">
      <c r="A1046" s="24" t="s">
        <v>573</v>
      </c>
      <c r="B1046" s="262">
        <f>$D$320-1</f>
        <v>1</v>
      </c>
      <c r="C1046" s="281" t="s">
        <v>1311</v>
      </c>
      <c r="D1046" s="22">
        <v>0</v>
      </c>
      <c r="E1046" s="22">
        <v>3</v>
      </c>
      <c r="F1046" s="37" t="s">
        <v>4433</v>
      </c>
      <c r="G1046" s="37" t="str">
        <f t="shared" si="212"/>
        <v>ID.AM-08</v>
      </c>
      <c r="H1046" s="37">
        <f>VLOOKUP(E1046,'_Score matrix'!$B$31:$C$35,2,FALSE)</f>
        <v>1</v>
      </c>
      <c r="I1046" s="37">
        <f t="shared" si="213"/>
        <v>0</v>
      </c>
      <c r="J1046" s="37">
        <f t="shared" ref="J1046:J1049" si="215">5*H1046</f>
        <v>5</v>
      </c>
      <c r="K1046" s="37"/>
      <c r="L1046" s="55"/>
    </row>
    <row r="1047" spans="1:12" x14ac:dyDescent="0.3">
      <c r="A1047" s="24" t="s">
        <v>574</v>
      </c>
      <c r="B1047" s="262">
        <f>$D$320-1</f>
        <v>1</v>
      </c>
      <c r="C1047" s="281" t="s">
        <v>1311</v>
      </c>
      <c r="D1047" s="22">
        <v>0</v>
      </c>
      <c r="E1047" s="22">
        <v>3</v>
      </c>
      <c r="F1047" s="37" t="s">
        <v>4433</v>
      </c>
      <c r="G1047" s="37" t="str">
        <f t="shared" si="212"/>
        <v>ID.AM-08</v>
      </c>
      <c r="H1047" s="37">
        <f>VLOOKUP(E1047,'_Score matrix'!$B$31:$C$35,2,FALSE)</f>
        <v>1</v>
      </c>
      <c r="I1047" s="37">
        <f t="shared" si="213"/>
        <v>0</v>
      </c>
      <c r="J1047" s="37">
        <f t="shared" si="215"/>
        <v>5</v>
      </c>
      <c r="K1047" s="37"/>
      <c r="L1047" s="55"/>
    </row>
    <row r="1048" spans="1:12" x14ac:dyDescent="0.3">
      <c r="A1048" s="24" t="s">
        <v>761</v>
      </c>
      <c r="B1048" s="262">
        <f>$D$320-1</f>
        <v>1</v>
      </c>
      <c r="C1048" s="281" t="s">
        <v>1311</v>
      </c>
      <c r="D1048" s="22">
        <v>0</v>
      </c>
      <c r="E1048" s="22">
        <v>3</v>
      </c>
      <c r="F1048" s="37" t="s">
        <v>4433</v>
      </c>
      <c r="G1048" s="37" t="str">
        <f t="shared" si="212"/>
        <v>ID.AM-08</v>
      </c>
      <c r="H1048" s="37">
        <f>VLOOKUP(E1048,'_Score matrix'!$B$31:$C$35,2,FALSE)</f>
        <v>1</v>
      </c>
      <c r="I1048" s="37">
        <f t="shared" si="213"/>
        <v>0</v>
      </c>
      <c r="J1048" s="37">
        <f t="shared" si="215"/>
        <v>5</v>
      </c>
      <c r="K1048" s="37"/>
      <c r="L1048" s="55"/>
    </row>
    <row r="1049" spans="1:12" x14ac:dyDescent="0.3">
      <c r="A1049" s="24" t="s">
        <v>2305</v>
      </c>
      <c r="B1049" s="262">
        <f>$D$320-1</f>
        <v>1</v>
      </c>
      <c r="C1049" s="281" t="s">
        <v>1311</v>
      </c>
      <c r="D1049" s="22">
        <v>0</v>
      </c>
      <c r="E1049" s="22">
        <v>3</v>
      </c>
      <c r="F1049" s="37" t="s">
        <v>4433</v>
      </c>
      <c r="G1049" s="37" t="str">
        <f t="shared" si="212"/>
        <v>ID.AM-08</v>
      </c>
      <c r="H1049" s="37">
        <f>VLOOKUP(E1049,'_Score matrix'!$B$31:$C$35,2,FALSE)</f>
        <v>1</v>
      </c>
      <c r="I1049" s="37">
        <f t="shared" si="213"/>
        <v>0</v>
      </c>
      <c r="J1049" s="37">
        <f t="shared" si="215"/>
        <v>5</v>
      </c>
      <c r="K1049" s="37"/>
      <c r="L1049" s="55"/>
    </row>
    <row r="1050" spans="1:12" x14ac:dyDescent="0.3">
      <c r="A1050" s="24" t="s">
        <v>586</v>
      </c>
      <c r="B1050" s="262">
        <f>$D$376-1</f>
        <v>1</v>
      </c>
      <c r="C1050" s="281" t="s">
        <v>1311</v>
      </c>
      <c r="D1050" s="22">
        <v>0</v>
      </c>
      <c r="E1050" s="22">
        <v>3</v>
      </c>
      <c r="F1050" s="37" t="s">
        <v>4433</v>
      </c>
      <c r="G1050" s="37" t="str">
        <f t="shared" si="212"/>
        <v>ID.AM-08</v>
      </c>
      <c r="H1050" s="37">
        <f>VLOOKUP(E1050,'_Score matrix'!$B$31:$C$35,2,FALSE)</f>
        <v>1</v>
      </c>
      <c r="I1050" s="37">
        <f t="shared" si="213"/>
        <v>0</v>
      </c>
      <c r="J1050" s="37">
        <f t="shared" ref="J1050:J1064" si="216">5*H1050</f>
        <v>5</v>
      </c>
      <c r="K1050" s="37"/>
      <c r="L1050" s="55"/>
    </row>
    <row r="1051" spans="1:12" x14ac:dyDescent="0.3">
      <c r="A1051" s="24" t="s">
        <v>587</v>
      </c>
      <c r="B1051" s="262">
        <f>$D$376-1</f>
        <v>1</v>
      </c>
      <c r="C1051" s="281" t="s">
        <v>1311</v>
      </c>
      <c r="D1051" s="22">
        <v>0</v>
      </c>
      <c r="E1051" s="22">
        <v>3</v>
      </c>
      <c r="F1051" s="37" t="s">
        <v>4433</v>
      </c>
      <c r="G1051" s="37" t="str">
        <f t="shared" si="212"/>
        <v>ID.AM-08</v>
      </c>
      <c r="H1051" s="37">
        <f>VLOOKUP(E1051,'_Score matrix'!$B$31:$C$35,2,FALSE)</f>
        <v>1</v>
      </c>
      <c r="I1051" s="37">
        <f t="shared" si="213"/>
        <v>0</v>
      </c>
      <c r="J1051" s="37">
        <f t="shared" si="216"/>
        <v>5</v>
      </c>
      <c r="K1051" s="37"/>
      <c r="L1051" s="55"/>
    </row>
    <row r="1052" spans="1:12" x14ac:dyDescent="0.3">
      <c r="A1052" s="24" t="s">
        <v>1725</v>
      </c>
      <c r="B1052" s="262">
        <f>$D$376-1</f>
        <v>1</v>
      </c>
      <c r="C1052" s="281" t="s">
        <v>1311</v>
      </c>
      <c r="D1052" s="22">
        <v>0</v>
      </c>
      <c r="E1052" s="22">
        <v>3</v>
      </c>
      <c r="F1052" s="37" t="s">
        <v>4433</v>
      </c>
      <c r="G1052" s="37" t="str">
        <f t="shared" si="212"/>
        <v>ID.AM-08</v>
      </c>
      <c r="H1052" s="37">
        <f>VLOOKUP(E1052,'_Score matrix'!$B$31:$C$35,2,FALSE)</f>
        <v>1</v>
      </c>
      <c r="I1052" s="37">
        <f t="shared" si="213"/>
        <v>0</v>
      </c>
      <c r="J1052" s="37">
        <f t="shared" si="216"/>
        <v>5</v>
      </c>
      <c r="K1052" s="37"/>
      <c r="L1052" s="55"/>
    </row>
    <row r="1053" spans="1:12" x14ac:dyDescent="0.3">
      <c r="A1053" s="24" t="s">
        <v>1726</v>
      </c>
      <c r="B1053" s="262">
        <f>$D$376-1</f>
        <v>1</v>
      </c>
      <c r="C1053" s="281" t="s">
        <v>1311</v>
      </c>
      <c r="D1053" s="22">
        <v>0</v>
      </c>
      <c r="E1053" s="22">
        <v>3</v>
      </c>
      <c r="F1053" s="37" t="s">
        <v>4433</v>
      </c>
      <c r="G1053" s="37" t="str">
        <f t="shared" si="212"/>
        <v>ID.AM-08</v>
      </c>
      <c r="H1053" s="37">
        <f>VLOOKUP(E1053,'_Score matrix'!$B$31:$C$35,2,FALSE)</f>
        <v>1</v>
      </c>
      <c r="I1053" s="37">
        <f t="shared" si="213"/>
        <v>0</v>
      </c>
      <c r="J1053" s="37">
        <f t="shared" si="216"/>
        <v>5</v>
      </c>
      <c r="K1053" s="37"/>
      <c r="L1053" s="55"/>
    </row>
    <row r="1054" spans="1:12" x14ac:dyDescent="0.3">
      <c r="A1054" s="24" t="s">
        <v>2306</v>
      </c>
      <c r="B1054" s="262">
        <f>$D$376-1</f>
        <v>1</v>
      </c>
      <c r="C1054" s="281" t="s">
        <v>1311</v>
      </c>
      <c r="D1054" s="22">
        <v>0</v>
      </c>
      <c r="E1054" s="22">
        <v>3</v>
      </c>
      <c r="F1054" s="37" t="s">
        <v>4433</v>
      </c>
      <c r="G1054" s="37" t="str">
        <f t="shared" si="212"/>
        <v>ID.AM-08</v>
      </c>
      <c r="H1054" s="37">
        <f>VLOOKUP(E1054,'_Score matrix'!$B$31:$C$35,2,FALSE)</f>
        <v>1</v>
      </c>
      <c r="I1054" s="37">
        <f t="shared" si="213"/>
        <v>0</v>
      </c>
      <c r="J1054" s="37">
        <f t="shared" si="216"/>
        <v>5</v>
      </c>
      <c r="K1054" s="37"/>
      <c r="L1054" s="55"/>
    </row>
    <row r="1055" spans="1:12" x14ac:dyDescent="0.3">
      <c r="A1055" s="24" t="s">
        <v>599</v>
      </c>
      <c r="B1055" s="262">
        <f>$D$423-1</f>
        <v>1</v>
      </c>
      <c r="C1055" s="281" t="s">
        <v>1311</v>
      </c>
      <c r="D1055" s="22">
        <v>0</v>
      </c>
      <c r="E1055" s="22">
        <v>3</v>
      </c>
      <c r="F1055" s="37" t="s">
        <v>4433</v>
      </c>
      <c r="G1055" s="37" t="str">
        <f t="shared" si="212"/>
        <v>ID.AM-08</v>
      </c>
      <c r="H1055" s="37">
        <f>VLOOKUP(E1055,'_Score matrix'!$B$31:$C$35,2,FALSE)</f>
        <v>1</v>
      </c>
      <c r="I1055" s="37">
        <f t="shared" si="213"/>
        <v>0</v>
      </c>
      <c r="J1055" s="37">
        <f t="shared" si="216"/>
        <v>5</v>
      </c>
      <c r="K1055" s="37"/>
      <c r="L1055" s="55"/>
    </row>
    <row r="1056" spans="1:12" x14ac:dyDescent="0.3">
      <c r="A1056" s="24" t="s">
        <v>600</v>
      </c>
      <c r="B1056" s="262">
        <f t="shared" ref="B1056:B1059" si="217">$D$423-1</f>
        <v>1</v>
      </c>
      <c r="C1056" s="281" t="s">
        <v>1311</v>
      </c>
      <c r="D1056" s="22">
        <v>0</v>
      </c>
      <c r="E1056" s="22">
        <v>3</v>
      </c>
      <c r="F1056" s="37" t="s">
        <v>4433</v>
      </c>
      <c r="G1056" s="37" t="str">
        <f t="shared" si="212"/>
        <v>ID.AM-08</v>
      </c>
      <c r="H1056" s="37">
        <f>VLOOKUP(E1056,'_Score matrix'!$B$31:$C$35,2,FALSE)</f>
        <v>1</v>
      </c>
      <c r="I1056" s="37">
        <f t="shared" si="213"/>
        <v>0</v>
      </c>
      <c r="J1056" s="37">
        <f t="shared" si="216"/>
        <v>5</v>
      </c>
      <c r="K1056" s="37"/>
      <c r="L1056" s="55"/>
    </row>
    <row r="1057" spans="1:12" x14ac:dyDescent="0.3">
      <c r="A1057" s="24" t="s">
        <v>1728</v>
      </c>
      <c r="B1057" s="262">
        <f t="shared" si="217"/>
        <v>1</v>
      </c>
      <c r="C1057" s="281" t="s">
        <v>1311</v>
      </c>
      <c r="D1057" s="22">
        <v>0</v>
      </c>
      <c r="E1057" s="22">
        <v>3</v>
      </c>
      <c r="F1057" s="37" t="s">
        <v>4433</v>
      </c>
      <c r="G1057" s="37" t="str">
        <f t="shared" si="212"/>
        <v>ID.AM-08</v>
      </c>
      <c r="H1057" s="37">
        <f>VLOOKUP(E1057,'_Score matrix'!$B$31:$C$35,2,FALSE)</f>
        <v>1</v>
      </c>
      <c r="I1057" s="37">
        <f t="shared" si="213"/>
        <v>0</v>
      </c>
      <c r="J1057" s="37">
        <f t="shared" si="216"/>
        <v>5</v>
      </c>
      <c r="K1057" s="37"/>
      <c r="L1057" s="55"/>
    </row>
    <row r="1058" spans="1:12" x14ac:dyDescent="0.3">
      <c r="A1058" s="24" t="s">
        <v>1727</v>
      </c>
      <c r="B1058" s="262">
        <f t="shared" si="217"/>
        <v>1</v>
      </c>
      <c r="C1058" s="281" t="s">
        <v>1311</v>
      </c>
      <c r="D1058" s="22">
        <v>0</v>
      </c>
      <c r="E1058" s="22">
        <v>3</v>
      </c>
      <c r="F1058" s="37" t="s">
        <v>4433</v>
      </c>
      <c r="G1058" s="37" t="str">
        <f t="shared" si="212"/>
        <v>ID.AM-08</v>
      </c>
      <c r="H1058" s="37">
        <f>VLOOKUP(E1058,'_Score matrix'!$B$31:$C$35,2,FALSE)</f>
        <v>1</v>
      </c>
      <c r="I1058" s="37">
        <f t="shared" si="213"/>
        <v>0</v>
      </c>
      <c r="J1058" s="37">
        <f t="shared" si="216"/>
        <v>5</v>
      </c>
      <c r="K1058" s="37"/>
      <c r="L1058" s="55"/>
    </row>
    <row r="1059" spans="1:12" x14ac:dyDescent="0.3">
      <c r="A1059" s="24" t="s">
        <v>2310</v>
      </c>
      <c r="B1059" s="262">
        <f t="shared" si="217"/>
        <v>1</v>
      </c>
      <c r="C1059" s="281" t="s">
        <v>1311</v>
      </c>
      <c r="D1059" s="22">
        <v>0</v>
      </c>
      <c r="E1059" s="22">
        <v>3</v>
      </c>
      <c r="F1059" s="37" t="s">
        <v>4433</v>
      </c>
      <c r="G1059" s="37" t="str">
        <f t="shared" si="212"/>
        <v>ID.AM-08</v>
      </c>
      <c r="H1059" s="37">
        <f>VLOOKUP(E1059,'_Score matrix'!$B$31:$C$35,2,FALSE)</f>
        <v>1</v>
      </c>
      <c r="I1059" s="37">
        <f t="shared" si="213"/>
        <v>0</v>
      </c>
      <c r="J1059" s="37">
        <f t="shared" si="216"/>
        <v>5</v>
      </c>
      <c r="K1059" s="37"/>
      <c r="L1059" s="55"/>
    </row>
    <row r="1060" spans="1:12" x14ac:dyDescent="0.3">
      <c r="A1060" s="24" t="s">
        <v>1745</v>
      </c>
      <c r="B1060" s="262">
        <f>$D$477-1</f>
        <v>1</v>
      </c>
      <c r="C1060" s="281" t="s">
        <v>1311</v>
      </c>
      <c r="D1060" s="22">
        <v>0</v>
      </c>
      <c r="E1060" s="22">
        <v>3</v>
      </c>
      <c r="F1060" s="37" t="s">
        <v>4433</v>
      </c>
      <c r="G1060" s="37" t="str">
        <f t="shared" si="212"/>
        <v>ID.AM-08</v>
      </c>
      <c r="H1060" s="37">
        <f>VLOOKUP(E1060,'_Score matrix'!$B$31:$C$35,2,FALSE)</f>
        <v>1</v>
      </c>
      <c r="I1060" s="37">
        <f t="shared" si="213"/>
        <v>0</v>
      </c>
      <c r="J1060" s="37">
        <f t="shared" si="216"/>
        <v>5</v>
      </c>
      <c r="K1060" s="37"/>
      <c r="L1060" s="55"/>
    </row>
    <row r="1061" spans="1:12" x14ac:dyDescent="0.3">
      <c r="A1061" s="24" t="s">
        <v>1746</v>
      </c>
      <c r="B1061" s="262">
        <f t="shared" ref="B1061:B1064" si="218">$D$477-1</f>
        <v>1</v>
      </c>
      <c r="C1061" s="281" t="s">
        <v>1311</v>
      </c>
      <c r="D1061" s="22">
        <v>0</v>
      </c>
      <c r="E1061" s="22">
        <v>3</v>
      </c>
      <c r="F1061" s="37" t="s">
        <v>4433</v>
      </c>
      <c r="G1061" s="37" t="str">
        <f t="shared" si="212"/>
        <v>ID.AM-08</v>
      </c>
      <c r="H1061" s="37">
        <f>VLOOKUP(E1061,'_Score matrix'!$B$31:$C$35,2,FALSE)</f>
        <v>1</v>
      </c>
      <c r="I1061" s="37">
        <f t="shared" si="213"/>
        <v>0</v>
      </c>
      <c r="J1061" s="37">
        <f t="shared" si="216"/>
        <v>5</v>
      </c>
      <c r="K1061" s="37"/>
      <c r="L1061" s="55"/>
    </row>
    <row r="1062" spans="1:12" x14ac:dyDescent="0.3">
      <c r="A1062" s="24" t="s">
        <v>1747</v>
      </c>
      <c r="B1062" s="262">
        <f t="shared" si="218"/>
        <v>1</v>
      </c>
      <c r="C1062" s="281" t="s">
        <v>1311</v>
      </c>
      <c r="D1062" s="22">
        <v>0</v>
      </c>
      <c r="E1062" s="22">
        <v>3</v>
      </c>
      <c r="F1062" s="37" t="s">
        <v>4433</v>
      </c>
      <c r="G1062" s="37" t="str">
        <f t="shared" si="212"/>
        <v>ID.AM-08</v>
      </c>
      <c r="H1062" s="37">
        <f>VLOOKUP(E1062,'_Score matrix'!$B$31:$C$35,2,FALSE)</f>
        <v>1</v>
      </c>
      <c r="I1062" s="37">
        <f t="shared" si="213"/>
        <v>0</v>
      </c>
      <c r="J1062" s="37">
        <f t="shared" si="216"/>
        <v>5</v>
      </c>
      <c r="K1062" s="37"/>
      <c r="L1062" s="55"/>
    </row>
    <row r="1063" spans="1:12" x14ac:dyDescent="0.3">
      <c r="A1063" s="24" t="s">
        <v>1748</v>
      </c>
      <c r="B1063" s="262">
        <f t="shared" si="218"/>
        <v>1</v>
      </c>
      <c r="C1063" s="281" t="s">
        <v>1311</v>
      </c>
      <c r="D1063" s="22">
        <v>0</v>
      </c>
      <c r="E1063" s="22">
        <v>3</v>
      </c>
      <c r="F1063" s="37" t="s">
        <v>4433</v>
      </c>
      <c r="G1063" s="37" t="str">
        <f t="shared" si="212"/>
        <v>ID.AM-08</v>
      </c>
      <c r="H1063" s="37">
        <f>VLOOKUP(E1063,'_Score matrix'!$B$31:$C$35,2,FALSE)</f>
        <v>1</v>
      </c>
      <c r="I1063" s="37">
        <f t="shared" si="213"/>
        <v>0</v>
      </c>
      <c r="J1063" s="37">
        <f t="shared" si="216"/>
        <v>5</v>
      </c>
      <c r="K1063" s="37"/>
      <c r="L1063" s="55"/>
    </row>
    <row r="1064" spans="1:12" ht="15.15" thickBot="1" x14ac:dyDescent="0.35">
      <c r="A1064" s="25" t="s">
        <v>2311</v>
      </c>
      <c r="B1064" s="499">
        <f t="shared" si="218"/>
        <v>1</v>
      </c>
      <c r="C1064" s="500" t="s">
        <v>1311</v>
      </c>
      <c r="D1064" s="26">
        <v>0</v>
      </c>
      <c r="E1064" s="26">
        <v>3</v>
      </c>
      <c r="F1064" s="37" t="s">
        <v>4433</v>
      </c>
      <c r="G1064" s="37" t="str">
        <f t="shared" si="212"/>
        <v>ID.AM-08</v>
      </c>
      <c r="H1064" s="38">
        <f>VLOOKUP(E1064,'_Score matrix'!$B$31:$C$35,2,FALSE)</f>
        <v>1</v>
      </c>
      <c r="I1064" s="38">
        <f t="shared" si="213"/>
        <v>0</v>
      </c>
      <c r="J1064" s="38">
        <f t="shared" si="216"/>
        <v>5</v>
      </c>
      <c r="K1064" s="38"/>
      <c r="L1064" s="56"/>
    </row>
    <row r="1065" spans="1:12" x14ac:dyDescent="0.3">
      <c r="A1065" s="53" t="s">
        <v>517</v>
      </c>
      <c r="B1065" s="519"/>
      <c r="C1065" s="520"/>
      <c r="D1065" s="66"/>
      <c r="E1065" s="66"/>
      <c r="F1065" s="42"/>
      <c r="G1065" s="42"/>
      <c r="H1065" s="42"/>
      <c r="I1065" s="42"/>
      <c r="J1065" s="42"/>
      <c r="K1065" s="42"/>
      <c r="L1065" s="59"/>
    </row>
    <row r="1066" spans="1:12" x14ac:dyDescent="0.3">
      <c r="A1066" s="24" t="s">
        <v>811</v>
      </c>
      <c r="B1066" s="262">
        <f>$D$527-1</f>
        <v>1</v>
      </c>
      <c r="C1066" s="281" t="s">
        <v>1311</v>
      </c>
      <c r="D1066" s="22">
        <v>0</v>
      </c>
      <c r="E1066" s="22">
        <v>3</v>
      </c>
      <c r="F1066" s="37"/>
      <c r="G1066" s="37"/>
      <c r="H1066" s="37">
        <f>VLOOKUP(E1066,'_Score matrix'!$B$31:$C$35,2,FALSE)</f>
        <v>1</v>
      </c>
      <c r="I1066" s="37">
        <f t="shared" ref="I1066:I1074" si="219">D1066*H1066</f>
        <v>0</v>
      </c>
      <c r="J1066" s="37">
        <f t="shared" ref="J1066" si="220">5*H1066</f>
        <v>5</v>
      </c>
      <c r="K1066" s="37"/>
      <c r="L1066" s="55"/>
    </row>
    <row r="1067" spans="1:12" x14ac:dyDescent="0.3">
      <c r="A1067" s="24" t="s">
        <v>820</v>
      </c>
      <c r="B1067" s="262">
        <f>$D$601-1</f>
        <v>1</v>
      </c>
      <c r="C1067" s="281" t="s">
        <v>1311</v>
      </c>
      <c r="D1067" s="22">
        <v>0</v>
      </c>
      <c r="E1067" s="22">
        <v>3</v>
      </c>
      <c r="F1067" s="37"/>
      <c r="G1067" s="37"/>
      <c r="H1067" s="37">
        <f>VLOOKUP(E1067,'_Score matrix'!$B$31:$C$35,2,FALSE)</f>
        <v>1</v>
      </c>
      <c r="I1067" s="37">
        <f t="shared" si="219"/>
        <v>0</v>
      </c>
      <c r="J1067" s="37">
        <f t="shared" ref="J1067" si="221">5*H1067</f>
        <v>5</v>
      </c>
      <c r="K1067" s="37"/>
      <c r="L1067" s="55"/>
    </row>
    <row r="1068" spans="1:12" x14ac:dyDescent="0.3">
      <c r="A1068" s="24" t="s">
        <v>830</v>
      </c>
      <c r="B1068" s="262">
        <f>$D$680-1</f>
        <v>1</v>
      </c>
      <c r="C1068" s="281" t="s">
        <v>1311</v>
      </c>
      <c r="D1068" s="22">
        <v>0</v>
      </c>
      <c r="E1068" s="22">
        <v>3</v>
      </c>
      <c r="F1068" s="37"/>
      <c r="G1068" s="37"/>
      <c r="H1068" s="37">
        <f>VLOOKUP(E1068,'_Score matrix'!$B$31:$C$35,2,FALSE)</f>
        <v>1</v>
      </c>
      <c r="I1068" s="37">
        <f t="shared" si="219"/>
        <v>0</v>
      </c>
      <c r="J1068" s="37">
        <f t="shared" ref="J1068:J1072" si="222">5*H1068</f>
        <v>5</v>
      </c>
      <c r="K1068" s="37"/>
      <c r="L1068" s="55"/>
    </row>
    <row r="1069" spans="1:12" x14ac:dyDescent="0.3">
      <c r="A1069" s="24" t="s">
        <v>840</v>
      </c>
      <c r="B1069" s="262">
        <f>$D$743-1</f>
        <v>1</v>
      </c>
      <c r="C1069" s="281" t="s">
        <v>1311</v>
      </c>
      <c r="D1069" s="22">
        <v>0</v>
      </c>
      <c r="E1069" s="22">
        <v>3</v>
      </c>
      <c r="F1069" s="37"/>
      <c r="G1069" s="37"/>
      <c r="H1069" s="37">
        <f>VLOOKUP(E1069,'_Score matrix'!$B$31:$C$35,2,FALSE)</f>
        <v>1</v>
      </c>
      <c r="I1069" s="37">
        <f t="shared" si="219"/>
        <v>0</v>
      </c>
      <c r="J1069" s="37">
        <f t="shared" si="222"/>
        <v>5</v>
      </c>
      <c r="K1069" s="37"/>
      <c r="L1069" s="55"/>
    </row>
    <row r="1070" spans="1:12" x14ac:dyDescent="0.3">
      <c r="A1070" s="24" t="s">
        <v>850</v>
      </c>
      <c r="B1070" s="262">
        <f>$D$804-1</f>
        <v>1</v>
      </c>
      <c r="C1070" s="281" t="s">
        <v>1311</v>
      </c>
      <c r="D1070" s="22">
        <v>0</v>
      </c>
      <c r="E1070" s="22">
        <v>3</v>
      </c>
      <c r="F1070" s="37"/>
      <c r="G1070" s="37"/>
      <c r="H1070" s="37">
        <f>VLOOKUP(E1070,'_Score matrix'!$B$31:$C$35,2,FALSE)</f>
        <v>1</v>
      </c>
      <c r="I1070" s="37">
        <f t="shared" si="219"/>
        <v>0</v>
      </c>
      <c r="J1070" s="37">
        <f t="shared" si="222"/>
        <v>5</v>
      </c>
      <c r="K1070" s="37"/>
      <c r="L1070" s="55"/>
    </row>
    <row r="1071" spans="1:12" x14ac:dyDescent="0.3">
      <c r="A1071" s="24" t="s">
        <v>858</v>
      </c>
      <c r="B1071" s="262">
        <f>$D$858-1</f>
        <v>1</v>
      </c>
      <c r="C1071" s="281" t="s">
        <v>1311</v>
      </c>
      <c r="D1071" s="22">
        <v>0</v>
      </c>
      <c r="E1071" s="22">
        <v>3</v>
      </c>
      <c r="F1071" s="37"/>
      <c r="G1071" s="37"/>
      <c r="H1071" s="37">
        <f>VLOOKUP(E1071,'_Score matrix'!$B$31:$C$35,2,FALSE)</f>
        <v>1</v>
      </c>
      <c r="I1071" s="37">
        <f t="shared" si="219"/>
        <v>0</v>
      </c>
      <c r="J1071" s="37">
        <f t="shared" si="222"/>
        <v>5</v>
      </c>
      <c r="K1071" s="37"/>
      <c r="L1071" s="55"/>
    </row>
    <row r="1072" spans="1:12" x14ac:dyDescent="0.3">
      <c r="A1072" s="24" t="s">
        <v>1892</v>
      </c>
      <c r="B1072" s="262">
        <f>$D$918-1</f>
        <v>1</v>
      </c>
      <c r="C1072" s="281" t="s">
        <v>1311</v>
      </c>
      <c r="D1072" s="22">
        <v>0</v>
      </c>
      <c r="E1072" s="22">
        <v>3</v>
      </c>
      <c r="F1072" s="37"/>
      <c r="G1072" s="37"/>
      <c r="H1072" s="37">
        <f>VLOOKUP(E1072,'_Score matrix'!$B$31:$C$35,2,FALSE)</f>
        <v>1</v>
      </c>
      <c r="I1072" s="37">
        <f t="shared" si="219"/>
        <v>0</v>
      </c>
      <c r="J1072" s="37">
        <f t="shared" si="222"/>
        <v>5</v>
      </c>
      <c r="K1072" s="37"/>
      <c r="L1072" s="55"/>
    </row>
    <row r="1073" spans="1:12" x14ac:dyDescent="0.3">
      <c r="A1073" s="24" t="s">
        <v>4978</v>
      </c>
      <c r="B1073" s="262">
        <f t="shared" ref="B1073:B1074" si="223">$D$743-1</f>
        <v>1</v>
      </c>
      <c r="C1073" s="281" t="s">
        <v>1729</v>
      </c>
      <c r="D1073" s="22">
        <v>0</v>
      </c>
      <c r="E1073" s="22">
        <f>IF(D1073=6, 1, 3)</f>
        <v>3</v>
      </c>
      <c r="F1073" s="37" t="s">
        <v>4422</v>
      </c>
      <c r="G1073" s="37" t="str">
        <f>IF(B1073=1,F1073,"")</f>
        <v>ID.RA-05</v>
      </c>
      <c r="H1073" s="37">
        <f>VLOOKUP(E1073,'_Score matrix'!$B$31:$C$35,2,FALSE)</f>
        <v>1</v>
      </c>
      <c r="I1073" s="37">
        <f t="shared" si="219"/>
        <v>0</v>
      </c>
      <c r="J1073" s="37">
        <f t="shared" ref="J1073:J1074" si="224">5*H1073</f>
        <v>5</v>
      </c>
      <c r="K1073" s="37"/>
      <c r="L1073" s="55"/>
    </row>
    <row r="1074" spans="1:12" ht="15.15" thickBot="1" x14ac:dyDescent="0.35">
      <c r="A1074" s="183" t="s">
        <v>4992</v>
      </c>
      <c r="B1074" s="521">
        <f t="shared" si="223"/>
        <v>1</v>
      </c>
      <c r="C1074" s="297" t="s">
        <v>1729</v>
      </c>
      <c r="D1074" s="67">
        <v>0</v>
      </c>
      <c r="E1074" s="67">
        <f t="shared" ref="E1074" si="225">IF(D1074=6, 1, 3)</f>
        <v>3</v>
      </c>
      <c r="F1074" s="44"/>
      <c r="G1074" s="44"/>
      <c r="H1074" s="44">
        <f>VLOOKUP(E1074,'_Score matrix'!$B$31:$C$35,2,FALSE)</f>
        <v>1</v>
      </c>
      <c r="I1074" s="44">
        <f t="shared" si="219"/>
        <v>0</v>
      </c>
      <c r="J1074" s="44">
        <f t="shared" si="224"/>
        <v>5</v>
      </c>
      <c r="K1074" s="44"/>
      <c r="L1074" s="62"/>
    </row>
    <row r="1075" spans="1:12" ht="15.15" thickBot="1" x14ac:dyDescent="0.35"/>
    <row r="1076" spans="1:12" ht="15.15" thickBot="1" x14ac:dyDescent="0.35">
      <c r="A1076" s="548" t="s">
        <v>3634</v>
      </c>
      <c r="B1076" s="549"/>
      <c r="C1076" s="550"/>
      <c r="D1076" s="551"/>
      <c r="E1076" s="551"/>
      <c r="F1076" s="551"/>
      <c r="G1076" s="551"/>
      <c r="H1076" s="551"/>
      <c r="I1076" s="551"/>
      <c r="J1076" s="551"/>
      <c r="K1076" s="551"/>
      <c r="L1076" s="552"/>
    </row>
    <row r="1077" spans="1:12" x14ac:dyDescent="0.3">
      <c r="A1077" s="514" t="s">
        <v>49</v>
      </c>
      <c r="B1077" s="522"/>
      <c r="C1077" s="523"/>
      <c r="D1077" s="524"/>
      <c r="E1077" s="524"/>
      <c r="F1077" s="42"/>
      <c r="G1077" s="42"/>
      <c r="H1077" s="42"/>
      <c r="I1077" s="42"/>
      <c r="J1077" s="42"/>
      <c r="K1077" s="42"/>
      <c r="L1077" s="131"/>
    </row>
    <row r="1078" spans="1:12" x14ac:dyDescent="0.3">
      <c r="A1078" s="24" t="s">
        <v>1247</v>
      </c>
      <c r="B1078" s="262">
        <v>1</v>
      </c>
      <c r="C1078" s="281" t="s">
        <v>1311</v>
      </c>
      <c r="D1078" s="22">
        <v>0</v>
      </c>
      <c r="E1078" s="22">
        <v>3</v>
      </c>
      <c r="F1078" s="37" t="s">
        <v>4405</v>
      </c>
      <c r="G1078" s="37" t="str">
        <f>IF(B1078=1,F1078,"")</f>
        <v>GV.OV-03</v>
      </c>
      <c r="H1078" s="37">
        <f>VLOOKUP(E1078,'_Score matrix'!$B$31:$C$35,2,FALSE)</f>
        <v>1</v>
      </c>
      <c r="I1078" s="37">
        <f>D1078*H1078</f>
        <v>0</v>
      </c>
      <c r="J1078" s="37">
        <f>5*H1078</f>
        <v>5</v>
      </c>
      <c r="K1078" s="37"/>
      <c r="L1078" s="55"/>
    </row>
    <row r="1079" spans="1:12" x14ac:dyDescent="0.3">
      <c r="A1079" s="24" t="s">
        <v>1238</v>
      </c>
      <c r="B1079" s="262">
        <v>1</v>
      </c>
      <c r="C1079" s="281" t="s">
        <v>1311</v>
      </c>
      <c r="D1079" s="22">
        <v>0</v>
      </c>
      <c r="E1079" s="22">
        <v>3</v>
      </c>
      <c r="F1079" s="37" t="s">
        <v>4435</v>
      </c>
      <c r="G1079" s="37" t="str">
        <f>IF(B1079=1,F1079,"")</f>
        <v>GV.PO-02</v>
      </c>
      <c r="H1079" s="37">
        <f>VLOOKUP(E1079,'_Score matrix'!$B$31:$C$35,2,FALSE)</f>
        <v>1</v>
      </c>
      <c r="I1079" s="37">
        <f>D1079*H1079</f>
        <v>0</v>
      </c>
      <c r="J1079" s="37">
        <f>5*H1079</f>
        <v>5</v>
      </c>
      <c r="K1079" s="37"/>
      <c r="L1079" s="55"/>
    </row>
    <row r="1080" spans="1:12" x14ac:dyDescent="0.3">
      <c r="A1080" s="424" t="str">
        <f>A1079</f>
        <v>B 5.2</v>
      </c>
      <c r="B1080" s="421">
        <f>B1079</f>
        <v>1</v>
      </c>
      <c r="C1080" s="425" t="str">
        <f t="shared" ref="C1080:J1080" si="226">C1079</f>
        <v>M</v>
      </c>
      <c r="D1080" s="248">
        <f t="shared" si="226"/>
        <v>0</v>
      </c>
      <c r="E1080" s="248">
        <f t="shared" si="226"/>
        <v>3</v>
      </c>
      <c r="F1080" s="248"/>
      <c r="G1080" s="248"/>
      <c r="H1080" s="248">
        <f t="shared" si="226"/>
        <v>1</v>
      </c>
      <c r="I1080" s="248">
        <f t="shared" si="226"/>
        <v>0</v>
      </c>
      <c r="J1080" s="248">
        <f t="shared" si="226"/>
        <v>5</v>
      </c>
      <c r="K1080" s="248"/>
      <c r="L1080" s="426" t="s">
        <v>2516</v>
      </c>
    </row>
    <row r="1081" spans="1:12" x14ac:dyDescent="0.3">
      <c r="A1081" s="24" t="s">
        <v>3462</v>
      </c>
      <c r="B1081" s="262"/>
      <c r="C1081" s="281"/>
      <c r="D1081" s="22">
        <v>1</v>
      </c>
      <c r="E1081" s="22"/>
      <c r="F1081" s="37"/>
      <c r="G1081" s="37"/>
      <c r="H1081" s="37"/>
      <c r="I1081" s="37"/>
      <c r="J1081" s="37"/>
      <c r="K1081" s="37"/>
      <c r="L1081" s="55"/>
    </row>
    <row r="1082" spans="1:12" x14ac:dyDescent="0.3">
      <c r="A1082" s="24" t="s">
        <v>3463</v>
      </c>
      <c r="B1082" s="262"/>
      <c r="C1082" s="281"/>
      <c r="D1082" s="22">
        <v>1</v>
      </c>
      <c r="E1082" s="22"/>
      <c r="F1082" s="37"/>
      <c r="G1082" s="37"/>
      <c r="H1082" s="37"/>
      <c r="I1082" s="37"/>
      <c r="J1082" s="37"/>
      <c r="K1082" s="37"/>
      <c r="L1082" s="55"/>
    </row>
    <row r="1083" spans="1:12" x14ac:dyDescent="0.3">
      <c r="A1083" s="24" t="s">
        <v>3464</v>
      </c>
      <c r="B1083" s="262"/>
      <c r="C1083" s="281"/>
      <c r="D1083" s="22">
        <v>1</v>
      </c>
      <c r="E1083" s="22"/>
      <c r="F1083" s="37"/>
      <c r="G1083" s="37"/>
      <c r="H1083" s="37"/>
      <c r="I1083" s="37"/>
      <c r="J1083" s="37"/>
      <c r="K1083" s="37"/>
      <c r="L1083" s="55"/>
    </row>
    <row r="1084" spans="1:12" x14ac:dyDescent="0.3">
      <c r="A1084" s="24" t="s">
        <v>3465</v>
      </c>
      <c r="B1084" s="262"/>
      <c r="C1084" s="281"/>
      <c r="D1084" s="22">
        <v>1</v>
      </c>
      <c r="E1084" s="22"/>
      <c r="F1084" s="37"/>
      <c r="G1084" s="37"/>
      <c r="H1084" s="37"/>
      <c r="I1084" s="37"/>
      <c r="J1084" s="37"/>
      <c r="K1084" s="37"/>
      <c r="L1084" s="55"/>
    </row>
    <row r="1085" spans="1:12" x14ac:dyDescent="0.3">
      <c r="A1085" s="24" t="s">
        <v>3466</v>
      </c>
      <c r="B1085" s="262"/>
      <c r="C1085" s="281"/>
      <c r="D1085" s="22">
        <v>1</v>
      </c>
      <c r="E1085" s="22"/>
      <c r="F1085" s="37"/>
      <c r="G1085" s="37"/>
      <c r="H1085" s="37"/>
      <c r="I1085" s="37"/>
      <c r="J1085" s="37"/>
      <c r="K1085" s="37"/>
      <c r="L1085" s="55"/>
    </row>
    <row r="1086" spans="1:12" x14ac:dyDescent="0.3">
      <c r="A1086" s="24" t="s">
        <v>3467</v>
      </c>
      <c r="B1086" s="262"/>
      <c r="C1086" s="281"/>
      <c r="D1086" s="22">
        <v>1</v>
      </c>
      <c r="E1086" s="22"/>
      <c r="F1086" s="37"/>
      <c r="G1086" s="37"/>
      <c r="H1086" s="37"/>
      <c r="I1086" s="37"/>
      <c r="J1086" s="37"/>
      <c r="K1086" s="37"/>
      <c r="L1086" s="55"/>
    </row>
    <row r="1087" spans="1:12" x14ac:dyDescent="0.3">
      <c r="A1087" s="24" t="s">
        <v>3468</v>
      </c>
      <c r="B1087" s="262"/>
      <c r="C1087" s="281"/>
      <c r="D1087" s="22">
        <v>1</v>
      </c>
      <c r="E1087" s="22"/>
      <c r="F1087" s="37"/>
      <c r="G1087" s="37"/>
      <c r="H1087" s="37"/>
      <c r="I1087" s="37"/>
      <c r="J1087" s="37"/>
      <c r="K1087" s="37"/>
      <c r="L1087" s="55"/>
    </row>
    <row r="1088" spans="1:12" ht="15.15" thickBot="1" x14ac:dyDescent="0.35">
      <c r="A1088" s="24" t="s">
        <v>5155</v>
      </c>
      <c r="B1088" s="262"/>
      <c r="C1088" s="281"/>
      <c r="D1088" s="22">
        <v>1</v>
      </c>
      <c r="E1088" s="22"/>
      <c r="F1088" s="37"/>
      <c r="G1088" s="37"/>
      <c r="H1088" s="37"/>
      <c r="I1088" s="37"/>
      <c r="J1088" s="37"/>
      <c r="K1088" s="37"/>
      <c r="L1088" s="55"/>
    </row>
    <row r="1089" spans="1:12" x14ac:dyDescent="0.3">
      <c r="A1089" s="514" t="s">
        <v>148</v>
      </c>
      <c r="B1089" s="522"/>
      <c r="C1089" s="523"/>
      <c r="D1089" s="524"/>
      <c r="E1089" s="524"/>
      <c r="F1089" s="42"/>
      <c r="G1089" s="42"/>
      <c r="H1089" s="42"/>
      <c r="I1089" s="42"/>
      <c r="J1089" s="42"/>
      <c r="K1089" s="42"/>
      <c r="L1089" s="131"/>
    </row>
    <row r="1090" spans="1:12" x14ac:dyDescent="0.3">
      <c r="A1090" s="24" t="s">
        <v>269</v>
      </c>
      <c r="B1090" s="262"/>
      <c r="C1090" s="281"/>
      <c r="D1090" s="22">
        <v>1</v>
      </c>
      <c r="E1090" s="22"/>
      <c r="F1090" s="37"/>
      <c r="G1090" s="37"/>
      <c r="H1090" s="37"/>
      <c r="I1090" s="37"/>
      <c r="J1090" s="37"/>
      <c r="K1090" s="37"/>
      <c r="L1090" s="55"/>
    </row>
    <row r="1091" spans="1:12" x14ac:dyDescent="0.3">
      <c r="A1091" s="24" t="s">
        <v>3563</v>
      </c>
      <c r="B1091" s="262"/>
      <c r="C1091" s="281"/>
      <c r="D1091" s="22">
        <v>1</v>
      </c>
      <c r="E1091" s="22"/>
      <c r="F1091" s="37"/>
      <c r="G1091" s="37"/>
      <c r="H1091" s="37"/>
      <c r="I1091" s="37"/>
      <c r="J1091" s="37"/>
      <c r="K1091" s="37"/>
      <c r="L1091" s="55"/>
    </row>
    <row r="1092" spans="1:12" x14ac:dyDescent="0.3">
      <c r="A1092" s="24" t="s">
        <v>303</v>
      </c>
      <c r="B1092" s="262">
        <v>1</v>
      </c>
      <c r="C1092" s="281" t="s">
        <v>1311</v>
      </c>
      <c r="D1092" s="22">
        <v>0</v>
      </c>
      <c r="E1092" s="22">
        <v>3</v>
      </c>
      <c r="F1092" s="37"/>
      <c r="G1092" s="37"/>
      <c r="H1092" s="37">
        <f>VLOOKUP(E1092,'_Score matrix'!$B$31:$C$35,2,FALSE)</f>
        <v>1</v>
      </c>
      <c r="I1092" s="37">
        <f>D1092*H1092</f>
        <v>0</v>
      </c>
      <c r="J1092" s="37">
        <f>5*H1092</f>
        <v>5</v>
      </c>
      <c r="K1092" s="37"/>
      <c r="L1092" s="55"/>
    </row>
    <row r="1093" spans="1:12" x14ac:dyDescent="0.3">
      <c r="A1093" s="24" t="s">
        <v>411</v>
      </c>
      <c r="B1093" s="262"/>
      <c r="C1093" s="281"/>
      <c r="D1093" s="22">
        <v>1</v>
      </c>
      <c r="E1093" s="22"/>
      <c r="F1093" s="37"/>
      <c r="G1093" s="37"/>
      <c r="H1093" s="37"/>
      <c r="I1093" s="37"/>
      <c r="J1093" s="37"/>
      <c r="K1093" s="37"/>
      <c r="L1093" s="55"/>
    </row>
    <row r="1094" spans="1:12" x14ac:dyDescent="0.3">
      <c r="A1094" s="24" t="s">
        <v>412</v>
      </c>
      <c r="B1094" s="262"/>
      <c r="C1094" s="281"/>
      <c r="D1094" s="22">
        <v>1</v>
      </c>
      <c r="E1094" s="22"/>
      <c r="F1094" s="37"/>
      <c r="G1094" s="37"/>
      <c r="H1094" s="37"/>
      <c r="I1094" s="37"/>
      <c r="J1094" s="37"/>
      <c r="K1094" s="37"/>
      <c r="L1094" s="55"/>
    </row>
    <row r="1095" spans="1:12" x14ac:dyDescent="0.3">
      <c r="A1095" s="24" t="s">
        <v>413</v>
      </c>
      <c r="B1095" s="262"/>
      <c r="C1095" s="281"/>
      <c r="D1095" s="22">
        <v>1</v>
      </c>
      <c r="E1095" s="22"/>
      <c r="F1095" s="37"/>
      <c r="G1095" s="37"/>
      <c r="H1095" s="37"/>
      <c r="I1095" s="37"/>
      <c r="J1095" s="37"/>
      <c r="K1095" s="37"/>
      <c r="L1095" s="55"/>
    </row>
    <row r="1096" spans="1:12" x14ac:dyDescent="0.3">
      <c r="A1096" s="24" t="s">
        <v>414</v>
      </c>
      <c r="B1096" s="262"/>
      <c r="C1096" s="281"/>
      <c r="D1096" s="22">
        <v>1</v>
      </c>
      <c r="E1096" s="22"/>
      <c r="F1096" s="37"/>
      <c r="G1096" s="37"/>
      <c r="H1096" s="37"/>
      <c r="I1096" s="37"/>
      <c r="J1096" s="37"/>
      <c r="K1096" s="37"/>
      <c r="L1096" s="55"/>
    </row>
    <row r="1097" spans="1:12" x14ac:dyDescent="0.3">
      <c r="A1097" s="24" t="s">
        <v>3725</v>
      </c>
      <c r="B1097" s="262">
        <v>1</v>
      </c>
      <c r="C1097" s="281" t="s">
        <v>1311</v>
      </c>
      <c r="D1097" s="22">
        <v>0</v>
      </c>
      <c r="E1097" s="22">
        <v>3</v>
      </c>
      <c r="F1097" s="37"/>
      <c r="G1097" s="37"/>
      <c r="H1097" s="37">
        <f>VLOOKUP(E1097,'_Score matrix'!$B$31:$C$35,2,FALSE)</f>
        <v>1</v>
      </c>
      <c r="I1097" s="37">
        <f>D1097*H1097</f>
        <v>0</v>
      </c>
      <c r="J1097" s="37">
        <f>5*H1097</f>
        <v>5</v>
      </c>
      <c r="K1097" s="37"/>
      <c r="L1097" s="55"/>
    </row>
    <row r="1098" spans="1:12" x14ac:dyDescent="0.3">
      <c r="A1098" s="24" t="s">
        <v>1317</v>
      </c>
      <c r="B1098" s="262">
        <v>1</v>
      </c>
      <c r="C1098" s="281" t="s">
        <v>1311</v>
      </c>
      <c r="D1098" s="22">
        <v>0</v>
      </c>
      <c r="E1098" s="22">
        <v>3</v>
      </c>
      <c r="F1098" s="37"/>
      <c r="G1098" s="37"/>
      <c r="H1098" s="37">
        <f>VLOOKUP(E1098,'_Score matrix'!$B$31:$C$35,2,FALSE)</f>
        <v>1</v>
      </c>
      <c r="I1098" s="37">
        <f>D1098*H1098</f>
        <v>0</v>
      </c>
      <c r="J1098" s="37">
        <f>5*H1098</f>
        <v>5</v>
      </c>
      <c r="K1098" s="37"/>
      <c r="L1098" s="55"/>
    </row>
    <row r="1099" spans="1:12" x14ac:dyDescent="0.3">
      <c r="A1099" s="24" t="s">
        <v>3726</v>
      </c>
      <c r="B1099" s="262"/>
      <c r="C1099" s="281"/>
      <c r="D1099" s="22">
        <v>1</v>
      </c>
      <c r="E1099" s="22"/>
      <c r="F1099" s="37"/>
      <c r="G1099" s="37"/>
      <c r="H1099" s="37"/>
      <c r="I1099" s="37"/>
      <c r="J1099" s="37"/>
      <c r="K1099" s="37"/>
      <c r="L1099" s="55"/>
    </row>
    <row r="1100" spans="1:12" x14ac:dyDescent="0.3">
      <c r="A1100" s="24" t="s">
        <v>3727</v>
      </c>
      <c r="B1100" s="262"/>
      <c r="C1100" s="281"/>
      <c r="D1100" s="22">
        <v>1</v>
      </c>
      <c r="E1100" s="22"/>
      <c r="F1100" s="37"/>
      <c r="G1100" s="37"/>
      <c r="H1100" s="37"/>
      <c r="I1100" s="37"/>
      <c r="J1100" s="37"/>
      <c r="K1100" s="37"/>
      <c r="L1100" s="55"/>
    </row>
    <row r="1101" spans="1:12" x14ac:dyDescent="0.3">
      <c r="A1101" s="24" t="s">
        <v>3728</v>
      </c>
      <c r="B1101" s="262"/>
      <c r="C1101" s="281"/>
      <c r="D1101" s="22">
        <v>1</v>
      </c>
      <c r="E1101" s="22"/>
      <c r="F1101" s="37"/>
      <c r="G1101" s="37"/>
      <c r="H1101" s="37"/>
      <c r="I1101" s="37"/>
      <c r="J1101" s="37"/>
      <c r="K1101" s="37"/>
      <c r="L1101" s="55"/>
    </row>
    <row r="1102" spans="1:12" ht="15.15" thickBot="1" x14ac:dyDescent="0.35">
      <c r="A1102" s="24" t="s">
        <v>3729</v>
      </c>
      <c r="B1102" s="262">
        <v>1</v>
      </c>
      <c r="C1102" s="281" t="s">
        <v>1311</v>
      </c>
      <c r="D1102" s="22">
        <v>0</v>
      </c>
      <c r="E1102" s="22">
        <v>3</v>
      </c>
      <c r="F1102" s="37"/>
      <c r="G1102" s="37"/>
      <c r="H1102" s="37">
        <f>VLOOKUP(E1102,'_Score matrix'!$B$31:$C$35,2,FALSE)</f>
        <v>1</v>
      </c>
      <c r="I1102" s="37">
        <f>D1102*H1102</f>
        <v>0</v>
      </c>
      <c r="J1102" s="37">
        <f>5*H1102</f>
        <v>5</v>
      </c>
      <c r="K1102" s="37"/>
      <c r="L1102" s="55"/>
    </row>
    <row r="1103" spans="1:12" x14ac:dyDescent="0.3">
      <c r="A1103" s="514" t="s">
        <v>149</v>
      </c>
      <c r="B1103" s="522"/>
      <c r="C1103" s="523"/>
      <c r="D1103" s="524"/>
      <c r="E1103" s="524"/>
      <c r="F1103" s="42"/>
      <c r="G1103" s="42"/>
      <c r="H1103" s="42"/>
      <c r="I1103" s="42"/>
      <c r="J1103" s="42"/>
      <c r="K1103" s="42"/>
      <c r="L1103" s="131"/>
    </row>
    <row r="1104" spans="1:12" x14ac:dyDescent="0.3">
      <c r="A1104" s="24" t="s">
        <v>3919</v>
      </c>
      <c r="B1104" s="262">
        <v>1</v>
      </c>
      <c r="C1104" s="281" t="s">
        <v>1311</v>
      </c>
      <c r="D1104" s="22">
        <v>0</v>
      </c>
      <c r="E1104" s="22">
        <v>3</v>
      </c>
      <c r="F1104" s="200" t="s">
        <v>4438</v>
      </c>
      <c r="G1104" s="200" t="str">
        <f>IF(B1104=1,F1104,"")</f>
        <v>ID.IM-03</v>
      </c>
      <c r="H1104" s="37">
        <f>VLOOKUP(E1104,'_Score matrix'!$B$31:$C$35,2,FALSE)</f>
        <v>1</v>
      </c>
      <c r="I1104" s="37">
        <f>D1104*H1104</f>
        <v>0</v>
      </c>
      <c r="J1104" s="37">
        <f>5*H1104</f>
        <v>5</v>
      </c>
      <c r="K1104" s="37"/>
      <c r="L1104" s="55"/>
    </row>
    <row r="1105" spans="1:12" x14ac:dyDescent="0.3">
      <c r="A1105" s="24" t="s">
        <v>4330</v>
      </c>
      <c r="B1105" s="262">
        <v>1</v>
      </c>
      <c r="C1105" s="281" t="s">
        <v>1311</v>
      </c>
      <c r="D1105" s="22">
        <v>0</v>
      </c>
      <c r="E1105" s="22">
        <v>3</v>
      </c>
      <c r="F1105" s="200" t="s">
        <v>4438</v>
      </c>
      <c r="G1105" s="200" t="str">
        <f>IF(B1105=1,F1105,"")</f>
        <v>ID.IM-03</v>
      </c>
      <c r="H1105" s="37">
        <f>VLOOKUP(E1105,'_Score matrix'!$B$31:$C$35,2,FALSE)</f>
        <v>1</v>
      </c>
      <c r="I1105" s="37">
        <f>D1105*H1105</f>
        <v>0</v>
      </c>
      <c r="J1105" s="37">
        <f>5*H1105</f>
        <v>5</v>
      </c>
      <c r="K1105" s="37"/>
      <c r="L1105" s="55"/>
    </row>
    <row r="1106" spans="1:12" x14ac:dyDescent="0.3">
      <c r="A1106" s="496" t="s">
        <v>2618</v>
      </c>
      <c r="B1106" s="485"/>
      <c r="C1106" s="497"/>
      <c r="D1106" s="487"/>
      <c r="E1106" s="487"/>
      <c r="F1106" s="488"/>
      <c r="G1106" s="488"/>
      <c r="H1106" s="487"/>
      <c r="I1106" s="487"/>
      <c r="J1106" s="487"/>
      <c r="K1106" s="491"/>
      <c r="L1106" s="489"/>
    </row>
    <row r="1107" spans="1:12" x14ac:dyDescent="0.3">
      <c r="A1107" s="496" t="s">
        <v>2618</v>
      </c>
      <c r="B1107" s="485"/>
      <c r="C1107" s="497"/>
      <c r="D1107" s="487"/>
      <c r="E1107" s="487"/>
      <c r="F1107" s="488"/>
      <c r="G1107" s="488"/>
      <c r="H1107" s="487"/>
      <c r="I1107" s="487"/>
      <c r="J1107" s="487"/>
      <c r="K1107" s="491"/>
      <c r="L1107" s="489"/>
    </row>
    <row r="1108" spans="1:12" x14ac:dyDescent="0.3">
      <c r="A1108" s="496" t="s">
        <v>2618</v>
      </c>
      <c r="B1108" s="485"/>
      <c r="C1108" s="497"/>
      <c r="D1108" s="487"/>
      <c r="E1108" s="487"/>
      <c r="F1108" s="488"/>
      <c r="G1108" s="488"/>
      <c r="H1108" s="487"/>
      <c r="I1108" s="487"/>
      <c r="J1108" s="487"/>
      <c r="K1108" s="491"/>
      <c r="L1108" s="489"/>
    </row>
    <row r="1109" spans="1:12" x14ac:dyDescent="0.3">
      <c r="A1109" s="24" t="s">
        <v>468</v>
      </c>
      <c r="B1109" s="262">
        <v>1</v>
      </c>
      <c r="C1109" s="281" t="s">
        <v>1311</v>
      </c>
      <c r="D1109" s="22">
        <v>0</v>
      </c>
      <c r="E1109" s="22">
        <v>3</v>
      </c>
      <c r="F1109" s="200" t="s">
        <v>4439</v>
      </c>
      <c r="G1109" s="200" t="str">
        <f>IF(B1109=1,F1109,"")</f>
        <v>ID.IM-04</v>
      </c>
      <c r="H1109" s="37">
        <f>VLOOKUP(E1109,'_Score matrix'!$B$31:$C$35,2,FALSE)</f>
        <v>1</v>
      </c>
      <c r="I1109" s="37">
        <f>D1109*H1109</f>
        <v>0</v>
      </c>
      <c r="J1109" s="37">
        <f>5*H1109</f>
        <v>5</v>
      </c>
      <c r="K1109" s="37"/>
      <c r="L1109" s="55"/>
    </row>
    <row r="1110" spans="1:12" x14ac:dyDescent="0.3">
      <c r="A1110" s="24" t="s">
        <v>3493</v>
      </c>
      <c r="B1110" s="262"/>
      <c r="C1110" s="281"/>
      <c r="D1110" s="22">
        <v>1</v>
      </c>
      <c r="E1110" s="22"/>
      <c r="F1110" s="37"/>
      <c r="G1110" s="37"/>
      <c r="H1110" s="37"/>
      <c r="I1110" s="37"/>
      <c r="J1110" s="37"/>
      <c r="K1110" s="37"/>
      <c r="L1110" s="55"/>
    </row>
    <row r="1111" spans="1:12" x14ac:dyDescent="0.3">
      <c r="A1111" s="24" t="s">
        <v>3494</v>
      </c>
      <c r="B1111" s="262"/>
      <c r="C1111" s="281"/>
      <c r="D1111" s="22">
        <v>1</v>
      </c>
      <c r="E1111" s="22"/>
      <c r="F1111" s="37"/>
      <c r="G1111" s="37"/>
      <c r="H1111" s="37"/>
      <c r="I1111" s="37"/>
      <c r="J1111" s="37"/>
      <c r="K1111" s="37"/>
      <c r="L1111" s="55"/>
    </row>
    <row r="1112" spans="1:12" x14ac:dyDescent="0.3">
      <c r="A1112" s="24" t="s">
        <v>3495</v>
      </c>
      <c r="B1112" s="262"/>
      <c r="C1112" s="281"/>
      <c r="D1112" s="22">
        <v>1</v>
      </c>
      <c r="E1112" s="22"/>
      <c r="F1112" s="37"/>
      <c r="G1112" s="37"/>
      <c r="H1112" s="37"/>
      <c r="I1112" s="37"/>
      <c r="J1112" s="37"/>
      <c r="K1112" s="37"/>
      <c r="L1112" s="55"/>
    </row>
    <row r="1113" spans="1:12" x14ac:dyDescent="0.3">
      <c r="A1113" s="24" t="s">
        <v>3496</v>
      </c>
      <c r="B1113" s="262"/>
      <c r="C1113" s="281"/>
      <c r="D1113" s="22">
        <v>1</v>
      </c>
      <c r="E1113" s="22"/>
      <c r="F1113" s="37"/>
      <c r="G1113" s="37"/>
      <c r="H1113" s="37"/>
      <c r="I1113" s="37"/>
      <c r="J1113" s="37"/>
      <c r="K1113" s="37"/>
      <c r="L1113" s="55"/>
    </row>
    <row r="1114" spans="1:12" x14ac:dyDescent="0.3">
      <c r="A1114" s="24" t="s">
        <v>3497</v>
      </c>
      <c r="B1114" s="262"/>
      <c r="C1114" s="281"/>
      <c r="D1114" s="22">
        <v>1</v>
      </c>
      <c r="E1114" s="22"/>
      <c r="F1114" s="37"/>
      <c r="G1114" s="37"/>
      <c r="H1114" s="37"/>
      <c r="I1114" s="37"/>
      <c r="J1114" s="37"/>
      <c r="K1114" s="37"/>
      <c r="L1114" s="55"/>
    </row>
    <row r="1115" spans="1:12" x14ac:dyDescent="0.3">
      <c r="A1115" s="24" t="s">
        <v>3498</v>
      </c>
      <c r="B1115" s="262"/>
      <c r="C1115" s="281"/>
      <c r="D1115" s="22">
        <v>1</v>
      </c>
      <c r="E1115" s="22"/>
      <c r="F1115" s="37"/>
      <c r="G1115" s="37"/>
      <c r="H1115" s="37"/>
      <c r="I1115" s="37"/>
      <c r="J1115" s="37"/>
      <c r="K1115" s="37"/>
      <c r="L1115" s="55"/>
    </row>
    <row r="1116" spans="1:12" x14ac:dyDescent="0.3">
      <c r="A1116" s="24" t="s">
        <v>470</v>
      </c>
      <c r="B1116" s="262">
        <v>1</v>
      </c>
      <c r="C1116" s="281" t="s">
        <v>1311</v>
      </c>
      <c r="D1116" s="22">
        <v>0</v>
      </c>
      <c r="E1116" s="22">
        <v>3</v>
      </c>
      <c r="F1116" s="200" t="s">
        <v>4437</v>
      </c>
      <c r="G1116" s="200" t="str">
        <f>IF(B1116=1,F1116,"")</f>
        <v>ID.IM-02</v>
      </c>
      <c r="H1116" s="37">
        <f>VLOOKUP(E1116,'_Score matrix'!$B$31:$C$35,2,FALSE)</f>
        <v>1</v>
      </c>
      <c r="I1116" s="37">
        <f>D1116*H1116</f>
        <v>0</v>
      </c>
      <c r="J1116" s="37">
        <f>5*H1116</f>
        <v>5</v>
      </c>
      <c r="K1116" s="37"/>
      <c r="L1116" s="55"/>
    </row>
    <row r="1117" spans="1:12" x14ac:dyDescent="0.3">
      <c r="A1117" s="24" t="s">
        <v>471</v>
      </c>
      <c r="B1117" s="262">
        <v>1</v>
      </c>
      <c r="C1117" s="281" t="s">
        <v>1311</v>
      </c>
      <c r="D1117" s="22">
        <v>0</v>
      </c>
      <c r="E1117" s="22">
        <v>3</v>
      </c>
      <c r="F1117" s="200" t="s">
        <v>4437</v>
      </c>
      <c r="G1117" s="200" t="str">
        <f>IF(B1117=1,F1117,"")</f>
        <v>ID.IM-02</v>
      </c>
      <c r="H1117" s="37">
        <f>VLOOKUP(E1117,'_Score matrix'!$B$31:$C$35,2,FALSE)</f>
        <v>1</v>
      </c>
      <c r="I1117" s="37">
        <f>D1117*H1117</f>
        <v>0</v>
      </c>
      <c r="J1117" s="37">
        <f>5*H1117</f>
        <v>5</v>
      </c>
      <c r="K1117" s="37"/>
      <c r="L1117" s="55"/>
    </row>
    <row r="1118" spans="1:12" x14ac:dyDescent="0.3">
      <c r="A1118" s="24" t="s">
        <v>535</v>
      </c>
      <c r="B1118" s="262">
        <v>1</v>
      </c>
      <c r="C1118" s="281" t="s">
        <v>1311</v>
      </c>
      <c r="D1118" s="22">
        <v>0</v>
      </c>
      <c r="E1118" s="22">
        <v>3</v>
      </c>
      <c r="F1118" s="37"/>
      <c r="G1118" s="37"/>
      <c r="H1118" s="37">
        <f>VLOOKUP(E1118,'_Score matrix'!$B$31:$C$35,2,FALSE)</f>
        <v>1</v>
      </c>
      <c r="I1118" s="37">
        <f>D1118*H1118</f>
        <v>0</v>
      </c>
      <c r="J1118" s="37">
        <f>5*H1118</f>
        <v>5</v>
      </c>
      <c r="K1118" s="37"/>
      <c r="L1118" s="55"/>
    </row>
    <row r="1119" spans="1:12" x14ac:dyDescent="0.3">
      <c r="A1119" s="24" t="s">
        <v>537</v>
      </c>
      <c r="B1119" s="262"/>
      <c r="C1119" s="281"/>
      <c r="D1119" s="22">
        <v>1</v>
      </c>
      <c r="E1119" s="22"/>
      <c r="F1119" s="37"/>
      <c r="G1119" s="37"/>
      <c r="H1119" s="37"/>
      <c r="I1119" s="37"/>
      <c r="J1119" s="37"/>
      <c r="K1119" s="37"/>
      <c r="L1119" s="55"/>
    </row>
    <row r="1120" spans="1:12" x14ac:dyDescent="0.3">
      <c r="A1120" s="24" t="s">
        <v>538</v>
      </c>
      <c r="B1120" s="262"/>
      <c r="C1120" s="281"/>
      <c r="D1120" s="22">
        <v>1</v>
      </c>
      <c r="E1120" s="22"/>
      <c r="F1120" s="37"/>
      <c r="G1120" s="37"/>
      <c r="H1120" s="37"/>
      <c r="I1120" s="37"/>
      <c r="J1120" s="37"/>
      <c r="K1120" s="37"/>
      <c r="L1120" s="55"/>
    </row>
    <row r="1121" spans="1:12" x14ac:dyDescent="0.3">
      <c r="A1121" s="24" t="s">
        <v>539</v>
      </c>
      <c r="B1121" s="262"/>
      <c r="C1121" s="281"/>
      <c r="D1121" s="22">
        <v>1</v>
      </c>
      <c r="E1121" s="22"/>
      <c r="F1121" s="37"/>
      <c r="G1121" s="37"/>
      <c r="H1121" s="37"/>
      <c r="I1121" s="37"/>
      <c r="J1121" s="37"/>
      <c r="K1121" s="37"/>
      <c r="L1121" s="55"/>
    </row>
    <row r="1122" spans="1:12" x14ac:dyDescent="0.3">
      <c r="A1122" s="24" t="s">
        <v>747</v>
      </c>
      <c r="B1122" s="262"/>
      <c r="C1122" s="281"/>
      <c r="D1122" s="22">
        <v>1</v>
      </c>
      <c r="E1122" s="22"/>
      <c r="F1122" s="37"/>
      <c r="G1122" s="37"/>
      <c r="H1122" s="37"/>
      <c r="I1122" s="37"/>
      <c r="J1122" s="37"/>
      <c r="K1122" s="37"/>
      <c r="L1122" s="55"/>
    </row>
    <row r="1123" spans="1:12" x14ac:dyDescent="0.3">
      <c r="A1123" s="24" t="s">
        <v>748</v>
      </c>
      <c r="B1123" s="262"/>
      <c r="C1123" s="281"/>
      <c r="D1123" s="22">
        <v>1</v>
      </c>
      <c r="E1123" s="22"/>
      <c r="F1123" s="37"/>
      <c r="G1123" s="37"/>
      <c r="H1123" s="37"/>
      <c r="I1123" s="37"/>
      <c r="J1123" s="37"/>
      <c r="K1123" s="37"/>
      <c r="L1123" s="55"/>
    </row>
    <row r="1124" spans="1:12" x14ac:dyDescent="0.3">
      <c r="A1124" s="24" t="s">
        <v>2604</v>
      </c>
      <c r="B1124" s="262"/>
      <c r="C1124" s="281"/>
      <c r="D1124" s="22">
        <v>1</v>
      </c>
      <c r="E1124" s="22"/>
      <c r="F1124" s="37"/>
      <c r="G1124" s="37"/>
      <c r="H1124" s="37"/>
      <c r="I1124" s="37"/>
      <c r="J1124" s="37"/>
      <c r="K1124" s="37"/>
      <c r="L1124" s="55"/>
    </row>
    <row r="1125" spans="1:12" x14ac:dyDescent="0.3">
      <c r="A1125" s="24" t="s">
        <v>3578</v>
      </c>
      <c r="B1125" s="262"/>
      <c r="C1125" s="281"/>
      <c r="D1125" s="22">
        <v>1</v>
      </c>
      <c r="E1125" s="22"/>
      <c r="F1125" s="37"/>
      <c r="G1125" s="37"/>
      <c r="H1125" s="37"/>
      <c r="I1125" s="37"/>
      <c r="J1125" s="37"/>
      <c r="K1125" s="37"/>
      <c r="L1125" s="55"/>
    </row>
    <row r="1126" spans="1:12" x14ac:dyDescent="0.3">
      <c r="A1126" s="24" t="s">
        <v>3579</v>
      </c>
      <c r="B1126" s="262"/>
      <c r="C1126" s="281"/>
      <c r="D1126" s="22">
        <v>1</v>
      </c>
      <c r="E1126" s="22"/>
      <c r="F1126" s="37"/>
      <c r="G1126" s="37"/>
      <c r="H1126" s="37"/>
      <c r="I1126" s="37"/>
      <c r="J1126" s="37"/>
      <c r="K1126" s="37"/>
      <c r="L1126" s="55"/>
    </row>
    <row r="1127" spans="1:12" x14ac:dyDescent="0.3">
      <c r="A1127" s="24" t="s">
        <v>547</v>
      </c>
      <c r="B1127" s="262">
        <v>1</v>
      </c>
      <c r="C1127" s="281" t="s">
        <v>1311</v>
      </c>
      <c r="D1127" s="22">
        <v>0</v>
      </c>
      <c r="E1127" s="22">
        <v>3</v>
      </c>
      <c r="F1127" s="37"/>
      <c r="G1127" s="37"/>
      <c r="H1127" s="37">
        <f>VLOOKUP(E1127,'_Score matrix'!$B$31:$C$35,2,FALSE)</f>
        <v>1</v>
      </c>
      <c r="I1127" s="37">
        <f>D1127*H1127</f>
        <v>0</v>
      </c>
      <c r="J1127" s="37">
        <f>5*H1127</f>
        <v>5</v>
      </c>
      <c r="K1127" s="37"/>
      <c r="L1127" s="55"/>
    </row>
    <row r="1128" spans="1:12" x14ac:dyDescent="0.3">
      <c r="A1128" s="24" t="s">
        <v>2605</v>
      </c>
      <c r="B1128" s="262"/>
      <c r="C1128" s="281"/>
      <c r="D1128" s="22">
        <v>1</v>
      </c>
      <c r="E1128" s="22"/>
      <c r="F1128" s="37"/>
      <c r="G1128" s="37"/>
      <c r="H1128" s="37"/>
      <c r="I1128" s="37"/>
      <c r="J1128" s="37"/>
      <c r="K1128" s="37"/>
      <c r="L1128" s="55"/>
    </row>
    <row r="1129" spans="1:12" x14ac:dyDescent="0.3">
      <c r="A1129" s="24" t="s">
        <v>2606</v>
      </c>
      <c r="B1129" s="262"/>
      <c r="C1129" s="281"/>
      <c r="D1129" s="22">
        <v>1</v>
      </c>
      <c r="E1129" s="22"/>
      <c r="F1129" s="37"/>
      <c r="G1129" s="37"/>
      <c r="H1129" s="37"/>
      <c r="I1129" s="37"/>
      <c r="J1129" s="37"/>
      <c r="K1129" s="37"/>
      <c r="L1129" s="55"/>
    </row>
    <row r="1130" spans="1:12" x14ac:dyDescent="0.3">
      <c r="A1130" s="24" t="s">
        <v>3581</v>
      </c>
      <c r="B1130" s="262"/>
      <c r="C1130" s="281"/>
      <c r="D1130" s="22">
        <v>1</v>
      </c>
      <c r="E1130" s="22"/>
      <c r="F1130" s="37"/>
      <c r="G1130" s="37"/>
      <c r="H1130" s="37"/>
      <c r="I1130" s="37"/>
      <c r="J1130" s="37"/>
      <c r="K1130" s="37"/>
      <c r="L1130" s="55"/>
    </row>
    <row r="1131" spans="1:12" x14ac:dyDescent="0.3">
      <c r="A1131" s="24" t="s">
        <v>3582</v>
      </c>
      <c r="B1131" s="262"/>
      <c r="C1131" s="281"/>
      <c r="D1131" s="22">
        <v>1</v>
      </c>
      <c r="E1131" s="22"/>
      <c r="F1131" s="37"/>
      <c r="G1131" s="37"/>
      <c r="H1131" s="37"/>
      <c r="I1131" s="37"/>
      <c r="J1131" s="37"/>
      <c r="K1131" s="37"/>
      <c r="L1131" s="55"/>
    </row>
    <row r="1132" spans="1:12" x14ac:dyDescent="0.3">
      <c r="A1132" s="24" t="s">
        <v>3583</v>
      </c>
      <c r="B1132" s="262"/>
      <c r="C1132" s="281"/>
      <c r="D1132" s="22">
        <v>1</v>
      </c>
      <c r="E1132" s="22"/>
      <c r="F1132" s="37"/>
      <c r="G1132" s="37"/>
      <c r="H1132" s="37"/>
      <c r="I1132" s="37"/>
      <c r="J1132" s="37"/>
      <c r="K1132" s="37"/>
      <c r="L1132" s="55"/>
    </row>
    <row r="1133" spans="1:12" x14ac:dyDescent="0.3">
      <c r="A1133" s="24" t="s">
        <v>3584</v>
      </c>
      <c r="B1133" s="262"/>
      <c r="C1133" s="281"/>
      <c r="D1133" s="22">
        <v>1</v>
      </c>
      <c r="E1133" s="22"/>
      <c r="F1133" s="37"/>
      <c r="G1133" s="37"/>
      <c r="H1133" s="37"/>
      <c r="I1133" s="37"/>
      <c r="J1133" s="37"/>
      <c r="K1133" s="37"/>
      <c r="L1133" s="55"/>
    </row>
    <row r="1134" spans="1:12" x14ac:dyDescent="0.3">
      <c r="A1134" s="24" t="s">
        <v>4005</v>
      </c>
      <c r="B1134" s="262">
        <v>1</v>
      </c>
      <c r="C1134" s="281" t="s">
        <v>1311</v>
      </c>
      <c r="D1134" s="22">
        <v>0</v>
      </c>
      <c r="E1134" s="22">
        <v>3</v>
      </c>
      <c r="F1134" s="37" t="s">
        <v>4437</v>
      </c>
      <c r="G1134" s="37" t="str">
        <f>IF(B1134=1,F1134,"")</f>
        <v>ID.IM-02</v>
      </c>
      <c r="H1134" s="37">
        <f>VLOOKUP(E1134,'_Score matrix'!$B$31:$C$35,2,FALSE)</f>
        <v>1</v>
      </c>
      <c r="I1134" s="37">
        <f>D1134*H1134</f>
        <v>0</v>
      </c>
      <c r="J1134" s="37">
        <f>5*H1134</f>
        <v>5</v>
      </c>
      <c r="K1134" s="37"/>
      <c r="L1134" s="55"/>
    </row>
    <row r="1135" spans="1:12" x14ac:dyDescent="0.3">
      <c r="A1135" s="424" t="str">
        <f>A1134</f>
        <v>M 5.2.7</v>
      </c>
      <c r="B1135" s="421">
        <f t="shared" ref="B1135:J1135" si="227">B1134</f>
        <v>1</v>
      </c>
      <c r="C1135" s="425" t="str">
        <f t="shared" si="227"/>
        <v>M</v>
      </c>
      <c r="D1135" s="248">
        <f t="shared" si="227"/>
        <v>0</v>
      </c>
      <c r="E1135" s="248">
        <f t="shared" si="227"/>
        <v>3</v>
      </c>
      <c r="F1135" s="248" t="s">
        <v>4478</v>
      </c>
      <c r="G1135" s="248" t="str">
        <f>IF(B1135=1,F1135,"")</f>
        <v>DE.AE-03</v>
      </c>
      <c r="H1135" s="248">
        <f t="shared" si="227"/>
        <v>1</v>
      </c>
      <c r="I1135" s="248">
        <f t="shared" si="227"/>
        <v>0</v>
      </c>
      <c r="J1135" s="248">
        <f t="shared" si="227"/>
        <v>5</v>
      </c>
      <c r="K1135" s="248"/>
      <c r="L1135" s="426" t="s">
        <v>2516</v>
      </c>
    </row>
    <row r="1136" spans="1:12" x14ac:dyDescent="0.3">
      <c r="A1136" s="24" t="s">
        <v>3911</v>
      </c>
      <c r="B1136" s="262">
        <v>1</v>
      </c>
      <c r="C1136" s="281" t="s">
        <v>1311</v>
      </c>
      <c r="D1136" s="22">
        <v>0</v>
      </c>
      <c r="E1136" s="22">
        <v>3</v>
      </c>
      <c r="F1136" s="37" t="s">
        <v>4437</v>
      </c>
      <c r="G1136" s="37" t="str">
        <f>IF(B1136=1,F1136,"")</f>
        <v>ID.IM-02</v>
      </c>
      <c r="H1136" s="37">
        <f>VLOOKUP(E1136,'_Score matrix'!$B$31:$C$35,2,FALSE)</f>
        <v>1</v>
      </c>
      <c r="I1136" s="37">
        <f>D1136*H1136</f>
        <v>0</v>
      </c>
      <c r="J1136" s="37">
        <f>5*H1136</f>
        <v>5</v>
      </c>
      <c r="K1136" s="37"/>
      <c r="L1136" s="55"/>
    </row>
    <row r="1137" spans="1:12" ht="15.15" thickBot="1" x14ac:dyDescent="0.35">
      <c r="A1137" s="424" t="str">
        <f>A1136</f>
        <v>M 5.2.8</v>
      </c>
      <c r="B1137" s="421">
        <f t="shared" ref="B1137:J1137" si="228">B1136</f>
        <v>1</v>
      </c>
      <c r="C1137" s="425" t="str">
        <f t="shared" si="228"/>
        <v>M</v>
      </c>
      <c r="D1137" s="248">
        <f t="shared" si="228"/>
        <v>0</v>
      </c>
      <c r="E1137" s="248">
        <f t="shared" si="228"/>
        <v>3</v>
      </c>
      <c r="F1137" s="248" t="s">
        <v>4478</v>
      </c>
      <c r="G1137" s="248" t="str">
        <f>IF(B1137=1,F1137,"")</f>
        <v>DE.AE-03</v>
      </c>
      <c r="H1137" s="248">
        <f t="shared" si="228"/>
        <v>1</v>
      </c>
      <c r="I1137" s="248">
        <f t="shared" si="228"/>
        <v>0</v>
      </c>
      <c r="J1137" s="248">
        <f t="shared" si="228"/>
        <v>5</v>
      </c>
      <c r="K1137" s="248"/>
      <c r="L1137" s="426" t="s">
        <v>2516</v>
      </c>
    </row>
    <row r="1138" spans="1:12" x14ac:dyDescent="0.3">
      <c r="A1138" s="514" t="s">
        <v>154</v>
      </c>
      <c r="B1138" s="522"/>
      <c r="C1138" s="523"/>
      <c r="D1138" s="524"/>
      <c r="E1138" s="524"/>
      <c r="F1138" s="42"/>
      <c r="G1138" s="42"/>
      <c r="H1138" s="42"/>
      <c r="I1138" s="42"/>
      <c r="J1138" s="42"/>
      <c r="K1138" s="42"/>
      <c r="L1138" s="131"/>
    </row>
    <row r="1139" spans="1:12" x14ac:dyDescent="0.3">
      <c r="A1139" s="24" t="s">
        <v>3536</v>
      </c>
      <c r="B1139" s="262">
        <f>$D$320-1</f>
        <v>1</v>
      </c>
      <c r="C1139" s="281" t="s">
        <v>1311</v>
      </c>
      <c r="D1139" s="22">
        <v>0</v>
      </c>
      <c r="E1139" s="22">
        <v>3</v>
      </c>
      <c r="F1139" s="37" t="s">
        <v>4445</v>
      </c>
      <c r="G1139" s="37" t="str">
        <f t="shared" ref="G1139:G1144" si="229">IF(B1139=1,F1139,"")</f>
        <v>PR.AA-05</v>
      </c>
      <c r="H1139" s="37">
        <f>VLOOKUP(E1139,'_Score matrix'!$B$31:$C$35,2,FALSE)</f>
        <v>1</v>
      </c>
      <c r="I1139" s="37">
        <f t="shared" ref="I1139:I1171" si="230">D1139*H1139</f>
        <v>0</v>
      </c>
      <c r="J1139" s="37">
        <f>5*H1139</f>
        <v>5</v>
      </c>
      <c r="K1139" s="37"/>
      <c r="L1139" s="55"/>
    </row>
    <row r="1140" spans="1:12" x14ac:dyDescent="0.3">
      <c r="A1140" s="24" t="s">
        <v>3537</v>
      </c>
      <c r="B1140" s="262">
        <f>$D$376-1</f>
        <v>1</v>
      </c>
      <c r="C1140" s="281" t="s">
        <v>1311</v>
      </c>
      <c r="D1140" s="22">
        <v>0</v>
      </c>
      <c r="E1140" s="22">
        <v>3</v>
      </c>
      <c r="F1140" s="37" t="s">
        <v>4445</v>
      </c>
      <c r="G1140" s="37" t="str">
        <f t="shared" si="229"/>
        <v>PR.AA-05</v>
      </c>
      <c r="H1140" s="37">
        <f>VLOOKUP(E1140,'_Score matrix'!$B$31:$C$35,2,FALSE)</f>
        <v>1</v>
      </c>
      <c r="I1140" s="37">
        <f t="shared" si="230"/>
        <v>0</v>
      </c>
      <c r="J1140" s="37">
        <f t="shared" ref="J1140:J1186" si="231">5*H1140</f>
        <v>5</v>
      </c>
      <c r="K1140" s="37"/>
      <c r="L1140" s="55"/>
    </row>
    <row r="1141" spans="1:12" x14ac:dyDescent="0.3">
      <c r="A1141" s="24" t="s">
        <v>3538</v>
      </c>
      <c r="B1141" s="262">
        <f>$D$423-1</f>
        <v>1</v>
      </c>
      <c r="C1141" s="281" t="s">
        <v>1311</v>
      </c>
      <c r="D1141" s="22">
        <v>0</v>
      </c>
      <c r="E1141" s="22">
        <v>3</v>
      </c>
      <c r="F1141" s="37" t="s">
        <v>4445</v>
      </c>
      <c r="G1141" s="37" t="str">
        <f t="shared" si="229"/>
        <v>PR.AA-05</v>
      </c>
      <c r="H1141" s="37">
        <f>VLOOKUP(E1141,'_Score matrix'!$B$31:$C$35,2,FALSE)</f>
        <v>1</v>
      </c>
      <c r="I1141" s="37">
        <f t="shared" si="230"/>
        <v>0</v>
      </c>
      <c r="J1141" s="37">
        <f t="shared" si="231"/>
        <v>5</v>
      </c>
      <c r="K1141" s="37"/>
      <c r="L1141" s="55"/>
    </row>
    <row r="1142" spans="1:12" x14ac:dyDescent="0.3">
      <c r="A1142" s="24" t="s">
        <v>3539</v>
      </c>
      <c r="B1142" s="262">
        <f>$D$477-1</f>
        <v>1</v>
      </c>
      <c r="C1142" s="281" t="s">
        <v>1311</v>
      </c>
      <c r="D1142" s="22">
        <v>0</v>
      </c>
      <c r="E1142" s="22">
        <v>3</v>
      </c>
      <c r="F1142" s="37" t="s">
        <v>4445</v>
      </c>
      <c r="G1142" s="37" t="str">
        <f t="shared" si="229"/>
        <v>PR.AA-05</v>
      </c>
      <c r="H1142" s="37">
        <f>VLOOKUP(E1142,'_Score matrix'!$B$31:$C$35,2,FALSE)</f>
        <v>1</v>
      </c>
      <c r="I1142" s="37">
        <f t="shared" si="230"/>
        <v>0</v>
      </c>
      <c r="J1142" s="37">
        <f t="shared" si="231"/>
        <v>5</v>
      </c>
      <c r="K1142" s="37"/>
      <c r="L1142" s="55"/>
    </row>
    <row r="1143" spans="1:12" x14ac:dyDescent="0.3">
      <c r="A1143" s="24" t="s">
        <v>2771</v>
      </c>
      <c r="B1143" s="262">
        <f>$D$320-1</f>
        <v>1</v>
      </c>
      <c r="C1143" s="281" t="s">
        <v>1729</v>
      </c>
      <c r="D1143" s="22">
        <v>0</v>
      </c>
      <c r="E1143" s="22">
        <f t="shared" ref="E1143:E1217" si="232">IF(D1143=6, 1, 3)</f>
        <v>3</v>
      </c>
      <c r="F1143" s="37" t="s">
        <v>4480</v>
      </c>
      <c r="G1143" s="37" t="str">
        <f t="shared" si="229"/>
        <v>DE.AE-06</v>
      </c>
      <c r="H1143" s="37">
        <f>VLOOKUP(E1143,'_Score matrix'!$B$31:$C$35,2,FALSE)</f>
        <v>1</v>
      </c>
      <c r="I1143" s="37">
        <f t="shared" si="230"/>
        <v>0</v>
      </c>
      <c r="J1143" s="37">
        <f t="shared" si="231"/>
        <v>5</v>
      </c>
      <c r="K1143" s="37"/>
      <c r="L1143" s="55"/>
    </row>
    <row r="1144" spans="1:12" x14ac:dyDescent="0.3">
      <c r="A1144" s="24" t="s">
        <v>2772</v>
      </c>
      <c r="B1144" s="262">
        <f t="shared" ref="B1144:B1186" si="233">$D$320-1</f>
        <v>1</v>
      </c>
      <c r="C1144" s="281" t="s">
        <v>1729</v>
      </c>
      <c r="D1144" s="22">
        <v>0</v>
      </c>
      <c r="E1144" s="22">
        <f t="shared" si="232"/>
        <v>3</v>
      </c>
      <c r="F1144" s="37" t="s">
        <v>4480</v>
      </c>
      <c r="G1144" s="37" t="str">
        <f t="shared" si="229"/>
        <v>DE.AE-06</v>
      </c>
      <c r="H1144" s="37">
        <f>VLOOKUP(E1144,'_Score matrix'!$B$31:$C$35,2,FALSE)</f>
        <v>1</v>
      </c>
      <c r="I1144" s="37">
        <f t="shared" si="230"/>
        <v>0</v>
      </c>
      <c r="J1144" s="37">
        <f t="shared" si="231"/>
        <v>5</v>
      </c>
      <c r="K1144" s="37"/>
      <c r="L1144" s="55"/>
    </row>
    <row r="1145" spans="1:12" x14ac:dyDescent="0.3">
      <c r="A1145" s="24" t="s">
        <v>2773</v>
      </c>
      <c r="B1145" s="262">
        <f t="shared" si="233"/>
        <v>1</v>
      </c>
      <c r="C1145" s="281" t="s">
        <v>1729</v>
      </c>
      <c r="D1145" s="22">
        <v>0</v>
      </c>
      <c r="E1145" s="22">
        <f t="shared" si="232"/>
        <v>3</v>
      </c>
      <c r="F1145" s="37"/>
      <c r="G1145" s="37"/>
      <c r="H1145" s="37">
        <f>VLOOKUP(E1145,'_Score matrix'!$B$31:$C$35,2,FALSE)</f>
        <v>1</v>
      </c>
      <c r="I1145" s="37">
        <f t="shared" si="230"/>
        <v>0</v>
      </c>
      <c r="J1145" s="37">
        <f t="shared" si="231"/>
        <v>5</v>
      </c>
      <c r="K1145" s="37"/>
      <c r="L1145" s="55"/>
    </row>
    <row r="1146" spans="1:12" x14ac:dyDescent="0.3">
      <c r="A1146" s="24" t="s">
        <v>2774</v>
      </c>
      <c r="B1146" s="262">
        <f t="shared" si="233"/>
        <v>1</v>
      </c>
      <c r="C1146" s="281" t="s">
        <v>1729</v>
      </c>
      <c r="D1146" s="22">
        <v>0</v>
      </c>
      <c r="E1146" s="22">
        <f t="shared" si="232"/>
        <v>3</v>
      </c>
      <c r="F1146" s="37"/>
      <c r="G1146" s="37"/>
      <c r="H1146" s="37">
        <f>VLOOKUP(E1146,'_Score matrix'!$B$31:$C$35,2,FALSE)</f>
        <v>1</v>
      </c>
      <c r="I1146" s="37">
        <f t="shared" si="230"/>
        <v>0</v>
      </c>
      <c r="J1146" s="37">
        <f t="shared" si="231"/>
        <v>5</v>
      </c>
      <c r="K1146" s="37"/>
      <c r="L1146" s="55"/>
    </row>
    <row r="1147" spans="1:12" x14ac:dyDescent="0.3">
      <c r="A1147" s="24" t="s">
        <v>2775</v>
      </c>
      <c r="B1147" s="262">
        <f t="shared" si="233"/>
        <v>1</v>
      </c>
      <c r="C1147" s="281" t="s">
        <v>1729</v>
      </c>
      <c r="D1147" s="22">
        <v>0</v>
      </c>
      <c r="E1147" s="22">
        <f t="shared" si="232"/>
        <v>3</v>
      </c>
      <c r="F1147" s="37"/>
      <c r="G1147" s="37"/>
      <c r="H1147" s="37">
        <f>VLOOKUP(E1147,'_Score matrix'!$B$31:$C$35,2,FALSE)</f>
        <v>1</v>
      </c>
      <c r="I1147" s="37">
        <f t="shared" si="230"/>
        <v>0</v>
      </c>
      <c r="J1147" s="37">
        <f t="shared" si="231"/>
        <v>5</v>
      </c>
      <c r="K1147" s="37"/>
      <c r="L1147" s="55"/>
    </row>
    <row r="1148" spans="1:12" x14ac:dyDescent="0.3">
      <c r="A1148" s="24" t="s">
        <v>2776</v>
      </c>
      <c r="B1148" s="262">
        <f t="shared" si="233"/>
        <v>1</v>
      </c>
      <c r="C1148" s="281" t="s">
        <v>1729</v>
      </c>
      <c r="D1148" s="22">
        <v>0</v>
      </c>
      <c r="E1148" s="22">
        <f t="shared" si="232"/>
        <v>3</v>
      </c>
      <c r="F1148" s="37"/>
      <c r="G1148" s="37"/>
      <c r="H1148" s="37">
        <f>VLOOKUP(E1148,'_Score matrix'!$B$31:$C$35,2,FALSE)</f>
        <v>1</v>
      </c>
      <c r="I1148" s="37">
        <f t="shared" si="230"/>
        <v>0</v>
      </c>
      <c r="J1148" s="37">
        <f t="shared" si="231"/>
        <v>5</v>
      </c>
      <c r="K1148" s="37"/>
      <c r="L1148" s="55"/>
    </row>
    <row r="1149" spans="1:12" x14ac:dyDescent="0.3">
      <c r="A1149" s="24" t="s">
        <v>2777</v>
      </c>
      <c r="B1149" s="262">
        <f t="shared" si="233"/>
        <v>1</v>
      </c>
      <c r="C1149" s="281" t="s">
        <v>1729</v>
      </c>
      <c r="D1149" s="22">
        <v>0</v>
      </c>
      <c r="E1149" s="22">
        <f t="shared" si="232"/>
        <v>3</v>
      </c>
      <c r="F1149" s="37"/>
      <c r="G1149" s="37"/>
      <c r="H1149" s="37">
        <f>VLOOKUP(E1149,'_Score matrix'!$B$31:$C$35,2,FALSE)</f>
        <v>1</v>
      </c>
      <c r="I1149" s="37">
        <f t="shared" si="230"/>
        <v>0</v>
      </c>
      <c r="J1149" s="37">
        <f t="shared" si="231"/>
        <v>5</v>
      </c>
      <c r="K1149" s="37"/>
      <c r="L1149" s="55"/>
    </row>
    <row r="1150" spans="1:12" x14ac:dyDescent="0.3">
      <c r="A1150" s="24" t="s">
        <v>2778</v>
      </c>
      <c r="B1150" s="262">
        <f t="shared" si="233"/>
        <v>1</v>
      </c>
      <c r="C1150" s="281" t="s">
        <v>1729</v>
      </c>
      <c r="D1150" s="22">
        <v>0</v>
      </c>
      <c r="E1150" s="22">
        <f t="shared" si="232"/>
        <v>3</v>
      </c>
      <c r="F1150" s="37"/>
      <c r="G1150" s="37"/>
      <c r="H1150" s="37">
        <f>VLOOKUP(E1150,'_Score matrix'!$B$31:$C$35,2,FALSE)</f>
        <v>1</v>
      </c>
      <c r="I1150" s="37">
        <f t="shared" si="230"/>
        <v>0</v>
      </c>
      <c r="J1150" s="37">
        <f t="shared" si="231"/>
        <v>5</v>
      </c>
      <c r="K1150" s="37"/>
      <c r="L1150" s="55"/>
    </row>
    <row r="1151" spans="1:12" x14ac:dyDescent="0.3">
      <c r="A1151" s="24" t="s">
        <v>2779</v>
      </c>
      <c r="B1151" s="262">
        <f t="shared" si="233"/>
        <v>1</v>
      </c>
      <c r="C1151" s="281" t="s">
        <v>1729</v>
      </c>
      <c r="D1151" s="22">
        <v>0</v>
      </c>
      <c r="E1151" s="22">
        <f t="shared" si="232"/>
        <v>3</v>
      </c>
      <c r="F1151" s="37"/>
      <c r="G1151" s="37"/>
      <c r="H1151" s="37">
        <f>VLOOKUP(E1151,'_Score matrix'!$B$31:$C$35,2,FALSE)</f>
        <v>1</v>
      </c>
      <c r="I1151" s="37">
        <f t="shared" si="230"/>
        <v>0</v>
      </c>
      <c r="J1151" s="37">
        <f t="shared" si="231"/>
        <v>5</v>
      </c>
      <c r="K1151" s="37"/>
      <c r="L1151" s="55"/>
    </row>
    <row r="1152" spans="1:12" x14ac:dyDescent="0.3">
      <c r="A1152" s="24" t="s">
        <v>2780</v>
      </c>
      <c r="B1152" s="262">
        <f t="shared" si="233"/>
        <v>1</v>
      </c>
      <c r="C1152" s="281" t="s">
        <v>1729</v>
      </c>
      <c r="D1152" s="22">
        <v>0</v>
      </c>
      <c r="E1152" s="22">
        <f t="shared" si="232"/>
        <v>3</v>
      </c>
      <c r="F1152" s="37"/>
      <c r="G1152" s="37"/>
      <c r="H1152" s="37">
        <f>VLOOKUP(E1152,'_Score matrix'!$B$31:$C$35,2,FALSE)</f>
        <v>1</v>
      </c>
      <c r="I1152" s="37">
        <f t="shared" si="230"/>
        <v>0</v>
      </c>
      <c r="J1152" s="37">
        <f t="shared" si="231"/>
        <v>5</v>
      </c>
      <c r="K1152" s="37"/>
      <c r="L1152" s="55"/>
    </row>
    <row r="1153" spans="1:12" x14ac:dyDescent="0.3">
      <c r="A1153" s="24" t="s">
        <v>2781</v>
      </c>
      <c r="B1153" s="262">
        <f t="shared" si="233"/>
        <v>1</v>
      </c>
      <c r="C1153" s="281" t="s">
        <v>1729</v>
      </c>
      <c r="D1153" s="22">
        <v>0</v>
      </c>
      <c r="E1153" s="22">
        <f t="shared" si="232"/>
        <v>3</v>
      </c>
      <c r="F1153" s="37"/>
      <c r="G1153" s="37"/>
      <c r="H1153" s="37">
        <f>VLOOKUP(E1153,'_Score matrix'!$B$31:$C$35,2,FALSE)</f>
        <v>1</v>
      </c>
      <c r="I1153" s="37">
        <f t="shared" si="230"/>
        <v>0</v>
      </c>
      <c r="J1153" s="37">
        <f t="shared" si="231"/>
        <v>5</v>
      </c>
      <c r="K1153" s="37"/>
      <c r="L1153" s="55"/>
    </row>
    <row r="1154" spans="1:12" x14ac:dyDescent="0.3">
      <c r="A1154" s="24" t="s">
        <v>2782</v>
      </c>
      <c r="B1154" s="262">
        <f t="shared" si="233"/>
        <v>1</v>
      </c>
      <c r="C1154" s="281" t="s">
        <v>1729</v>
      </c>
      <c r="D1154" s="22">
        <v>0</v>
      </c>
      <c r="E1154" s="22">
        <f t="shared" si="232"/>
        <v>3</v>
      </c>
      <c r="F1154" s="37" t="s">
        <v>4478</v>
      </c>
      <c r="G1154" s="37" t="str">
        <f>IF(B1154=1,F1154,"")</f>
        <v>DE.AE-03</v>
      </c>
      <c r="H1154" s="37">
        <f>VLOOKUP(E1154,'_Score matrix'!$B$31:$C$35,2,FALSE)</f>
        <v>1</v>
      </c>
      <c r="I1154" s="37">
        <f t="shared" si="230"/>
        <v>0</v>
      </c>
      <c r="J1154" s="37">
        <f t="shared" si="231"/>
        <v>5</v>
      </c>
      <c r="K1154" s="37"/>
      <c r="L1154" s="55"/>
    </row>
    <row r="1155" spans="1:12" x14ac:dyDescent="0.3">
      <c r="A1155" s="24" t="s">
        <v>2783</v>
      </c>
      <c r="B1155" s="262">
        <f t="shared" si="233"/>
        <v>1</v>
      </c>
      <c r="C1155" s="281" t="s">
        <v>1729</v>
      </c>
      <c r="D1155" s="22">
        <v>0</v>
      </c>
      <c r="E1155" s="22">
        <f t="shared" si="232"/>
        <v>3</v>
      </c>
      <c r="F1155" s="37" t="s">
        <v>4478</v>
      </c>
      <c r="G1155" s="37" t="str">
        <f>IF(B1155=1,F1155,"")</f>
        <v>DE.AE-03</v>
      </c>
      <c r="H1155" s="37">
        <f>VLOOKUP(E1155,'_Score matrix'!$B$31:$C$35,2,FALSE)</f>
        <v>1</v>
      </c>
      <c r="I1155" s="37">
        <f t="shared" si="230"/>
        <v>0</v>
      </c>
      <c r="J1155" s="37">
        <f t="shared" si="231"/>
        <v>5</v>
      </c>
      <c r="K1155" s="37"/>
      <c r="L1155" s="55"/>
    </row>
    <row r="1156" spans="1:12" x14ac:dyDescent="0.3">
      <c r="A1156" s="24" t="s">
        <v>2784</v>
      </c>
      <c r="B1156" s="262">
        <f t="shared" si="233"/>
        <v>1</v>
      </c>
      <c r="C1156" s="281" t="s">
        <v>1729</v>
      </c>
      <c r="D1156" s="22">
        <v>0</v>
      </c>
      <c r="E1156" s="22">
        <f t="shared" si="232"/>
        <v>3</v>
      </c>
      <c r="F1156" s="37"/>
      <c r="G1156" s="37"/>
      <c r="H1156" s="37">
        <f>VLOOKUP(E1156,'_Score matrix'!$B$31:$C$35,2,FALSE)</f>
        <v>1</v>
      </c>
      <c r="I1156" s="37">
        <f t="shared" si="230"/>
        <v>0</v>
      </c>
      <c r="J1156" s="37">
        <f t="shared" si="231"/>
        <v>5</v>
      </c>
      <c r="K1156" s="37"/>
      <c r="L1156" s="55"/>
    </row>
    <row r="1157" spans="1:12" x14ac:dyDescent="0.3">
      <c r="A1157" s="24" t="s">
        <v>2785</v>
      </c>
      <c r="B1157" s="262">
        <f t="shared" si="233"/>
        <v>1</v>
      </c>
      <c r="C1157" s="281" t="s">
        <v>1729</v>
      </c>
      <c r="D1157" s="22">
        <v>0</v>
      </c>
      <c r="E1157" s="22">
        <f t="shared" si="232"/>
        <v>3</v>
      </c>
      <c r="F1157" s="37"/>
      <c r="G1157" s="37"/>
      <c r="H1157" s="37">
        <f>VLOOKUP(E1157,'_Score matrix'!$B$31:$C$35,2,FALSE)</f>
        <v>1</v>
      </c>
      <c r="I1157" s="37">
        <f t="shared" si="230"/>
        <v>0</v>
      </c>
      <c r="J1157" s="37">
        <f t="shared" si="231"/>
        <v>5</v>
      </c>
      <c r="K1157" s="37"/>
      <c r="L1157" s="55"/>
    </row>
    <row r="1158" spans="1:12" x14ac:dyDescent="0.3">
      <c r="A1158" s="24" t="s">
        <v>2786</v>
      </c>
      <c r="B1158" s="262">
        <f t="shared" si="233"/>
        <v>1</v>
      </c>
      <c r="C1158" s="281" t="s">
        <v>1729</v>
      </c>
      <c r="D1158" s="22">
        <v>0</v>
      </c>
      <c r="E1158" s="22">
        <f t="shared" si="232"/>
        <v>3</v>
      </c>
      <c r="F1158" s="37" t="s">
        <v>4478</v>
      </c>
      <c r="G1158" s="37" t="str">
        <f>IF(B1158=1,F1158,"")</f>
        <v>DE.AE-03</v>
      </c>
      <c r="H1158" s="37">
        <f>VLOOKUP(E1158,'_Score matrix'!$B$31:$C$35,2,FALSE)</f>
        <v>1</v>
      </c>
      <c r="I1158" s="37">
        <f t="shared" si="230"/>
        <v>0</v>
      </c>
      <c r="J1158" s="37">
        <f t="shared" si="231"/>
        <v>5</v>
      </c>
      <c r="K1158" s="37"/>
      <c r="L1158" s="55"/>
    </row>
    <row r="1159" spans="1:12" x14ac:dyDescent="0.3">
      <c r="A1159" s="24" t="s">
        <v>2787</v>
      </c>
      <c r="B1159" s="262">
        <f t="shared" si="233"/>
        <v>1</v>
      </c>
      <c r="C1159" s="281" t="s">
        <v>1729</v>
      </c>
      <c r="D1159" s="22">
        <v>0</v>
      </c>
      <c r="E1159" s="22">
        <f t="shared" si="232"/>
        <v>3</v>
      </c>
      <c r="F1159" s="37" t="s">
        <v>4478</v>
      </c>
      <c r="G1159" s="37" t="str">
        <f>IF(B1159=1,F1159,"")</f>
        <v>DE.AE-03</v>
      </c>
      <c r="H1159" s="37">
        <f>VLOOKUP(E1159,'_Score matrix'!$B$31:$C$35,2,FALSE)</f>
        <v>1</v>
      </c>
      <c r="I1159" s="37">
        <f t="shared" si="230"/>
        <v>0</v>
      </c>
      <c r="J1159" s="37">
        <f t="shared" si="231"/>
        <v>5</v>
      </c>
      <c r="K1159" s="37"/>
      <c r="L1159" s="55"/>
    </row>
    <row r="1160" spans="1:12" x14ac:dyDescent="0.3">
      <c r="A1160" s="24" t="s">
        <v>2788</v>
      </c>
      <c r="B1160" s="262">
        <f t="shared" si="233"/>
        <v>1</v>
      </c>
      <c r="C1160" s="281" t="s">
        <v>1729</v>
      </c>
      <c r="D1160" s="22">
        <v>0</v>
      </c>
      <c r="E1160" s="22">
        <f t="shared" si="232"/>
        <v>3</v>
      </c>
      <c r="F1160" s="37"/>
      <c r="G1160" s="37"/>
      <c r="H1160" s="37">
        <f>VLOOKUP(E1160,'_Score matrix'!$B$31:$C$35,2,FALSE)</f>
        <v>1</v>
      </c>
      <c r="I1160" s="37">
        <f t="shared" si="230"/>
        <v>0</v>
      </c>
      <c r="J1160" s="37">
        <f t="shared" si="231"/>
        <v>5</v>
      </c>
      <c r="K1160" s="37"/>
      <c r="L1160" s="55"/>
    </row>
    <row r="1161" spans="1:12" x14ac:dyDescent="0.3">
      <c r="A1161" s="24" t="s">
        <v>2789</v>
      </c>
      <c r="B1161" s="262">
        <f t="shared" si="233"/>
        <v>1</v>
      </c>
      <c r="C1161" s="281" t="s">
        <v>1729</v>
      </c>
      <c r="D1161" s="22">
        <v>0</v>
      </c>
      <c r="E1161" s="22">
        <f t="shared" si="232"/>
        <v>3</v>
      </c>
      <c r="F1161" s="37"/>
      <c r="G1161" s="37"/>
      <c r="H1161" s="37">
        <f>VLOOKUP(E1161,'_Score matrix'!$B$31:$C$35,2,FALSE)</f>
        <v>1</v>
      </c>
      <c r="I1161" s="37">
        <f t="shared" si="230"/>
        <v>0</v>
      </c>
      <c r="J1161" s="37">
        <f t="shared" si="231"/>
        <v>5</v>
      </c>
      <c r="K1161" s="37"/>
      <c r="L1161" s="55"/>
    </row>
    <row r="1162" spans="1:12" x14ac:dyDescent="0.3">
      <c r="A1162" s="24" t="s">
        <v>2790</v>
      </c>
      <c r="B1162" s="262">
        <f t="shared" si="233"/>
        <v>1</v>
      </c>
      <c r="C1162" s="281" t="s">
        <v>1729</v>
      </c>
      <c r="D1162" s="22">
        <v>0</v>
      </c>
      <c r="E1162" s="22">
        <f t="shared" si="232"/>
        <v>3</v>
      </c>
      <c r="F1162" s="37"/>
      <c r="G1162" s="37"/>
      <c r="H1162" s="37">
        <f>VLOOKUP(E1162,'_Score matrix'!$B$31:$C$35,2,FALSE)</f>
        <v>1</v>
      </c>
      <c r="I1162" s="37">
        <f t="shared" si="230"/>
        <v>0</v>
      </c>
      <c r="J1162" s="37">
        <f t="shared" si="231"/>
        <v>5</v>
      </c>
      <c r="K1162" s="37"/>
      <c r="L1162" s="55"/>
    </row>
    <row r="1163" spans="1:12" x14ac:dyDescent="0.3">
      <c r="A1163" s="24" t="s">
        <v>2791</v>
      </c>
      <c r="B1163" s="262">
        <f t="shared" si="233"/>
        <v>1</v>
      </c>
      <c r="C1163" s="281" t="s">
        <v>1729</v>
      </c>
      <c r="D1163" s="22">
        <v>0</v>
      </c>
      <c r="E1163" s="22">
        <f t="shared" si="232"/>
        <v>3</v>
      </c>
      <c r="F1163" s="37"/>
      <c r="G1163" s="37"/>
      <c r="H1163" s="37">
        <f>VLOOKUP(E1163,'_Score matrix'!$B$31:$C$35,2,FALSE)</f>
        <v>1</v>
      </c>
      <c r="I1163" s="37">
        <f t="shared" si="230"/>
        <v>0</v>
      </c>
      <c r="J1163" s="37">
        <f t="shared" si="231"/>
        <v>5</v>
      </c>
      <c r="K1163" s="37"/>
      <c r="L1163" s="55"/>
    </row>
    <row r="1164" spans="1:12" x14ac:dyDescent="0.3">
      <c r="A1164" s="24" t="s">
        <v>2792</v>
      </c>
      <c r="B1164" s="262">
        <f t="shared" si="233"/>
        <v>1</v>
      </c>
      <c r="C1164" s="281" t="s">
        <v>1729</v>
      </c>
      <c r="D1164" s="22">
        <v>0</v>
      </c>
      <c r="E1164" s="22">
        <f t="shared" si="232"/>
        <v>3</v>
      </c>
      <c r="F1164" s="37"/>
      <c r="G1164" s="37"/>
      <c r="H1164" s="37">
        <f>VLOOKUP(E1164,'_Score matrix'!$B$31:$C$35,2,FALSE)</f>
        <v>1</v>
      </c>
      <c r="I1164" s="37">
        <f t="shared" si="230"/>
        <v>0</v>
      </c>
      <c r="J1164" s="37">
        <f t="shared" si="231"/>
        <v>5</v>
      </c>
      <c r="K1164" s="37"/>
      <c r="L1164" s="55"/>
    </row>
    <row r="1165" spans="1:12" x14ac:dyDescent="0.3">
      <c r="A1165" s="24" t="s">
        <v>2793</v>
      </c>
      <c r="B1165" s="262">
        <f t="shared" si="233"/>
        <v>1</v>
      </c>
      <c r="C1165" s="281" t="s">
        <v>1729</v>
      </c>
      <c r="D1165" s="22">
        <v>0</v>
      </c>
      <c r="E1165" s="22">
        <f t="shared" si="232"/>
        <v>3</v>
      </c>
      <c r="F1165" s="37" t="s">
        <v>4481</v>
      </c>
      <c r="G1165" s="37" t="str">
        <f>IF(B1165=1,F1165,"")</f>
        <v>DE.AE-07</v>
      </c>
      <c r="H1165" s="37">
        <f>VLOOKUP(E1165,'_Score matrix'!$B$31:$C$35,2,FALSE)</f>
        <v>1</v>
      </c>
      <c r="I1165" s="37">
        <f t="shared" si="230"/>
        <v>0</v>
      </c>
      <c r="J1165" s="37">
        <f t="shared" si="231"/>
        <v>5</v>
      </c>
      <c r="K1165" s="37"/>
      <c r="L1165" s="55"/>
    </row>
    <row r="1166" spans="1:12" x14ac:dyDescent="0.3">
      <c r="A1166" s="24" t="s">
        <v>2794</v>
      </c>
      <c r="B1166" s="262">
        <f t="shared" si="233"/>
        <v>1</v>
      </c>
      <c r="C1166" s="281" t="s">
        <v>1729</v>
      </c>
      <c r="D1166" s="22">
        <v>0</v>
      </c>
      <c r="E1166" s="22">
        <f t="shared" si="232"/>
        <v>3</v>
      </c>
      <c r="F1166" s="37"/>
      <c r="G1166" s="37"/>
      <c r="H1166" s="37">
        <f>VLOOKUP(E1166,'_Score matrix'!$B$31:$C$35,2,FALSE)</f>
        <v>1</v>
      </c>
      <c r="I1166" s="37">
        <f t="shared" si="230"/>
        <v>0</v>
      </c>
      <c r="J1166" s="37">
        <f t="shared" si="231"/>
        <v>5</v>
      </c>
      <c r="K1166" s="37"/>
      <c r="L1166" s="55"/>
    </row>
    <row r="1167" spans="1:12" x14ac:dyDescent="0.3">
      <c r="A1167" s="24" t="s">
        <v>2795</v>
      </c>
      <c r="B1167" s="262">
        <f t="shared" si="233"/>
        <v>1</v>
      </c>
      <c r="C1167" s="281" t="s">
        <v>1729</v>
      </c>
      <c r="D1167" s="22">
        <v>0</v>
      </c>
      <c r="E1167" s="22">
        <f t="shared" si="232"/>
        <v>3</v>
      </c>
      <c r="F1167" s="37"/>
      <c r="G1167" s="37"/>
      <c r="H1167" s="37">
        <f>VLOOKUP(E1167,'_Score matrix'!$B$31:$C$35,2,FALSE)</f>
        <v>1</v>
      </c>
      <c r="I1167" s="37">
        <f t="shared" si="230"/>
        <v>0</v>
      </c>
      <c r="J1167" s="37">
        <f t="shared" si="231"/>
        <v>5</v>
      </c>
      <c r="K1167" s="37"/>
      <c r="L1167" s="55"/>
    </row>
    <row r="1168" spans="1:12" x14ac:dyDescent="0.3">
      <c r="A1168" s="24" t="s">
        <v>3846</v>
      </c>
      <c r="B1168" s="262">
        <f t="shared" si="233"/>
        <v>1</v>
      </c>
      <c r="C1168" s="281" t="s">
        <v>1729</v>
      </c>
      <c r="D1168" s="22">
        <v>0</v>
      </c>
      <c r="E1168" s="22">
        <f t="shared" si="232"/>
        <v>3</v>
      </c>
      <c r="F1168" s="37"/>
      <c r="G1168" s="37"/>
      <c r="H1168" s="37">
        <f>VLOOKUP(E1168,'_Score matrix'!$B$31:$C$35,2,FALSE)</f>
        <v>1</v>
      </c>
      <c r="I1168" s="37">
        <f t="shared" si="230"/>
        <v>0</v>
      </c>
      <c r="J1168" s="37">
        <f t="shared" si="231"/>
        <v>5</v>
      </c>
      <c r="K1168" s="37"/>
      <c r="L1168" s="55"/>
    </row>
    <row r="1169" spans="1:12" x14ac:dyDescent="0.3">
      <c r="A1169" s="24" t="s">
        <v>3847</v>
      </c>
      <c r="B1169" s="262">
        <f t="shared" si="233"/>
        <v>1</v>
      </c>
      <c r="C1169" s="281" t="s">
        <v>1729</v>
      </c>
      <c r="D1169" s="22">
        <v>0</v>
      </c>
      <c r="E1169" s="22">
        <f t="shared" si="232"/>
        <v>3</v>
      </c>
      <c r="F1169" s="200" t="s">
        <v>4477</v>
      </c>
      <c r="G1169" s="37" t="str">
        <f t="shared" ref="G1169:G1180" si="234">IF(B1169=1,F1169,"")</f>
        <v>DE.AE-02</v>
      </c>
      <c r="H1169" s="37">
        <f>VLOOKUP(E1169,'_Score matrix'!$B$31:$C$35,2,FALSE)</f>
        <v>1</v>
      </c>
      <c r="I1169" s="37">
        <f t="shared" si="230"/>
        <v>0</v>
      </c>
      <c r="J1169" s="37">
        <f t="shared" si="231"/>
        <v>5</v>
      </c>
      <c r="K1169" s="37"/>
      <c r="L1169" s="55"/>
    </row>
    <row r="1170" spans="1:12" x14ac:dyDescent="0.3">
      <c r="A1170" s="24" t="s">
        <v>3848</v>
      </c>
      <c r="B1170" s="262">
        <f t="shared" si="233"/>
        <v>1</v>
      </c>
      <c r="C1170" s="281" t="s">
        <v>1729</v>
      </c>
      <c r="D1170" s="22">
        <v>0</v>
      </c>
      <c r="E1170" s="22">
        <f t="shared" si="232"/>
        <v>3</v>
      </c>
      <c r="F1170" s="200" t="s">
        <v>4477</v>
      </c>
      <c r="G1170" s="37" t="str">
        <f t="shared" si="234"/>
        <v>DE.AE-02</v>
      </c>
      <c r="H1170" s="37">
        <f>VLOOKUP(E1170,'_Score matrix'!$B$31:$C$35,2,FALSE)</f>
        <v>1</v>
      </c>
      <c r="I1170" s="37">
        <f t="shared" si="230"/>
        <v>0</v>
      </c>
      <c r="J1170" s="37">
        <f t="shared" si="231"/>
        <v>5</v>
      </c>
      <c r="K1170" s="37"/>
      <c r="L1170" s="55"/>
    </row>
    <row r="1171" spans="1:12" x14ac:dyDescent="0.3">
      <c r="A1171" s="24" t="s">
        <v>3849</v>
      </c>
      <c r="B1171" s="262">
        <f t="shared" si="233"/>
        <v>1</v>
      </c>
      <c r="C1171" s="281" t="s">
        <v>1729</v>
      </c>
      <c r="D1171" s="22">
        <v>0</v>
      </c>
      <c r="E1171" s="22">
        <f t="shared" si="232"/>
        <v>3</v>
      </c>
      <c r="F1171" s="200" t="s">
        <v>4429</v>
      </c>
      <c r="G1171" s="37" t="str">
        <f t="shared" si="234"/>
        <v>ID.AM-03</v>
      </c>
      <c r="H1171" s="37">
        <f>VLOOKUP(E1171,'_Score matrix'!$B$31:$C$35,2,FALSE)</f>
        <v>1</v>
      </c>
      <c r="I1171" s="37">
        <f t="shared" si="230"/>
        <v>0</v>
      </c>
      <c r="J1171" s="37">
        <f t="shared" si="231"/>
        <v>5</v>
      </c>
      <c r="K1171" s="37"/>
      <c r="L1171" s="55"/>
    </row>
    <row r="1172" spans="1:12" x14ac:dyDescent="0.3">
      <c r="A1172" s="424" t="str">
        <f>A1171</f>
        <v>T 1.7.29</v>
      </c>
      <c r="B1172" s="421">
        <f t="shared" ref="B1172:J1177" si="235">B1171</f>
        <v>1</v>
      </c>
      <c r="C1172" s="425" t="str">
        <f t="shared" si="235"/>
        <v>C</v>
      </c>
      <c r="D1172" s="248">
        <f t="shared" si="235"/>
        <v>0</v>
      </c>
      <c r="E1172" s="248">
        <f t="shared" si="235"/>
        <v>3</v>
      </c>
      <c r="F1172" s="249" t="s">
        <v>4473</v>
      </c>
      <c r="G1172" s="249" t="str">
        <f t="shared" si="234"/>
        <v>DE.CM-03</v>
      </c>
      <c r="H1172" s="248">
        <f t="shared" si="235"/>
        <v>1</v>
      </c>
      <c r="I1172" s="248">
        <f t="shared" si="235"/>
        <v>0</v>
      </c>
      <c r="J1172" s="248">
        <f t="shared" si="235"/>
        <v>5</v>
      </c>
      <c r="K1172" s="248"/>
      <c r="L1172" s="426" t="s">
        <v>2516</v>
      </c>
    </row>
    <row r="1173" spans="1:12" x14ac:dyDescent="0.3">
      <c r="A1173" s="424" t="str">
        <f>A1172</f>
        <v>T 1.7.29</v>
      </c>
      <c r="B1173" s="421">
        <f t="shared" si="235"/>
        <v>1</v>
      </c>
      <c r="C1173" s="425" t="str">
        <f t="shared" si="235"/>
        <v>C</v>
      </c>
      <c r="D1173" s="248">
        <f t="shared" si="235"/>
        <v>0</v>
      </c>
      <c r="E1173" s="248">
        <f t="shared" si="235"/>
        <v>3</v>
      </c>
      <c r="F1173" s="248" t="s">
        <v>4477</v>
      </c>
      <c r="G1173" s="248" t="str">
        <f t="shared" si="234"/>
        <v>DE.AE-02</v>
      </c>
      <c r="H1173" s="248">
        <f t="shared" si="235"/>
        <v>1</v>
      </c>
      <c r="I1173" s="248">
        <f t="shared" si="235"/>
        <v>0</v>
      </c>
      <c r="J1173" s="248">
        <f t="shared" si="235"/>
        <v>5</v>
      </c>
      <c r="K1173" s="248"/>
      <c r="L1173" s="426" t="s">
        <v>2516</v>
      </c>
    </row>
    <row r="1174" spans="1:12" x14ac:dyDescent="0.3">
      <c r="A1174" s="24" t="s">
        <v>3850</v>
      </c>
      <c r="B1174" s="262">
        <f t="shared" si="233"/>
        <v>1</v>
      </c>
      <c r="C1174" s="281" t="s">
        <v>1729</v>
      </c>
      <c r="D1174" s="22">
        <v>0</v>
      </c>
      <c r="E1174" s="22">
        <f t="shared" si="232"/>
        <v>3</v>
      </c>
      <c r="F1174" s="200" t="s">
        <v>4429</v>
      </c>
      <c r="G1174" s="37" t="str">
        <f t="shared" si="234"/>
        <v>ID.AM-03</v>
      </c>
      <c r="H1174" s="37">
        <f>VLOOKUP(E1174,'_Score matrix'!$B$31:$C$35,2,FALSE)</f>
        <v>1</v>
      </c>
      <c r="I1174" s="37">
        <f>D1174*H1174</f>
        <v>0</v>
      </c>
      <c r="J1174" s="37">
        <f t="shared" si="231"/>
        <v>5</v>
      </c>
      <c r="K1174" s="37"/>
      <c r="L1174" s="55"/>
    </row>
    <row r="1175" spans="1:12" x14ac:dyDescent="0.3">
      <c r="A1175" s="424" t="str">
        <f>A1174</f>
        <v>T 1.7.30</v>
      </c>
      <c r="B1175" s="421">
        <f t="shared" si="235"/>
        <v>1</v>
      </c>
      <c r="C1175" s="425" t="str">
        <f t="shared" si="235"/>
        <v>C</v>
      </c>
      <c r="D1175" s="248">
        <f t="shared" si="235"/>
        <v>0</v>
      </c>
      <c r="E1175" s="248">
        <f t="shared" si="235"/>
        <v>3</v>
      </c>
      <c r="F1175" s="248" t="s">
        <v>4477</v>
      </c>
      <c r="G1175" s="248" t="str">
        <f t="shared" si="234"/>
        <v>DE.AE-02</v>
      </c>
      <c r="H1175" s="248">
        <f t="shared" si="235"/>
        <v>1</v>
      </c>
      <c r="I1175" s="248">
        <f t="shared" si="235"/>
        <v>0</v>
      </c>
      <c r="J1175" s="248">
        <f t="shared" si="235"/>
        <v>5</v>
      </c>
      <c r="K1175" s="248"/>
      <c r="L1175" s="426" t="s">
        <v>2516</v>
      </c>
    </row>
    <row r="1176" spans="1:12" x14ac:dyDescent="0.3">
      <c r="A1176" s="24" t="s">
        <v>3851</v>
      </c>
      <c r="B1176" s="262">
        <f t="shared" si="233"/>
        <v>1</v>
      </c>
      <c r="C1176" s="281" t="s">
        <v>1729</v>
      </c>
      <c r="D1176" s="22">
        <v>0</v>
      </c>
      <c r="E1176" s="22">
        <f t="shared" si="232"/>
        <v>3</v>
      </c>
      <c r="F1176" s="200" t="s">
        <v>4429</v>
      </c>
      <c r="G1176" s="37" t="str">
        <f t="shared" si="234"/>
        <v>ID.AM-03</v>
      </c>
      <c r="H1176" s="37">
        <f>VLOOKUP(E1176,'_Score matrix'!$B$31:$C$35,2,FALSE)</f>
        <v>1</v>
      </c>
      <c r="I1176" s="37">
        <f>D1176*H1176</f>
        <v>0</v>
      </c>
      <c r="J1176" s="37">
        <f t="shared" si="231"/>
        <v>5</v>
      </c>
      <c r="K1176" s="37"/>
      <c r="L1176" s="55"/>
    </row>
    <row r="1177" spans="1:12" x14ac:dyDescent="0.3">
      <c r="A1177" s="424" t="str">
        <f>A1176</f>
        <v>T 1.7.31</v>
      </c>
      <c r="B1177" s="421">
        <f t="shared" si="235"/>
        <v>1</v>
      </c>
      <c r="C1177" s="425" t="str">
        <f t="shared" si="235"/>
        <v>C</v>
      </c>
      <c r="D1177" s="248">
        <f t="shared" si="235"/>
        <v>0</v>
      </c>
      <c r="E1177" s="248">
        <f t="shared" si="235"/>
        <v>3</v>
      </c>
      <c r="F1177" s="248" t="s">
        <v>4477</v>
      </c>
      <c r="G1177" s="248" t="str">
        <f t="shared" si="234"/>
        <v>DE.AE-02</v>
      </c>
      <c r="H1177" s="248">
        <f t="shared" si="235"/>
        <v>1</v>
      </c>
      <c r="I1177" s="248">
        <f t="shared" si="235"/>
        <v>0</v>
      </c>
      <c r="J1177" s="248">
        <f t="shared" si="235"/>
        <v>5</v>
      </c>
      <c r="K1177" s="248"/>
      <c r="L1177" s="426" t="s">
        <v>2516</v>
      </c>
    </row>
    <row r="1178" spans="1:12" x14ac:dyDescent="0.3">
      <c r="A1178" s="24" t="s">
        <v>3852</v>
      </c>
      <c r="B1178" s="262">
        <f t="shared" si="233"/>
        <v>1</v>
      </c>
      <c r="C1178" s="281" t="s">
        <v>1729</v>
      </c>
      <c r="D1178" s="22">
        <v>0</v>
      </c>
      <c r="E1178" s="22">
        <f t="shared" si="232"/>
        <v>3</v>
      </c>
      <c r="F1178" s="200" t="s">
        <v>4429</v>
      </c>
      <c r="G1178" s="37" t="str">
        <f t="shared" si="234"/>
        <v>ID.AM-03</v>
      </c>
      <c r="H1178" s="37">
        <f>VLOOKUP(E1178,'_Score matrix'!$B$31:$C$35,2,FALSE)</f>
        <v>1</v>
      </c>
      <c r="I1178" s="37">
        <f>D1178*H1178</f>
        <v>0</v>
      </c>
      <c r="J1178" s="37">
        <f t="shared" si="231"/>
        <v>5</v>
      </c>
      <c r="K1178" s="37"/>
      <c r="L1178" s="55"/>
    </row>
    <row r="1179" spans="1:12" x14ac:dyDescent="0.3">
      <c r="A1179" s="424" t="str">
        <f>A1178</f>
        <v>T 1.7.32</v>
      </c>
      <c r="B1179" s="421">
        <f t="shared" ref="B1179:J1180" si="236">B1178</f>
        <v>1</v>
      </c>
      <c r="C1179" s="425" t="str">
        <f t="shared" si="236"/>
        <v>C</v>
      </c>
      <c r="D1179" s="248">
        <f t="shared" si="236"/>
        <v>0</v>
      </c>
      <c r="E1179" s="248">
        <f t="shared" si="236"/>
        <v>3</v>
      </c>
      <c r="F1179" s="248" t="s">
        <v>4471</v>
      </c>
      <c r="G1179" s="248" t="str">
        <f t="shared" si="234"/>
        <v>DE.CM-01</v>
      </c>
      <c r="H1179" s="248">
        <f t="shared" si="236"/>
        <v>1</v>
      </c>
      <c r="I1179" s="248">
        <f t="shared" si="236"/>
        <v>0</v>
      </c>
      <c r="J1179" s="248">
        <f t="shared" si="236"/>
        <v>5</v>
      </c>
      <c r="K1179" s="248"/>
      <c r="L1179" s="426" t="s">
        <v>2516</v>
      </c>
    </row>
    <row r="1180" spans="1:12" x14ac:dyDescent="0.3">
      <c r="A1180" s="424" t="str">
        <f>A1179</f>
        <v>T 1.7.32</v>
      </c>
      <c r="B1180" s="421">
        <f t="shared" si="236"/>
        <v>1</v>
      </c>
      <c r="C1180" s="425" t="str">
        <f t="shared" si="236"/>
        <v>C</v>
      </c>
      <c r="D1180" s="248">
        <f t="shared" si="236"/>
        <v>0</v>
      </c>
      <c r="E1180" s="248">
        <f t="shared" si="236"/>
        <v>3</v>
      </c>
      <c r="F1180" s="248" t="s">
        <v>4477</v>
      </c>
      <c r="G1180" s="248" t="str">
        <f t="shared" si="234"/>
        <v>DE.AE-02</v>
      </c>
      <c r="H1180" s="248">
        <f t="shared" si="236"/>
        <v>1</v>
      </c>
      <c r="I1180" s="248">
        <f t="shared" si="236"/>
        <v>0</v>
      </c>
      <c r="J1180" s="248">
        <f t="shared" si="236"/>
        <v>5</v>
      </c>
      <c r="K1180" s="248"/>
      <c r="L1180" s="426" t="s">
        <v>2516</v>
      </c>
    </row>
    <row r="1181" spans="1:12" x14ac:dyDescent="0.3">
      <c r="A1181" s="24" t="s">
        <v>3853</v>
      </c>
      <c r="B1181" s="262">
        <f t="shared" si="233"/>
        <v>1</v>
      </c>
      <c r="C1181" s="281" t="s">
        <v>1729</v>
      </c>
      <c r="D1181" s="22">
        <v>0</v>
      </c>
      <c r="E1181" s="22">
        <f t="shared" si="232"/>
        <v>3</v>
      </c>
      <c r="F1181" s="37"/>
      <c r="G1181" s="37"/>
      <c r="H1181" s="37">
        <f>VLOOKUP(E1181,'_Score matrix'!$B$31:$C$35,2,FALSE)</f>
        <v>1</v>
      </c>
      <c r="I1181" s="37">
        <f t="shared" ref="I1181:I1198" si="237">D1181*H1181</f>
        <v>0</v>
      </c>
      <c r="J1181" s="37">
        <f t="shared" si="231"/>
        <v>5</v>
      </c>
      <c r="K1181" s="37"/>
      <c r="L1181" s="55"/>
    </row>
    <row r="1182" spans="1:12" x14ac:dyDescent="0.3">
      <c r="A1182" s="24" t="s">
        <v>3854</v>
      </c>
      <c r="B1182" s="262">
        <f t="shared" si="233"/>
        <v>1</v>
      </c>
      <c r="C1182" s="281" t="s">
        <v>1729</v>
      </c>
      <c r="D1182" s="22">
        <v>0</v>
      </c>
      <c r="E1182" s="22">
        <f t="shared" si="232"/>
        <v>3</v>
      </c>
      <c r="F1182" s="37"/>
      <c r="G1182" s="37"/>
      <c r="H1182" s="37">
        <f>VLOOKUP(E1182,'_Score matrix'!$B$31:$C$35,2,FALSE)</f>
        <v>1</v>
      </c>
      <c r="I1182" s="37">
        <f t="shared" si="237"/>
        <v>0</v>
      </c>
      <c r="J1182" s="37">
        <f t="shared" si="231"/>
        <v>5</v>
      </c>
      <c r="K1182" s="37"/>
      <c r="L1182" s="55"/>
    </row>
    <row r="1183" spans="1:12" x14ac:dyDescent="0.3">
      <c r="A1183" s="24" t="s">
        <v>3855</v>
      </c>
      <c r="B1183" s="262">
        <f t="shared" si="233"/>
        <v>1</v>
      </c>
      <c r="C1183" s="281" t="s">
        <v>1729</v>
      </c>
      <c r="D1183" s="22">
        <v>0</v>
      </c>
      <c r="E1183" s="22">
        <f t="shared" si="232"/>
        <v>3</v>
      </c>
      <c r="F1183" s="200" t="s">
        <v>4477</v>
      </c>
      <c r="G1183" s="200" t="str">
        <f>IF(B1183=1,F1183,"")</f>
        <v>DE.AE-02</v>
      </c>
      <c r="H1183" s="37">
        <f>VLOOKUP(E1183,'_Score matrix'!$B$31:$C$35,2,FALSE)</f>
        <v>1</v>
      </c>
      <c r="I1183" s="37">
        <f t="shared" si="237"/>
        <v>0</v>
      </c>
      <c r="J1183" s="37">
        <f t="shared" si="231"/>
        <v>5</v>
      </c>
      <c r="K1183" s="37"/>
      <c r="L1183" s="55"/>
    </row>
    <row r="1184" spans="1:12" x14ac:dyDescent="0.3">
      <c r="A1184" s="24" t="s">
        <v>3856</v>
      </c>
      <c r="B1184" s="262">
        <f t="shared" si="233"/>
        <v>1</v>
      </c>
      <c r="C1184" s="281" t="s">
        <v>1729</v>
      </c>
      <c r="D1184" s="22">
        <v>0</v>
      </c>
      <c r="E1184" s="22">
        <f t="shared" si="232"/>
        <v>3</v>
      </c>
      <c r="F1184" s="200" t="s">
        <v>4477</v>
      </c>
      <c r="G1184" s="200" t="str">
        <f>IF(B1184=1,F1184,"")</f>
        <v>DE.AE-02</v>
      </c>
      <c r="H1184" s="37">
        <f>VLOOKUP(E1184,'_Score matrix'!$B$31:$C$35,2,FALSE)</f>
        <v>1</v>
      </c>
      <c r="I1184" s="37">
        <f t="shared" si="237"/>
        <v>0</v>
      </c>
      <c r="J1184" s="37">
        <f t="shared" si="231"/>
        <v>5</v>
      </c>
      <c r="K1184" s="37"/>
      <c r="L1184" s="55"/>
    </row>
    <row r="1185" spans="1:12" x14ac:dyDescent="0.3">
      <c r="A1185" s="24" t="s">
        <v>3857</v>
      </c>
      <c r="B1185" s="262">
        <f t="shared" si="233"/>
        <v>1</v>
      </c>
      <c r="C1185" s="281" t="s">
        <v>1729</v>
      </c>
      <c r="D1185" s="22">
        <v>0</v>
      </c>
      <c r="E1185" s="22">
        <f t="shared" si="232"/>
        <v>3</v>
      </c>
      <c r="F1185" s="200" t="s">
        <v>4477</v>
      </c>
      <c r="G1185" s="200" t="str">
        <f>IF(B1185=1,F1185,"")</f>
        <v>DE.AE-02</v>
      </c>
      <c r="H1185" s="37">
        <f>VLOOKUP(E1185,'_Score matrix'!$B$31:$C$35,2,FALSE)</f>
        <v>1</v>
      </c>
      <c r="I1185" s="37">
        <f t="shared" si="237"/>
        <v>0</v>
      </c>
      <c r="J1185" s="37">
        <f t="shared" si="231"/>
        <v>5</v>
      </c>
      <c r="K1185" s="37"/>
      <c r="L1185" s="55"/>
    </row>
    <row r="1186" spans="1:12" x14ac:dyDescent="0.3">
      <c r="A1186" s="24" t="s">
        <v>3858</v>
      </c>
      <c r="B1186" s="262">
        <f t="shared" si="233"/>
        <v>1</v>
      </c>
      <c r="C1186" s="281" t="s">
        <v>1729</v>
      </c>
      <c r="D1186" s="22">
        <v>0</v>
      </c>
      <c r="E1186" s="22">
        <f t="shared" si="232"/>
        <v>3</v>
      </c>
      <c r="F1186" s="200" t="s">
        <v>4477</v>
      </c>
      <c r="G1186" s="200" t="str">
        <f>IF(B1186=1,F1186,"")</f>
        <v>DE.AE-02</v>
      </c>
      <c r="H1186" s="37">
        <f>VLOOKUP(E1186,'_Score matrix'!$B$31:$C$35,2,FALSE)</f>
        <v>1</v>
      </c>
      <c r="I1186" s="37">
        <f t="shared" si="237"/>
        <v>0</v>
      </c>
      <c r="J1186" s="37">
        <f t="shared" si="231"/>
        <v>5</v>
      </c>
      <c r="K1186" s="37"/>
      <c r="L1186" s="55"/>
    </row>
    <row r="1187" spans="1:12" x14ac:dyDescent="0.3">
      <c r="A1187" s="24" t="s">
        <v>2859</v>
      </c>
      <c r="B1187" s="262">
        <f>$D$376-1</f>
        <v>1</v>
      </c>
      <c r="C1187" s="281" t="s">
        <v>1729</v>
      </c>
      <c r="D1187" s="22">
        <v>0</v>
      </c>
      <c r="E1187" s="22">
        <f t="shared" si="232"/>
        <v>3</v>
      </c>
      <c r="F1187" s="37"/>
      <c r="G1187" s="37"/>
      <c r="H1187" s="37">
        <f>VLOOKUP(E1187,'_Score matrix'!$B$31:$C$35,2,FALSE)</f>
        <v>1</v>
      </c>
      <c r="I1187" s="37">
        <f t="shared" si="237"/>
        <v>0</v>
      </c>
      <c r="J1187" s="37">
        <f t="shared" ref="J1187:J1226" si="238">5*H1187</f>
        <v>5</v>
      </c>
      <c r="K1187" s="37"/>
      <c r="L1187" s="55"/>
    </row>
    <row r="1188" spans="1:12" x14ac:dyDescent="0.3">
      <c r="A1188" s="24" t="s">
        <v>2860</v>
      </c>
      <c r="B1188" s="262">
        <f t="shared" ref="B1188:B1226" si="239">$D$376-1</f>
        <v>1</v>
      </c>
      <c r="C1188" s="281" t="s">
        <v>1729</v>
      </c>
      <c r="D1188" s="22">
        <v>0</v>
      </c>
      <c r="E1188" s="22">
        <f t="shared" si="232"/>
        <v>3</v>
      </c>
      <c r="F1188" s="37"/>
      <c r="G1188" s="37"/>
      <c r="H1188" s="37">
        <f>VLOOKUP(E1188,'_Score matrix'!$B$31:$C$35,2,FALSE)</f>
        <v>1</v>
      </c>
      <c r="I1188" s="37">
        <f t="shared" si="237"/>
        <v>0</v>
      </c>
      <c r="J1188" s="37">
        <f t="shared" si="238"/>
        <v>5</v>
      </c>
      <c r="K1188" s="37"/>
      <c r="L1188" s="55"/>
    </row>
    <row r="1189" spans="1:12" x14ac:dyDescent="0.3">
      <c r="A1189" s="24" t="s">
        <v>2861</v>
      </c>
      <c r="B1189" s="262">
        <f t="shared" si="239"/>
        <v>1</v>
      </c>
      <c r="C1189" s="281" t="s">
        <v>1729</v>
      </c>
      <c r="D1189" s="22">
        <v>0</v>
      </c>
      <c r="E1189" s="22">
        <f t="shared" si="232"/>
        <v>3</v>
      </c>
      <c r="F1189" s="37"/>
      <c r="G1189" s="37"/>
      <c r="H1189" s="37">
        <f>VLOOKUP(E1189,'_Score matrix'!$B$31:$C$35,2,FALSE)</f>
        <v>1</v>
      </c>
      <c r="I1189" s="37">
        <f t="shared" si="237"/>
        <v>0</v>
      </c>
      <c r="J1189" s="37">
        <f t="shared" si="238"/>
        <v>5</v>
      </c>
      <c r="K1189" s="37"/>
      <c r="L1189" s="55"/>
    </row>
    <row r="1190" spans="1:12" x14ac:dyDescent="0.3">
      <c r="A1190" s="24" t="s">
        <v>2862</v>
      </c>
      <c r="B1190" s="262">
        <f t="shared" si="239"/>
        <v>1</v>
      </c>
      <c r="C1190" s="281" t="s">
        <v>1729</v>
      </c>
      <c r="D1190" s="22">
        <v>0</v>
      </c>
      <c r="E1190" s="22">
        <f t="shared" si="232"/>
        <v>3</v>
      </c>
      <c r="F1190" s="37"/>
      <c r="G1190" s="37"/>
      <c r="H1190" s="37">
        <f>VLOOKUP(E1190,'_Score matrix'!$B$31:$C$35,2,FALSE)</f>
        <v>1</v>
      </c>
      <c r="I1190" s="37">
        <f t="shared" si="237"/>
        <v>0</v>
      </c>
      <c r="J1190" s="37">
        <f t="shared" si="238"/>
        <v>5</v>
      </c>
      <c r="K1190" s="37"/>
      <c r="L1190" s="55"/>
    </row>
    <row r="1191" spans="1:12" x14ac:dyDescent="0.3">
      <c r="A1191" s="24" t="s">
        <v>2863</v>
      </c>
      <c r="B1191" s="262">
        <f t="shared" si="239"/>
        <v>1</v>
      </c>
      <c r="C1191" s="281" t="s">
        <v>1729</v>
      </c>
      <c r="D1191" s="22">
        <v>0</v>
      </c>
      <c r="E1191" s="22">
        <f t="shared" si="232"/>
        <v>3</v>
      </c>
      <c r="F1191" s="37"/>
      <c r="G1191" s="37"/>
      <c r="H1191" s="37">
        <f>VLOOKUP(E1191,'_Score matrix'!$B$31:$C$35,2,FALSE)</f>
        <v>1</v>
      </c>
      <c r="I1191" s="37">
        <f t="shared" si="237"/>
        <v>0</v>
      </c>
      <c r="J1191" s="37">
        <f t="shared" si="238"/>
        <v>5</v>
      </c>
      <c r="K1191" s="37"/>
      <c r="L1191" s="55"/>
    </row>
    <row r="1192" spans="1:12" x14ac:dyDescent="0.3">
      <c r="A1192" s="24" t="s">
        <v>2864</v>
      </c>
      <c r="B1192" s="262">
        <f t="shared" si="239"/>
        <v>1</v>
      </c>
      <c r="C1192" s="281" t="s">
        <v>1729</v>
      </c>
      <c r="D1192" s="22">
        <v>0</v>
      </c>
      <c r="E1192" s="22">
        <f t="shared" si="232"/>
        <v>3</v>
      </c>
      <c r="F1192" s="200" t="s">
        <v>4433</v>
      </c>
      <c r="G1192" s="37" t="str">
        <f>IF(B1192=1,F1192,"")</f>
        <v>ID.AM-08</v>
      </c>
      <c r="H1192" s="37">
        <f>VLOOKUP(E1192,'_Score matrix'!$B$31:$C$35,2,FALSE)</f>
        <v>1</v>
      </c>
      <c r="I1192" s="37">
        <f t="shared" si="237"/>
        <v>0</v>
      </c>
      <c r="J1192" s="37">
        <f t="shared" si="238"/>
        <v>5</v>
      </c>
      <c r="K1192" s="37"/>
      <c r="L1192" s="55"/>
    </row>
    <row r="1193" spans="1:12" x14ac:dyDescent="0.3">
      <c r="A1193" s="24" t="s">
        <v>2865</v>
      </c>
      <c r="B1193" s="262">
        <f t="shared" si="239"/>
        <v>1</v>
      </c>
      <c r="C1193" s="281" t="s">
        <v>1729</v>
      </c>
      <c r="D1193" s="22">
        <v>0</v>
      </c>
      <c r="E1193" s="22">
        <f t="shared" si="232"/>
        <v>3</v>
      </c>
      <c r="F1193" s="37"/>
      <c r="G1193" s="37"/>
      <c r="H1193" s="37">
        <f>VLOOKUP(E1193,'_Score matrix'!$B$31:$C$35,2,FALSE)</f>
        <v>1</v>
      </c>
      <c r="I1193" s="37">
        <f t="shared" si="237"/>
        <v>0</v>
      </c>
      <c r="J1193" s="37">
        <f t="shared" si="238"/>
        <v>5</v>
      </c>
      <c r="K1193" s="37"/>
      <c r="L1193" s="55"/>
    </row>
    <row r="1194" spans="1:12" x14ac:dyDescent="0.3">
      <c r="A1194" s="24" t="s">
        <v>2866</v>
      </c>
      <c r="B1194" s="262">
        <f t="shared" si="239"/>
        <v>1</v>
      </c>
      <c r="C1194" s="281" t="s">
        <v>1729</v>
      </c>
      <c r="D1194" s="22">
        <v>0</v>
      </c>
      <c r="E1194" s="22">
        <f t="shared" si="232"/>
        <v>3</v>
      </c>
      <c r="F1194" s="37"/>
      <c r="G1194" s="37"/>
      <c r="H1194" s="37">
        <f>VLOOKUP(E1194,'_Score matrix'!$B$31:$C$35,2,FALSE)</f>
        <v>1</v>
      </c>
      <c r="I1194" s="37">
        <f t="shared" si="237"/>
        <v>0</v>
      </c>
      <c r="J1194" s="37">
        <f t="shared" si="238"/>
        <v>5</v>
      </c>
      <c r="K1194" s="37"/>
      <c r="L1194" s="55"/>
    </row>
    <row r="1195" spans="1:12" x14ac:dyDescent="0.3">
      <c r="A1195" s="24" t="s">
        <v>2867</v>
      </c>
      <c r="B1195" s="262">
        <f t="shared" si="239"/>
        <v>1</v>
      </c>
      <c r="C1195" s="281" t="s">
        <v>1729</v>
      </c>
      <c r="D1195" s="22">
        <v>0</v>
      </c>
      <c r="E1195" s="22">
        <f t="shared" si="232"/>
        <v>3</v>
      </c>
      <c r="F1195" s="37"/>
      <c r="G1195" s="37"/>
      <c r="H1195" s="37">
        <f>VLOOKUP(E1195,'_Score matrix'!$B$31:$C$35,2,FALSE)</f>
        <v>1</v>
      </c>
      <c r="I1195" s="37">
        <f t="shared" si="237"/>
        <v>0</v>
      </c>
      <c r="J1195" s="37">
        <f t="shared" si="238"/>
        <v>5</v>
      </c>
      <c r="K1195" s="37"/>
      <c r="L1195" s="55"/>
    </row>
    <row r="1196" spans="1:12" x14ac:dyDescent="0.3">
      <c r="A1196" s="24" t="s">
        <v>2868</v>
      </c>
      <c r="B1196" s="262">
        <f t="shared" si="239"/>
        <v>1</v>
      </c>
      <c r="C1196" s="281" t="s">
        <v>1729</v>
      </c>
      <c r="D1196" s="22">
        <v>0</v>
      </c>
      <c r="E1196" s="22">
        <f t="shared" si="232"/>
        <v>3</v>
      </c>
      <c r="F1196" s="37" t="s">
        <v>4458</v>
      </c>
      <c r="G1196" s="37" t="str">
        <f t="shared" ref="G1196:G1209" si="240">IF(B1196=1,F1196,"")</f>
        <v>PR.PS-05</v>
      </c>
      <c r="H1196" s="37">
        <f>VLOOKUP(E1196,'_Score matrix'!$B$31:$C$35,2,FALSE)</f>
        <v>1</v>
      </c>
      <c r="I1196" s="37">
        <f t="shared" si="237"/>
        <v>0</v>
      </c>
      <c r="J1196" s="37">
        <f t="shared" si="238"/>
        <v>5</v>
      </c>
      <c r="K1196" s="37"/>
      <c r="L1196" s="55"/>
    </row>
    <row r="1197" spans="1:12" x14ac:dyDescent="0.3">
      <c r="A1197" s="24" t="s">
        <v>2869</v>
      </c>
      <c r="B1197" s="262">
        <f t="shared" si="239"/>
        <v>1</v>
      </c>
      <c r="C1197" s="281" t="s">
        <v>1729</v>
      </c>
      <c r="D1197" s="22">
        <v>0</v>
      </c>
      <c r="E1197" s="22">
        <f t="shared" si="232"/>
        <v>3</v>
      </c>
      <c r="F1197" s="37" t="s">
        <v>4458</v>
      </c>
      <c r="G1197" s="37" t="str">
        <f t="shared" si="240"/>
        <v>PR.PS-05</v>
      </c>
      <c r="H1197" s="37">
        <f>VLOOKUP(E1197,'_Score matrix'!$B$31:$C$35,2,FALSE)</f>
        <v>1</v>
      </c>
      <c r="I1197" s="37">
        <f t="shared" si="237"/>
        <v>0</v>
      </c>
      <c r="J1197" s="37">
        <f t="shared" si="238"/>
        <v>5</v>
      </c>
      <c r="K1197" s="37"/>
      <c r="L1197" s="55"/>
    </row>
    <row r="1198" spans="1:12" x14ac:dyDescent="0.3">
      <c r="A1198" s="24" t="s">
        <v>2870</v>
      </c>
      <c r="B1198" s="262">
        <f t="shared" si="239"/>
        <v>1</v>
      </c>
      <c r="C1198" s="281" t="s">
        <v>1729</v>
      </c>
      <c r="D1198" s="22">
        <v>0</v>
      </c>
      <c r="E1198" s="22">
        <f t="shared" si="232"/>
        <v>3</v>
      </c>
      <c r="F1198" s="37" t="s">
        <v>4471</v>
      </c>
      <c r="G1198" s="37" t="str">
        <f t="shared" si="240"/>
        <v>DE.CM-01</v>
      </c>
      <c r="H1198" s="37">
        <f>VLOOKUP(E1198,'_Score matrix'!$B$31:$C$35,2,FALSE)</f>
        <v>1</v>
      </c>
      <c r="I1198" s="37">
        <f t="shared" si="237"/>
        <v>0</v>
      </c>
      <c r="J1198" s="37">
        <f t="shared" si="238"/>
        <v>5</v>
      </c>
      <c r="K1198" s="37"/>
      <c r="L1198" s="55"/>
    </row>
    <row r="1199" spans="1:12" x14ac:dyDescent="0.3">
      <c r="A1199" s="424" t="str">
        <f>A1198</f>
        <v>T 2.7.12</v>
      </c>
      <c r="B1199" s="421">
        <f t="shared" ref="B1199:J1199" si="241">B1198</f>
        <v>1</v>
      </c>
      <c r="C1199" s="425" t="str">
        <f t="shared" si="241"/>
        <v>C</v>
      </c>
      <c r="D1199" s="248">
        <f t="shared" si="241"/>
        <v>0</v>
      </c>
      <c r="E1199" s="248">
        <f t="shared" si="241"/>
        <v>3</v>
      </c>
      <c r="F1199" s="248" t="s">
        <v>4477</v>
      </c>
      <c r="G1199" s="248" t="str">
        <f t="shared" si="240"/>
        <v>DE.AE-02</v>
      </c>
      <c r="H1199" s="248">
        <f t="shared" si="241"/>
        <v>1</v>
      </c>
      <c r="I1199" s="248">
        <f t="shared" si="241"/>
        <v>0</v>
      </c>
      <c r="J1199" s="248">
        <f t="shared" si="241"/>
        <v>5</v>
      </c>
      <c r="K1199" s="248"/>
      <c r="L1199" s="426" t="s">
        <v>2516</v>
      </c>
    </row>
    <row r="1200" spans="1:12" x14ac:dyDescent="0.3">
      <c r="A1200" s="24" t="s">
        <v>2871</v>
      </c>
      <c r="B1200" s="262">
        <f t="shared" si="239"/>
        <v>1</v>
      </c>
      <c r="C1200" s="281" t="s">
        <v>1729</v>
      </c>
      <c r="D1200" s="22">
        <v>0</v>
      </c>
      <c r="E1200" s="22">
        <f t="shared" si="232"/>
        <v>3</v>
      </c>
      <c r="F1200" s="37" t="s">
        <v>4471</v>
      </c>
      <c r="G1200" s="37" t="str">
        <f t="shared" si="240"/>
        <v>DE.CM-01</v>
      </c>
      <c r="H1200" s="37">
        <f>VLOOKUP(E1200,'_Score matrix'!$B$31:$C$35,2,FALSE)</f>
        <v>1</v>
      </c>
      <c r="I1200" s="37">
        <f>D1200*H1200</f>
        <v>0</v>
      </c>
      <c r="J1200" s="37">
        <f t="shared" si="238"/>
        <v>5</v>
      </c>
      <c r="K1200" s="37"/>
      <c r="L1200" s="55"/>
    </row>
    <row r="1201" spans="1:12" x14ac:dyDescent="0.3">
      <c r="A1201" s="424" t="str">
        <f>A1200</f>
        <v>T 2.7.13</v>
      </c>
      <c r="B1201" s="421">
        <f t="shared" ref="B1201:J1201" si="242">B1200</f>
        <v>1</v>
      </c>
      <c r="C1201" s="425" t="str">
        <f t="shared" si="242"/>
        <v>C</v>
      </c>
      <c r="D1201" s="248">
        <f t="shared" si="242"/>
        <v>0</v>
      </c>
      <c r="E1201" s="248">
        <f t="shared" si="242"/>
        <v>3</v>
      </c>
      <c r="F1201" s="248" t="s">
        <v>4477</v>
      </c>
      <c r="G1201" s="248" t="str">
        <f t="shared" si="240"/>
        <v>DE.AE-02</v>
      </c>
      <c r="H1201" s="248">
        <f t="shared" si="242"/>
        <v>1</v>
      </c>
      <c r="I1201" s="248">
        <f t="shared" si="242"/>
        <v>0</v>
      </c>
      <c r="J1201" s="248">
        <f t="shared" si="242"/>
        <v>5</v>
      </c>
      <c r="K1201" s="248"/>
      <c r="L1201" s="426" t="s">
        <v>2516</v>
      </c>
    </row>
    <row r="1202" spans="1:12" x14ac:dyDescent="0.3">
      <c r="A1202" s="24" t="s">
        <v>2934</v>
      </c>
      <c r="B1202" s="262">
        <f t="shared" si="239"/>
        <v>1</v>
      </c>
      <c r="C1202" s="281" t="s">
        <v>1729</v>
      </c>
      <c r="D1202" s="22">
        <v>0</v>
      </c>
      <c r="E1202" s="22">
        <f t="shared" si="232"/>
        <v>3</v>
      </c>
      <c r="F1202" s="37" t="s">
        <v>4471</v>
      </c>
      <c r="G1202" s="37" t="str">
        <f t="shared" si="240"/>
        <v>DE.CM-01</v>
      </c>
      <c r="H1202" s="37">
        <f>VLOOKUP(E1202,'_Score matrix'!$B$31:$C$35,2,FALSE)</f>
        <v>1</v>
      </c>
      <c r="I1202" s="37">
        <f>D1202*H1202</f>
        <v>0</v>
      </c>
      <c r="J1202" s="37">
        <f t="shared" si="238"/>
        <v>5</v>
      </c>
      <c r="K1202" s="37"/>
      <c r="L1202" s="55"/>
    </row>
    <row r="1203" spans="1:12" x14ac:dyDescent="0.3">
      <c r="A1203" s="424" t="str">
        <f>A1202</f>
        <v>T 2.7.14</v>
      </c>
      <c r="B1203" s="421">
        <f t="shared" ref="B1203:J1203" si="243">B1202</f>
        <v>1</v>
      </c>
      <c r="C1203" s="425" t="str">
        <f t="shared" si="243"/>
        <v>C</v>
      </c>
      <c r="D1203" s="248">
        <f t="shared" si="243"/>
        <v>0</v>
      </c>
      <c r="E1203" s="248">
        <f t="shared" si="243"/>
        <v>3</v>
      </c>
      <c r="F1203" s="248" t="s">
        <v>4477</v>
      </c>
      <c r="G1203" s="248" t="str">
        <f t="shared" si="240"/>
        <v>DE.AE-02</v>
      </c>
      <c r="H1203" s="248">
        <f t="shared" si="243"/>
        <v>1</v>
      </c>
      <c r="I1203" s="248">
        <f t="shared" si="243"/>
        <v>0</v>
      </c>
      <c r="J1203" s="248">
        <f t="shared" si="243"/>
        <v>5</v>
      </c>
      <c r="K1203" s="248"/>
      <c r="L1203" s="426" t="s">
        <v>2516</v>
      </c>
    </row>
    <row r="1204" spans="1:12" x14ac:dyDescent="0.3">
      <c r="A1204" s="24" t="s">
        <v>2935</v>
      </c>
      <c r="B1204" s="262">
        <f t="shared" si="239"/>
        <v>1</v>
      </c>
      <c r="C1204" s="281" t="s">
        <v>1729</v>
      </c>
      <c r="D1204" s="22">
        <v>0</v>
      </c>
      <c r="E1204" s="22">
        <f t="shared" si="232"/>
        <v>3</v>
      </c>
      <c r="F1204" s="37" t="s">
        <v>4471</v>
      </c>
      <c r="G1204" s="37" t="str">
        <f t="shared" si="240"/>
        <v>DE.CM-01</v>
      </c>
      <c r="H1204" s="37">
        <f>VLOOKUP(E1204,'_Score matrix'!$B$31:$C$35,2,FALSE)</f>
        <v>1</v>
      </c>
      <c r="I1204" s="37">
        <f>D1204*H1204</f>
        <v>0</v>
      </c>
      <c r="J1204" s="37">
        <f t="shared" si="238"/>
        <v>5</v>
      </c>
      <c r="K1204" s="37"/>
      <c r="L1204" s="55"/>
    </row>
    <row r="1205" spans="1:12" x14ac:dyDescent="0.3">
      <c r="A1205" s="424" t="str">
        <f>A1204</f>
        <v>T 2.7.15</v>
      </c>
      <c r="B1205" s="421">
        <f t="shared" ref="B1205:J1205" si="244">B1204</f>
        <v>1</v>
      </c>
      <c r="C1205" s="425" t="str">
        <f t="shared" si="244"/>
        <v>C</v>
      </c>
      <c r="D1205" s="248">
        <f t="shared" si="244"/>
        <v>0</v>
      </c>
      <c r="E1205" s="248">
        <f t="shared" si="244"/>
        <v>3</v>
      </c>
      <c r="F1205" s="248" t="s">
        <v>4477</v>
      </c>
      <c r="G1205" s="248" t="str">
        <f t="shared" si="240"/>
        <v>DE.AE-02</v>
      </c>
      <c r="H1205" s="248">
        <f t="shared" si="244"/>
        <v>1</v>
      </c>
      <c r="I1205" s="248">
        <f t="shared" si="244"/>
        <v>0</v>
      </c>
      <c r="J1205" s="248">
        <f t="shared" si="244"/>
        <v>5</v>
      </c>
      <c r="K1205" s="248"/>
      <c r="L1205" s="426" t="s">
        <v>2516</v>
      </c>
    </row>
    <row r="1206" spans="1:12" x14ac:dyDescent="0.3">
      <c r="A1206" s="24" t="s">
        <v>2936</v>
      </c>
      <c r="B1206" s="262">
        <f t="shared" si="239"/>
        <v>1</v>
      </c>
      <c r="C1206" s="281" t="s">
        <v>1729</v>
      </c>
      <c r="D1206" s="22">
        <v>0</v>
      </c>
      <c r="E1206" s="22">
        <f t="shared" si="232"/>
        <v>3</v>
      </c>
      <c r="F1206" s="37" t="s">
        <v>4471</v>
      </c>
      <c r="G1206" s="37" t="str">
        <f t="shared" si="240"/>
        <v>DE.CM-01</v>
      </c>
      <c r="H1206" s="37">
        <f>VLOOKUP(E1206,'_Score matrix'!$B$31:$C$35,2,FALSE)</f>
        <v>1</v>
      </c>
      <c r="I1206" s="37">
        <f>D1206*H1206</f>
        <v>0</v>
      </c>
      <c r="J1206" s="37">
        <f t="shared" si="238"/>
        <v>5</v>
      </c>
      <c r="K1206" s="37"/>
      <c r="L1206" s="55"/>
    </row>
    <row r="1207" spans="1:12" x14ac:dyDescent="0.3">
      <c r="A1207" s="424" t="str">
        <f>A1206</f>
        <v>T 2.7.16</v>
      </c>
      <c r="B1207" s="421">
        <f t="shared" ref="B1207:J1207" si="245">B1206</f>
        <v>1</v>
      </c>
      <c r="C1207" s="425" t="str">
        <f t="shared" si="245"/>
        <v>C</v>
      </c>
      <c r="D1207" s="248">
        <f t="shared" si="245"/>
        <v>0</v>
      </c>
      <c r="E1207" s="248">
        <f t="shared" si="245"/>
        <v>3</v>
      </c>
      <c r="F1207" s="248" t="s">
        <v>4477</v>
      </c>
      <c r="G1207" s="248" t="str">
        <f t="shared" si="240"/>
        <v>DE.AE-02</v>
      </c>
      <c r="H1207" s="248">
        <f t="shared" si="245"/>
        <v>1</v>
      </c>
      <c r="I1207" s="248">
        <f t="shared" si="245"/>
        <v>0</v>
      </c>
      <c r="J1207" s="248">
        <f t="shared" si="245"/>
        <v>5</v>
      </c>
      <c r="K1207" s="248"/>
      <c r="L1207" s="426" t="s">
        <v>2516</v>
      </c>
    </row>
    <row r="1208" spans="1:12" x14ac:dyDescent="0.3">
      <c r="A1208" s="24" t="s">
        <v>3859</v>
      </c>
      <c r="B1208" s="262">
        <f t="shared" si="239"/>
        <v>1</v>
      </c>
      <c r="C1208" s="281" t="s">
        <v>1729</v>
      </c>
      <c r="D1208" s="22">
        <v>0</v>
      </c>
      <c r="E1208" s="22">
        <f t="shared" si="232"/>
        <v>3</v>
      </c>
      <c r="F1208" s="37" t="s">
        <v>4471</v>
      </c>
      <c r="G1208" s="37" t="str">
        <f t="shared" si="240"/>
        <v>DE.CM-01</v>
      </c>
      <c r="H1208" s="37">
        <f>VLOOKUP(E1208,'_Score matrix'!$B$31:$C$35,2,FALSE)</f>
        <v>1</v>
      </c>
      <c r="I1208" s="37">
        <f>D1208*H1208</f>
        <v>0</v>
      </c>
      <c r="J1208" s="37">
        <f t="shared" si="238"/>
        <v>5</v>
      </c>
      <c r="K1208" s="37"/>
      <c r="L1208" s="55"/>
    </row>
    <row r="1209" spans="1:12" x14ac:dyDescent="0.3">
      <c r="A1209" s="424" t="str">
        <f>A1208</f>
        <v>T 2.7.17</v>
      </c>
      <c r="B1209" s="421">
        <f t="shared" ref="B1209:J1209" si="246">B1208</f>
        <v>1</v>
      </c>
      <c r="C1209" s="425" t="str">
        <f t="shared" si="246"/>
        <v>C</v>
      </c>
      <c r="D1209" s="248">
        <f t="shared" si="246"/>
        <v>0</v>
      </c>
      <c r="E1209" s="248">
        <f t="shared" si="246"/>
        <v>3</v>
      </c>
      <c r="F1209" s="248" t="s">
        <v>4477</v>
      </c>
      <c r="G1209" s="248" t="str">
        <f t="shared" si="240"/>
        <v>DE.AE-02</v>
      </c>
      <c r="H1209" s="248">
        <f t="shared" si="246"/>
        <v>1</v>
      </c>
      <c r="I1209" s="248">
        <f t="shared" si="246"/>
        <v>0</v>
      </c>
      <c r="J1209" s="248">
        <f t="shared" si="246"/>
        <v>5</v>
      </c>
      <c r="K1209" s="248"/>
      <c r="L1209" s="426" t="s">
        <v>2516</v>
      </c>
    </row>
    <row r="1210" spans="1:12" x14ac:dyDescent="0.3">
      <c r="A1210" s="24" t="s">
        <v>3860</v>
      </c>
      <c r="B1210" s="262">
        <f t="shared" si="239"/>
        <v>1</v>
      </c>
      <c r="C1210" s="281" t="s">
        <v>1729</v>
      </c>
      <c r="D1210" s="22">
        <v>0</v>
      </c>
      <c r="E1210" s="22">
        <f t="shared" si="232"/>
        <v>3</v>
      </c>
      <c r="F1210" s="37"/>
      <c r="G1210" s="37"/>
      <c r="H1210" s="37">
        <f>VLOOKUP(E1210,'_Score matrix'!$B$31:$C$35,2,FALSE)</f>
        <v>1</v>
      </c>
      <c r="I1210" s="37">
        <f t="shared" ref="I1210:I1231" si="247">D1210*H1210</f>
        <v>0</v>
      </c>
      <c r="J1210" s="37">
        <f t="shared" si="238"/>
        <v>5</v>
      </c>
      <c r="K1210" s="37"/>
      <c r="L1210" s="55"/>
    </row>
    <row r="1211" spans="1:12" x14ac:dyDescent="0.3">
      <c r="A1211" s="24" t="s">
        <v>3861</v>
      </c>
      <c r="B1211" s="262">
        <f t="shared" si="239"/>
        <v>1</v>
      </c>
      <c r="C1211" s="281" t="s">
        <v>1729</v>
      </c>
      <c r="D1211" s="22">
        <v>0</v>
      </c>
      <c r="E1211" s="22">
        <f t="shared" si="232"/>
        <v>3</v>
      </c>
      <c r="F1211" s="37"/>
      <c r="G1211" s="37"/>
      <c r="H1211" s="37">
        <f>VLOOKUP(E1211,'_Score matrix'!$B$31:$C$35,2,FALSE)</f>
        <v>1</v>
      </c>
      <c r="I1211" s="37">
        <f t="shared" si="247"/>
        <v>0</v>
      </c>
      <c r="J1211" s="37">
        <f t="shared" si="238"/>
        <v>5</v>
      </c>
      <c r="K1211" s="37"/>
      <c r="L1211" s="55"/>
    </row>
    <row r="1212" spans="1:12" x14ac:dyDescent="0.3">
      <c r="A1212" s="24" t="s">
        <v>3862</v>
      </c>
      <c r="B1212" s="262">
        <f t="shared" si="239"/>
        <v>1</v>
      </c>
      <c r="C1212" s="281" t="s">
        <v>1729</v>
      </c>
      <c r="D1212" s="22">
        <v>0</v>
      </c>
      <c r="E1212" s="22">
        <f t="shared" si="232"/>
        <v>3</v>
      </c>
      <c r="F1212" s="37" t="s">
        <v>4481</v>
      </c>
      <c r="G1212" s="37" t="str">
        <f>IF(B1212=1,F1212,"")</f>
        <v>DE.AE-07</v>
      </c>
      <c r="H1212" s="37">
        <f>VLOOKUP(E1212,'_Score matrix'!$B$31:$C$35,2,FALSE)</f>
        <v>1</v>
      </c>
      <c r="I1212" s="37">
        <f t="shared" si="247"/>
        <v>0</v>
      </c>
      <c r="J1212" s="37">
        <f t="shared" si="238"/>
        <v>5</v>
      </c>
      <c r="K1212" s="37"/>
      <c r="L1212" s="55"/>
    </row>
    <row r="1213" spans="1:12" x14ac:dyDescent="0.3">
      <c r="A1213" s="24" t="s">
        <v>3863</v>
      </c>
      <c r="B1213" s="262">
        <f t="shared" si="239"/>
        <v>1</v>
      </c>
      <c r="C1213" s="281" t="s">
        <v>1729</v>
      </c>
      <c r="D1213" s="22">
        <v>0</v>
      </c>
      <c r="E1213" s="22">
        <f t="shared" si="232"/>
        <v>3</v>
      </c>
      <c r="F1213" s="37"/>
      <c r="G1213" s="37"/>
      <c r="H1213" s="37">
        <f>VLOOKUP(E1213,'_Score matrix'!$B$31:$C$35,2,FALSE)</f>
        <v>1</v>
      </c>
      <c r="I1213" s="37">
        <f t="shared" si="247"/>
        <v>0</v>
      </c>
      <c r="J1213" s="37">
        <f t="shared" si="238"/>
        <v>5</v>
      </c>
      <c r="K1213" s="37"/>
      <c r="L1213" s="55"/>
    </row>
    <row r="1214" spans="1:12" x14ac:dyDescent="0.3">
      <c r="A1214" s="24" t="s">
        <v>3864</v>
      </c>
      <c r="B1214" s="262">
        <f t="shared" si="239"/>
        <v>1</v>
      </c>
      <c r="C1214" s="281" t="s">
        <v>1729</v>
      </c>
      <c r="D1214" s="22">
        <v>0</v>
      </c>
      <c r="E1214" s="22">
        <f t="shared" si="232"/>
        <v>3</v>
      </c>
      <c r="F1214" s="37"/>
      <c r="G1214" s="37"/>
      <c r="H1214" s="37">
        <f>VLOOKUP(E1214,'_Score matrix'!$B$31:$C$35,2,FALSE)</f>
        <v>1</v>
      </c>
      <c r="I1214" s="37">
        <f t="shared" si="247"/>
        <v>0</v>
      </c>
      <c r="J1214" s="37">
        <f t="shared" si="238"/>
        <v>5</v>
      </c>
      <c r="K1214" s="37"/>
      <c r="L1214" s="55"/>
    </row>
    <row r="1215" spans="1:12" x14ac:dyDescent="0.3">
      <c r="A1215" s="24" t="s">
        <v>3865</v>
      </c>
      <c r="B1215" s="262">
        <f t="shared" si="239"/>
        <v>1</v>
      </c>
      <c r="C1215" s="281" t="s">
        <v>1729</v>
      </c>
      <c r="D1215" s="22">
        <v>0</v>
      </c>
      <c r="E1215" s="22">
        <f t="shared" si="232"/>
        <v>3</v>
      </c>
      <c r="F1215" s="37" t="s">
        <v>4478</v>
      </c>
      <c r="G1215" s="37" t="str">
        <f>IF(B1215=1,F1215,"")</f>
        <v>DE.AE-03</v>
      </c>
      <c r="H1215" s="37">
        <f>VLOOKUP(E1215,'_Score matrix'!$B$31:$C$35,2,FALSE)</f>
        <v>1</v>
      </c>
      <c r="I1215" s="37">
        <f t="shared" si="247"/>
        <v>0</v>
      </c>
      <c r="J1215" s="37">
        <f t="shared" si="238"/>
        <v>5</v>
      </c>
      <c r="K1215" s="37"/>
      <c r="L1215" s="55"/>
    </row>
    <row r="1216" spans="1:12" x14ac:dyDescent="0.3">
      <c r="A1216" s="24" t="s">
        <v>3866</v>
      </c>
      <c r="B1216" s="262">
        <f t="shared" si="239"/>
        <v>1</v>
      </c>
      <c r="C1216" s="281" t="s">
        <v>1729</v>
      </c>
      <c r="D1216" s="22">
        <v>0</v>
      </c>
      <c r="E1216" s="22">
        <f t="shared" si="232"/>
        <v>3</v>
      </c>
      <c r="F1216" s="37"/>
      <c r="G1216" s="37"/>
      <c r="H1216" s="37">
        <f>VLOOKUP(E1216,'_Score matrix'!$B$31:$C$35,2,FALSE)</f>
        <v>1</v>
      </c>
      <c r="I1216" s="37">
        <f t="shared" si="247"/>
        <v>0</v>
      </c>
      <c r="J1216" s="37">
        <f t="shared" si="238"/>
        <v>5</v>
      </c>
      <c r="K1216" s="37"/>
      <c r="L1216" s="55"/>
    </row>
    <row r="1217" spans="1:12" x14ac:dyDescent="0.3">
      <c r="A1217" s="24" t="s">
        <v>3867</v>
      </c>
      <c r="B1217" s="262">
        <f t="shared" si="239"/>
        <v>1</v>
      </c>
      <c r="C1217" s="281" t="s">
        <v>1729</v>
      </c>
      <c r="D1217" s="22">
        <v>0</v>
      </c>
      <c r="E1217" s="22">
        <f t="shared" si="232"/>
        <v>3</v>
      </c>
      <c r="F1217" s="37"/>
      <c r="G1217" s="37"/>
      <c r="H1217" s="37">
        <f>VLOOKUP(E1217,'_Score matrix'!$B$31:$C$35,2,FALSE)</f>
        <v>1</v>
      </c>
      <c r="I1217" s="37">
        <f t="shared" si="247"/>
        <v>0</v>
      </c>
      <c r="J1217" s="37">
        <f t="shared" si="238"/>
        <v>5</v>
      </c>
      <c r="K1217" s="37"/>
      <c r="L1217" s="55"/>
    </row>
    <row r="1218" spans="1:12" x14ac:dyDescent="0.3">
      <c r="A1218" s="24" t="s">
        <v>3868</v>
      </c>
      <c r="B1218" s="262">
        <f t="shared" si="239"/>
        <v>1</v>
      </c>
      <c r="C1218" s="281" t="s">
        <v>1729</v>
      </c>
      <c r="D1218" s="22">
        <v>0</v>
      </c>
      <c r="E1218" s="22">
        <f t="shared" ref="E1218:E1226" si="248">IF(D1218=6, 1, 3)</f>
        <v>3</v>
      </c>
      <c r="F1218" s="37"/>
      <c r="G1218" s="37"/>
      <c r="H1218" s="37">
        <f>VLOOKUP(E1218,'_Score matrix'!$B$31:$C$35,2,FALSE)</f>
        <v>1</v>
      </c>
      <c r="I1218" s="37">
        <f t="shared" si="247"/>
        <v>0</v>
      </c>
      <c r="J1218" s="37">
        <f t="shared" si="238"/>
        <v>5</v>
      </c>
      <c r="K1218" s="37"/>
      <c r="L1218" s="55"/>
    </row>
    <row r="1219" spans="1:12" x14ac:dyDescent="0.3">
      <c r="A1219" s="24" t="s">
        <v>3869</v>
      </c>
      <c r="B1219" s="262">
        <f t="shared" si="239"/>
        <v>1</v>
      </c>
      <c r="C1219" s="281" t="s">
        <v>1729</v>
      </c>
      <c r="D1219" s="22">
        <v>0</v>
      </c>
      <c r="E1219" s="22">
        <f t="shared" si="248"/>
        <v>3</v>
      </c>
      <c r="F1219" s="200" t="s">
        <v>4429</v>
      </c>
      <c r="G1219" s="37" t="str">
        <f>IF(B1219=1,F1219,"")</f>
        <v>ID.AM-03</v>
      </c>
      <c r="H1219" s="37">
        <f>VLOOKUP(E1219,'_Score matrix'!$B$31:$C$35,2,FALSE)</f>
        <v>1</v>
      </c>
      <c r="I1219" s="37">
        <f t="shared" si="247"/>
        <v>0</v>
      </c>
      <c r="J1219" s="37">
        <f t="shared" si="238"/>
        <v>5</v>
      </c>
      <c r="K1219" s="37"/>
      <c r="L1219" s="55"/>
    </row>
    <row r="1220" spans="1:12" x14ac:dyDescent="0.3">
      <c r="A1220" s="24" t="s">
        <v>3870</v>
      </c>
      <c r="B1220" s="262">
        <f t="shared" si="239"/>
        <v>1</v>
      </c>
      <c r="C1220" s="281" t="s">
        <v>1729</v>
      </c>
      <c r="D1220" s="22">
        <v>0</v>
      </c>
      <c r="E1220" s="22">
        <f t="shared" si="248"/>
        <v>3</v>
      </c>
      <c r="F1220" s="37"/>
      <c r="G1220" s="37"/>
      <c r="H1220" s="37">
        <f>VLOOKUP(E1220,'_Score matrix'!$B$31:$C$35,2,FALSE)</f>
        <v>1</v>
      </c>
      <c r="I1220" s="37">
        <f t="shared" si="247"/>
        <v>0</v>
      </c>
      <c r="J1220" s="37">
        <f t="shared" si="238"/>
        <v>5</v>
      </c>
      <c r="K1220" s="37"/>
      <c r="L1220" s="55"/>
    </row>
    <row r="1221" spans="1:12" x14ac:dyDescent="0.3">
      <c r="A1221" s="24" t="s">
        <v>3871</v>
      </c>
      <c r="B1221" s="262">
        <f t="shared" si="239"/>
        <v>1</v>
      </c>
      <c r="C1221" s="281" t="s">
        <v>1729</v>
      </c>
      <c r="D1221" s="22">
        <v>0</v>
      </c>
      <c r="E1221" s="22">
        <f t="shared" si="248"/>
        <v>3</v>
      </c>
      <c r="F1221" s="37"/>
      <c r="G1221" s="37"/>
      <c r="H1221" s="37">
        <f>VLOOKUP(E1221,'_Score matrix'!$B$31:$C$35,2,FALSE)</f>
        <v>1</v>
      </c>
      <c r="I1221" s="37">
        <f t="shared" si="247"/>
        <v>0</v>
      </c>
      <c r="J1221" s="37">
        <f t="shared" si="238"/>
        <v>5</v>
      </c>
      <c r="K1221" s="37"/>
      <c r="L1221" s="55"/>
    </row>
    <row r="1222" spans="1:12" x14ac:dyDescent="0.3">
      <c r="A1222" s="24" t="s">
        <v>3872</v>
      </c>
      <c r="B1222" s="262">
        <f t="shared" si="239"/>
        <v>1</v>
      </c>
      <c r="C1222" s="281" t="s">
        <v>1729</v>
      </c>
      <c r="D1222" s="22">
        <v>0</v>
      </c>
      <c r="E1222" s="22">
        <f t="shared" si="248"/>
        <v>3</v>
      </c>
      <c r="F1222" s="37"/>
      <c r="G1222" s="37"/>
      <c r="H1222" s="37">
        <f>VLOOKUP(E1222,'_Score matrix'!$B$31:$C$35,2,FALSE)</f>
        <v>1</v>
      </c>
      <c r="I1222" s="37">
        <f t="shared" si="247"/>
        <v>0</v>
      </c>
      <c r="J1222" s="37">
        <f t="shared" si="238"/>
        <v>5</v>
      </c>
      <c r="K1222" s="37"/>
      <c r="L1222" s="55"/>
    </row>
    <row r="1223" spans="1:12" x14ac:dyDescent="0.3">
      <c r="A1223" s="24" t="s">
        <v>3873</v>
      </c>
      <c r="B1223" s="262">
        <f t="shared" si="239"/>
        <v>1</v>
      </c>
      <c r="C1223" s="281" t="s">
        <v>1729</v>
      </c>
      <c r="D1223" s="22">
        <v>0</v>
      </c>
      <c r="E1223" s="22">
        <f t="shared" si="248"/>
        <v>3</v>
      </c>
      <c r="F1223" s="200" t="s">
        <v>4477</v>
      </c>
      <c r="G1223" s="37" t="str">
        <f>IF(B1223=1,F1223,"")</f>
        <v>DE.AE-02</v>
      </c>
      <c r="H1223" s="37">
        <f>VLOOKUP(E1223,'_Score matrix'!$B$31:$C$35,2,FALSE)</f>
        <v>1</v>
      </c>
      <c r="I1223" s="37">
        <f t="shared" si="247"/>
        <v>0</v>
      </c>
      <c r="J1223" s="37">
        <f t="shared" si="238"/>
        <v>5</v>
      </c>
      <c r="K1223" s="37"/>
      <c r="L1223" s="55"/>
    </row>
    <row r="1224" spans="1:12" x14ac:dyDescent="0.3">
      <c r="A1224" s="24" t="s">
        <v>3874</v>
      </c>
      <c r="B1224" s="262">
        <f t="shared" si="239"/>
        <v>1</v>
      </c>
      <c r="C1224" s="281" t="s">
        <v>1729</v>
      </c>
      <c r="D1224" s="22">
        <v>0</v>
      </c>
      <c r="E1224" s="22">
        <f t="shared" si="248"/>
        <v>3</v>
      </c>
      <c r="F1224" s="200" t="s">
        <v>4477</v>
      </c>
      <c r="G1224" s="37" t="str">
        <f>IF(B1224=1,F1224,"")</f>
        <v>DE.AE-02</v>
      </c>
      <c r="H1224" s="37">
        <f>VLOOKUP(E1224,'_Score matrix'!$B$31:$C$35,2,FALSE)</f>
        <v>1</v>
      </c>
      <c r="I1224" s="37">
        <f t="shared" si="247"/>
        <v>0</v>
      </c>
      <c r="J1224" s="37">
        <f t="shared" si="238"/>
        <v>5</v>
      </c>
      <c r="K1224" s="37"/>
      <c r="L1224" s="55"/>
    </row>
    <row r="1225" spans="1:12" x14ac:dyDescent="0.3">
      <c r="A1225" s="24" t="s">
        <v>3875</v>
      </c>
      <c r="B1225" s="262">
        <f t="shared" si="239"/>
        <v>1</v>
      </c>
      <c r="C1225" s="281" t="s">
        <v>1729</v>
      </c>
      <c r="D1225" s="22">
        <v>0</v>
      </c>
      <c r="E1225" s="22">
        <f t="shared" si="248"/>
        <v>3</v>
      </c>
      <c r="F1225" s="200" t="s">
        <v>4477</v>
      </c>
      <c r="G1225" s="37" t="str">
        <f>IF(B1225=1,F1225,"")</f>
        <v>DE.AE-02</v>
      </c>
      <c r="H1225" s="37">
        <f>VLOOKUP(E1225,'_Score matrix'!$B$31:$C$35,2,FALSE)</f>
        <v>1</v>
      </c>
      <c r="I1225" s="37">
        <f t="shared" si="247"/>
        <v>0</v>
      </c>
      <c r="J1225" s="37">
        <f t="shared" si="238"/>
        <v>5</v>
      </c>
      <c r="K1225" s="37"/>
      <c r="L1225" s="55"/>
    </row>
    <row r="1226" spans="1:12" x14ac:dyDescent="0.3">
      <c r="A1226" s="24" t="s">
        <v>3876</v>
      </c>
      <c r="B1226" s="262">
        <f t="shared" si="239"/>
        <v>1</v>
      </c>
      <c r="C1226" s="281" t="s">
        <v>1729</v>
      </c>
      <c r="D1226" s="22">
        <v>0</v>
      </c>
      <c r="E1226" s="22">
        <f t="shared" si="248"/>
        <v>3</v>
      </c>
      <c r="F1226" s="200" t="s">
        <v>4477</v>
      </c>
      <c r="G1226" s="37" t="str">
        <f>IF(B1226=1,F1226,"")</f>
        <v>DE.AE-02</v>
      </c>
      <c r="H1226" s="37">
        <f>VLOOKUP(E1226,'_Score matrix'!$B$31:$C$35,2,FALSE)</f>
        <v>1</v>
      </c>
      <c r="I1226" s="37">
        <f t="shared" si="247"/>
        <v>0</v>
      </c>
      <c r="J1226" s="37">
        <f t="shared" si="238"/>
        <v>5</v>
      </c>
      <c r="K1226" s="37"/>
      <c r="L1226" s="55"/>
    </row>
    <row r="1227" spans="1:12" x14ac:dyDescent="0.3">
      <c r="A1227" s="24" t="s">
        <v>2876</v>
      </c>
      <c r="B1227" s="262">
        <f>$D$423-1</f>
        <v>1</v>
      </c>
      <c r="C1227" s="281" t="s">
        <v>1729</v>
      </c>
      <c r="D1227" s="22">
        <v>0</v>
      </c>
      <c r="E1227" s="22">
        <f t="shared" ref="E1227:E1296" si="249">IF(D1227=6, 1, 3)</f>
        <v>3</v>
      </c>
      <c r="F1227" s="37"/>
      <c r="G1227" s="37"/>
      <c r="H1227" s="37">
        <f>VLOOKUP(E1227,'_Score matrix'!$B$31:$C$35,2,FALSE)</f>
        <v>1</v>
      </c>
      <c r="I1227" s="37">
        <f t="shared" si="247"/>
        <v>0</v>
      </c>
      <c r="J1227" s="37">
        <f t="shared" ref="J1227:J1288" si="250">5*H1227</f>
        <v>5</v>
      </c>
      <c r="K1227" s="37"/>
      <c r="L1227" s="55"/>
    </row>
    <row r="1228" spans="1:12" x14ac:dyDescent="0.3">
      <c r="A1228" s="24" t="s">
        <v>2877</v>
      </c>
      <c r="B1228" s="262">
        <f t="shared" ref="B1228:B1288" si="251">$D$423-1</f>
        <v>1</v>
      </c>
      <c r="C1228" s="281" t="s">
        <v>1729</v>
      </c>
      <c r="D1228" s="22">
        <v>0</v>
      </c>
      <c r="E1228" s="22">
        <f t="shared" si="249"/>
        <v>3</v>
      </c>
      <c r="F1228" s="37"/>
      <c r="G1228" s="37"/>
      <c r="H1228" s="37">
        <f>VLOOKUP(E1228,'_Score matrix'!$B$31:$C$35,2,FALSE)</f>
        <v>1</v>
      </c>
      <c r="I1228" s="37">
        <f t="shared" si="247"/>
        <v>0</v>
      </c>
      <c r="J1228" s="37">
        <f t="shared" si="250"/>
        <v>5</v>
      </c>
      <c r="K1228" s="37"/>
      <c r="L1228" s="55"/>
    </row>
    <row r="1229" spans="1:12" x14ac:dyDescent="0.3">
      <c r="A1229" s="24" t="s">
        <v>2878</v>
      </c>
      <c r="B1229" s="262">
        <f t="shared" si="251"/>
        <v>1</v>
      </c>
      <c r="C1229" s="281" t="s">
        <v>1729</v>
      </c>
      <c r="D1229" s="22">
        <v>0</v>
      </c>
      <c r="E1229" s="22">
        <f t="shared" si="249"/>
        <v>3</v>
      </c>
      <c r="F1229" s="37"/>
      <c r="G1229" s="37"/>
      <c r="H1229" s="37">
        <f>VLOOKUP(E1229,'_Score matrix'!$B$31:$C$35,2,FALSE)</f>
        <v>1</v>
      </c>
      <c r="I1229" s="37">
        <f t="shared" si="247"/>
        <v>0</v>
      </c>
      <c r="J1229" s="37">
        <f t="shared" si="250"/>
        <v>5</v>
      </c>
      <c r="K1229" s="37"/>
      <c r="L1229" s="55"/>
    </row>
    <row r="1230" spans="1:12" x14ac:dyDescent="0.3">
      <c r="A1230" s="24" t="s">
        <v>2879</v>
      </c>
      <c r="B1230" s="262">
        <f t="shared" si="251"/>
        <v>1</v>
      </c>
      <c r="C1230" s="281" t="s">
        <v>1729</v>
      </c>
      <c r="D1230" s="22">
        <v>0</v>
      </c>
      <c r="E1230" s="22">
        <f t="shared" si="249"/>
        <v>3</v>
      </c>
      <c r="F1230" s="37"/>
      <c r="G1230" s="37"/>
      <c r="H1230" s="37">
        <f>VLOOKUP(E1230,'_Score matrix'!$B$31:$C$35,2,FALSE)</f>
        <v>1</v>
      </c>
      <c r="I1230" s="37">
        <f t="shared" si="247"/>
        <v>0</v>
      </c>
      <c r="J1230" s="37">
        <f t="shared" si="250"/>
        <v>5</v>
      </c>
      <c r="K1230" s="37"/>
      <c r="L1230" s="55"/>
    </row>
    <row r="1231" spans="1:12" x14ac:dyDescent="0.3">
      <c r="A1231" s="24" t="s">
        <v>2880</v>
      </c>
      <c r="B1231" s="262">
        <f t="shared" si="251"/>
        <v>1</v>
      </c>
      <c r="C1231" s="281" t="s">
        <v>1729</v>
      </c>
      <c r="D1231" s="22">
        <v>0</v>
      </c>
      <c r="E1231" s="22">
        <f t="shared" si="249"/>
        <v>3</v>
      </c>
      <c r="F1231" s="37"/>
      <c r="G1231" s="37"/>
      <c r="H1231" s="37">
        <f>VLOOKUP(E1231,'_Score matrix'!$B$31:$C$35,2,FALSE)</f>
        <v>1</v>
      </c>
      <c r="I1231" s="37">
        <f t="shared" si="247"/>
        <v>0</v>
      </c>
      <c r="J1231" s="37">
        <f t="shared" si="250"/>
        <v>5</v>
      </c>
      <c r="K1231" s="37"/>
      <c r="L1231" s="55"/>
    </row>
    <row r="1232" spans="1:12" x14ac:dyDescent="0.3">
      <c r="A1232" s="496" t="s">
        <v>2618</v>
      </c>
      <c r="B1232" s="485"/>
      <c r="C1232" s="497"/>
      <c r="D1232" s="487"/>
      <c r="E1232" s="487"/>
      <c r="F1232" s="488"/>
      <c r="G1232" s="488"/>
      <c r="H1232" s="487"/>
      <c r="I1232" s="487"/>
      <c r="J1232" s="487"/>
      <c r="K1232" s="491"/>
      <c r="L1232" s="489"/>
    </row>
    <row r="1233" spans="1:12" x14ac:dyDescent="0.3">
      <c r="A1233" s="24" t="s">
        <v>2881</v>
      </c>
      <c r="B1233" s="262">
        <f t="shared" si="251"/>
        <v>1</v>
      </c>
      <c r="C1233" s="281" t="s">
        <v>1729</v>
      </c>
      <c r="D1233" s="22">
        <v>0</v>
      </c>
      <c r="E1233" s="22">
        <f t="shared" si="249"/>
        <v>3</v>
      </c>
      <c r="F1233" s="37"/>
      <c r="G1233" s="37"/>
      <c r="H1233" s="37">
        <f>VLOOKUP(E1233,'_Score matrix'!$B$31:$C$35,2,FALSE)</f>
        <v>1</v>
      </c>
      <c r="I1233" s="37">
        <f t="shared" ref="I1233:I1238" si="252">D1233*H1233</f>
        <v>0</v>
      </c>
      <c r="J1233" s="37">
        <f t="shared" si="250"/>
        <v>5</v>
      </c>
      <c r="K1233" s="37"/>
      <c r="L1233" s="55"/>
    </row>
    <row r="1234" spans="1:12" x14ac:dyDescent="0.3">
      <c r="A1234" s="24" t="s">
        <v>2882</v>
      </c>
      <c r="B1234" s="262">
        <f t="shared" si="251"/>
        <v>1</v>
      </c>
      <c r="C1234" s="281" t="s">
        <v>1729</v>
      </c>
      <c r="D1234" s="22">
        <v>0</v>
      </c>
      <c r="E1234" s="22">
        <f t="shared" si="249"/>
        <v>3</v>
      </c>
      <c r="F1234" s="37"/>
      <c r="G1234" s="37"/>
      <c r="H1234" s="37">
        <f>VLOOKUP(E1234,'_Score matrix'!$B$31:$C$35,2,FALSE)</f>
        <v>1</v>
      </c>
      <c r="I1234" s="37">
        <f t="shared" si="252"/>
        <v>0</v>
      </c>
      <c r="J1234" s="37">
        <f t="shared" si="250"/>
        <v>5</v>
      </c>
      <c r="K1234" s="37"/>
      <c r="L1234" s="55"/>
    </row>
    <row r="1235" spans="1:12" x14ac:dyDescent="0.3">
      <c r="A1235" s="24" t="s">
        <v>2883</v>
      </c>
      <c r="B1235" s="262">
        <f t="shared" si="251"/>
        <v>1</v>
      </c>
      <c r="C1235" s="281" t="s">
        <v>1729</v>
      </c>
      <c r="D1235" s="22">
        <v>0</v>
      </c>
      <c r="E1235" s="22">
        <f t="shared" si="249"/>
        <v>3</v>
      </c>
      <c r="F1235" s="37"/>
      <c r="G1235" s="37"/>
      <c r="H1235" s="37">
        <f>VLOOKUP(E1235,'_Score matrix'!$B$31:$C$35,2,FALSE)</f>
        <v>1</v>
      </c>
      <c r="I1235" s="37">
        <f t="shared" si="252"/>
        <v>0</v>
      </c>
      <c r="J1235" s="37">
        <f t="shared" si="250"/>
        <v>5</v>
      </c>
      <c r="K1235" s="37"/>
      <c r="L1235" s="55"/>
    </row>
    <row r="1236" spans="1:12" x14ac:dyDescent="0.3">
      <c r="A1236" s="24" t="s">
        <v>2884</v>
      </c>
      <c r="B1236" s="262">
        <f t="shared" si="251"/>
        <v>1</v>
      </c>
      <c r="C1236" s="281" t="s">
        <v>1729</v>
      </c>
      <c r="D1236" s="22">
        <v>0</v>
      </c>
      <c r="E1236" s="22">
        <f t="shared" si="249"/>
        <v>3</v>
      </c>
      <c r="F1236" s="37"/>
      <c r="G1236" s="37"/>
      <c r="H1236" s="37">
        <f>VLOOKUP(E1236,'_Score matrix'!$B$31:$C$35,2,FALSE)</f>
        <v>1</v>
      </c>
      <c r="I1236" s="37">
        <f t="shared" si="252"/>
        <v>0</v>
      </c>
      <c r="J1236" s="37">
        <f t="shared" si="250"/>
        <v>5</v>
      </c>
      <c r="K1236" s="37"/>
      <c r="L1236" s="55"/>
    </row>
    <row r="1237" spans="1:12" x14ac:dyDescent="0.3">
      <c r="A1237" s="24" t="s">
        <v>2885</v>
      </c>
      <c r="B1237" s="262">
        <f t="shared" si="251"/>
        <v>1</v>
      </c>
      <c r="C1237" s="281" t="s">
        <v>1729</v>
      </c>
      <c r="D1237" s="22">
        <v>0</v>
      </c>
      <c r="E1237" s="22">
        <f t="shared" si="249"/>
        <v>3</v>
      </c>
      <c r="F1237" s="37"/>
      <c r="G1237" s="37"/>
      <c r="H1237" s="37">
        <f>VLOOKUP(E1237,'_Score matrix'!$B$31:$C$35,2,FALSE)</f>
        <v>1</v>
      </c>
      <c r="I1237" s="37">
        <f t="shared" si="252"/>
        <v>0</v>
      </c>
      <c r="J1237" s="37">
        <f t="shared" si="250"/>
        <v>5</v>
      </c>
      <c r="K1237" s="37"/>
      <c r="L1237" s="55"/>
    </row>
    <row r="1238" spans="1:12" x14ac:dyDescent="0.3">
      <c r="A1238" s="24" t="s">
        <v>2886</v>
      </c>
      <c r="B1238" s="262">
        <f t="shared" si="251"/>
        <v>1</v>
      </c>
      <c r="C1238" s="281" t="s">
        <v>1729</v>
      </c>
      <c r="D1238" s="22">
        <v>0</v>
      </c>
      <c r="E1238" s="22">
        <f t="shared" si="249"/>
        <v>3</v>
      </c>
      <c r="F1238" s="200" t="s">
        <v>4475</v>
      </c>
      <c r="G1238" s="200" t="str">
        <f>IF(B1238=1,F1238,"")</f>
        <v>DE.CM-09</v>
      </c>
      <c r="H1238" s="37">
        <f>VLOOKUP(E1238,'_Score matrix'!$B$31:$C$35,2,FALSE)</f>
        <v>1</v>
      </c>
      <c r="I1238" s="37">
        <f t="shared" si="252"/>
        <v>0</v>
      </c>
      <c r="J1238" s="37">
        <f t="shared" si="250"/>
        <v>5</v>
      </c>
      <c r="K1238" s="37"/>
      <c r="L1238" s="55"/>
    </row>
    <row r="1239" spans="1:12" x14ac:dyDescent="0.3">
      <c r="A1239" s="424" t="str">
        <f>A1238</f>
        <v>T 3.7.11</v>
      </c>
      <c r="B1239" s="421">
        <f t="shared" ref="B1239:J1239" si="253">B1238</f>
        <v>1</v>
      </c>
      <c r="C1239" s="425" t="str">
        <f t="shared" si="253"/>
        <v>C</v>
      </c>
      <c r="D1239" s="248">
        <f t="shared" si="253"/>
        <v>0</v>
      </c>
      <c r="E1239" s="248">
        <f t="shared" si="253"/>
        <v>3</v>
      </c>
      <c r="F1239" s="248"/>
      <c r="G1239" s="248"/>
      <c r="H1239" s="248">
        <f t="shared" si="253"/>
        <v>1</v>
      </c>
      <c r="I1239" s="248">
        <f t="shared" si="253"/>
        <v>0</v>
      </c>
      <c r="J1239" s="248">
        <f t="shared" si="253"/>
        <v>5</v>
      </c>
      <c r="K1239" s="248"/>
      <c r="L1239" s="426" t="s">
        <v>2516</v>
      </c>
    </row>
    <row r="1240" spans="1:12" x14ac:dyDescent="0.3">
      <c r="A1240" s="24" t="s">
        <v>2887</v>
      </c>
      <c r="B1240" s="262">
        <f t="shared" si="251"/>
        <v>1</v>
      </c>
      <c r="C1240" s="281" t="s">
        <v>1729</v>
      </c>
      <c r="D1240" s="22">
        <v>0</v>
      </c>
      <c r="E1240" s="22">
        <f t="shared" si="249"/>
        <v>3</v>
      </c>
      <c r="F1240" s="37"/>
      <c r="G1240" s="37"/>
      <c r="H1240" s="37">
        <f>VLOOKUP(E1240,'_Score matrix'!$B$31:$C$35,2,FALSE)</f>
        <v>1</v>
      </c>
      <c r="I1240" s="37">
        <f>D1240*H1240</f>
        <v>0</v>
      </c>
      <c r="J1240" s="37">
        <f t="shared" si="250"/>
        <v>5</v>
      </c>
      <c r="K1240" s="37"/>
      <c r="L1240" s="55"/>
    </row>
    <row r="1241" spans="1:12" x14ac:dyDescent="0.3">
      <c r="A1241" s="24" t="s">
        <v>2888</v>
      </c>
      <c r="B1241" s="262">
        <f t="shared" si="251"/>
        <v>1</v>
      </c>
      <c r="C1241" s="281" t="s">
        <v>1729</v>
      </c>
      <c r="D1241" s="22">
        <v>0</v>
      </c>
      <c r="E1241" s="22">
        <f t="shared" si="249"/>
        <v>3</v>
      </c>
      <c r="F1241" s="200" t="s">
        <v>4475</v>
      </c>
      <c r="G1241" s="200" t="str">
        <f>IF(B1241=1,F1241,"")</f>
        <v>DE.CM-09</v>
      </c>
      <c r="H1241" s="37">
        <f>VLOOKUP(E1241,'_Score matrix'!$B$31:$C$35,2,FALSE)</f>
        <v>1</v>
      </c>
      <c r="I1241" s="37">
        <f>D1241*H1241</f>
        <v>0</v>
      </c>
      <c r="J1241" s="37">
        <f t="shared" si="250"/>
        <v>5</v>
      </c>
      <c r="K1241" s="37"/>
      <c r="L1241" s="55"/>
    </row>
    <row r="1242" spans="1:12" x14ac:dyDescent="0.3">
      <c r="A1242" s="24" t="s">
        <v>2889</v>
      </c>
      <c r="B1242" s="262">
        <f t="shared" si="251"/>
        <v>1</v>
      </c>
      <c r="C1242" s="281" t="s">
        <v>1729</v>
      </c>
      <c r="D1242" s="22">
        <v>0</v>
      </c>
      <c r="E1242" s="22">
        <f t="shared" si="249"/>
        <v>3</v>
      </c>
      <c r="F1242" s="37"/>
      <c r="G1242" s="37"/>
      <c r="H1242" s="37">
        <f>VLOOKUP(E1242,'_Score matrix'!$B$31:$C$35,2,FALSE)</f>
        <v>1</v>
      </c>
      <c r="I1242" s="37">
        <f>D1242*H1242</f>
        <v>0</v>
      </c>
      <c r="J1242" s="37">
        <f t="shared" si="250"/>
        <v>5</v>
      </c>
      <c r="K1242" s="37"/>
      <c r="L1242" s="55"/>
    </row>
    <row r="1243" spans="1:12" x14ac:dyDescent="0.3">
      <c r="A1243" s="24" t="s">
        <v>2890</v>
      </c>
      <c r="B1243" s="262">
        <f t="shared" si="251"/>
        <v>1</v>
      </c>
      <c r="C1243" s="281" t="s">
        <v>1729</v>
      </c>
      <c r="D1243" s="22">
        <v>0</v>
      </c>
      <c r="E1243" s="22">
        <f t="shared" si="249"/>
        <v>3</v>
      </c>
      <c r="F1243" s="37"/>
      <c r="G1243" s="37"/>
      <c r="H1243" s="37">
        <f>VLOOKUP(E1243,'_Score matrix'!$B$31:$C$35,2,FALSE)</f>
        <v>1</v>
      </c>
      <c r="I1243" s="37">
        <f>D1243*H1243</f>
        <v>0</v>
      </c>
      <c r="J1243" s="37">
        <f t="shared" si="250"/>
        <v>5</v>
      </c>
      <c r="K1243" s="37"/>
      <c r="L1243" s="55"/>
    </row>
    <row r="1244" spans="1:12" x14ac:dyDescent="0.3">
      <c r="A1244" s="424" t="str">
        <f>A1243</f>
        <v>T 3.7.15</v>
      </c>
      <c r="B1244" s="421">
        <f t="shared" ref="B1244:J1244" si="254">B1243</f>
        <v>1</v>
      </c>
      <c r="C1244" s="425" t="str">
        <f t="shared" si="254"/>
        <v>C</v>
      </c>
      <c r="D1244" s="248">
        <f t="shared" si="254"/>
        <v>0</v>
      </c>
      <c r="E1244" s="248">
        <f t="shared" si="254"/>
        <v>3</v>
      </c>
      <c r="F1244" s="248" t="s">
        <v>4477</v>
      </c>
      <c r="G1244" s="248" t="str">
        <f>IF(B1244=1,F1244,"")</f>
        <v>DE.AE-02</v>
      </c>
      <c r="H1244" s="248">
        <f t="shared" si="254"/>
        <v>1</v>
      </c>
      <c r="I1244" s="248">
        <f t="shared" si="254"/>
        <v>0</v>
      </c>
      <c r="J1244" s="248">
        <f t="shared" si="254"/>
        <v>5</v>
      </c>
      <c r="K1244" s="248"/>
      <c r="L1244" s="426" t="s">
        <v>2516</v>
      </c>
    </row>
    <row r="1245" spans="1:12" x14ac:dyDescent="0.3">
      <c r="A1245" s="24" t="s">
        <v>2891</v>
      </c>
      <c r="B1245" s="262">
        <f t="shared" si="251"/>
        <v>1</v>
      </c>
      <c r="C1245" s="281" t="s">
        <v>1729</v>
      </c>
      <c r="D1245" s="22">
        <v>0</v>
      </c>
      <c r="E1245" s="22">
        <f t="shared" si="249"/>
        <v>3</v>
      </c>
      <c r="F1245" s="37"/>
      <c r="G1245" s="37"/>
      <c r="H1245" s="37">
        <f>VLOOKUP(E1245,'_Score matrix'!$B$31:$C$35,2,FALSE)</f>
        <v>1</v>
      </c>
      <c r="I1245" s="37">
        <f>D1245*H1245</f>
        <v>0</v>
      </c>
      <c r="J1245" s="37">
        <f t="shared" si="250"/>
        <v>5</v>
      </c>
      <c r="K1245" s="37"/>
      <c r="L1245" s="55"/>
    </row>
    <row r="1246" spans="1:12" x14ac:dyDescent="0.3">
      <c r="A1246" s="424" t="str">
        <f>A1245</f>
        <v>T 3.7.16</v>
      </c>
      <c r="B1246" s="421">
        <f t="shared" ref="B1246:J1246" si="255">B1245</f>
        <v>1</v>
      </c>
      <c r="C1246" s="425" t="str">
        <f t="shared" si="255"/>
        <v>C</v>
      </c>
      <c r="D1246" s="248">
        <f t="shared" si="255"/>
        <v>0</v>
      </c>
      <c r="E1246" s="248">
        <f t="shared" si="255"/>
        <v>3</v>
      </c>
      <c r="F1246" s="248" t="s">
        <v>4477</v>
      </c>
      <c r="G1246" s="248" t="str">
        <f>IF(B1246=1,F1246,"")</f>
        <v>DE.AE-02</v>
      </c>
      <c r="H1246" s="248">
        <f t="shared" si="255"/>
        <v>1</v>
      </c>
      <c r="I1246" s="248">
        <f t="shared" si="255"/>
        <v>0</v>
      </c>
      <c r="J1246" s="248">
        <f t="shared" si="255"/>
        <v>5</v>
      </c>
      <c r="K1246" s="248"/>
      <c r="L1246" s="426" t="s">
        <v>2516</v>
      </c>
    </row>
    <row r="1247" spans="1:12" x14ac:dyDescent="0.3">
      <c r="A1247" s="24" t="s">
        <v>2892</v>
      </c>
      <c r="B1247" s="262">
        <f t="shared" si="251"/>
        <v>1</v>
      </c>
      <c r="C1247" s="281" t="s">
        <v>1729</v>
      </c>
      <c r="D1247" s="22">
        <v>0</v>
      </c>
      <c r="E1247" s="22">
        <f t="shared" si="249"/>
        <v>3</v>
      </c>
      <c r="F1247" s="37"/>
      <c r="G1247" s="37"/>
      <c r="H1247" s="37">
        <f>VLOOKUP(E1247,'_Score matrix'!$B$31:$C$35,2,FALSE)</f>
        <v>1</v>
      </c>
      <c r="I1247" s="37">
        <f>D1247*H1247</f>
        <v>0</v>
      </c>
      <c r="J1247" s="37">
        <f t="shared" si="250"/>
        <v>5</v>
      </c>
      <c r="K1247" s="37"/>
      <c r="L1247" s="55"/>
    </row>
    <row r="1248" spans="1:12" x14ac:dyDescent="0.3">
      <c r="A1248" s="424" t="str">
        <f>A1247</f>
        <v>T 3.7.17</v>
      </c>
      <c r="B1248" s="421">
        <f t="shared" ref="B1248:J1248" si="256">B1247</f>
        <v>1</v>
      </c>
      <c r="C1248" s="425" t="str">
        <f t="shared" si="256"/>
        <v>C</v>
      </c>
      <c r="D1248" s="248">
        <f t="shared" si="256"/>
        <v>0</v>
      </c>
      <c r="E1248" s="248">
        <f t="shared" si="256"/>
        <v>3</v>
      </c>
      <c r="F1248" s="248" t="s">
        <v>4477</v>
      </c>
      <c r="G1248" s="248" t="str">
        <f>IF(B1248=1,F1248,"")</f>
        <v>DE.AE-02</v>
      </c>
      <c r="H1248" s="248">
        <f t="shared" si="256"/>
        <v>1</v>
      </c>
      <c r="I1248" s="248">
        <f t="shared" si="256"/>
        <v>0</v>
      </c>
      <c r="J1248" s="248">
        <f t="shared" si="256"/>
        <v>5</v>
      </c>
      <c r="K1248" s="248"/>
      <c r="L1248" s="426" t="s">
        <v>2516</v>
      </c>
    </row>
    <row r="1249" spans="1:12" x14ac:dyDescent="0.3">
      <c r="A1249" s="24" t="s">
        <v>2893</v>
      </c>
      <c r="B1249" s="262">
        <f t="shared" si="251"/>
        <v>1</v>
      </c>
      <c r="C1249" s="281" t="s">
        <v>1729</v>
      </c>
      <c r="D1249" s="22">
        <v>0</v>
      </c>
      <c r="E1249" s="22">
        <f t="shared" si="249"/>
        <v>3</v>
      </c>
      <c r="F1249" s="37"/>
      <c r="G1249" s="37"/>
      <c r="H1249" s="37">
        <f>VLOOKUP(E1249,'_Score matrix'!$B$31:$C$35,2,FALSE)</f>
        <v>1</v>
      </c>
      <c r="I1249" s="37">
        <f>D1249*H1249</f>
        <v>0</v>
      </c>
      <c r="J1249" s="37">
        <f t="shared" si="250"/>
        <v>5</v>
      </c>
      <c r="K1249" s="37"/>
      <c r="L1249" s="55"/>
    </row>
    <row r="1250" spans="1:12" x14ac:dyDescent="0.3">
      <c r="A1250" s="424" t="str">
        <f>A1249</f>
        <v>T 3.7.18</v>
      </c>
      <c r="B1250" s="421">
        <f t="shared" ref="B1250:J1250" si="257">B1249</f>
        <v>1</v>
      </c>
      <c r="C1250" s="425" t="str">
        <f t="shared" si="257"/>
        <v>C</v>
      </c>
      <c r="D1250" s="248">
        <f t="shared" si="257"/>
        <v>0</v>
      </c>
      <c r="E1250" s="248">
        <f t="shared" si="257"/>
        <v>3</v>
      </c>
      <c r="F1250" s="248" t="s">
        <v>4477</v>
      </c>
      <c r="G1250" s="248" t="str">
        <f>IF(B1250=1,F1250,"")</f>
        <v>DE.AE-02</v>
      </c>
      <c r="H1250" s="248">
        <f t="shared" si="257"/>
        <v>1</v>
      </c>
      <c r="I1250" s="248">
        <f t="shared" si="257"/>
        <v>0</v>
      </c>
      <c r="J1250" s="248">
        <f t="shared" si="257"/>
        <v>5</v>
      </c>
      <c r="K1250" s="248"/>
      <c r="L1250" s="426" t="s">
        <v>2516</v>
      </c>
    </row>
    <row r="1251" spans="1:12" x14ac:dyDescent="0.3">
      <c r="A1251" s="24" t="s">
        <v>2894</v>
      </c>
      <c r="B1251" s="262">
        <f t="shared" si="251"/>
        <v>1</v>
      </c>
      <c r="C1251" s="281" t="s">
        <v>1729</v>
      </c>
      <c r="D1251" s="22">
        <v>0</v>
      </c>
      <c r="E1251" s="22">
        <f t="shared" si="249"/>
        <v>3</v>
      </c>
      <c r="F1251" s="37" t="s">
        <v>4471</v>
      </c>
      <c r="G1251" s="37" t="str">
        <f>IF(B1251=1,F1251,"")</f>
        <v>DE.CM-01</v>
      </c>
      <c r="H1251" s="37">
        <f>VLOOKUP(E1251,'_Score matrix'!$B$31:$C$35,2,FALSE)</f>
        <v>1</v>
      </c>
      <c r="I1251" s="37">
        <f>D1251*H1251</f>
        <v>0</v>
      </c>
      <c r="J1251" s="37">
        <f t="shared" si="250"/>
        <v>5</v>
      </c>
      <c r="K1251" s="37"/>
      <c r="L1251" s="55"/>
    </row>
    <row r="1252" spans="1:12" x14ac:dyDescent="0.3">
      <c r="A1252" s="424" t="str">
        <f>A1251</f>
        <v>T 3.7.19</v>
      </c>
      <c r="B1252" s="421">
        <f t="shared" ref="B1252:J1252" si="258">B1251</f>
        <v>1</v>
      </c>
      <c r="C1252" s="425" t="str">
        <f t="shared" si="258"/>
        <v>C</v>
      </c>
      <c r="D1252" s="248">
        <f t="shared" si="258"/>
        <v>0</v>
      </c>
      <c r="E1252" s="248">
        <f t="shared" si="258"/>
        <v>3</v>
      </c>
      <c r="F1252" s="248" t="s">
        <v>4477</v>
      </c>
      <c r="G1252" s="248" t="str">
        <f>IF(B1252=1,F1252,"")</f>
        <v>DE.AE-02</v>
      </c>
      <c r="H1252" s="248">
        <f t="shared" si="258"/>
        <v>1</v>
      </c>
      <c r="I1252" s="248">
        <f t="shared" si="258"/>
        <v>0</v>
      </c>
      <c r="J1252" s="248">
        <f t="shared" si="258"/>
        <v>5</v>
      </c>
      <c r="K1252" s="248"/>
      <c r="L1252" s="426" t="s">
        <v>2516</v>
      </c>
    </row>
    <row r="1253" spans="1:12" x14ac:dyDescent="0.3">
      <c r="A1253" s="24" t="s">
        <v>2895</v>
      </c>
      <c r="B1253" s="262">
        <f t="shared" si="251"/>
        <v>1</v>
      </c>
      <c r="C1253" s="281" t="s">
        <v>1729</v>
      </c>
      <c r="D1253" s="22">
        <v>0</v>
      </c>
      <c r="E1253" s="22">
        <f t="shared" si="249"/>
        <v>3</v>
      </c>
      <c r="F1253" s="37"/>
      <c r="G1253" s="37"/>
      <c r="H1253" s="37">
        <f>VLOOKUP(E1253,'_Score matrix'!$B$31:$C$35,2,FALSE)</f>
        <v>1</v>
      </c>
      <c r="I1253" s="37">
        <f>D1253*H1253</f>
        <v>0</v>
      </c>
      <c r="J1253" s="37">
        <f t="shared" si="250"/>
        <v>5</v>
      </c>
      <c r="K1253" s="37"/>
      <c r="L1253" s="55"/>
    </row>
    <row r="1254" spans="1:12" x14ac:dyDescent="0.3">
      <c r="A1254" s="424" t="str">
        <f>A1253</f>
        <v>T 3.7.20</v>
      </c>
      <c r="B1254" s="421">
        <f t="shared" ref="B1254:J1254" si="259">B1253</f>
        <v>1</v>
      </c>
      <c r="C1254" s="425" t="str">
        <f t="shared" si="259"/>
        <v>C</v>
      </c>
      <c r="D1254" s="248">
        <f t="shared" si="259"/>
        <v>0</v>
      </c>
      <c r="E1254" s="248">
        <f t="shared" si="259"/>
        <v>3</v>
      </c>
      <c r="F1254" s="248" t="s">
        <v>4477</v>
      </c>
      <c r="G1254" s="248" t="str">
        <f>IF(B1254=1,F1254,"")</f>
        <v>DE.AE-02</v>
      </c>
      <c r="H1254" s="248">
        <f t="shared" si="259"/>
        <v>1</v>
      </c>
      <c r="I1254" s="248">
        <f t="shared" si="259"/>
        <v>0</v>
      </c>
      <c r="J1254" s="248">
        <f t="shared" si="259"/>
        <v>5</v>
      </c>
      <c r="K1254" s="248"/>
      <c r="L1254" s="426" t="s">
        <v>2516</v>
      </c>
    </row>
    <row r="1255" spans="1:12" x14ac:dyDescent="0.3">
      <c r="A1255" s="24" t="s">
        <v>2896</v>
      </c>
      <c r="B1255" s="262">
        <f t="shared" si="251"/>
        <v>1</v>
      </c>
      <c r="C1255" s="281" t="s">
        <v>1729</v>
      </c>
      <c r="D1255" s="22">
        <v>0</v>
      </c>
      <c r="E1255" s="22">
        <f t="shared" si="249"/>
        <v>3</v>
      </c>
      <c r="F1255" s="37"/>
      <c r="G1255" s="37"/>
      <c r="H1255" s="37">
        <f>VLOOKUP(E1255,'_Score matrix'!$B$31:$C$35,2,FALSE)</f>
        <v>1</v>
      </c>
      <c r="I1255" s="37">
        <f>D1255*H1255</f>
        <v>0</v>
      </c>
      <c r="J1255" s="37">
        <f t="shared" si="250"/>
        <v>5</v>
      </c>
      <c r="K1255" s="37"/>
      <c r="L1255" s="55"/>
    </row>
    <row r="1256" spans="1:12" x14ac:dyDescent="0.3">
      <c r="A1256" s="424" t="str">
        <f>A1255</f>
        <v>T 3.7.21</v>
      </c>
      <c r="B1256" s="421">
        <f t="shared" ref="B1256:J1256" si="260">B1255</f>
        <v>1</v>
      </c>
      <c r="C1256" s="425" t="str">
        <f t="shared" si="260"/>
        <v>C</v>
      </c>
      <c r="D1256" s="248">
        <f t="shared" si="260"/>
        <v>0</v>
      </c>
      <c r="E1256" s="248">
        <f t="shared" si="260"/>
        <v>3</v>
      </c>
      <c r="F1256" s="248" t="s">
        <v>4477</v>
      </c>
      <c r="G1256" s="248" t="str">
        <f>IF(B1256=1,F1256,"")</f>
        <v>DE.AE-02</v>
      </c>
      <c r="H1256" s="248">
        <f t="shared" si="260"/>
        <v>1</v>
      </c>
      <c r="I1256" s="248">
        <f t="shared" si="260"/>
        <v>0</v>
      </c>
      <c r="J1256" s="248">
        <f t="shared" si="260"/>
        <v>5</v>
      </c>
      <c r="K1256" s="248"/>
      <c r="L1256" s="426" t="s">
        <v>2516</v>
      </c>
    </row>
    <row r="1257" spans="1:12" x14ac:dyDescent="0.3">
      <c r="A1257" s="24" t="s">
        <v>2897</v>
      </c>
      <c r="B1257" s="262">
        <v>1</v>
      </c>
      <c r="C1257" s="281" t="s">
        <v>1729</v>
      </c>
      <c r="D1257" s="22">
        <v>0</v>
      </c>
      <c r="E1257" s="22">
        <f t="shared" si="249"/>
        <v>3</v>
      </c>
      <c r="F1257" s="37"/>
      <c r="G1257" s="37"/>
      <c r="H1257" s="37">
        <f>VLOOKUP(E1257,'_Score matrix'!$B$31:$C$35,2,FALSE)</f>
        <v>1</v>
      </c>
      <c r="I1257" s="37">
        <f>D1257*H1257</f>
        <v>0</v>
      </c>
      <c r="J1257" s="37">
        <f t="shared" ref="J1257:J1263" si="261">5*H1257</f>
        <v>5</v>
      </c>
      <c r="K1257" s="37"/>
      <c r="L1257" s="55"/>
    </row>
    <row r="1258" spans="1:12" x14ac:dyDescent="0.3">
      <c r="A1258" s="424" t="str">
        <f>A1257</f>
        <v>T 3.7.22</v>
      </c>
      <c r="B1258" s="421">
        <f t="shared" ref="B1258:J1258" si="262">B1257</f>
        <v>1</v>
      </c>
      <c r="C1258" s="425" t="str">
        <f t="shared" si="262"/>
        <v>C</v>
      </c>
      <c r="D1258" s="248">
        <f t="shared" si="262"/>
        <v>0</v>
      </c>
      <c r="E1258" s="248">
        <f t="shared" si="262"/>
        <v>3</v>
      </c>
      <c r="F1258" s="248" t="s">
        <v>4477</v>
      </c>
      <c r="G1258" s="248" t="str">
        <f>IF(B1258=1,F1258,"")</f>
        <v>DE.AE-02</v>
      </c>
      <c r="H1258" s="248">
        <f t="shared" si="262"/>
        <v>1</v>
      </c>
      <c r="I1258" s="248">
        <f t="shared" si="262"/>
        <v>0</v>
      </c>
      <c r="J1258" s="248">
        <f t="shared" si="262"/>
        <v>5</v>
      </c>
      <c r="K1258" s="248"/>
      <c r="L1258" s="426" t="s">
        <v>2516</v>
      </c>
    </row>
    <row r="1259" spans="1:12" x14ac:dyDescent="0.3">
      <c r="A1259" s="24" t="s">
        <v>3877</v>
      </c>
      <c r="B1259" s="262">
        <v>1</v>
      </c>
      <c r="C1259" s="281" t="s">
        <v>1729</v>
      </c>
      <c r="D1259" s="22">
        <v>0</v>
      </c>
      <c r="E1259" s="22">
        <f t="shared" si="249"/>
        <v>3</v>
      </c>
      <c r="F1259" s="37"/>
      <c r="G1259" s="37"/>
      <c r="H1259" s="37">
        <f>VLOOKUP(E1259,'_Score matrix'!$B$31:$C$35,2,FALSE)</f>
        <v>1</v>
      </c>
      <c r="I1259" s="37">
        <f>D1259*H1259</f>
        <v>0</v>
      </c>
      <c r="J1259" s="37">
        <f t="shared" si="261"/>
        <v>5</v>
      </c>
      <c r="K1259" s="37"/>
      <c r="L1259" s="55"/>
    </row>
    <row r="1260" spans="1:12" x14ac:dyDescent="0.3">
      <c r="A1260" s="424" t="str">
        <f>A1259</f>
        <v>T 3.7.23</v>
      </c>
      <c r="B1260" s="421">
        <f t="shared" ref="B1260:J1260" si="263">B1259</f>
        <v>1</v>
      </c>
      <c r="C1260" s="425" t="str">
        <f t="shared" si="263"/>
        <v>C</v>
      </c>
      <c r="D1260" s="248">
        <f t="shared" si="263"/>
        <v>0</v>
      </c>
      <c r="E1260" s="248">
        <f t="shared" si="263"/>
        <v>3</v>
      </c>
      <c r="F1260" s="248" t="s">
        <v>4477</v>
      </c>
      <c r="G1260" s="248" t="str">
        <f>IF(B1260=1,F1260,"")</f>
        <v>DE.AE-02</v>
      </c>
      <c r="H1260" s="248">
        <f t="shared" si="263"/>
        <v>1</v>
      </c>
      <c r="I1260" s="248">
        <f t="shared" si="263"/>
        <v>0</v>
      </c>
      <c r="J1260" s="248">
        <f t="shared" si="263"/>
        <v>5</v>
      </c>
      <c r="K1260" s="248"/>
      <c r="L1260" s="426" t="s">
        <v>2516</v>
      </c>
    </row>
    <row r="1261" spans="1:12" x14ac:dyDescent="0.3">
      <c r="A1261" s="24" t="s">
        <v>3878</v>
      </c>
      <c r="B1261" s="262">
        <v>1</v>
      </c>
      <c r="C1261" s="281" t="s">
        <v>1729</v>
      </c>
      <c r="D1261" s="22">
        <v>0</v>
      </c>
      <c r="E1261" s="22">
        <f t="shared" si="249"/>
        <v>3</v>
      </c>
      <c r="F1261" s="37"/>
      <c r="G1261" s="37"/>
      <c r="H1261" s="37">
        <f>VLOOKUP(E1261,'_Score matrix'!$B$31:$C$35,2,FALSE)</f>
        <v>1</v>
      </c>
      <c r="I1261" s="37">
        <f>D1261*H1261</f>
        <v>0</v>
      </c>
      <c r="J1261" s="37">
        <f t="shared" si="261"/>
        <v>5</v>
      </c>
      <c r="K1261" s="37"/>
      <c r="L1261" s="55"/>
    </row>
    <row r="1262" spans="1:12" x14ac:dyDescent="0.3">
      <c r="A1262" s="424" t="str">
        <f>A1261</f>
        <v>T 3.7.24</v>
      </c>
      <c r="B1262" s="421">
        <f t="shared" ref="B1262:J1262" si="264">B1261</f>
        <v>1</v>
      </c>
      <c r="C1262" s="425" t="str">
        <f t="shared" si="264"/>
        <v>C</v>
      </c>
      <c r="D1262" s="248">
        <f t="shared" si="264"/>
        <v>0</v>
      </c>
      <c r="E1262" s="248">
        <f t="shared" si="264"/>
        <v>3</v>
      </c>
      <c r="F1262" s="248" t="s">
        <v>4477</v>
      </c>
      <c r="G1262" s="248" t="str">
        <f>IF(B1262=1,F1262,"")</f>
        <v>DE.AE-02</v>
      </c>
      <c r="H1262" s="248">
        <f t="shared" si="264"/>
        <v>1</v>
      </c>
      <c r="I1262" s="248">
        <f t="shared" si="264"/>
        <v>0</v>
      </c>
      <c r="J1262" s="248">
        <f t="shared" si="264"/>
        <v>5</v>
      </c>
      <c r="K1262" s="248"/>
      <c r="L1262" s="426" t="s">
        <v>2516</v>
      </c>
    </row>
    <row r="1263" spans="1:12" x14ac:dyDescent="0.3">
      <c r="A1263" s="24" t="s">
        <v>3879</v>
      </c>
      <c r="B1263" s="262">
        <v>1</v>
      </c>
      <c r="C1263" s="281" t="s">
        <v>1729</v>
      </c>
      <c r="D1263" s="22">
        <v>0</v>
      </c>
      <c r="E1263" s="22">
        <f t="shared" si="249"/>
        <v>3</v>
      </c>
      <c r="F1263" s="37"/>
      <c r="G1263" s="37"/>
      <c r="H1263" s="37">
        <f>VLOOKUP(E1263,'_Score matrix'!$B$31:$C$35,2,FALSE)</f>
        <v>1</v>
      </c>
      <c r="I1263" s="37">
        <f>D1263*H1263</f>
        <v>0</v>
      </c>
      <c r="J1263" s="37">
        <f t="shared" si="261"/>
        <v>5</v>
      </c>
      <c r="K1263" s="37"/>
      <c r="L1263" s="55"/>
    </row>
    <row r="1264" spans="1:12" x14ac:dyDescent="0.3">
      <c r="A1264" s="424" t="str">
        <f>A1263</f>
        <v>T 3.7.25</v>
      </c>
      <c r="B1264" s="421">
        <f t="shared" ref="B1264:J1264" si="265">B1263</f>
        <v>1</v>
      </c>
      <c r="C1264" s="425" t="str">
        <f t="shared" si="265"/>
        <v>C</v>
      </c>
      <c r="D1264" s="248">
        <f t="shared" si="265"/>
        <v>0</v>
      </c>
      <c r="E1264" s="248">
        <f t="shared" si="265"/>
        <v>3</v>
      </c>
      <c r="F1264" s="248" t="s">
        <v>4477</v>
      </c>
      <c r="G1264" s="248" t="str">
        <f>IF(B1264=1,F1264,"")</f>
        <v>DE.AE-02</v>
      </c>
      <c r="H1264" s="248">
        <f t="shared" si="265"/>
        <v>1</v>
      </c>
      <c r="I1264" s="248">
        <f t="shared" si="265"/>
        <v>0</v>
      </c>
      <c r="J1264" s="248">
        <f t="shared" si="265"/>
        <v>5</v>
      </c>
      <c r="K1264" s="248"/>
      <c r="L1264" s="426" t="s">
        <v>2516</v>
      </c>
    </row>
    <row r="1265" spans="1:12" x14ac:dyDescent="0.3">
      <c r="A1265" s="24" t="s">
        <v>3880</v>
      </c>
      <c r="B1265" s="262">
        <f t="shared" si="251"/>
        <v>1</v>
      </c>
      <c r="C1265" s="281" t="s">
        <v>1729</v>
      </c>
      <c r="D1265" s="22">
        <v>0</v>
      </c>
      <c r="E1265" s="22">
        <f t="shared" si="249"/>
        <v>3</v>
      </c>
      <c r="F1265" s="37"/>
      <c r="G1265" s="37"/>
      <c r="H1265" s="37">
        <f>VLOOKUP(E1265,'_Score matrix'!$B$31:$C$35,2,FALSE)</f>
        <v>1</v>
      </c>
      <c r="I1265" s="37">
        <f t="shared" ref="I1265:I1296" si="266">D1265*H1265</f>
        <v>0</v>
      </c>
      <c r="J1265" s="37">
        <f t="shared" si="250"/>
        <v>5</v>
      </c>
      <c r="K1265" s="37"/>
      <c r="L1265" s="55"/>
    </row>
    <row r="1266" spans="1:12" x14ac:dyDescent="0.3">
      <c r="A1266" s="24" t="s">
        <v>3881</v>
      </c>
      <c r="B1266" s="262">
        <f t="shared" si="251"/>
        <v>1</v>
      </c>
      <c r="C1266" s="281" t="s">
        <v>1729</v>
      </c>
      <c r="D1266" s="22">
        <v>0</v>
      </c>
      <c r="E1266" s="22">
        <f t="shared" si="249"/>
        <v>3</v>
      </c>
      <c r="F1266" s="37"/>
      <c r="G1266" s="37"/>
      <c r="H1266" s="37">
        <f>VLOOKUP(E1266,'_Score matrix'!$B$31:$C$35,2,FALSE)</f>
        <v>1</v>
      </c>
      <c r="I1266" s="37">
        <f t="shared" si="266"/>
        <v>0</v>
      </c>
      <c r="J1266" s="37">
        <f t="shared" si="250"/>
        <v>5</v>
      </c>
      <c r="K1266" s="37"/>
      <c r="L1266" s="55"/>
    </row>
    <row r="1267" spans="1:12" x14ac:dyDescent="0.3">
      <c r="A1267" s="24" t="s">
        <v>3882</v>
      </c>
      <c r="B1267" s="262">
        <f t="shared" si="251"/>
        <v>1</v>
      </c>
      <c r="C1267" s="281" t="s">
        <v>1729</v>
      </c>
      <c r="D1267" s="22">
        <v>0</v>
      </c>
      <c r="E1267" s="22">
        <f t="shared" si="249"/>
        <v>3</v>
      </c>
      <c r="F1267" s="37"/>
      <c r="G1267" s="37"/>
      <c r="H1267" s="37">
        <f>VLOOKUP(E1267,'_Score matrix'!$B$31:$C$35,2,FALSE)</f>
        <v>1</v>
      </c>
      <c r="I1267" s="37">
        <f t="shared" si="266"/>
        <v>0</v>
      </c>
      <c r="J1267" s="37">
        <f t="shared" si="250"/>
        <v>5</v>
      </c>
      <c r="K1267" s="37"/>
      <c r="L1267" s="55"/>
    </row>
    <row r="1268" spans="1:12" x14ac:dyDescent="0.3">
      <c r="A1268" s="24" t="s">
        <v>3883</v>
      </c>
      <c r="B1268" s="262">
        <f t="shared" si="251"/>
        <v>1</v>
      </c>
      <c r="C1268" s="281" t="s">
        <v>1729</v>
      </c>
      <c r="D1268" s="22">
        <v>0</v>
      </c>
      <c r="E1268" s="22">
        <f t="shared" si="249"/>
        <v>3</v>
      </c>
      <c r="F1268" s="37"/>
      <c r="G1268" s="37"/>
      <c r="H1268" s="37">
        <f>VLOOKUP(E1268,'_Score matrix'!$B$31:$C$35,2,FALSE)</f>
        <v>1</v>
      </c>
      <c r="I1268" s="37">
        <f t="shared" si="266"/>
        <v>0</v>
      </c>
      <c r="J1268" s="37">
        <f t="shared" si="250"/>
        <v>5</v>
      </c>
      <c r="K1268" s="37"/>
      <c r="L1268" s="55"/>
    </row>
    <row r="1269" spans="1:12" x14ac:dyDescent="0.3">
      <c r="A1269" s="24" t="s">
        <v>3884</v>
      </c>
      <c r="B1269" s="262">
        <f t="shared" si="251"/>
        <v>1</v>
      </c>
      <c r="C1269" s="281" t="s">
        <v>1729</v>
      </c>
      <c r="D1269" s="22">
        <v>0</v>
      </c>
      <c r="E1269" s="22">
        <f t="shared" si="249"/>
        <v>3</v>
      </c>
      <c r="F1269" s="37"/>
      <c r="G1269" s="37"/>
      <c r="H1269" s="37">
        <f>VLOOKUP(E1269,'_Score matrix'!$B$31:$C$35,2,FALSE)</f>
        <v>1</v>
      </c>
      <c r="I1269" s="37">
        <f t="shared" si="266"/>
        <v>0</v>
      </c>
      <c r="J1269" s="37">
        <f t="shared" si="250"/>
        <v>5</v>
      </c>
      <c r="K1269" s="37"/>
      <c r="L1269" s="55"/>
    </row>
    <row r="1270" spans="1:12" x14ac:dyDescent="0.3">
      <c r="A1270" s="24" t="s">
        <v>3885</v>
      </c>
      <c r="B1270" s="262">
        <f t="shared" si="251"/>
        <v>1</v>
      </c>
      <c r="C1270" s="281" t="s">
        <v>1729</v>
      </c>
      <c r="D1270" s="22">
        <v>0</v>
      </c>
      <c r="E1270" s="22">
        <f t="shared" si="249"/>
        <v>3</v>
      </c>
      <c r="F1270" s="37"/>
      <c r="G1270" s="37"/>
      <c r="H1270" s="37">
        <f>VLOOKUP(E1270,'_Score matrix'!$B$31:$C$35,2,FALSE)</f>
        <v>1</v>
      </c>
      <c r="I1270" s="37">
        <f t="shared" si="266"/>
        <v>0</v>
      </c>
      <c r="J1270" s="37">
        <f t="shared" si="250"/>
        <v>5</v>
      </c>
      <c r="K1270" s="37"/>
      <c r="L1270" s="55"/>
    </row>
    <row r="1271" spans="1:12" x14ac:dyDescent="0.3">
      <c r="A1271" s="24" t="s">
        <v>3886</v>
      </c>
      <c r="B1271" s="262">
        <f t="shared" si="251"/>
        <v>1</v>
      </c>
      <c r="C1271" s="281" t="s">
        <v>1729</v>
      </c>
      <c r="D1271" s="22">
        <v>0</v>
      </c>
      <c r="E1271" s="22">
        <f t="shared" si="249"/>
        <v>3</v>
      </c>
      <c r="F1271" s="37" t="s">
        <v>4481</v>
      </c>
      <c r="G1271" s="37" t="str">
        <f>IF(B1271=1,F1271,"")</f>
        <v>DE.AE-07</v>
      </c>
      <c r="H1271" s="37">
        <f>VLOOKUP(E1271,'_Score matrix'!$B$31:$C$35,2,FALSE)</f>
        <v>1</v>
      </c>
      <c r="I1271" s="37">
        <f t="shared" si="266"/>
        <v>0</v>
      </c>
      <c r="J1271" s="37">
        <f t="shared" si="250"/>
        <v>5</v>
      </c>
      <c r="K1271" s="37"/>
      <c r="L1271" s="55"/>
    </row>
    <row r="1272" spans="1:12" x14ac:dyDescent="0.3">
      <c r="A1272" s="24" t="s">
        <v>3887</v>
      </c>
      <c r="B1272" s="262">
        <f t="shared" si="251"/>
        <v>1</v>
      </c>
      <c r="C1272" s="281" t="s">
        <v>1729</v>
      </c>
      <c r="D1272" s="22">
        <v>0</v>
      </c>
      <c r="E1272" s="22">
        <f t="shared" si="249"/>
        <v>3</v>
      </c>
      <c r="F1272" s="37"/>
      <c r="G1272" s="37"/>
      <c r="H1272" s="37">
        <f>VLOOKUP(E1272,'_Score matrix'!$B$31:$C$35,2,FALSE)</f>
        <v>1</v>
      </c>
      <c r="I1272" s="37">
        <f t="shared" si="266"/>
        <v>0</v>
      </c>
      <c r="J1272" s="37">
        <f t="shared" si="250"/>
        <v>5</v>
      </c>
      <c r="K1272" s="37"/>
      <c r="L1272" s="55"/>
    </row>
    <row r="1273" spans="1:12" x14ac:dyDescent="0.3">
      <c r="A1273" s="24" t="s">
        <v>3888</v>
      </c>
      <c r="B1273" s="262">
        <f t="shared" si="251"/>
        <v>1</v>
      </c>
      <c r="C1273" s="281" t="s">
        <v>1729</v>
      </c>
      <c r="D1273" s="22">
        <v>0</v>
      </c>
      <c r="E1273" s="22">
        <f t="shared" si="249"/>
        <v>3</v>
      </c>
      <c r="F1273" s="37"/>
      <c r="G1273" s="37"/>
      <c r="H1273" s="37">
        <f>VLOOKUP(E1273,'_Score matrix'!$B$31:$C$35,2,FALSE)</f>
        <v>1</v>
      </c>
      <c r="I1273" s="37">
        <f t="shared" si="266"/>
        <v>0</v>
      </c>
      <c r="J1273" s="37">
        <f t="shared" si="250"/>
        <v>5</v>
      </c>
      <c r="K1273" s="37"/>
      <c r="L1273" s="55"/>
    </row>
    <row r="1274" spans="1:12" x14ac:dyDescent="0.3">
      <c r="A1274" s="24" t="s">
        <v>3889</v>
      </c>
      <c r="B1274" s="262">
        <f t="shared" si="251"/>
        <v>1</v>
      </c>
      <c r="C1274" s="281" t="s">
        <v>1729</v>
      </c>
      <c r="D1274" s="22">
        <v>0</v>
      </c>
      <c r="E1274" s="22">
        <f t="shared" si="249"/>
        <v>3</v>
      </c>
      <c r="F1274" s="37"/>
      <c r="G1274" s="37"/>
      <c r="H1274" s="37">
        <f>VLOOKUP(E1274,'_Score matrix'!$B$31:$C$35,2,FALSE)</f>
        <v>1</v>
      </c>
      <c r="I1274" s="37">
        <f t="shared" si="266"/>
        <v>0</v>
      </c>
      <c r="J1274" s="37">
        <f t="shared" si="250"/>
        <v>5</v>
      </c>
      <c r="K1274" s="37"/>
      <c r="L1274" s="55"/>
    </row>
    <row r="1275" spans="1:12" x14ac:dyDescent="0.3">
      <c r="A1275" s="24" t="s">
        <v>3890</v>
      </c>
      <c r="B1275" s="262">
        <f t="shared" si="251"/>
        <v>1</v>
      </c>
      <c r="C1275" s="281" t="s">
        <v>1729</v>
      </c>
      <c r="D1275" s="22">
        <v>0</v>
      </c>
      <c r="E1275" s="22">
        <f t="shared" si="249"/>
        <v>3</v>
      </c>
      <c r="F1275" s="37" t="s">
        <v>4478</v>
      </c>
      <c r="G1275" s="37" t="str">
        <f>IF(B1275=1,F1275,"")</f>
        <v>DE.AE-03</v>
      </c>
      <c r="H1275" s="37">
        <f>VLOOKUP(E1275,'_Score matrix'!$B$31:$C$35,2,FALSE)</f>
        <v>1</v>
      </c>
      <c r="I1275" s="37">
        <f t="shared" si="266"/>
        <v>0</v>
      </c>
      <c r="J1275" s="37">
        <f t="shared" si="250"/>
        <v>5</v>
      </c>
      <c r="K1275" s="37"/>
      <c r="L1275" s="55"/>
    </row>
    <row r="1276" spans="1:12" x14ac:dyDescent="0.3">
      <c r="A1276" s="24" t="s">
        <v>3891</v>
      </c>
      <c r="B1276" s="262">
        <f t="shared" si="251"/>
        <v>1</v>
      </c>
      <c r="C1276" s="281" t="s">
        <v>1729</v>
      </c>
      <c r="D1276" s="22">
        <v>0</v>
      </c>
      <c r="E1276" s="22">
        <f t="shared" si="249"/>
        <v>3</v>
      </c>
      <c r="F1276" s="37"/>
      <c r="G1276" s="37"/>
      <c r="H1276" s="37">
        <f>VLOOKUP(E1276,'_Score matrix'!$B$31:$C$35,2,FALSE)</f>
        <v>1</v>
      </c>
      <c r="I1276" s="37">
        <f t="shared" si="266"/>
        <v>0</v>
      </c>
      <c r="J1276" s="37">
        <f t="shared" si="250"/>
        <v>5</v>
      </c>
      <c r="K1276" s="37"/>
      <c r="L1276" s="55"/>
    </row>
    <row r="1277" spans="1:12" x14ac:dyDescent="0.3">
      <c r="A1277" s="24" t="s">
        <v>3892</v>
      </c>
      <c r="B1277" s="262">
        <f t="shared" si="251"/>
        <v>1</v>
      </c>
      <c r="C1277" s="281" t="s">
        <v>1729</v>
      </c>
      <c r="D1277" s="22">
        <v>0</v>
      </c>
      <c r="E1277" s="22">
        <f t="shared" si="249"/>
        <v>3</v>
      </c>
      <c r="F1277" s="37"/>
      <c r="G1277" s="37"/>
      <c r="H1277" s="37">
        <f>VLOOKUP(E1277,'_Score matrix'!$B$31:$C$35,2,FALSE)</f>
        <v>1</v>
      </c>
      <c r="I1277" s="37">
        <f t="shared" si="266"/>
        <v>0</v>
      </c>
      <c r="J1277" s="37">
        <f t="shared" si="250"/>
        <v>5</v>
      </c>
      <c r="K1277" s="37"/>
      <c r="L1277" s="55"/>
    </row>
    <row r="1278" spans="1:12" x14ac:dyDescent="0.3">
      <c r="A1278" s="24" t="s">
        <v>3893</v>
      </c>
      <c r="B1278" s="262">
        <f t="shared" si="251"/>
        <v>1</v>
      </c>
      <c r="C1278" s="281" t="s">
        <v>1729</v>
      </c>
      <c r="D1278" s="22">
        <v>0</v>
      </c>
      <c r="E1278" s="22">
        <f t="shared" si="249"/>
        <v>3</v>
      </c>
      <c r="F1278" s="37"/>
      <c r="G1278" s="37"/>
      <c r="H1278" s="37">
        <f>VLOOKUP(E1278,'_Score matrix'!$B$31:$C$35,2,FALSE)</f>
        <v>1</v>
      </c>
      <c r="I1278" s="37">
        <f t="shared" si="266"/>
        <v>0</v>
      </c>
      <c r="J1278" s="37">
        <f t="shared" si="250"/>
        <v>5</v>
      </c>
      <c r="K1278" s="37"/>
      <c r="L1278" s="55"/>
    </row>
    <row r="1279" spans="1:12" x14ac:dyDescent="0.3">
      <c r="A1279" s="24" t="s">
        <v>3894</v>
      </c>
      <c r="B1279" s="262">
        <f t="shared" si="251"/>
        <v>1</v>
      </c>
      <c r="C1279" s="281" t="s">
        <v>1729</v>
      </c>
      <c r="D1279" s="22">
        <v>0</v>
      </c>
      <c r="E1279" s="22">
        <f t="shared" si="249"/>
        <v>3</v>
      </c>
      <c r="F1279" s="37"/>
      <c r="G1279" s="37"/>
      <c r="H1279" s="37">
        <f>VLOOKUP(E1279,'_Score matrix'!$B$31:$C$35,2,FALSE)</f>
        <v>1</v>
      </c>
      <c r="I1279" s="37">
        <f t="shared" si="266"/>
        <v>0</v>
      </c>
      <c r="J1279" s="37">
        <f t="shared" si="250"/>
        <v>5</v>
      </c>
      <c r="K1279" s="37"/>
      <c r="L1279" s="55"/>
    </row>
    <row r="1280" spans="1:12" x14ac:dyDescent="0.3">
      <c r="A1280" s="24" t="s">
        <v>3895</v>
      </c>
      <c r="B1280" s="262">
        <f t="shared" si="251"/>
        <v>1</v>
      </c>
      <c r="C1280" s="281" t="s">
        <v>1729</v>
      </c>
      <c r="D1280" s="22">
        <v>0</v>
      </c>
      <c r="E1280" s="22">
        <f t="shared" si="249"/>
        <v>3</v>
      </c>
      <c r="F1280" s="37"/>
      <c r="G1280" s="37"/>
      <c r="H1280" s="37">
        <f>VLOOKUP(E1280,'_Score matrix'!$B$31:$C$35,2,FALSE)</f>
        <v>1</v>
      </c>
      <c r="I1280" s="37">
        <f t="shared" si="266"/>
        <v>0</v>
      </c>
      <c r="J1280" s="37">
        <f t="shared" si="250"/>
        <v>5</v>
      </c>
      <c r="K1280" s="37"/>
      <c r="L1280" s="55"/>
    </row>
    <row r="1281" spans="1:12" x14ac:dyDescent="0.3">
      <c r="A1281" s="24" t="s">
        <v>3896</v>
      </c>
      <c r="B1281" s="262">
        <f t="shared" si="251"/>
        <v>1</v>
      </c>
      <c r="C1281" s="281" t="s">
        <v>1729</v>
      </c>
      <c r="D1281" s="22">
        <v>0</v>
      </c>
      <c r="E1281" s="22">
        <f t="shared" si="249"/>
        <v>3</v>
      </c>
      <c r="F1281" s="37"/>
      <c r="G1281" s="37"/>
      <c r="H1281" s="37">
        <f>VLOOKUP(E1281,'_Score matrix'!$B$31:$C$35,2,FALSE)</f>
        <v>1</v>
      </c>
      <c r="I1281" s="37">
        <f t="shared" si="266"/>
        <v>0</v>
      </c>
      <c r="J1281" s="37">
        <f t="shared" si="250"/>
        <v>5</v>
      </c>
      <c r="K1281" s="37"/>
      <c r="L1281" s="55"/>
    </row>
    <row r="1282" spans="1:12" x14ac:dyDescent="0.3">
      <c r="A1282" s="24" t="s">
        <v>3897</v>
      </c>
      <c r="B1282" s="262">
        <f t="shared" si="251"/>
        <v>1</v>
      </c>
      <c r="C1282" s="281" t="s">
        <v>1729</v>
      </c>
      <c r="D1282" s="22">
        <v>0</v>
      </c>
      <c r="E1282" s="22">
        <f t="shared" si="249"/>
        <v>3</v>
      </c>
      <c r="F1282" s="37"/>
      <c r="G1282" s="37"/>
      <c r="H1282" s="37">
        <f>VLOOKUP(E1282,'_Score matrix'!$B$31:$C$35,2,FALSE)</f>
        <v>1</v>
      </c>
      <c r="I1282" s="37">
        <f t="shared" si="266"/>
        <v>0</v>
      </c>
      <c r="J1282" s="37">
        <f t="shared" si="250"/>
        <v>5</v>
      </c>
      <c r="K1282" s="37"/>
      <c r="L1282" s="55"/>
    </row>
    <row r="1283" spans="1:12" x14ac:dyDescent="0.3">
      <c r="A1283" s="24" t="s">
        <v>3898</v>
      </c>
      <c r="B1283" s="262">
        <f t="shared" si="251"/>
        <v>1</v>
      </c>
      <c r="C1283" s="281" t="s">
        <v>1729</v>
      </c>
      <c r="D1283" s="22">
        <v>0</v>
      </c>
      <c r="E1283" s="22">
        <f t="shared" si="249"/>
        <v>3</v>
      </c>
      <c r="F1283" s="37"/>
      <c r="G1283" s="37"/>
      <c r="H1283" s="37">
        <f>VLOOKUP(E1283,'_Score matrix'!$B$31:$C$35,2,FALSE)</f>
        <v>1</v>
      </c>
      <c r="I1283" s="37">
        <f t="shared" si="266"/>
        <v>0</v>
      </c>
      <c r="J1283" s="37">
        <f t="shared" si="250"/>
        <v>5</v>
      </c>
      <c r="K1283" s="37"/>
      <c r="L1283" s="55"/>
    </row>
    <row r="1284" spans="1:12" x14ac:dyDescent="0.3">
      <c r="A1284" s="24" t="s">
        <v>3899</v>
      </c>
      <c r="B1284" s="262">
        <f t="shared" si="251"/>
        <v>1</v>
      </c>
      <c r="C1284" s="281" t="s">
        <v>1729</v>
      </c>
      <c r="D1284" s="22">
        <v>0</v>
      </c>
      <c r="E1284" s="22">
        <f t="shared" si="249"/>
        <v>3</v>
      </c>
      <c r="F1284" s="37"/>
      <c r="G1284" s="37"/>
      <c r="H1284" s="37">
        <f>VLOOKUP(E1284,'_Score matrix'!$B$31:$C$35,2,FALSE)</f>
        <v>1</v>
      </c>
      <c r="I1284" s="37">
        <f t="shared" si="266"/>
        <v>0</v>
      </c>
      <c r="J1284" s="37">
        <f t="shared" si="250"/>
        <v>5</v>
      </c>
      <c r="K1284" s="37"/>
      <c r="L1284" s="55"/>
    </row>
    <row r="1285" spans="1:12" x14ac:dyDescent="0.3">
      <c r="A1285" s="24" t="s">
        <v>3900</v>
      </c>
      <c r="B1285" s="262">
        <f t="shared" si="251"/>
        <v>1</v>
      </c>
      <c r="C1285" s="281" t="s">
        <v>1729</v>
      </c>
      <c r="D1285" s="22">
        <v>0</v>
      </c>
      <c r="E1285" s="22">
        <f t="shared" si="249"/>
        <v>3</v>
      </c>
      <c r="F1285" s="200" t="s">
        <v>4477</v>
      </c>
      <c r="G1285" s="37" t="str">
        <f>IF(B1285=1,F1285,"")</f>
        <v>DE.AE-02</v>
      </c>
      <c r="H1285" s="37">
        <f>VLOOKUP(E1285,'_Score matrix'!$B$31:$C$35,2,FALSE)</f>
        <v>1</v>
      </c>
      <c r="I1285" s="37">
        <f t="shared" si="266"/>
        <v>0</v>
      </c>
      <c r="J1285" s="37">
        <f t="shared" si="250"/>
        <v>5</v>
      </c>
      <c r="K1285" s="37"/>
      <c r="L1285" s="55"/>
    </row>
    <row r="1286" spans="1:12" x14ac:dyDescent="0.3">
      <c r="A1286" s="24" t="s">
        <v>4039</v>
      </c>
      <c r="B1286" s="262">
        <f t="shared" si="251"/>
        <v>1</v>
      </c>
      <c r="C1286" s="281" t="s">
        <v>1729</v>
      </c>
      <c r="D1286" s="22">
        <v>0</v>
      </c>
      <c r="E1286" s="22">
        <f t="shared" si="249"/>
        <v>3</v>
      </c>
      <c r="F1286" s="200" t="s">
        <v>4477</v>
      </c>
      <c r="G1286" s="37" t="str">
        <f>IF(B1286=1,F1286,"")</f>
        <v>DE.AE-02</v>
      </c>
      <c r="H1286" s="37">
        <f>VLOOKUP(E1286,'_Score matrix'!$B$31:$C$35,2,FALSE)</f>
        <v>1</v>
      </c>
      <c r="I1286" s="37">
        <f t="shared" si="266"/>
        <v>0</v>
      </c>
      <c r="J1286" s="37">
        <f t="shared" si="250"/>
        <v>5</v>
      </c>
      <c r="K1286" s="37"/>
      <c r="L1286" s="55"/>
    </row>
    <row r="1287" spans="1:12" x14ac:dyDescent="0.3">
      <c r="A1287" s="24" t="s">
        <v>4040</v>
      </c>
      <c r="B1287" s="262">
        <f t="shared" si="251"/>
        <v>1</v>
      </c>
      <c r="C1287" s="281" t="s">
        <v>1729</v>
      </c>
      <c r="D1287" s="22">
        <v>0</v>
      </c>
      <c r="E1287" s="22">
        <f t="shared" si="249"/>
        <v>3</v>
      </c>
      <c r="F1287" s="200" t="s">
        <v>4477</v>
      </c>
      <c r="G1287" s="37" t="str">
        <f>IF(B1287=1,F1287,"")</f>
        <v>DE.AE-02</v>
      </c>
      <c r="H1287" s="37">
        <f>VLOOKUP(E1287,'_Score matrix'!$B$31:$C$35,2,FALSE)</f>
        <v>1</v>
      </c>
      <c r="I1287" s="37">
        <f t="shared" si="266"/>
        <v>0</v>
      </c>
      <c r="J1287" s="37">
        <f t="shared" si="250"/>
        <v>5</v>
      </c>
      <c r="K1287" s="37"/>
      <c r="L1287" s="55"/>
    </row>
    <row r="1288" spans="1:12" x14ac:dyDescent="0.3">
      <c r="A1288" s="24" t="s">
        <v>4041</v>
      </c>
      <c r="B1288" s="262">
        <f t="shared" si="251"/>
        <v>1</v>
      </c>
      <c r="C1288" s="281" t="s">
        <v>1729</v>
      </c>
      <c r="D1288" s="22">
        <v>0</v>
      </c>
      <c r="E1288" s="22">
        <f t="shared" si="249"/>
        <v>3</v>
      </c>
      <c r="F1288" s="200" t="s">
        <v>4477</v>
      </c>
      <c r="G1288" s="37" t="str">
        <f>IF(B1288=1,F1288,"")</f>
        <v>DE.AE-02</v>
      </c>
      <c r="H1288" s="37">
        <f>VLOOKUP(E1288,'_Score matrix'!$B$31:$C$35,2,FALSE)</f>
        <v>1</v>
      </c>
      <c r="I1288" s="37">
        <f t="shared" si="266"/>
        <v>0</v>
      </c>
      <c r="J1288" s="37">
        <f t="shared" si="250"/>
        <v>5</v>
      </c>
      <c r="K1288" s="37"/>
      <c r="L1288" s="55"/>
    </row>
    <row r="1289" spans="1:12" x14ac:dyDescent="0.3">
      <c r="A1289" s="24" t="s">
        <v>2953</v>
      </c>
      <c r="B1289" s="252">
        <f t="shared" ref="B1289:B1296" si="267">$D$477-1</f>
        <v>1</v>
      </c>
      <c r="C1289" s="281" t="s">
        <v>1729</v>
      </c>
      <c r="D1289" s="22">
        <v>0</v>
      </c>
      <c r="E1289" s="22">
        <f t="shared" si="249"/>
        <v>3</v>
      </c>
      <c r="F1289" s="37"/>
      <c r="G1289" s="37"/>
      <c r="H1289" s="37">
        <f>VLOOKUP(E1289,'_Score matrix'!$B$31:$C$35,2,FALSE)</f>
        <v>1</v>
      </c>
      <c r="I1289" s="37">
        <f t="shared" si="266"/>
        <v>0</v>
      </c>
      <c r="J1289" s="37">
        <f t="shared" ref="J1289:J1296" si="268">5*H1289</f>
        <v>5</v>
      </c>
      <c r="K1289" s="37"/>
      <c r="L1289" s="55"/>
    </row>
    <row r="1290" spans="1:12" x14ac:dyDescent="0.3">
      <c r="A1290" s="24" t="s">
        <v>2958</v>
      </c>
      <c r="B1290" s="252">
        <f t="shared" si="267"/>
        <v>1</v>
      </c>
      <c r="C1290" s="281" t="s">
        <v>1729</v>
      </c>
      <c r="D1290" s="22">
        <v>0</v>
      </c>
      <c r="E1290" s="22">
        <f t="shared" si="249"/>
        <v>3</v>
      </c>
      <c r="F1290" s="37"/>
      <c r="G1290" s="37"/>
      <c r="H1290" s="37">
        <f>VLOOKUP(E1290,'_Score matrix'!$B$31:$C$35,2,FALSE)</f>
        <v>1</v>
      </c>
      <c r="I1290" s="37">
        <f t="shared" si="266"/>
        <v>0</v>
      </c>
      <c r="J1290" s="37">
        <f t="shared" ref="J1290" si="269">5*H1290</f>
        <v>5</v>
      </c>
      <c r="K1290" s="37"/>
      <c r="L1290" s="55"/>
    </row>
    <row r="1291" spans="1:12" x14ac:dyDescent="0.3">
      <c r="A1291" s="24" t="s">
        <v>2959</v>
      </c>
      <c r="B1291" s="252">
        <f t="shared" si="267"/>
        <v>1</v>
      </c>
      <c r="C1291" s="281" t="s">
        <v>1729</v>
      </c>
      <c r="D1291" s="22">
        <v>0</v>
      </c>
      <c r="E1291" s="22">
        <f t="shared" si="249"/>
        <v>3</v>
      </c>
      <c r="F1291" s="37"/>
      <c r="G1291" s="37"/>
      <c r="H1291" s="37">
        <f>VLOOKUP(E1291,'_Score matrix'!$B$31:$C$35,2,FALSE)</f>
        <v>1</v>
      </c>
      <c r="I1291" s="37">
        <f t="shared" si="266"/>
        <v>0</v>
      </c>
      <c r="J1291" s="37">
        <f t="shared" si="268"/>
        <v>5</v>
      </c>
      <c r="K1291" s="37"/>
      <c r="L1291" s="55"/>
    </row>
    <row r="1292" spans="1:12" x14ac:dyDescent="0.3">
      <c r="A1292" s="24" t="s">
        <v>3936</v>
      </c>
      <c r="B1292" s="252">
        <f t="shared" si="267"/>
        <v>1</v>
      </c>
      <c r="C1292" s="281" t="s">
        <v>1729</v>
      </c>
      <c r="D1292" s="22">
        <v>0</v>
      </c>
      <c r="E1292" s="22">
        <f t="shared" si="249"/>
        <v>3</v>
      </c>
      <c r="F1292" s="37"/>
      <c r="G1292" s="37"/>
      <c r="H1292" s="37">
        <f>VLOOKUP(E1292,'_Score matrix'!$B$31:$C$35,2,FALSE)</f>
        <v>1</v>
      </c>
      <c r="I1292" s="37">
        <f t="shared" si="266"/>
        <v>0</v>
      </c>
      <c r="J1292" s="37">
        <f t="shared" si="268"/>
        <v>5</v>
      </c>
      <c r="K1292" s="37"/>
      <c r="L1292" s="55"/>
    </row>
    <row r="1293" spans="1:12" x14ac:dyDescent="0.3">
      <c r="A1293" s="24" t="s">
        <v>3937</v>
      </c>
      <c r="B1293" s="252">
        <f t="shared" si="267"/>
        <v>1</v>
      </c>
      <c r="C1293" s="281" t="s">
        <v>1729</v>
      </c>
      <c r="D1293" s="22">
        <v>0</v>
      </c>
      <c r="E1293" s="22">
        <f t="shared" si="249"/>
        <v>3</v>
      </c>
      <c r="F1293" s="37"/>
      <c r="G1293" s="37"/>
      <c r="H1293" s="37">
        <f>VLOOKUP(E1293,'_Score matrix'!$B$31:$C$35,2,FALSE)</f>
        <v>1</v>
      </c>
      <c r="I1293" s="37">
        <f t="shared" si="266"/>
        <v>0</v>
      </c>
      <c r="J1293" s="37">
        <f t="shared" si="268"/>
        <v>5</v>
      </c>
      <c r="K1293" s="37"/>
      <c r="L1293" s="55"/>
    </row>
    <row r="1294" spans="1:12" x14ac:dyDescent="0.3">
      <c r="A1294" s="24" t="s">
        <v>3938</v>
      </c>
      <c r="B1294" s="252">
        <f t="shared" si="267"/>
        <v>1</v>
      </c>
      <c r="C1294" s="281" t="s">
        <v>1729</v>
      </c>
      <c r="D1294" s="22">
        <v>0</v>
      </c>
      <c r="E1294" s="22">
        <f t="shared" si="249"/>
        <v>3</v>
      </c>
      <c r="F1294" s="37"/>
      <c r="G1294" s="37"/>
      <c r="H1294" s="37">
        <f>VLOOKUP(E1294,'_Score matrix'!$B$31:$C$35,2,FALSE)</f>
        <v>1</v>
      </c>
      <c r="I1294" s="37">
        <f t="shared" si="266"/>
        <v>0</v>
      </c>
      <c r="J1294" s="37">
        <f t="shared" si="268"/>
        <v>5</v>
      </c>
      <c r="K1294" s="37"/>
      <c r="L1294" s="55"/>
    </row>
    <row r="1295" spans="1:12" x14ac:dyDescent="0.3">
      <c r="A1295" s="24" t="s">
        <v>3939</v>
      </c>
      <c r="B1295" s="252">
        <f t="shared" si="267"/>
        <v>1</v>
      </c>
      <c r="C1295" s="281" t="s">
        <v>1729</v>
      </c>
      <c r="D1295" s="22">
        <v>0</v>
      </c>
      <c r="E1295" s="22">
        <f t="shared" si="249"/>
        <v>3</v>
      </c>
      <c r="F1295" s="37"/>
      <c r="G1295" s="37"/>
      <c r="H1295" s="37">
        <f>VLOOKUP(E1295,'_Score matrix'!$B$31:$C$35,2,FALSE)</f>
        <v>1</v>
      </c>
      <c r="I1295" s="37">
        <f t="shared" si="266"/>
        <v>0</v>
      </c>
      <c r="J1295" s="37">
        <f t="shared" si="268"/>
        <v>5</v>
      </c>
      <c r="K1295" s="37"/>
      <c r="L1295" s="55"/>
    </row>
    <row r="1296" spans="1:12" ht="15.15" thickBot="1" x14ac:dyDescent="0.35">
      <c r="A1296" s="24" t="s">
        <v>3935</v>
      </c>
      <c r="B1296" s="252">
        <f t="shared" si="267"/>
        <v>1</v>
      </c>
      <c r="C1296" s="281" t="s">
        <v>1729</v>
      </c>
      <c r="D1296" s="22">
        <v>0</v>
      </c>
      <c r="E1296" s="22">
        <f t="shared" si="249"/>
        <v>3</v>
      </c>
      <c r="F1296" s="37"/>
      <c r="G1296" s="37"/>
      <c r="H1296" s="37">
        <f>VLOOKUP(E1296,'_Score matrix'!$B$31:$C$35,2,FALSE)</f>
        <v>1</v>
      </c>
      <c r="I1296" s="37">
        <f t="shared" si="266"/>
        <v>0</v>
      </c>
      <c r="J1296" s="37">
        <f t="shared" si="268"/>
        <v>5</v>
      </c>
      <c r="K1296" s="37"/>
      <c r="L1296" s="55"/>
    </row>
    <row r="1297" spans="1:12" ht="15.15" thickBot="1" x14ac:dyDescent="0.35">
      <c r="A1297" s="548" t="s">
        <v>4285</v>
      </c>
      <c r="B1297" s="549"/>
      <c r="C1297" s="550"/>
      <c r="D1297" s="551"/>
      <c r="E1297" s="551"/>
      <c r="F1297" s="551"/>
      <c r="G1297" s="551"/>
      <c r="H1297" s="551"/>
      <c r="I1297" s="551"/>
      <c r="J1297" s="551"/>
      <c r="K1297" s="551"/>
      <c r="L1297" s="552"/>
    </row>
    <row r="1298" spans="1:12" x14ac:dyDescent="0.3">
      <c r="A1298" s="24" t="s">
        <v>3920</v>
      </c>
      <c r="B1298" s="252"/>
      <c r="C1298" s="281"/>
      <c r="D1298" s="22"/>
      <c r="E1298" s="22"/>
      <c r="F1298" s="37"/>
      <c r="G1298" s="37"/>
      <c r="H1298" s="37"/>
      <c r="I1298" s="37"/>
      <c r="J1298" s="37"/>
      <c r="K1298" s="37"/>
      <c r="L1298" s="55" t="s">
        <v>4317</v>
      </c>
    </row>
    <row r="1299" spans="1:12" x14ac:dyDescent="0.3">
      <c r="A1299" s="24" t="s">
        <v>4302</v>
      </c>
      <c r="B1299" s="252"/>
      <c r="C1299" s="281"/>
      <c r="D1299" s="22">
        <v>1</v>
      </c>
      <c r="E1299" s="22"/>
      <c r="F1299" s="37"/>
      <c r="G1299" s="37"/>
      <c r="H1299" s="37"/>
      <c r="I1299" s="37"/>
      <c r="J1299" s="37"/>
      <c r="K1299" s="37"/>
      <c r="L1299" s="55"/>
    </row>
    <row r="1300" spans="1:12" x14ac:dyDescent="0.3">
      <c r="A1300" s="24" t="s">
        <v>4303</v>
      </c>
      <c r="B1300" s="252"/>
      <c r="C1300" s="281"/>
      <c r="D1300" s="22">
        <v>1</v>
      </c>
      <c r="E1300" s="22"/>
      <c r="F1300" s="37"/>
      <c r="G1300" s="37"/>
      <c r="H1300" s="37"/>
      <c r="I1300" s="37"/>
      <c r="J1300" s="37"/>
      <c r="K1300" s="37"/>
      <c r="L1300" s="55"/>
    </row>
    <row r="1301" spans="1:12" x14ac:dyDescent="0.3">
      <c r="A1301" s="24" t="s">
        <v>4304</v>
      </c>
      <c r="B1301" s="252"/>
      <c r="C1301" s="281"/>
      <c r="D1301" s="22">
        <v>1</v>
      </c>
      <c r="E1301" s="22"/>
      <c r="F1301" s="37"/>
      <c r="G1301" s="37"/>
      <c r="H1301" s="37"/>
      <c r="I1301" s="37"/>
      <c r="J1301" s="37"/>
      <c r="K1301" s="37"/>
      <c r="L1301" s="55"/>
    </row>
    <row r="1302" spans="1:12" x14ac:dyDescent="0.3">
      <c r="A1302" s="24" t="s">
        <v>4305</v>
      </c>
      <c r="B1302" s="252"/>
      <c r="C1302" s="281"/>
      <c r="D1302" s="22">
        <v>1</v>
      </c>
      <c r="E1302" s="22"/>
      <c r="F1302" s="37"/>
      <c r="G1302" s="37"/>
      <c r="H1302" s="37"/>
      <c r="I1302" s="37"/>
      <c r="J1302" s="37"/>
      <c r="K1302" s="37"/>
      <c r="L1302" s="55"/>
    </row>
    <row r="1303" spans="1:12" x14ac:dyDescent="0.3">
      <c r="A1303" s="24" t="s">
        <v>4306</v>
      </c>
      <c r="B1303" s="252"/>
      <c r="C1303" s="281"/>
      <c r="D1303" s="22">
        <v>1</v>
      </c>
      <c r="E1303" s="22"/>
      <c r="F1303" s="37"/>
      <c r="G1303" s="37"/>
      <c r="H1303" s="37"/>
      <c r="I1303" s="37"/>
      <c r="J1303" s="37"/>
      <c r="K1303" s="37"/>
      <c r="L1303" s="55"/>
    </row>
    <row r="1304" spans="1:12" x14ac:dyDescent="0.3">
      <c r="A1304" s="24" t="s">
        <v>4307</v>
      </c>
      <c r="B1304" s="252"/>
      <c r="C1304" s="281"/>
      <c r="D1304" s="22">
        <v>1</v>
      </c>
      <c r="E1304" s="22"/>
      <c r="F1304" s="37"/>
      <c r="G1304" s="37"/>
      <c r="H1304" s="37"/>
      <c r="I1304" s="37"/>
      <c r="J1304" s="37"/>
      <c r="K1304" s="37"/>
      <c r="L1304" s="55"/>
    </row>
    <row r="1305" spans="1:12" x14ac:dyDescent="0.3">
      <c r="A1305" s="24" t="s">
        <v>4310</v>
      </c>
      <c r="B1305" s="252"/>
      <c r="C1305" s="281"/>
      <c r="D1305" s="22">
        <v>1</v>
      </c>
      <c r="E1305" s="22"/>
      <c r="F1305" s="37"/>
      <c r="G1305" s="37"/>
      <c r="H1305" s="37"/>
      <c r="I1305" s="37"/>
      <c r="J1305" s="37"/>
      <c r="K1305" s="37"/>
      <c r="L1305" s="55"/>
    </row>
    <row r="1306" spans="1:12" x14ac:dyDescent="0.3">
      <c r="A1306" s="24" t="s">
        <v>4319</v>
      </c>
      <c r="B1306" s="252"/>
      <c r="C1306" s="281"/>
      <c r="D1306" s="22"/>
      <c r="E1306" s="22"/>
      <c r="F1306" s="37"/>
      <c r="G1306" s="37"/>
      <c r="H1306" s="37"/>
      <c r="I1306" s="37"/>
      <c r="J1306" s="37"/>
      <c r="K1306" s="37"/>
      <c r="L1306" s="55" t="s">
        <v>4318</v>
      </c>
    </row>
    <row r="1307" spans="1:12" x14ac:dyDescent="0.3">
      <c r="A1307" s="24" t="s">
        <v>4308</v>
      </c>
      <c r="B1307" s="252"/>
      <c r="C1307" s="281"/>
      <c r="D1307" s="22">
        <v>1</v>
      </c>
      <c r="E1307" s="22"/>
      <c r="F1307" s="37"/>
      <c r="G1307" s="37"/>
      <c r="H1307" s="37"/>
      <c r="I1307" s="37"/>
      <c r="J1307" s="37"/>
      <c r="K1307" s="37"/>
      <c r="L1307" s="55"/>
    </row>
    <row r="1308" spans="1:12" x14ac:dyDescent="0.3">
      <c r="A1308" s="24" t="s">
        <v>4311</v>
      </c>
      <c r="B1308" s="252"/>
      <c r="C1308" s="281"/>
      <c r="D1308" s="22">
        <v>1</v>
      </c>
      <c r="E1308" s="22"/>
      <c r="F1308" s="37"/>
      <c r="G1308" s="37"/>
      <c r="H1308" s="37"/>
      <c r="I1308" s="37"/>
      <c r="J1308" s="37"/>
      <c r="K1308" s="37"/>
      <c r="L1308" s="55"/>
    </row>
    <row r="1309" spans="1:12" x14ac:dyDescent="0.3">
      <c r="A1309" s="24" t="s">
        <v>4312</v>
      </c>
      <c r="B1309" s="252"/>
      <c r="C1309" s="281"/>
      <c r="D1309" s="22">
        <v>1</v>
      </c>
      <c r="E1309" s="22"/>
      <c r="F1309" s="37"/>
      <c r="G1309" s="37"/>
      <c r="H1309" s="37"/>
      <c r="I1309" s="37"/>
      <c r="J1309" s="37"/>
      <c r="K1309" s="37"/>
      <c r="L1309" s="55"/>
    </row>
    <row r="1310" spans="1:12" x14ac:dyDescent="0.3">
      <c r="A1310" s="24" t="s">
        <v>4313</v>
      </c>
      <c r="B1310" s="252"/>
      <c r="C1310" s="281"/>
      <c r="D1310" s="22">
        <v>1</v>
      </c>
      <c r="E1310" s="22"/>
      <c r="F1310" s="37"/>
      <c r="G1310" s="37"/>
      <c r="H1310" s="37"/>
      <c r="I1310" s="37"/>
      <c r="J1310" s="37"/>
      <c r="K1310" s="37"/>
      <c r="L1310" s="55"/>
    </row>
    <row r="1311" spans="1:12" x14ac:dyDescent="0.3">
      <c r="A1311" s="24" t="s">
        <v>4314</v>
      </c>
      <c r="B1311" s="252"/>
      <c r="C1311" s="281"/>
      <c r="D1311" s="22">
        <v>1</v>
      </c>
      <c r="E1311" s="22"/>
      <c r="F1311" s="37"/>
      <c r="G1311" s="37"/>
      <c r="H1311" s="37"/>
      <c r="I1311" s="37"/>
      <c r="J1311" s="37"/>
      <c r="K1311" s="37"/>
      <c r="L1311" s="55"/>
    </row>
    <row r="1312" spans="1:12" x14ac:dyDescent="0.3">
      <c r="A1312" s="24" t="s">
        <v>4316</v>
      </c>
      <c r="B1312" s="252">
        <v>1</v>
      </c>
      <c r="C1312" s="281" t="s">
        <v>1311</v>
      </c>
      <c r="D1312" s="22">
        <v>0</v>
      </c>
      <c r="E1312" s="22">
        <v>3</v>
      </c>
      <c r="F1312" s="37"/>
      <c r="G1312" s="37"/>
      <c r="H1312" s="37">
        <f>VLOOKUP(E1312,'_Score matrix'!$B$31:$C$35,2,FALSE)</f>
        <v>1</v>
      </c>
      <c r="I1312" s="37">
        <f>D1312*H1312</f>
        <v>0</v>
      </c>
      <c r="J1312" s="37">
        <f>5*H1312</f>
        <v>5</v>
      </c>
      <c r="K1312" s="37"/>
      <c r="L1312" s="55"/>
    </row>
    <row r="1313" spans="1:12" x14ac:dyDescent="0.3">
      <c r="A1313" s="24" t="s">
        <v>4323</v>
      </c>
      <c r="B1313" s="252"/>
      <c r="C1313" s="281"/>
      <c r="D1313" s="22"/>
      <c r="E1313" s="22"/>
      <c r="F1313" s="37"/>
      <c r="G1313" s="37"/>
      <c r="H1313" s="37"/>
      <c r="I1313" s="37"/>
      <c r="J1313" s="37"/>
      <c r="K1313" s="37"/>
      <c r="L1313" s="55"/>
    </row>
    <row r="1314" spans="1:12" x14ac:dyDescent="0.3">
      <c r="A1314" s="24" t="s">
        <v>4324</v>
      </c>
      <c r="B1314" s="252"/>
      <c r="C1314" s="281"/>
      <c r="D1314" s="22">
        <v>1</v>
      </c>
      <c r="E1314" s="22"/>
      <c r="F1314" s="37"/>
      <c r="G1314" s="37"/>
      <c r="H1314" s="37"/>
      <c r="I1314" s="37"/>
      <c r="J1314" s="37"/>
      <c r="K1314" s="37"/>
      <c r="L1314" s="55"/>
    </row>
    <row r="1315" spans="1:12" x14ac:dyDescent="0.3">
      <c r="A1315" s="24" t="s">
        <v>4325</v>
      </c>
      <c r="B1315" s="252"/>
      <c r="C1315" s="281"/>
      <c r="D1315" s="22">
        <v>1</v>
      </c>
      <c r="E1315" s="22"/>
      <c r="F1315" s="37"/>
      <c r="G1315" s="37"/>
      <c r="H1315" s="37"/>
      <c r="I1315" s="37"/>
      <c r="J1315" s="37"/>
      <c r="K1315" s="37"/>
      <c r="L1315" s="55"/>
    </row>
    <row r="1316" spans="1:12" x14ac:dyDescent="0.3">
      <c r="A1316" s="24" t="s">
        <v>4326</v>
      </c>
      <c r="B1316" s="252"/>
      <c r="C1316" s="281"/>
      <c r="D1316" s="22">
        <v>1</v>
      </c>
      <c r="E1316" s="22"/>
      <c r="F1316" s="37"/>
      <c r="G1316" s="37"/>
      <c r="H1316" s="37"/>
      <c r="I1316" s="37"/>
      <c r="J1316" s="37"/>
      <c r="K1316" s="37"/>
      <c r="L1316" s="55"/>
    </row>
    <row r="1317" spans="1:12" x14ac:dyDescent="0.3">
      <c r="A1317" s="24" t="s">
        <v>4339</v>
      </c>
      <c r="B1317" s="252"/>
      <c r="C1317" s="281"/>
      <c r="D1317" s="22">
        <v>1</v>
      </c>
      <c r="E1317" s="22"/>
      <c r="F1317" s="37"/>
      <c r="G1317" s="37"/>
      <c r="H1317" s="37"/>
      <c r="I1317" s="37"/>
      <c r="J1317" s="37"/>
      <c r="K1317" s="37"/>
      <c r="L1317" s="55"/>
    </row>
    <row r="1318" spans="1:12" x14ac:dyDescent="0.3">
      <c r="A1318" s="24" t="s">
        <v>4340</v>
      </c>
      <c r="B1318" s="252"/>
      <c r="C1318" s="281"/>
      <c r="D1318" s="22">
        <v>1</v>
      </c>
      <c r="E1318" s="22"/>
      <c r="F1318" s="37"/>
      <c r="G1318" s="37"/>
      <c r="H1318" s="37"/>
      <c r="I1318" s="37"/>
      <c r="J1318" s="37"/>
      <c r="K1318" s="37"/>
      <c r="L1318" s="55"/>
    </row>
    <row r="1319" spans="1:12" x14ac:dyDescent="0.3">
      <c r="A1319" s="24" t="s">
        <v>4679</v>
      </c>
      <c r="B1319" s="252">
        <f>D601-1</f>
        <v>1</v>
      </c>
      <c r="C1319" s="281" t="s">
        <v>1729</v>
      </c>
      <c r="D1319" s="22">
        <v>0</v>
      </c>
      <c r="E1319" s="22">
        <f t="shared" ref="E1319" si="270">IF(D1319=6, 1, 3)</f>
        <v>3</v>
      </c>
      <c r="F1319" s="37" t="s">
        <v>4503</v>
      </c>
      <c r="G1319" s="37" t="s">
        <v>4503</v>
      </c>
      <c r="H1319" s="37">
        <f>VLOOKUP(E1319,'_Score matrix'!$B$31:$C$35,2,FALSE)</f>
        <v>1</v>
      </c>
      <c r="I1319" s="37">
        <f>D1319*H1319</f>
        <v>0</v>
      </c>
      <c r="J1319" s="37">
        <f t="shared" ref="J1319" si="271">5*H1319</f>
        <v>5</v>
      </c>
      <c r="K1319" s="37"/>
      <c r="L1319" s="55"/>
    </row>
    <row r="1320" spans="1:12" x14ac:dyDescent="0.3">
      <c r="A1320" s="424" t="str">
        <f t="shared" ref="A1320:E1332" si="272">A580</f>
        <v>S 1.16.12</v>
      </c>
      <c r="B1320" s="421">
        <f t="shared" si="272"/>
        <v>1</v>
      </c>
      <c r="C1320" s="425" t="str">
        <f t="shared" si="272"/>
        <v>C</v>
      </c>
      <c r="D1320" s="248">
        <f t="shared" si="272"/>
        <v>0</v>
      </c>
      <c r="E1320" s="248">
        <f t="shared" si="272"/>
        <v>3</v>
      </c>
      <c r="F1320" s="248" t="s">
        <v>4475</v>
      </c>
      <c r="G1320" s="248" t="str">
        <f t="shared" ref="G1320:G1334" si="273">IF(B1320=1,F1320,"")</f>
        <v>DE.CM-09</v>
      </c>
      <c r="H1320" s="248">
        <f t="shared" ref="H1320:J1332" si="274">H580</f>
        <v>1</v>
      </c>
      <c r="I1320" s="248">
        <f t="shared" si="274"/>
        <v>0</v>
      </c>
      <c r="J1320" s="248">
        <f t="shared" si="274"/>
        <v>5</v>
      </c>
      <c r="K1320" s="248"/>
      <c r="L1320" s="426" t="s">
        <v>2516</v>
      </c>
    </row>
    <row r="1321" spans="1:12" x14ac:dyDescent="0.3">
      <c r="A1321" s="424" t="str">
        <f t="shared" si="272"/>
        <v>S 1.16.13</v>
      </c>
      <c r="B1321" s="421">
        <f t="shared" si="272"/>
        <v>1</v>
      </c>
      <c r="C1321" s="425" t="str">
        <f t="shared" si="272"/>
        <v>C</v>
      </c>
      <c r="D1321" s="248">
        <f t="shared" si="272"/>
        <v>0</v>
      </c>
      <c r="E1321" s="248">
        <f t="shared" si="272"/>
        <v>3</v>
      </c>
      <c r="F1321" s="248" t="s">
        <v>4475</v>
      </c>
      <c r="G1321" s="248" t="str">
        <f t="shared" si="273"/>
        <v>DE.CM-09</v>
      </c>
      <c r="H1321" s="248">
        <f t="shared" si="274"/>
        <v>1</v>
      </c>
      <c r="I1321" s="248">
        <f t="shared" si="274"/>
        <v>0</v>
      </c>
      <c r="J1321" s="248">
        <f t="shared" si="274"/>
        <v>5</v>
      </c>
      <c r="K1321" s="248"/>
      <c r="L1321" s="426" t="s">
        <v>2516</v>
      </c>
    </row>
    <row r="1322" spans="1:12" x14ac:dyDescent="0.3">
      <c r="A1322" s="424" t="str">
        <f t="shared" si="272"/>
        <v>S 1.16.14</v>
      </c>
      <c r="B1322" s="421">
        <f t="shared" si="272"/>
        <v>1</v>
      </c>
      <c r="C1322" s="425" t="str">
        <f t="shared" si="272"/>
        <v>C</v>
      </c>
      <c r="D1322" s="248">
        <f t="shared" si="272"/>
        <v>0</v>
      </c>
      <c r="E1322" s="248">
        <f t="shared" si="272"/>
        <v>3</v>
      </c>
      <c r="F1322" s="248" t="s">
        <v>4475</v>
      </c>
      <c r="G1322" s="248" t="str">
        <f t="shared" si="273"/>
        <v>DE.CM-09</v>
      </c>
      <c r="H1322" s="248">
        <f t="shared" si="274"/>
        <v>1</v>
      </c>
      <c r="I1322" s="248">
        <f t="shared" si="274"/>
        <v>0</v>
      </c>
      <c r="J1322" s="248">
        <f t="shared" si="274"/>
        <v>5</v>
      </c>
      <c r="K1322" s="248"/>
      <c r="L1322" s="426" t="s">
        <v>2516</v>
      </c>
    </row>
    <row r="1323" spans="1:12" x14ac:dyDescent="0.3">
      <c r="A1323" s="424" t="str">
        <f t="shared" si="272"/>
        <v>S 1.16.15</v>
      </c>
      <c r="B1323" s="421">
        <f t="shared" si="272"/>
        <v>1</v>
      </c>
      <c r="C1323" s="425" t="str">
        <f t="shared" si="272"/>
        <v>C</v>
      </c>
      <c r="D1323" s="248">
        <f t="shared" si="272"/>
        <v>0</v>
      </c>
      <c r="E1323" s="248">
        <f t="shared" si="272"/>
        <v>3</v>
      </c>
      <c r="F1323" s="248" t="s">
        <v>4475</v>
      </c>
      <c r="G1323" s="248" t="str">
        <f t="shared" si="273"/>
        <v>DE.CM-09</v>
      </c>
      <c r="H1323" s="248">
        <f t="shared" si="274"/>
        <v>1</v>
      </c>
      <c r="I1323" s="248">
        <f t="shared" si="274"/>
        <v>0</v>
      </c>
      <c r="J1323" s="248">
        <f t="shared" si="274"/>
        <v>5</v>
      </c>
      <c r="K1323" s="248"/>
      <c r="L1323" s="426" t="s">
        <v>2516</v>
      </c>
    </row>
    <row r="1324" spans="1:12" x14ac:dyDescent="0.3">
      <c r="A1324" s="424" t="str">
        <f t="shared" si="272"/>
        <v>S 1.16.16</v>
      </c>
      <c r="B1324" s="421">
        <f t="shared" si="272"/>
        <v>1</v>
      </c>
      <c r="C1324" s="425" t="str">
        <f t="shared" si="272"/>
        <v>C</v>
      </c>
      <c r="D1324" s="248">
        <f t="shared" si="272"/>
        <v>0</v>
      </c>
      <c r="E1324" s="248">
        <f t="shared" si="272"/>
        <v>3</v>
      </c>
      <c r="F1324" s="248" t="s">
        <v>4475</v>
      </c>
      <c r="G1324" s="248" t="str">
        <f t="shared" si="273"/>
        <v>DE.CM-09</v>
      </c>
      <c r="H1324" s="248">
        <f t="shared" si="274"/>
        <v>1</v>
      </c>
      <c r="I1324" s="248">
        <f t="shared" si="274"/>
        <v>0</v>
      </c>
      <c r="J1324" s="248">
        <f t="shared" si="274"/>
        <v>5</v>
      </c>
      <c r="K1324" s="248"/>
      <c r="L1324" s="426" t="s">
        <v>2516</v>
      </c>
    </row>
    <row r="1325" spans="1:12" x14ac:dyDescent="0.3">
      <c r="A1325" s="424" t="str">
        <f t="shared" si="272"/>
        <v>S 1.16.17</v>
      </c>
      <c r="B1325" s="421">
        <f t="shared" si="272"/>
        <v>1</v>
      </c>
      <c r="C1325" s="425" t="str">
        <f t="shared" si="272"/>
        <v>C</v>
      </c>
      <c r="D1325" s="248">
        <f t="shared" si="272"/>
        <v>0</v>
      </c>
      <c r="E1325" s="248">
        <f t="shared" si="272"/>
        <v>3</v>
      </c>
      <c r="F1325" s="248" t="s">
        <v>4475</v>
      </c>
      <c r="G1325" s="248" t="str">
        <f t="shared" si="273"/>
        <v>DE.CM-09</v>
      </c>
      <c r="H1325" s="248">
        <f t="shared" si="274"/>
        <v>1</v>
      </c>
      <c r="I1325" s="248">
        <f t="shared" si="274"/>
        <v>0</v>
      </c>
      <c r="J1325" s="248">
        <f t="shared" si="274"/>
        <v>5</v>
      </c>
      <c r="K1325" s="248"/>
      <c r="L1325" s="426" t="s">
        <v>2516</v>
      </c>
    </row>
    <row r="1326" spans="1:12" x14ac:dyDescent="0.3">
      <c r="A1326" s="424" t="str">
        <f t="shared" si="272"/>
        <v>S 1.16.18</v>
      </c>
      <c r="B1326" s="421">
        <f t="shared" si="272"/>
        <v>1</v>
      </c>
      <c r="C1326" s="425" t="str">
        <f t="shared" si="272"/>
        <v>C</v>
      </c>
      <c r="D1326" s="248">
        <f t="shared" si="272"/>
        <v>0</v>
      </c>
      <c r="E1326" s="248">
        <f t="shared" si="272"/>
        <v>3</v>
      </c>
      <c r="F1326" s="248" t="s">
        <v>4475</v>
      </c>
      <c r="G1326" s="248" t="str">
        <f t="shared" si="273"/>
        <v>DE.CM-09</v>
      </c>
      <c r="H1326" s="248">
        <f t="shared" si="274"/>
        <v>1</v>
      </c>
      <c r="I1326" s="248">
        <f t="shared" si="274"/>
        <v>0</v>
      </c>
      <c r="J1326" s="248">
        <f t="shared" si="274"/>
        <v>5</v>
      </c>
      <c r="K1326" s="248"/>
      <c r="L1326" s="426" t="s">
        <v>2516</v>
      </c>
    </row>
    <row r="1327" spans="1:12" x14ac:dyDescent="0.3">
      <c r="A1327" s="424" t="str">
        <f t="shared" si="272"/>
        <v>S 1.16.19</v>
      </c>
      <c r="B1327" s="421">
        <f t="shared" si="272"/>
        <v>1</v>
      </c>
      <c r="C1327" s="425" t="str">
        <f t="shared" si="272"/>
        <v>C</v>
      </c>
      <c r="D1327" s="248">
        <f t="shared" si="272"/>
        <v>0</v>
      </c>
      <c r="E1327" s="248">
        <f t="shared" si="272"/>
        <v>3</v>
      </c>
      <c r="F1327" s="248" t="s">
        <v>4475</v>
      </c>
      <c r="G1327" s="248" t="str">
        <f t="shared" si="273"/>
        <v>DE.CM-09</v>
      </c>
      <c r="H1327" s="248">
        <f t="shared" si="274"/>
        <v>1</v>
      </c>
      <c r="I1327" s="248">
        <f t="shared" si="274"/>
        <v>0</v>
      </c>
      <c r="J1327" s="248">
        <f t="shared" si="274"/>
        <v>5</v>
      </c>
      <c r="K1327" s="248"/>
      <c r="L1327" s="426" t="s">
        <v>2516</v>
      </c>
    </row>
    <row r="1328" spans="1:12" x14ac:dyDescent="0.3">
      <c r="A1328" s="424" t="str">
        <f t="shared" si="272"/>
        <v>S 1.16.20</v>
      </c>
      <c r="B1328" s="421">
        <f t="shared" si="272"/>
        <v>1</v>
      </c>
      <c r="C1328" s="425" t="str">
        <f t="shared" si="272"/>
        <v>C</v>
      </c>
      <c r="D1328" s="248">
        <f t="shared" si="272"/>
        <v>0</v>
      </c>
      <c r="E1328" s="248">
        <f t="shared" si="272"/>
        <v>3</v>
      </c>
      <c r="F1328" s="248" t="s">
        <v>4475</v>
      </c>
      <c r="G1328" s="248" t="str">
        <f t="shared" si="273"/>
        <v>DE.CM-09</v>
      </c>
      <c r="H1328" s="248">
        <f t="shared" si="274"/>
        <v>1</v>
      </c>
      <c r="I1328" s="248">
        <f t="shared" si="274"/>
        <v>0</v>
      </c>
      <c r="J1328" s="248">
        <f t="shared" si="274"/>
        <v>5</v>
      </c>
      <c r="K1328" s="248"/>
      <c r="L1328" s="426" t="s">
        <v>2516</v>
      </c>
    </row>
    <row r="1329" spans="1:14" x14ac:dyDescent="0.3">
      <c r="A1329" s="424" t="str">
        <f t="shared" si="272"/>
        <v>S 1.16.21</v>
      </c>
      <c r="B1329" s="421">
        <f t="shared" si="272"/>
        <v>1</v>
      </c>
      <c r="C1329" s="425" t="str">
        <f t="shared" si="272"/>
        <v>C</v>
      </c>
      <c r="D1329" s="248">
        <f t="shared" si="272"/>
        <v>0</v>
      </c>
      <c r="E1329" s="248">
        <f t="shared" si="272"/>
        <v>3</v>
      </c>
      <c r="F1329" s="248" t="s">
        <v>4475</v>
      </c>
      <c r="G1329" s="248" t="str">
        <f t="shared" si="273"/>
        <v>DE.CM-09</v>
      </c>
      <c r="H1329" s="248">
        <f t="shared" si="274"/>
        <v>1</v>
      </c>
      <c r="I1329" s="248">
        <f t="shared" si="274"/>
        <v>0</v>
      </c>
      <c r="J1329" s="248">
        <f t="shared" si="274"/>
        <v>5</v>
      </c>
      <c r="K1329" s="248"/>
      <c r="L1329" s="426" t="s">
        <v>2516</v>
      </c>
    </row>
    <row r="1330" spans="1:14" x14ac:dyDescent="0.3">
      <c r="A1330" s="424" t="str">
        <f t="shared" si="272"/>
        <v>S 1.16.22</v>
      </c>
      <c r="B1330" s="421">
        <f t="shared" si="272"/>
        <v>1</v>
      </c>
      <c r="C1330" s="425" t="str">
        <f t="shared" si="272"/>
        <v>C</v>
      </c>
      <c r="D1330" s="248">
        <f t="shared" si="272"/>
        <v>0</v>
      </c>
      <c r="E1330" s="248">
        <f t="shared" si="272"/>
        <v>3</v>
      </c>
      <c r="F1330" s="248" t="s">
        <v>4475</v>
      </c>
      <c r="G1330" s="248" t="str">
        <f t="shared" si="273"/>
        <v>DE.CM-09</v>
      </c>
      <c r="H1330" s="248">
        <f t="shared" si="274"/>
        <v>1</v>
      </c>
      <c r="I1330" s="248">
        <f t="shared" si="274"/>
        <v>0</v>
      </c>
      <c r="J1330" s="248">
        <f t="shared" si="274"/>
        <v>5</v>
      </c>
      <c r="K1330" s="248"/>
      <c r="L1330" s="426" t="s">
        <v>2516</v>
      </c>
    </row>
    <row r="1331" spans="1:14" x14ac:dyDescent="0.3">
      <c r="A1331" s="424" t="str">
        <f t="shared" si="272"/>
        <v>S 1.16.23</v>
      </c>
      <c r="B1331" s="421">
        <f t="shared" si="272"/>
        <v>1</v>
      </c>
      <c r="C1331" s="425" t="str">
        <f t="shared" si="272"/>
        <v>C</v>
      </c>
      <c r="D1331" s="248">
        <f t="shared" si="272"/>
        <v>0</v>
      </c>
      <c r="E1331" s="248">
        <f t="shared" si="272"/>
        <v>3</v>
      </c>
      <c r="F1331" s="248" t="s">
        <v>4475</v>
      </c>
      <c r="G1331" s="248" t="str">
        <f t="shared" si="273"/>
        <v>DE.CM-09</v>
      </c>
      <c r="H1331" s="248">
        <f t="shared" si="274"/>
        <v>1</v>
      </c>
      <c r="I1331" s="248">
        <f t="shared" si="274"/>
        <v>0</v>
      </c>
      <c r="J1331" s="248">
        <f t="shared" si="274"/>
        <v>5</v>
      </c>
      <c r="K1331" s="248"/>
      <c r="L1331" s="426" t="s">
        <v>2516</v>
      </c>
    </row>
    <row r="1332" spans="1:14" x14ac:dyDescent="0.3">
      <c r="A1332" s="424" t="str">
        <f t="shared" si="272"/>
        <v>S 1.16.24</v>
      </c>
      <c r="B1332" s="421">
        <f t="shared" si="272"/>
        <v>1</v>
      </c>
      <c r="C1332" s="425" t="str">
        <f t="shared" si="272"/>
        <v>C</v>
      </c>
      <c r="D1332" s="248">
        <f t="shared" si="272"/>
        <v>0</v>
      </c>
      <c r="E1332" s="248">
        <f t="shared" si="272"/>
        <v>3</v>
      </c>
      <c r="F1332" s="248" t="s">
        <v>4475</v>
      </c>
      <c r="G1332" s="248" t="str">
        <f t="shared" si="273"/>
        <v>DE.CM-09</v>
      </c>
      <c r="H1332" s="248">
        <f t="shared" si="274"/>
        <v>1</v>
      </c>
      <c r="I1332" s="248">
        <f t="shared" si="274"/>
        <v>0</v>
      </c>
      <c r="J1332" s="248">
        <f t="shared" si="274"/>
        <v>5</v>
      </c>
      <c r="K1332" s="248"/>
      <c r="L1332" s="426" t="s">
        <v>2516</v>
      </c>
    </row>
    <row r="1333" spans="1:14" x14ac:dyDescent="0.3">
      <c r="A1333" s="424" t="str">
        <f>A973</f>
        <v>S 1.16.25</v>
      </c>
      <c r="B1333" s="421">
        <f>B973</f>
        <v>1</v>
      </c>
      <c r="C1333" s="425" t="str">
        <f>C973</f>
        <v>C</v>
      </c>
      <c r="D1333" s="248">
        <f>D973</f>
        <v>0</v>
      </c>
      <c r="E1333" s="248">
        <f>E973</f>
        <v>3</v>
      </c>
      <c r="F1333" s="248" t="s">
        <v>4475</v>
      </c>
      <c r="G1333" s="248" t="str">
        <f t="shared" si="273"/>
        <v>DE.CM-09</v>
      </c>
      <c r="H1333" s="248">
        <f>H973</f>
        <v>1</v>
      </c>
      <c r="I1333" s="248">
        <f>I973</f>
        <v>0</v>
      </c>
      <c r="J1333" s="248">
        <f>J973</f>
        <v>5</v>
      </c>
      <c r="K1333" s="248"/>
      <c r="L1333" s="426" t="s">
        <v>2516</v>
      </c>
    </row>
    <row r="1334" spans="1:14" x14ac:dyDescent="0.3">
      <c r="A1334" s="424" t="str">
        <f>A975</f>
        <v>S 1.16.26</v>
      </c>
      <c r="B1334" s="421">
        <f>B975</f>
        <v>1</v>
      </c>
      <c r="C1334" s="425" t="str">
        <f>C975</f>
        <v>C</v>
      </c>
      <c r="D1334" s="248">
        <f>D975</f>
        <v>0</v>
      </c>
      <c r="E1334" s="248">
        <f>E975</f>
        <v>3</v>
      </c>
      <c r="F1334" s="248" t="s">
        <v>4475</v>
      </c>
      <c r="G1334" s="248" t="str">
        <f t="shared" si="273"/>
        <v>DE.CM-09</v>
      </c>
      <c r="H1334" s="248">
        <f>H975</f>
        <v>1</v>
      </c>
      <c r="I1334" s="248">
        <f>I975</f>
        <v>0</v>
      </c>
      <c r="J1334" s="248">
        <f>J975</f>
        <v>5</v>
      </c>
      <c r="K1334" s="248"/>
      <c r="L1334" s="426" t="s">
        <v>2516</v>
      </c>
    </row>
    <row r="1335" spans="1:14" x14ac:dyDescent="0.3">
      <c r="A1335" s="24" t="s">
        <v>4286</v>
      </c>
      <c r="B1335" s="252">
        <f>D527-1</f>
        <v>1</v>
      </c>
      <c r="C1335" s="281" t="s">
        <v>1729</v>
      </c>
      <c r="D1335" s="22">
        <v>0</v>
      </c>
      <c r="E1335" s="22">
        <f>IF(D1335=6, 1, 3)</f>
        <v>3</v>
      </c>
      <c r="F1335" s="37" t="s">
        <v>4475</v>
      </c>
      <c r="G1335" s="37" t="s">
        <v>4525</v>
      </c>
      <c r="H1335" s="37">
        <f>VLOOKUP(E1335,'_Score matrix'!$B$31:$C$35,2,FALSE)</f>
        <v>1</v>
      </c>
      <c r="I1335" s="37">
        <f>D1335*H1335</f>
        <v>0</v>
      </c>
      <c r="J1335" s="37">
        <f>5*H1335</f>
        <v>5</v>
      </c>
      <c r="K1335" s="37"/>
      <c r="L1335" s="55"/>
    </row>
    <row r="1336" spans="1:14" x14ac:dyDescent="0.3">
      <c r="A1336" s="424" t="str">
        <f>A1198</f>
        <v>T 2.7.12</v>
      </c>
      <c r="B1336" s="421">
        <f t="shared" ref="B1336:E1336" si="275">B1198</f>
        <v>1</v>
      </c>
      <c r="C1336" s="425" t="str">
        <f t="shared" si="275"/>
        <v>C</v>
      </c>
      <c r="D1336" s="248">
        <f t="shared" si="275"/>
        <v>0</v>
      </c>
      <c r="E1336" s="248">
        <f t="shared" si="275"/>
        <v>3</v>
      </c>
      <c r="F1336" s="248" t="s">
        <v>4477</v>
      </c>
      <c r="G1336" s="248" t="str">
        <f t="shared" ref="G1336:G1376" si="276">IF(B1336=1,F1336,"")</f>
        <v>DE.AE-02</v>
      </c>
      <c r="H1336" s="248">
        <f t="shared" ref="H1336:J1336" si="277">H1198</f>
        <v>1</v>
      </c>
      <c r="I1336" s="248">
        <f t="shared" si="277"/>
        <v>0</v>
      </c>
      <c r="J1336" s="248">
        <f t="shared" si="277"/>
        <v>5</v>
      </c>
      <c r="K1336" s="248"/>
      <c r="L1336" s="426" t="s">
        <v>2516</v>
      </c>
    </row>
    <row r="1337" spans="1:14" x14ac:dyDescent="0.3">
      <c r="A1337" s="424" t="str">
        <f>A555</f>
        <v>S 1.9</v>
      </c>
      <c r="B1337" s="421">
        <f>B556</f>
        <v>1</v>
      </c>
      <c r="C1337" s="425" t="str">
        <f>C556</f>
        <v>M</v>
      </c>
      <c r="D1337" s="248">
        <f>D556</f>
        <v>0</v>
      </c>
      <c r="E1337" s="248">
        <f>E556</f>
        <v>3</v>
      </c>
      <c r="F1337" s="249" t="s">
        <v>4456</v>
      </c>
      <c r="G1337" s="249" t="str">
        <f t="shared" si="276"/>
        <v>PR.PS-03</v>
      </c>
      <c r="H1337" s="248">
        <f>H556</f>
        <v>1</v>
      </c>
      <c r="I1337" s="248">
        <f>I556</f>
        <v>0</v>
      </c>
      <c r="J1337" s="248">
        <f>J556</f>
        <v>5</v>
      </c>
      <c r="K1337" s="248"/>
      <c r="L1337" s="426" t="s">
        <v>2516</v>
      </c>
      <c r="N1337" s="2"/>
    </row>
    <row r="1338" spans="1:14" x14ac:dyDescent="0.3">
      <c r="A1338" s="424" t="str">
        <f>A1337</f>
        <v>S 1.9</v>
      </c>
      <c r="B1338" s="421">
        <f>B1337</f>
        <v>1</v>
      </c>
      <c r="C1338" s="425" t="str">
        <f>C1337</f>
        <v>M</v>
      </c>
      <c r="D1338" s="248">
        <f>D1337</f>
        <v>0</v>
      </c>
      <c r="E1338" s="248">
        <f>E1337</f>
        <v>3</v>
      </c>
      <c r="F1338" s="249" t="s">
        <v>4455</v>
      </c>
      <c r="G1338" s="249" t="str">
        <f t="shared" si="276"/>
        <v>PR.PS-02</v>
      </c>
      <c r="H1338" s="248">
        <f>H1337</f>
        <v>1</v>
      </c>
      <c r="I1338" s="248">
        <f>I1337</f>
        <v>0</v>
      </c>
      <c r="J1338" s="248">
        <f>J1337</f>
        <v>5</v>
      </c>
      <c r="K1338" s="248"/>
      <c r="L1338" s="426" t="s">
        <v>2516</v>
      </c>
      <c r="N1338" s="2"/>
    </row>
    <row r="1339" spans="1:14" x14ac:dyDescent="0.3">
      <c r="A1339" s="424" t="str">
        <f>A589</f>
        <v>S 1.16.21</v>
      </c>
      <c r="B1339" s="421">
        <f>B589</f>
        <v>1</v>
      </c>
      <c r="C1339" s="425" t="str">
        <f>C589</f>
        <v>C</v>
      </c>
      <c r="D1339" s="248">
        <f>D589</f>
        <v>0</v>
      </c>
      <c r="E1339" s="248">
        <f>E589</f>
        <v>3</v>
      </c>
      <c r="F1339" s="249" t="s">
        <v>4450</v>
      </c>
      <c r="G1339" s="248" t="str">
        <f t="shared" si="276"/>
        <v>PR.DS-02</v>
      </c>
      <c r="H1339" s="248">
        <f>H589</f>
        <v>1</v>
      </c>
      <c r="I1339" s="248">
        <f>I589</f>
        <v>0</v>
      </c>
      <c r="J1339" s="248">
        <f>J589</f>
        <v>5</v>
      </c>
      <c r="K1339" s="248"/>
      <c r="L1339" s="426" t="s">
        <v>2516</v>
      </c>
      <c r="N1339" s="2"/>
    </row>
    <row r="1340" spans="1:14" x14ac:dyDescent="0.3">
      <c r="A1340" s="424" t="str">
        <f t="shared" ref="A1340:E1340" si="278">A1339</f>
        <v>S 1.16.21</v>
      </c>
      <c r="B1340" s="421">
        <f t="shared" si="278"/>
        <v>1</v>
      </c>
      <c r="C1340" s="425" t="str">
        <f t="shared" si="278"/>
        <v>C</v>
      </c>
      <c r="D1340" s="248">
        <f t="shared" si="278"/>
        <v>0</v>
      </c>
      <c r="E1340" s="248">
        <f t="shared" si="278"/>
        <v>3</v>
      </c>
      <c r="F1340" s="249" t="s">
        <v>4451</v>
      </c>
      <c r="G1340" s="248" t="str">
        <f t="shared" si="276"/>
        <v>PR.DS-10</v>
      </c>
      <c r="H1340" s="248">
        <f t="shared" ref="H1340:J1340" si="279">H1339</f>
        <v>1</v>
      </c>
      <c r="I1340" s="248">
        <f t="shared" si="279"/>
        <v>0</v>
      </c>
      <c r="J1340" s="248">
        <f t="shared" si="279"/>
        <v>5</v>
      </c>
      <c r="K1340" s="248"/>
      <c r="L1340" s="426" t="s">
        <v>2516</v>
      </c>
      <c r="N1340" s="2"/>
    </row>
    <row r="1341" spans="1:14" x14ac:dyDescent="0.3">
      <c r="A1341" s="424" t="str">
        <f>A637</f>
        <v>S 2.17.1</v>
      </c>
      <c r="B1341" s="421">
        <f>B637</f>
        <v>1</v>
      </c>
      <c r="C1341" s="425" t="str">
        <f>C637</f>
        <v>C</v>
      </c>
      <c r="D1341" s="248">
        <f>D637</f>
        <v>0</v>
      </c>
      <c r="E1341" s="248">
        <f>E637</f>
        <v>3</v>
      </c>
      <c r="F1341" s="249" t="s">
        <v>4491</v>
      </c>
      <c r="G1341" s="249" t="str">
        <f t="shared" si="276"/>
        <v>RS.AN-06</v>
      </c>
      <c r="H1341" s="248">
        <f>H637</f>
        <v>1</v>
      </c>
      <c r="I1341" s="248">
        <f>I637</f>
        <v>0</v>
      </c>
      <c r="J1341" s="248">
        <f>J637</f>
        <v>5</v>
      </c>
      <c r="K1341" s="248"/>
      <c r="L1341" s="426" t="s">
        <v>2516</v>
      </c>
      <c r="N1341" s="2"/>
    </row>
    <row r="1342" spans="1:14" x14ac:dyDescent="0.3">
      <c r="A1342" s="424" t="str">
        <f>A641</f>
        <v>S 2.17.5</v>
      </c>
      <c r="B1342" s="421">
        <f>B641</f>
        <v>1</v>
      </c>
      <c r="C1342" s="425" t="str">
        <f>C641</f>
        <v>C</v>
      </c>
      <c r="D1342" s="248">
        <f>D641</f>
        <v>0</v>
      </c>
      <c r="E1342" s="248">
        <f>E641</f>
        <v>3</v>
      </c>
      <c r="F1342" s="249" t="s">
        <v>4492</v>
      </c>
      <c r="G1342" s="249" t="str">
        <f t="shared" si="276"/>
        <v>RS.AN-07</v>
      </c>
      <c r="H1342" s="248">
        <f>H641</f>
        <v>1</v>
      </c>
      <c r="I1342" s="248">
        <f>I641</f>
        <v>0</v>
      </c>
      <c r="J1342" s="248">
        <f>J641</f>
        <v>5</v>
      </c>
      <c r="K1342" s="248"/>
      <c r="L1342" s="426" t="s">
        <v>2516</v>
      </c>
      <c r="N1342" s="2"/>
    </row>
    <row r="1343" spans="1:14" x14ac:dyDescent="0.3">
      <c r="A1343" s="424" t="str">
        <f>A652</f>
        <v>S 2.17.15</v>
      </c>
      <c r="B1343" s="421">
        <f>B652</f>
        <v>1</v>
      </c>
      <c r="C1343" s="425" t="str">
        <f>C652</f>
        <v>C</v>
      </c>
      <c r="D1343" s="248">
        <f>D652</f>
        <v>0</v>
      </c>
      <c r="E1343" s="248">
        <f>E652</f>
        <v>3</v>
      </c>
      <c r="F1343" s="249" t="s">
        <v>4493</v>
      </c>
      <c r="G1343" s="249" t="str">
        <f t="shared" si="276"/>
        <v>RS.AN-08</v>
      </c>
      <c r="H1343" s="248">
        <f>H652</f>
        <v>1</v>
      </c>
      <c r="I1343" s="248">
        <f>I652</f>
        <v>0</v>
      </c>
      <c r="J1343" s="248">
        <f>J652</f>
        <v>5</v>
      </c>
      <c r="K1343" s="248"/>
      <c r="L1343" s="426" t="s">
        <v>2516</v>
      </c>
      <c r="N1343" s="2"/>
    </row>
    <row r="1344" spans="1:14" x14ac:dyDescent="0.3">
      <c r="A1344" s="424" t="str">
        <f>A654</f>
        <v>S 2.17.16</v>
      </c>
      <c r="B1344" s="421">
        <f>B654</f>
        <v>1</v>
      </c>
      <c r="C1344" s="425" t="str">
        <f>C654</f>
        <v>C</v>
      </c>
      <c r="D1344" s="248">
        <f>D654</f>
        <v>0</v>
      </c>
      <c r="E1344" s="248">
        <f>E654</f>
        <v>3</v>
      </c>
      <c r="F1344" s="249" t="s">
        <v>4493</v>
      </c>
      <c r="G1344" s="249" t="str">
        <f t="shared" si="276"/>
        <v>RS.AN-08</v>
      </c>
      <c r="H1344" s="248">
        <f>H654</f>
        <v>1</v>
      </c>
      <c r="I1344" s="248">
        <f>I654</f>
        <v>0</v>
      </c>
      <c r="J1344" s="248">
        <f>J654</f>
        <v>5</v>
      </c>
      <c r="K1344" s="248"/>
      <c r="L1344" s="426" t="s">
        <v>2516</v>
      </c>
      <c r="N1344" s="2"/>
    </row>
    <row r="1345" spans="1:12" x14ac:dyDescent="0.3">
      <c r="A1345" s="424" t="str">
        <f t="shared" ref="A1345:E1354" si="280">A1045</f>
        <v>T 1.4.1</v>
      </c>
      <c r="B1345" s="421">
        <f t="shared" si="280"/>
        <v>1</v>
      </c>
      <c r="C1345" s="425" t="str">
        <f t="shared" si="280"/>
        <v>M</v>
      </c>
      <c r="D1345" s="248">
        <f t="shared" si="280"/>
        <v>0</v>
      </c>
      <c r="E1345" s="248">
        <f t="shared" si="280"/>
        <v>3</v>
      </c>
      <c r="F1345" s="249" t="s">
        <v>4456</v>
      </c>
      <c r="G1345" s="249" t="str">
        <f t="shared" si="276"/>
        <v>PR.PS-03</v>
      </c>
      <c r="H1345" s="248">
        <f t="shared" ref="H1345:J1364" si="281">H1045</f>
        <v>1</v>
      </c>
      <c r="I1345" s="248">
        <f t="shared" si="281"/>
        <v>0</v>
      </c>
      <c r="J1345" s="248">
        <f t="shared" si="281"/>
        <v>5</v>
      </c>
      <c r="K1345" s="248"/>
      <c r="L1345" s="426" t="s">
        <v>2516</v>
      </c>
    </row>
    <row r="1346" spans="1:12" x14ac:dyDescent="0.3">
      <c r="A1346" s="424" t="str">
        <f t="shared" si="280"/>
        <v>T 1.4.2</v>
      </c>
      <c r="B1346" s="421">
        <f t="shared" si="280"/>
        <v>1</v>
      </c>
      <c r="C1346" s="425" t="str">
        <f t="shared" si="280"/>
        <v>M</v>
      </c>
      <c r="D1346" s="248">
        <f t="shared" si="280"/>
        <v>0</v>
      </c>
      <c r="E1346" s="248">
        <f t="shared" si="280"/>
        <v>3</v>
      </c>
      <c r="F1346" s="249" t="s">
        <v>4456</v>
      </c>
      <c r="G1346" s="249" t="str">
        <f t="shared" si="276"/>
        <v>PR.PS-03</v>
      </c>
      <c r="H1346" s="248">
        <f t="shared" si="281"/>
        <v>1</v>
      </c>
      <c r="I1346" s="248">
        <f t="shared" si="281"/>
        <v>0</v>
      </c>
      <c r="J1346" s="248">
        <f t="shared" si="281"/>
        <v>5</v>
      </c>
      <c r="K1346" s="248"/>
      <c r="L1346" s="426" t="s">
        <v>2516</v>
      </c>
    </row>
    <row r="1347" spans="1:12" x14ac:dyDescent="0.3">
      <c r="A1347" s="424" t="str">
        <f t="shared" si="280"/>
        <v>T 1.4.3</v>
      </c>
      <c r="B1347" s="421">
        <f t="shared" si="280"/>
        <v>1</v>
      </c>
      <c r="C1347" s="425" t="str">
        <f t="shared" si="280"/>
        <v>M</v>
      </c>
      <c r="D1347" s="248">
        <f t="shared" si="280"/>
        <v>0</v>
      </c>
      <c r="E1347" s="248">
        <f t="shared" si="280"/>
        <v>3</v>
      </c>
      <c r="F1347" s="249" t="s">
        <v>4456</v>
      </c>
      <c r="G1347" s="249" t="str">
        <f t="shared" si="276"/>
        <v>PR.PS-03</v>
      </c>
      <c r="H1347" s="248">
        <f t="shared" si="281"/>
        <v>1</v>
      </c>
      <c r="I1347" s="248">
        <f t="shared" si="281"/>
        <v>0</v>
      </c>
      <c r="J1347" s="248">
        <f t="shared" si="281"/>
        <v>5</v>
      </c>
      <c r="K1347" s="248"/>
      <c r="L1347" s="426" t="s">
        <v>2516</v>
      </c>
    </row>
    <row r="1348" spans="1:12" x14ac:dyDescent="0.3">
      <c r="A1348" s="424" t="str">
        <f t="shared" si="280"/>
        <v>T 1.4.4</v>
      </c>
      <c r="B1348" s="421">
        <f t="shared" si="280"/>
        <v>1</v>
      </c>
      <c r="C1348" s="425" t="str">
        <f t="shared" si="280"/>
        <v>M</v>
      </c>
      <c r="D1348" s="248">
        <f t="shared" si="280"/>
        <v>0</v>
      </c>
      <c r="E1348" s="248">
        <f t="shared" si="280"/>
        <v>3</v>
      </c>
      <c r="F1348" s="249" t="s">
        <v>4456</v>
      </c>
      <c r="G1348" s="249" t="str">
        <f t="shared" si="276"/>
        <v>PR.PS-03</v>
      </c>
      <c r="H1348" s="248">
        <f t="shared" si="281"/>
        <v>1</v>
      </c>
      <c r="I1348" s="248">
        <f t="shared" si="281"/>
        <v>0</v>
      </c>
      <c r="J1348" s="248">
        <f t="shared" si="281"/>
        <v>5</v>
      </c>
      <c r="K1348" s="248"/>
      <c r="L1348" s="426" t="s">
        <v>2516</v>
      </c>
    </row>
    <row r="1349" spans="1:12" x14ac:dyDescent="0.3">
      <c r="A1349" s="424" t="str">
        <f t="shared" si="280"/>
        <v>T 1.4.5</v>
      </c>
      <c r="B1349" s="421">
        <f t="shared" si="280"/>
        <v>1</v>
      </c>
      <c r="C1349" s="425" t="str">
        <f t="shared" si="280"/>
        <v>M</v>
      </c>
      <c r="D1349" s="248">
        <f t="shared" si="280"/>
        <v>0</v>
      </c>
      <c r="E1349" s="248">
        <f t="shared" si="280"/>
        <v>3</v>
      </c>
      <c r="F1349" s="249" t="s">
        <v>4456</v>
      </c>
      <c r="G1349" s="249" t="str">
        <f t="shared" si="276"/>
        <v>PR.PS-03</v>
      </c>
      <c r="H1349" s="248">
        <f t="shared" si="281"/>
        <v>1</v>
      </c>
      <c r="I1349" s="248">
        <f t="shared" si="281"/>
        <v>0</v>
      </c>
      <c r="J1349" s="248">
        <f t="shared" si="281"/>
        <v>5</v>
      </c>
      <c r="K1349" s="248"/>
      <c r="L1349" s="426" t="s">
        <v>2516</v>
      </c>
    </row>
    <row r="1350" spans="1:12" x14ac:dyDescent="0.3">
      <c r="A1350" s="424" t="str">
        <f t="shared" si="280"/>
        <v>T 2.4.1</v>
      </c>
      <c r="B1350" s="421">
        <f t="shared" si="280"/>
        <v>1</v>
      </c>
      <c r="C1350" s="425" t="str">
        <f t="shared" si="280"/>
        <v>M</v>
      </c>
      <c r="D1350" s="248">
        <f t="shared" si="280"/>
        <v>0</v>
      </c>
      <c r="E1350" s="248">
        <f t="shared" si="280"/>
        <v>3</v>
      </c>
      <c r="F1350" s="249" t="s">
        <v>4456</v>
      </c>
      <c r="G1350" s="249" t="str">
        <f t="shared" si="276"/>
        <v>PR.PS-03</v>
      </c>
      <c r="H1350" s="248">
        <f t="shared" si="281"/>
        <v>1</v>
      </c>
      <c r="I1350" s="248">
        <f t="shared" si="281"/>
        <v>0</v>
      </c>
      <c r="J1350" s="248">
        <f t="shared" si="281"/>
        <v>5</v>
      </c>
      <c r="K1350" s="248"/>
      <c r="L1350" s="426" t="s">
        <v>2516</v>
      </c>
    </row>
    <row r="1351" spans="1:12" x14ac:dyDescent="0.3">
      <c r="A1351" s="424" t="str">
        <f t="shared" si="280"/>
        <v>T 2.4.2</v>
      </c>
      <c r="B1351" s="421">
        <f t="shared" si="280"/>
        <v>1</v>
      </c>
      <c r="C1351" s="425" t="str">
        <f t="shared" si="280"/>
        <v>M</v>
      </c>
      <c r="D1351" s="248">
        <f t="shared" si="280"/>
        <v>0</v>
      </c>
      <c r="E1351" s="248">
        <f t="shared" si="280"/>
        <v>3</v>
      </c>
      <c r="F1351" s="249" t="s">
        <v>4456</v>
      </c>
      <c r="G1351" s="249" t="str">
        <f t="shared" si="276"/>
        <v>PR.PS-03</v>
      </c>
      <c r="H1351" s="248">
        <f t="shared" si="281"/>
        <v>1</v>
      </c>
      <c r="I1351" s="248">
        <f t="shared" si="281"/>
        <v>0</v>
      </c>
      <c r="J1351" s="248">
        <f t="shared" si="281"/>
        <v>5</v>
      </c>
      <c r="K1351" s="248"/>
      <c r="L1351" s="426" t="s">
        <v>2516</v>
      </c>
    </row>
    <row r="1352" spans="1:12" x14ac:dyDescent="0.3">
      <c r="A1352" s="424" t="str">
        <f t="shared" si="280"/>
        <v>T 2.4.3</v>
      </c>
      <c r="B1352" s="421">
        <f t="shared" si="280"/>
        <v>1</v>
      </c>
      <c r="C1352" s="425" t="str">
        <f t="shared" si="280"/>
        <v>M</v>
      </c>
      <c r="D1352" s="248">
        <f t="shared" si="280"/>
        <v>0</v>
      </c>
      <c r="E1352" s="248">
        <f t="shared" si="280"/>
        <v>3</v>
      </c>
      <c r="F1352" s="249" t="s">
        <v>4456</v>
      </c>
      <c r="G1352" s="249" t="str">
        <f t="shared" si="276"/>
        <v>PR.PS-03</v>
      </c>
      <c r="H1352" s="248">
        <f t="shared" si="281"/>
        <v>1</v>
      </c>
      <c r="I1352" s="248">
        <f t="shared" si="281"/>
        <v>0</v>
      </c>
      <c r="J1352" s="248">
        <f t="shared" si="281"/>
        <v>5</v>
      </c>
      <c r="K1352" s="248"/>
      <c r="L1352" s="426" t="s">
        <v>2516</v>
      </c>
    </row>
    <row r="1353" spans="1:12" x14ac:dyDescent="0.3">
      <c r="A1353" s="424" t="str">
        <f t="shared" si="280"/>
        <v>T 2.4.4</v>
      </c>
      <c r="B1353" s="421">
        <f t="shared" si="280"/>
        <v>1</v>
      </c>
      <c r="C1353" s="425" t="str">
        <f t="shared" si="280"/>
        <v>M</v>
      </c>
      <c r="D1353" s="248">
        <f t="shared" si="280"/>
        <v>0</v>
      </c>
      <c r="E1353" s="248">
        <f t="shared" si="280"/>
        <v>3</v>
      </c>
      <c r="F1353" s="249" t="s">
        <v>4456</v>
      </c>
      <c r="G1353" s="249" t="str">
        <f t="shared" si="276"/>
        <v>PR.PS-03</v>
      </c>
      <c r="H1353" s="248">
        <f t="shared" si="281"/>
        <v>1</v>
      </c>
      <c r="I1353" s="248">
        <f t="shared" si="281"/>
        <v>0</v>
      </c>
      <c r="J1353" s="248">
        <f t="shared" si="281"/>
        <v>5</v>
      </c>
      <c r="K1353" s="248"/>
      <c r="L1353" s="426" t="s">
        <v>2516</v>
      </c>
    </row>
    <row r="1354" spans="1:12" x14ac:dyDescent="0.3">
      <c r="A1354" s="424" t="str">
        <f t="shared" si="280"/>
        <v>T 2.4.5</v>
      </c>
      <c r="B1354" s="421">
        <f t="shared" si="280"/>
        <v>1</v>
      </c>
      <c r="C1354" s="425" t="str">
        <f t="shared" si="280"/>
        <v>M</v>
      </c>
      <c r="D1354" s="248">
        <f t="shared" si="280"/>
        <v>0</v>
      </c>
      <c r="E1354" s="248">
        <f t="shared" si="280"/>
        <v>3</v>
      </c>
      <c r="F1354" s="249" t="s">
        <v>4456</v>
      </c>
      <c r="G1354" s="249" t="str">
        <f t="shared" si="276"/>
        <v>PR.PS-03</v>
      </c>
      <c r="H1354" s="248">
        <f t="shared" si="281"/>
        <v>1</v>
      </c>
      <c r="I1354" s="248">
        <f t="shared" si="281"/>
        <v>0</v>
      </c>
      <c r="J1354" s="248">
        <f t="shared" si="281"/>
        <v>5</v>
      </c>
      <c r="K1354" s="248"/>
      <c r="L1354" s="426" t="s">
        <v>2516</v>
      </c>
    </row>
    <row r="1355" spans="1:12" x14ac:dyDescent="0.3">
      <c r="A1355" s="424" t="str">
        <f t="shared" ref="A1355:E1364" si="282">A1055</f>
        <v>T 3.4.1</v>
      </c>
      <c r="B1355" s="421">
        <f t="shared" si="282"/>
        <v>1</v>
      </c>
      <c r="C1355" s="425" t="str">
        <f t="shared" si="282"/>
        <v>M</v>
      </c>
      <c r="D1355" s="248">
        <f t="shared" si="282"/>
        <v>0</v>
      </c>
      <c r="E1355" s="248">
        <f t="shared" si="282"/>
        <v>3</v>
      </c>
      <c r="F1355" s="249" t="s">
        <v>4456</v>
      </c>
      <c r="G1355" s="249" t="str">
        <f t="shared" si="276"/>
        <v>PR.PS-03</v>
      </c>
      <c r="H1355" s="248">
        <f t="shared" si="281"/>
        <v>1</v>
      </c>
      <c r="I1355" s="248">
        <f t="shared" si="281"/>
        <v>0</v>
      </c>
      <c r="J1355" s="248">
        <f t="shared" si="281"/>
        <v>5</v>
      </c>
      <c r="K1355" s="248"/>
      <c r="L1355" s="426" t="s">
        <v>2516</v>
      </c>
    </row>
    <row r="1356" spans="1:12" x14ac:dyDescent="0.3">
      <c r="A1356" s="424" t="str">
        <f t="shared" si="282"/>
        <v>T 3.4.2</v>
      </c>
      <c r="B1356" s="421">
        <f t="shared" si="282"/>
        <v>1</v>
      </c>
      <c r="C1356" s="425" t="str">
        <f t="shared" si="282"/>
        <v>M</v>
      </c>
      <c r="D1356" s="248">
        <f t="shared" si="282"/>
        <v>0</v>
      </c>
      <c r="E1356" s="248">
        <f t="shared" si="282"/>
        <v>3</v>
      </c>
      <c r="F1356" s="249" t="s">
        <v>4456</v>
      </c>
      <c r="G1356" s="249" t="str">
        <f t="shared" si="276"/>
        <v>PR.PS-03</v>
      </c>
      <c r="H1356" s="248">
        <f t="shared" si="281"/>
        <v>1</v>
      </c>
      <c r="I1356" s="248">
        <f t="shared" si="281"/>
        <v>0</v>
      </c>
      <c r="J1356" s="248">
        <f t="shared" si="281"/>
        <v>5</v>
      </c>
      <c r="K1356" s="248"/>
      <c r="L1356" s="426" t="s">
        <v>2516</v>
      </c>
    </row>
    <row r="1357" spans="1:12" x14ac:dyDescent="0.3">
      <c r="A1357" s="424" t="str">
        <f t="shared" si="282"/>
        <v>T 3.4.3</v>
      </c>
      <c r="B1357" s="421">
        <f t="shared" si="282"/>
        <v>1</v>
      </c>
      <c r="C1357" s="425" t="str">
        <f t="shared" si="282"/>
        <v>M</v>
      </c>
      <c r="D1357" s="248">
        <f t="shared" si="282"/>
        <v>0</v>
      </c>
      <c r="E1357" s="248">
        <f t="shared" si="282"/>
        <v>3</v>
      </c>
      <c r="F1357" s="249" t="s">
        <v>4456</v>
      </c>
      <c r="G1357" s="249" t="str">
        <f t="shared" si="276"/>
        <v>PR.PS-03</v>
      </c>
      <c r="H1357" s="248">
        <f t="shared" si="281"/>
        <v>1</v>
      </c>
      <c r="I1357" s="248">
        <f t="shared" si="281"/>
        <v>0</v>
      </c>
      <c r="J1357" s="248">
        <f t="shared" si="281"/>
        <v>5</v>
      </c>
      <c r="K1357" s="248"/>
      <c r="L1357" s="426" t="s">
        <v>2516</v>
      </c>
    </row>
    <row r="1358" spans="1:12" x14ac:dyDescent="0.3">
      <c r="A1358" s="424" t="str">
        <f t="shared" si="282"/>
        <v>T 3.4.4</v>
      </c>
      <c r="B1358" s="421">
        <f t="shared" si="282"/>
        <v>1</v>
      </c>
      <c r="C1358" s="425" t="str">
        <f t="shared" si="282"/>
        <v>M</v>
      </c>
      <c r="D1358" s="248">
        <f t="shared" si="282"/>
        <v>0</v>
      </c>
      <c r="E1358" s="248">
        <f t="shared" si="282"/>
        <v>3</v>
      </c>
      <c r="F1358" s="249" t="s">
        <v>4456</v>
      </c>
      <c r="G1358" s="249" t="str">
        <f t="shared" si="276"/>
        <v>PR.PS-03</v>
      </c>
      <c r="H1358" s="248">
        <f t="shared" si="281"/>
        <v>1</v>
      </c>
      <c r="I1358" s="248">
        <f t="shared" si="281"/>
        <v>0</v>
      </c>
      <c r="J1358" s="248">
        <f t="shared" si="281"/>
        <v>5</v>
      </c>
      <c r="K1358" s="248"/>
      <c r="L1358" s="426" t="s">
        <v>2516</v>
      </c>
    </row>
    <row r="1359" spans="1:12" x14ac:dyDescent="0.3">
      <c r="A1359" s="424" t="str">
        <f t="shared" si="282"/>
        <v>T 3.4.5</v>
      </c>
      <c r="B1359" s="421">
        <f t="shared" si="282"/>
        <v>1</v>
      </c>
      <c r="C1359" s="425" t="str">
        <f t="shared" si="282"/>
        <v>M</v>
      </c>
      <c r="D1359" s="248">
        <f t="shared" si="282"/>
        <v>0</v>
      </c>
      <c r="E1359" s="248">
        <f t="shared" si="282"/>
        <v>3</v>
      </c>
      <c r="F1359" s="249" t="s">
        <v>4456</v>
      </c>
      <c r="G1359" s="249" t="str">
        <f t="shared" si="276"/>
        <v>PR.PS-03</v>
      </c>
      <c r="H1359" s="248">
        <f t="shared" si="281"/>
        <v>1</v>
      </c>
      <c r="I1359" s="248">
        <f t="shared" si="281"/>
        <v>0</v>
      </c>
      <c r="J1359" s="248">
        <f t="shared" si="281"/>
        <v>5</v>
      </c>
      <c r="K1359" s="248"/>
      <c r="L1359" s="426" t="s">
        <v>2516</v>
      </c>
    </row>
    <row r="1360" spans="1:12" x14ac:dyDescent="0.3">
      <c r="A1360" s="424" t="str">
        <f t="shared" si="282"/>
        <v>T 4.4.1</v>
      </c>
      <c r="B1360" s="421">
        <f t="shared" si="282"/>
        <v>1</v>
      </c>
      <c r="C1360" s="425" t="str">
        <f t="shared" si="282"/>
        <v>M</v>
      </c>
      <c r="D1360" s="248">
        <f t="shared" si="282"/>
        <v>0</v>
      </c>
      <c r="E1360" s="248">
        <f t="shared" si="282"/>
        <v>3</v>
      </c>
      <c r="F1360" s="249" t="s">
        <v>4456</v>
      </c>
      <c r="G1360" s="249" t="str">
        <f t="shared" si="276"/>
        <v>PR.PS-03</v>
      </c>
      <c r="H1360" s="248">
        <f t="shared" si="281"/>
        <v>1</v>
      </c>
      <c r="I1360" s="248">
        <f t="shared" si="281"/>
        <v>0</v>
      </c>
      <c r="J1360" s="248">
        <f t="shared" si="281"/>
        <v>5</v>
      </c>
      <c r="K1360" s="248"/>
      <c r="L1360" s="426" t="s">
        <v>2516</v>
      </c>
    </row>
    <row r="1361" spans="1:14" x14ac:dyDescent="0.3">
      <c r="A1361" s="424" t="str">
        <f t="shared" si="282"/>
        <v>T 4.4.2</v>
      </c>
      <c r="B1361" s="421">
        <f t="shared" si="282"/>
        <v>1</v>
      </c>
      <c r="C1361" s="425" t="str">
        <f t="shared" si="282"/>
        <v>M</v>
      </c>
      <c r="D1361" s="248">
        <f t="shared" si="282"/>
        <v>0</v>
      </c>
      <c r="E1361" s="248">
        <f t="shared" si="282"/>
        <v>3</v>
      </c>
      <c r="F1361" s="249" t="s">
        <v>4456</v>
      </c>
      <c r="G1361" s="249" t="str">
        <f t="shared" si="276"/>
        <v>PR.PS-03</v>
      </c>
      <c r="H1361" s="248">
        <f t="shared" si="281"/>
        <v>1</v>
      </c>
      <c r="I1361" s="248">
        <f t="shared" si="281"/>
        <v>0</v>
      </c>
      <c r="J1361" s="248">
        <f t="shared" si="281"/>
        <v>5</v>
      </c>
      <c r="K1361" s="248"/>
      <c r="L1361" s="426" t="s">
        <v>2516</v>
      </c>
    </row>
    <row r="1362" spans="1:14" x14ac:dyDescent="0.3">
      <c r="A1362" s="424" t="str">
        <f t="shared" si="282"/>
        <v>T 4.4.3</v>
      </c>
      <c r="B1362" s="421">
        <f t="shared" si="282"/>
        <v>1</v>
      </c>
      <c r="C1362" s="425" t="str">
        <f t="shared" si="282"/>
        <v>M</v>
      </c>
      <c r="D1362" s="248">
        <f t="shared" si="282"/>
        <v>0</v>
      </c>
      <c r="E1362" s="248">
        <f t="shared" si="282"/>
        <v>3</v>
      </c>
      <c r="F1362" s="249" t="s">
        <v>4456</v>
      </c>
      <c r="G1362" s="249" t="str">
        <f t="shared" si="276"/>
        <v>PR.PS-03</v>
      </c>
      <c r="H1362" s="248">
        <f t="shared" si="281"/>
        <v>1</v>
      </c>
      <c r="I1362" s="248">
        <f t="shared" si="281"/>
        <v>0</v>
      </c>
      <c r="J1362" s="248">
        <f t="shared" si="281"/>
        <v>5</v>
      </c>
      <c r="K1362" s="248"/>
      <c r="L1362" s="426" t="s">
        <v>2516</v>
      </c>
    </row>
    <row r="1363" spans="1:14" x14ac:dyDescent="0.3">
      <c r="A1363" s="424" t="str">
        <f t="shared" si="282"/>
        <v>T 4.4.4</v>
      </c>
      <c r="B1363" s="421">
        <f t="shared" si="282"/>
        <v>1</v>
      </c>
      <c r="C1363" s="425" t="str">
        <f t="shared" si="282"/>
        <v>M</v>
      </c>
      <c r="D1363" s="248">
        <f t="shared" si="282"/>
        <v>0</v>
      </c>
      <c r="E1363" s="248">
        <f t="shared" si="282"/>
        <v>3</v>
      </c>
      <c r="F1363" s="249" t="s">
        <v>4456</v>
      </c>
      <c r="G1363" s="249" t="str">
        <f t="shared" si="276"/>
        <v>PR.PS-03</v>
      </c>
      <c r="H1363" s="248">
        <f t="shared" si="281"/>
        <v>1</v>
      </c>
      <c r="I1363" s="248">
        <f t="shared" si="281"/>
        <v>0</v>
      </c>
      <c r="J1363" s="248">
        <f t="shared" si="281"/>
        <v>5</v>
      </c>
      <c r="K1363" s="248"/>
      <c r="L1363" s="426" t="s">
        <v>2516</v>
      </c>
    </row>
    <row r="1364" spans="1:14" x14ac:dyDescent="0.3">
      <c r="A1364" s="424" t="str">
        <f t="shared" si="282"/>
        <v>T 4.4.5</v>
      </c>
      <c r="B1364" s="421">
        <f t="shared" si="282"/>
        <v>1</v>
      </c>
      <c r="C1364" s="425" t="str">
        <f t="shared" si="282"/>
        <v>M</v>
      </c>
      <c r="D1364" s="248">
        <f t="shared" si="282"/>
        <v>0</v>
      </c>
      <c r="E1364" s="248">
        <f t="shared" si="282"/>
        <v>3</v>
      </c>
      <c r="F1364" s="249" t="s">
        <v>4456</v>
      </c>
      <c r="G1364" s="249" t="str">
        <f t="shared" si="276"/>
        <v>PR.PS-03</v>
      </c>
      <c r="H1364" s="248">
        <f t="shared" si="281"/>
        <v>1</v>
      </c>
      <c r="I1364" s="248">
        <f t="shared" si="281"/>
        <v>0</v>
      </c>
      <c r="J1364" s="248">
        <f t="shared" si="281"/>
        <v>5</v>
      </c>
      <c r="K1364" s="248"/>
      <c r="L1364" s="426" t="s">
        <v>2516</v>
      </c>
    </row>
    <row r="1365" spans="1:14" x14ac:dyDescent="0.3">
      <c r="A1365" s="424" t="str">
        <f>A553</f>
        <v>S 1.7</v>
      </c>
      <c r="B1365" s="421">
        <f>B553</f>
        <v>1</v>
      </c>
      <c r="C1365" s="425" t="str">
        <f>C553</f>
        <v>M</v>
      </c>
      <c r="D1365" s="248">
        <f>D553</f>
        <v>0</v>
      </c>
      <c r="E1365" s="248">
        <f>E553</f>
        <v>3</v>
      </c>
      <c r="F1365" s="249" t="s">
        <v>4464</v>
      </c>
      <c r="G1365" s="249" t="str">
        <f t="shared" si="276"/>
        <v>PR.IR-04</v>
      </c>
      <c r="H1365" s="248">
        <f>H553</f>
        <v>1</v>
      </c>
      <c r="I1365" s="248">
        <f>I553</f>
        <v>0</v>
      </c>
      <c r="J1365" s="248">
        <f>J553</f>
        <v>5</v>
      </c>
      <c r="K1365" s="248"/>
      <c r="L1365" s="426" t="s">
        <v>2516</v>
      </c>
      <c r="N1365" s="2"/>
    </row>
    <row r="1366" spans="1:14" x14ac:dyDescent="0.3">
      <c r="A1366" s="424" t="str">
        <f>A626</f>
        <v>S 2.9</v>
      </c>
      <c r="B1366" s="421">
        <f>B626</f>
        <v>1</v>
      </c>
      <c r="C1366" s="425" t="str">
        <f>C626</f>
        <v>M</v>
      </c>
      <c r="D1366" s="248">
        <f>D626</f>
        <v>0</v>
      </c>
      <c r="E1366" s="248">
        <f>E626</f>
        <v>3</v>
      </c>
      <c r="F1366" s="249" t="s">
        <v>4464</v>
      </c>
      <c r="G1366" s="249" t="str">
        <f t="shared" si="276"/>
        <v>PR.IR-04</v>
      </c>
      <c r="H1366" s="248">
        <f>H626</f>
        <v>1</v>
      </c>
      <c r="I1366" s="248">
        <f>I626</f>
        <v>0</v>
      </c>
      <c r="J1366" s="248">
        <f>J626</f>
        <v>5</v>
      </c>
      <c r="K1366" s="248"/>
      <c r="L1366" s="426" t="s">
        <v>2516</v>
      </c>
    </row>
    <row r="1367" spans="1:14" x14ac:dyDescent="0.3">
      <c r="A1367" s="424" t="str">
        <f>A701</f>
        <v>S 3.7</v>
      </c>
      <c r="B1367" s="421">
        <f>B701</f>
        <v>1</v>
      </c>
      <c r="C1367" s="425" t="str">
        <f>C701</f>
        <v>M</v>
      </c>
      <c r="D1367" s="248">
        <f>D701</f>
        <v>0</v>
      </c>
      <c r="E1367" s="248">
        <f>E701</f>
        <v>3</v>
      </c>
      <c r="F1367" s="249" t="s">
        <v>4464</v>
      </c>
      <c r="G1367" s="249" t="str">
        <f t="shared" si="276"/>
        <v>PR.IR-04</v>
      </c>
      <c r="H1367" s="248">
        <f>H701</f>
        <v>1</v>
      </c>
      <c r="I1367" s="421">
        <f>I701</f>
        <v>0</v>
      </c>
      <c r="J1367" s="248">
        <f>J701</f>
        <v>5</v>
      </c>
      <c r="K1367" s="248"/>
      <c r="L1367" s="426" t="s">
        <v>2516</v>
      </c>
    </row>
    <row r="1368" spans="1:14" x14ac:dyDescent="0.3">
      <c r="A1368" s="424" t="str">
        <f>A877</f>
        <v>S 6.7</v>
      </c>
      <c r="B1368" s="421">
        <f>B877</f>
        <v>1</v>
      </c>
      <c r="C1368" s="425" t="str">
        <f>C877</f>
        <v>M</v>
      </c>
      <c r="D1368" s="248">
        <f>D877</f>
        <v>0</v>
      </c>
      <c r="E1368" s="248">
        <f>E877</f>
        <v>3</v>
      </c>
      <c r="F1368" s="249" t="s">
        <v>4464</v>
      </c>
      <c r="G1368" s="249" t="str">
        <f t="shared" si="276"/>
        <v>PR.IR-04</v>
      </c>
      <c r="H1368" s="248">
        <f>H877</f>
        <v>1</v>
      </c>
      <c r="I1368" s="421">
        <f>I877</f>
        <v>0</v>
      </c>
      <c r="J1368" s="248">
        <f>J877</f>
        <v>5</v>
      </c>
      <c r="K1368" s="248"/>
      <c r="L1368" s="426" t="s">
        <v>2516</v>
      </c>
    </row>
    <row r="1369" spans="1:14" x14ac:dyDescent="0.3">
      <c r="A1369" s="424" t="str">
        <f>A936</f>
        <v>S 7.7</v>
      </c>
      <c r="B1369" s="421">
        <f t="shared" ref="B1369:E1369" si="283">B936</f>
        <v>1</v>
      </c>
      <c r="C1369" s="425" t="str">
        <f t="shared" si="283"/>
        <v>M</v>
      </c>
      <c r="D1369" s="248">
        <f t="shared" si="283"/>
        <v>0</v>
      </c>
      <c r="E1369" s="248">
        <f t="shared" si="283"/>
        <v>3</v>
      </c>
      <c r="F1369" s="249" t="s">
        <v>4464</v>
      </c>
      <c r="G1369" s="249" t="str">
        <f t="shared" si="276"/>
        <v>PR.IR-04</v>
      </c>
      <c r="H1369" s="248">
        <f>H936</f>
        <v>1</v>
      </c>
      <c r="I1369" s="421">
        <f t="shared" ref="I1369:J1369" si="284">I936</f>
        <v>0</v>
      </c>
      <c r="J1369" s="248">
        <f t="shared" si="284"/>
        <v>5</v>
      </c>
      <c r="K1369" s="248"/>
      <c r="L1369" s="426" t="s">
        <v>2516</v>
      </c>
    </row>
    <row r="1370" spans="1:14" x14ac:dyDescent="0.3">
      <c r="A1370" s="424" t="str">
        <f>A125</f>
        <v>P 2.4</v>
      </c>
      <c r="B1370" s="421">
        <f t="shared" ref="B1370:E1370" si="285">B125</f>
        <v>1</v>
      </c>
      <c r="C1370" s="425" t="str">
        <f t="shared" si="285"/>
        <v>M</v>
      </c>
      <c r="D1370" s="248">
        <f t="shared" si="285"/>
        <v>0</v>
      </c>
      <c r="E1370" s="248">
        <f t="shared" si="285"/>
        <v>3</v>
      </c>
      <c r="F1370" s="249" t="s">
        <v>4399</v>
      </c>
      <c r="G1370" s="249" t="str">
        <f t="shared" si="276"/>
        <v>GV.RR-03</v>
      </c>
      <c r="H1370" s="248">
        <f t="shared" ref="H1370:J1370" si="286">H125</f>
        <v>1</v>
      </c>
      <c r="I1370" s="421">
        <f t="shared" si="286"/>
        <v>0</v>
      </c>
      <c r="J1370" s="248">
        <f t="shared" si="286"/>
        <v>5</v>
      </c>
      <c r="K1370" s="248"/>
      <c r="L1370" s="426" t="s">
        <v>2516</v>
      </c>
    </row>
    <row r="1371" spans="1:14" x14ac:dyDescent="0.3">
      <c r="A1371" s="424" t="str">
        <f>A962</f>
        <v>S 7.15.18</v>
      </c>
      <c r="B1371" s="421">
        <f t="shared" ref="B1371:J1371" si="287">B962</f>
        <v>1</v>
      </c>
      <c r="C1371" s="425" t="str">
        <f t="shared" si="287"/>
        <v>C</v>
      </c>
      <c r="D1371" s="248">
        <f t="shared" si="287"/>
        <v>0</v>
      </c>
      <c r="E1371" s="248">
        <f t="shared" si="287"/>
        <v>3</v>
      </c>
      <c r="F1371" s="249" t="s">
        <v>4434</v>
      </c>
      <c r="G1371" s="249" t="str">
        <f t="shared" si="276"/>
        <v>GV.PO-01</v>
      </c>
      <c r="H1371" s="248">
        <f t="shared" si="287"/>
        <v>1</v>
      </c>
      <c r="I1371" s="421">
        <f t="shared" si="287"/>
        <v>0</v>
      </c>
      <c r="J1371" s="248">
        <f t="shared" si="287"/>
        <v>5</v>
      </c>
      <c r="K1371" s="248"/>
      <c r="L1371" s="426" t="s">
        <v>2516</v>
      </c>
    </row>
    <row r="1372" spans="1:14" x14ac:dyDescent="0.3">
      <c r="A1372" s="424" t="str">
        <f>A79</f>
        <v>B 4.11</v>
      </c>
      <c r="B1372" s="421">
        <f t="shared" ref="B1372:J1372" si="288">B79</f>
        <v>1</v>
      </c>
      <c r="C1372" s="425" t="str">
        <f t="shared" si="288"/>
        <v>M</v>
      </c>
      <c r="D1372" s="248">
        <f t="shared" si="288"/>
        <v>0</v>
      </c>
      <c r="E1372" s="248">
        <f t="shared" si="288"/>
        <v>3</v>
      </c>
      <c r="F1372" s="249" t="s">
        <v>4406</v>
      </c>
      <c r="G1372" s="249" t="str">
        <f t="shared" si="276"/>
        <v>GV.SC-02</v>
      </c>
      <c r="H1372" s="248">
        <f t="shared" si="288"/>
        <v>1</v>
      </c>
      <c r="I1372" s="421">
        <f t="shared" si="288"/>
        <v>0</v>
      </c>
      <c r="J1372" s="248">
        <f t="shared" si="288"/>
        <v>5</v>
      </c>
      <c r="K1372" s="248"/>
      <c r="L1372" s="426" t="s">
        <v>2516</v>
      </c>
    </row>
    <row r="1373" spans="1:14" x14ac:dyDescent="0.3">
      <c r="A1373" s="424" t="str">
        <f>A1046</f>
        <v>T 1.4.2</v>
      </c>
      <c r="B1373" s="421">
        <f t="shared" ref="B1373:J1373" si="289">B1046</f>
        <v>1</v>
      </c>
      <c r="C1373" s="425" t="str">
        <f t="shared" si="289"/>
        <v>M</v>
      </c>
      <c r="D1373" s="248">
        <f t="shared" si="289"/>
        <v>0</v>
      </c>
      <c r="E1373" s="248">
        <f t="shared" si="289"/>
        <v>3</v>
      </c>
      <c r="F1373" s="249" t="s">
        <v>4474</v>
      </c>
      <c r="G1373" s="249" t="str">
        <f t="shared" si="276"/>
        <v>DE.CM-06</v>
      </c>
      <c r="H1373" s="248">
        <f t="shared" si="289"/>
        <v>1</v>
      </c>
      <c r="I1373" s="421">
        <f t="shared" si="289"/>
        <v>0</v>
      </c>
      <c r="J1373" s="248">
        <f t="shared" si="289"/>
        <v>5</v>
      </c>
      <c r="K1373" s="248"/>
      <c r="L1373" s="426" t="s">
        <v>2516</v>
      </c>
    </row>
    <row r="1374" spans="1:14" x14ac:dyDescent="0.3">
      <c r="A1374" s="424" t="str">
        <f>A1051</f>
        <v>T 2.4.2</v>
      </c>
      <c r="B1374" s="421">
        <f t="shared" ref="B1374:J1374" si="290">B1051</f>
        <v>1</v>
      </c>
      <c r="C1374" s="425" t="str">
        <f t="shared" si="290"/>
        <v>M</v>
      </c>
      <c r="D1374" s="248">
        <f t="shared" si="290"/>
        <v>0</v>
      </c>
      <c r="E1374" s="248">
        <f t="shared" si="290"/>
        <v>3</v>
      </c>
      <c r="F1374" s="249" t="s">
        <v>4474</v>
      </c>
      <c r="G1374" s="249" t="str">
        <f t="shared" si="276"/>
        <v>DE.CM-06</v>
      </c>
      <c r="H1374" s="248">
        <f t="shared" si="290"/>
        <v>1</v>
      </c>
      <c r="I1374" s="421">
        <f t="shared" si="290"/>
        <v>0</v>
      </c>
      <c r="J1374" s="248">
        <f t="shared" si="290"/>
        <v>5</v>
      </c>
      <c r="K1374" s="248"/>
      <c r="L1374" s="426" t="s">
        <v>2516</v>
      </c>
    </row>
    <row r="1375" spans="1:14" x14ac:dyDescent="0.3">
      <c r="A1375" s="424" t="str">
        <f>A1056</f>
        <v>T 3.4.2</v>
      </c>
      <c r="B1375" s="421">
        <f t="shared" ref="B1375:J1375" si="291">B1056</f>
        <v>1</v>
      </c>
      <c r="C1375" s="425" t="str">
        <f t="shared" si="291"/>
        <v>M</v>
      </c>
      <c r="D1375" s="248">
        <f t="shared" si="291"/>
        <v>0</v>
      </c>
      <c r="E1375" s="248">
        <f t="shared" si="291"/>
        <v>3</v>
      </c>
      <c r="F1375" s="249" t="s">
        <v>4474</v>
      </c>
      <c r="G1375" s="249" t="str">
        <f t="shared" si="276"/>
        <v>DE.CM-06</v>
      </c>
      <c r="H1375" s="248">
        <f t="shared" si="291"/>
        <v>1</v>
      </c>
      <c r="I1375" s="421">
        <f t="shared" si="291"/>
        <v>0</v>
      </c>
      <c r="J1375" s="248">
        <f t="shared" si="291"/>
        <v>5</v>
      </c>
      <c r="K1375" s="248"/>
      <c r="L1375" s="426" t="s">
        <v>2516</v>
      </c>
    </row>
    <row r="1376" spans="1:14" ht="15.15" thickBot="1" x14ac:dyDescent="0.35">
      <c r="A1376" s="424" t="str">
        <f>A1061</f>
        <v>T 4.4.2</v>
      </c>
      <c r="B1376" s="421">
        <f t="shared" ref="B1376:J1376" si="292">B1061</f>
        <v>1</v>
      </c>
      <c r="C1376" s="425" t="str">
        <f t="shared" si="292"/>
        <v>M</v>
      </c>
      <c r="D1376" s="248">
        <f t="shared" si="292"/>
        <v>0</v>
      </c>
      <c r="E1376" s="248">
        <f t="shared" si="292"/>
        <v>3</v>
      </c>
      <c r="F1376" s="249" t="s">
        <v>4474</v>
      </c>
      <c r="G1376" s="249" t="str">
        <f t="shared" si="276"/>
        <v>DE.CM-06</v>
      </c>
      <c r="H1376" s="248">
        <f t="shared" si="292"/>
        <v>1</v>
      </c>
      <c r="I1376" s="421">
        <f t="shared" si="292"/>
        <v>0</v>
      </c>
      <c r="J1376" s="248">
        <f t="shared" si="292"/>
        <v>5</v>
      </c>
      <c r="K1376" s="248"/>
      <c r="L1376" s="426" t="s">
        <v>2516</v>
      </c>
    </row>
    <row r="1377" spans="1:12" x14ac:dyDescent="0.3">
      <c r="A1377" s="776" t="s">
        <v>4680</v>
      </c>
      <c r="B1377" s="777"/>
      <c r="C1377" s="778"/>
      <c r="D1377" s="779"/>
      <c r="E1377" s="779"/>
      <c r="F1377" s="779"/>
      <c r="G1377" s="779"/>
      <c r="H1377" s="779"/>
      <c r="I1377" s="779"/>
      <c r="J1377" s="779"/>
      <c r="K1377" s="779"/>
      <c r="L1377" s="780"/>
    </row>
    <row r="1378" spans="1:12" x14ac:dyDescent="0.3">
      <c r="A1378" s="22" t="s">
        <v>4681</v>
      </c>
      <c r="B1378" s="262"/>
      <c r="C1378" s="281"/>
      <c r="D1378" s="22">
        <v>1</v>
      </c>
      <c r="E1378" s="22"/>
      <c r="F1378" s="37"/>
      <c r="G1378" s="37"/>
      <c r="H1378" s="37"/>
      <c r="I1378" s="37"/>
      <c r="J1378" s="37"/>
      <c r="K1378" s="37"/>
      <c r="L1378" s="22"/>
    </row>
    <row r="1379" spans="1:12" x14ac:dyDescent="0.3">
      <c r="A1379" s="22" t="s">
        <v>4682</v>
      </c>
      <c r="B1379" s="262"/>
      <c r="C1379" s="281"/>
      <c r="D1379" s="22">
        <v>1</v>
      </c>
      <c r="E1379" s="22"/>
      <c r="F1379" s="37"/>
      <c r="G1379" s="37"/>
      <c r="H1379" s="37"/>
      <c r="I1379" s="37"/>
      <c r="J1379" s="37"/>
      <c r="K1379" s="37"/>
      <c r="L1379" s="22"/>
    </row>
    <row r="1380" spans="1:12" x14ac:dyDescent="0.3">
      <c r="A1380" s="22" t="s">
        <v>4683</v>
      </c>
      <c r="B1380" s="262"/>
      <c r="C1380" s="281"/>
      <c r="D1380" s="22">
        <v>1</v>
      </c>
      <c r="E1380" s="22"/>
      <c r="F1380" s="37"/>
      <c r="G1380" s="37"/>
      <c r="H1380" s="37"/>
      <c r="I1380" s="37"/>
      <c r="J1380" s="37"/>
      <c r="K1380" s="37"/>
      <c r="L1380" s="22"/>
    </row>
    <row r="1381" spans="1:12" x14ac:dyDescent="0.3">
      <c r="A1381" s="49" t="s">
        <v>4551</v>
      </c>
      <c r="B1381" s="262"/>
      <c r="C1381" s="281"/>
      <c r="D1381" s="22"/>
      <c r="E1381" s="22"/>
      <c r="F1381" s="37"/>
      <c r="G1381" s="37"/>
      <c r="H1381" s="37"/>
      <c r="I1381" s="37"/>
      <c r="J1381" s="37"/>
      <c r="K1381" s="37"/>
      <c r="L1381" s="22"/>
    </row>
    <row r="1382" spans="1:12" x14ac:dyDescent="0.3">
      <c r="A1382" s="781" t="s">
        <v>5003</v>
      </c>
      <c r="B1382" s="782"/>
      <c r="C1382" s="783"/>
      <c r="D1382" s="784"/>
      <c r="E1382" s="784"/>
      <c r="F1382" s="784"/>
      <c r="G1382" s="784"/>
      <c r="H1382" s="784"/>
      <c r="I1382" s="784"/>
      <c r="J1382" s="784"/>
      <c r="K1382" s="784"/>
      <c r="L1382" s="784"/>
    </row>
    <row r="1383" spans="1:12" x14ac:dyDescent="0.3">
      <c r="A1383" s="22" t="s">
        <v>477</v>
      </c>
      <c r="B1383" s="262">
        <v>1</v>
      </c>
      <c r="C1383" s="281" t="s">
        <v>1311</v>
      </c>
      <c r="D1383" s="22">
        <v>0</v>
      </c>
      <c r="E1383" s="22">
        <v>3</v>
      </c>
      <c r="F1383" s="37"/>
      <c r="G1383" s="37"/>
      <c r="H1383" s="37">
        <f>VLOOKUP(E1383,'_Score matrix'!$B$31:$C$35,2,FALSE)</f>
        <v>1</v>
      </c>
      <c r="I1383" s="37">
        <f>D1383*H1383</f>
        <v>0</v>
      </c>
      <c r="J1383" s="37">
        <f>5*H1383</f>
        <v>5</v>
      </c>
      <c r="K1383" s="37"/>
      <c r="L1383" s="22"/>
    </row>
    <row r="1384" spans="1:12" x14ac:dyDescent="0.3">
      <c r="A1384" s="22" t="s">
        <v>4689</v>
      </c>
      <c r="B1384" s="262"/>
      <c r="C1384" s="281"/>
      <c r="D1384" s="22">
        <v>1</v>
      </c>
      <c r="E1384" s="22"/>
      <c r="F1384" s="37"/>
      <c r="G1384" s="37"/>
      <c r="H1384" s="37"/>
      <c r="I1384" s="37"/>
      <c r="J1384" s="37"/>
      <c r="K1384" s="37"/>
      <c r="L1384" s="22"/>
    </row>
    <row r="1385" spans="1:12" x14ac:dyDescent="0.3">
      <c r="A1385" s="22" t="s">
        <v>4690</v>
      </c>
      <c r="B1385" s="262"/>
      <c r="C1385" s="281"/>
      <c r="D1385" s="22">
        <v>1</v>
      </c>
      <c r="E1385" s="22"/>
      <c r="F1385" s="37"/>
      <c r="G1385" s="37"/>
      <c r="H1385" s="37"/>
      <c r="I1385" s="37"/>
      <c r="J1385" s="37"/>
      <c r="K1385" s="37"/>
      <c r="L1385" s="22"/>
    </row>
    <row r="1386" spans="1:12" x14ac:dyDescent="0.3">
      <c r="A1386" s="22" t="s">
        <v>4691</v>
      </c>
      <c r="B1386" s="262"/>
      <c r="C1386" s="281"/>
      <c r="D1386" s="22">
        <v>1</v>
      </c>
      <c r="E1386" s="22"/>
      <c r="F1386" s="37"/>
      <c r="G1386" s="37"/>
      <c r="H1386" s="37"/>
      <c r="I1386" s="37"/>
      <c r="J1386" s="37"/>
      <c r="K1386" s="37"/>
      <c r="L1386" s="22"/>
    </row>
    <row r="1387" spans="1:12" x14ac:dyDescent="0.3">
      <c r="A1387" s="22" t="s">
        <v>4692</v>
      </c>
      <c r="B1387" s="262"/>
      <c r="C1387" s="281"/>
      <c r="D1387" s="22">
        <v>1</v>
      </c>
      <c r="E1387" s="22"/>
      <c r="F1387" s="37"/>
      <c r="G1387" s="37"/>
      <c r="H1387" s="37"/>
      <c r="I1387" s="37"/>
      <c r="J1387" s="37"/>
      <c r="K1387" s="37"/>
      <c r="L1387" s="22"/>
    </row>
    <row r="1388" spans="1:12" x14ac:dyDescent="0.3">
      <c r="A1388" s="22" t="s">
        <v>4693</v>
      </c>
      <c r="B1388" s="262"/>
      <c r="C1388" s="281"/>
      <c r="D1388" s="22">
        <v>1</v>
      </c>
      <c r="E1388" s="22"/>
      <c r="F1388" s="37"/>
      <c r="G1388" s="37"/>
      <c r="H1388" s="37"/>
      <c r="I1388" s="37"/>
      <c r="J1388" s="37"/>
      <c r="K1388" s="37"/>
      <c r="L1388" s="22"/>
    </row>
    <row r="1389" spans="1:12" x14ac:dyDescent="0.3">
      <c r="A1389" s="22" t="s">
        <v>478</v>
      </c>
      <c r="B1389" s="262">
        <v>1</v>
      </c>
      <c r="C1389" s="281" t="s">
        <v>1311</v>
      </c>
      <c r="D1389" s="22">
        <v>0</v>
      </c>
      <c r="E1389" s="22">
        <v>3</v>
      </c>
      <c r="F1389" s="37"/>
      <c r="G1389" s="37"/>
      <c r="H1389" s="37">
        <f>VLOOKUP(E1389,'_Score matrix'!$B$31:$C$35,2,FALSE)</f>
        <v>1</v>
      </c>
      <c r="I1389" s="37">
        <f>D1389*H1389</f>
        <v>0</v>
      </c>
      <c r="J1389" s="37">
        <f>5*H1389</f>
        <v>5</v>
      </c>
      <c r="K1389" s="37"/>
      <c r="L1389" s="22"/>
    </row>
    <row r="1390" spans="1:12" x14ac:dyDescent="0.3">
      <c r="A1390" s="22" t="s">
        <v>479</v>
      </c>
      <c r="B1390" s="262">
        <v>1</v>
      </c>
      <c r="C1390" s="281" t="s">
        <v>1311</v>
      </c>
      <c r="D1390" s="22">
        <v>0</v>
      </c>
      <c r="E1390" s="22">
        <v>3</v>
      </c>
      <c r="F1390" s="37"/>
      <c r="G1390" s="37"/>
      <c r="H1390" s="37">
        <f>VLOOKUP(E1390,'_Score matrix'!$B$31:$C$35,2,FALSE)</f>
        <v>1</v>
      </c>
      <c r="I1390" s="37">
        <f>D1390*H1390</f>
        <v>0</v>
      </c>
      <c r="J1390" s="37">
        <f>5*H1390</f>
        <v>5</v>
      </c>
      <c r="K1390" s="37"/>
      <c r="L1390" s="22"/>
    </row>
    <row r="1391" spans="1:12" x14ac:dyDescent="0.3">
      <c r="A1391" s="22" t="s">
        <v>4694</v>
      </c>
      <c r="B1391" s="262"/>
      <c r="C1391" s="281"/>
      <c r="D1391" s="22">
        <v>1</v>
      </c>
      <c r="E1391" s="22"/>
      <c r="F1391" s="37"/>
      <c r="G1391" s="37"/>
      <c r="H1391" s="37"/>
      <c r="I1391" s="37"/>
      <c r="J1391" s="37"/>
      <c r="K1391" s="37"/>
      <c r="L1391" s="22"/>
    </row>
    <row r="1392" spans="1:12" x14ac:dyDescent="0.3">
      <c r="A1392" s="22" t="s">
        <v>4695</v>
      </c>
      <c r="B1392" s="262"/>
      <c r="C1392" s="281"/>
      <c r="D1392" s="22">
        <v>1</v>
      </c>
      <c r="E1392" s="22"/>
      <c r="F1392" s="37"/>
      <c r="G1392" s="37"/>
      <c r="H1392" s="37"/>
      <c r="I1392" s="37"/>
      <c r="J1392" s="37"/>
      <c r="K1392" s="37"/>
      <c r="L1392" s="22"/>
    </row>
    <row r="1393" spans="1:12" x14ac:dyDescent="0.3">
      <c r="A1393" s="22" t="s">
        <v>4696</v>
      </c>
      <c r="B1393" s="262"/>
      <c r="C1393" s="281"/>
      <c r="D1393" s="22">
        <v>1</v>
      </c>
      <c r="E1393" s="22"/>
      <c r="F1393" s="37"/>
      <c r="G1393" s="37"/>
      <c r="H1393" s="37"/>
      <c r="I1393" s="37"/>
      <c r="J1393" s="37"/>
      <c r="K1393" s="37"/>
      <c r="L1393" s="22"/>
    </row>
    <row r="1394" spans="1:12" x14ac:dyDescent="0.3">
      <c r="A1394" s="22" t="s">
        <v>4697</v>
      </c>
      <c r="B1394" s="262"/>
      <c r="C1394" s="281"/>
      <c r="D1394" s="22">
        <v>1</v>
      </c>
      <c r="E1394" s="22"/>
      <c r="F1394" s="37"/>
      <c r="G1394" s="37"/>
      <c r="H1394" s="37"/>
      <c r="I1394" s="37"/>
      <c r="J1394" s="37"/>
      <c r="K1394" s="37"/>
      <c r="L1394" s="22"/>
    </row>
    <row r="1395" spans="1:12" x14ac:dyDescent="0.3">
      <c r="A1395" s="22" t="s">
        <v>4698</v>
      </c>
      <c r="B1395" s="262"/>
      <c r="C1395" s="281"/>
      <c r="D1395" s="22">
        <v>1</v>
      </c>
      <c r="E1395" s="22"/>
      <c r="F1395" s="37"/>
      <c r="G1395" s="37"/>
      <c r="H1395" s="37"/>
      <c r="I1395" s="37"/>
      <c r="J1395" s="37"/>
      <c r="K1395" s="37"/>
      <c r="L1395" s="22"/>
    </row>
    <row r="1396" spans="1:12" x14ac:dyDescent="0.3">
      <c r="A1396" s="22" t="s">
        <v>4699</v>
      </c>
      <c r="B1396" s="262"/>
      <c r="C1396" s="281"/>
      <c r="D1396" s="22">
        <v>1</v>
      </c>
      <c r="E1396" s="22"/>
      <c r="F1396" s="37"/>
      <c r="G1396" s="37"/>
      <c r="H1396" s="37"/>
      <c r="I1396" s="37"/>
      <c r="J1396" s="37"/>
      <c r="K1396" s="37"/>
      <c r="L1396" s="22"/>
    </row>
    <row r="1397" spans="1:12" x14ac:dyDescent="0.3">
      <c r="A1397" s="22" t="s">
        <v>4700</v>
      </c>
      <c r="B1397" s="262"/>
      <c r="C1397" s="281"/>
      <c r="D1397" s="22">
        <v>1</v>
      </c>
      <c r="E1397" s="22"/>
      <c r="F1397" s="37"/>
      <c r="G1397" s="37"/>
      <c r="H1397" s="37"/>
      <c r="I1397" s="37"/>
      <c r="J1397" s="37"/>
      <c r="K1397" s="37"/>
      <c r="L1397" s="22"/>
    </row>
    <row r="1398" spans="1:12" x14ac:dyDescent="0.3">
      <c r="A1398" s="22" t="s">
        <v>484</v>
      </c>
      <c r="B1398" s="262">
        <v>1</v>
      </c>
      <c r="C1398" s="281" t="s">
        <v>1311</v>
      </c>
      <c r="D1398" s="22">
        <v>0</v>
      </c>
      <c r="E1398" s="22">
        <v>3</v>
      </c>
      <c r="F1398" s="37"/>
      <c r="G1398" s="37"/>
      <c r="H1398" s="37">
        <f>VLOOKUP(E1398,'_Score matrix'!$B$31:$C$35,2,FALSE)</f>
        <v>1</v>
      </c>
      <c r="I1398" s="37">
        <f>D1398*H1398</f>
        <v>0</v>
      </c>
      <c r="J1398" s="37">
        <f>5*H1398</f>
        <v>5</v>
      </c>
      <c r="K1398" s="37"/>
      <c r="L1398" s="22"/>
    </row>
    <row r="1399" spans="1:12" x14ac:dyDescent="0.3">
      <c r="A1399" s="22" t="s">
        <v>4710</v>
      </c>
      <c r="B1399" s="262"/>
      <c r="C1399" s="281"/>
      <c r="D1399" s="22">
        <v>1</v>
      </c>
      <c r="E1399" s="22"/>
      <c r="F1399" s="37"/>
      <c r="G1399" s="37"/>
      <c r="H1399" s="37"/>
      <c r="I1399" s="37"/>
      <c r="J1399" s="37"/>
      <c r="K1399" s="37"/>
      <c r="L1399" s="22"/>
    </row>
    <row r="1400" spans="1:12" x14ac:dyDescent="0.3">
      <c r="A1400" s="22" t="s">
        <v>4711</v>
      </c>
      <c r="B1400" s="262"/>
      <c r="C1400" s="281"/>
      <c r="D1400" s="22">
        <v>1</v>
      </c>
      <c r="E1400" s="22"/>
      <c r="F1400" s="37"/>
      <c r="G1400" s="37"/>
      <c r="H1400" s="37"/>
      <c r="I1400" s="37"/>
      <c r="J1400" s="37"/>
      <c r="K1400" s="37"/>
      <c r="L1400" s="22"/>
    </row>
    <row r="1401" spans="1:12" x14ac:dyDescent="0.3">
      <c r="A1401" s="22" t="s">
        <v>4712</v>
      </c>
      <c r="B1401" s="262"/>
      <c r="C1401" s="281"/>
      <c r="D1401" s="22">
        <v>1</v>
      </c>
      <c r="E1401" s="22"/>
      <c r="F1401" s="37"/>
      <c r="G1401" s="37"/>
      <c r="H1401" s="37"/>
      <c r="I1401" s="37"/>
      <c r="J1401" s="37"/>
      <c r="K1401" s="37"/>
      <c r="L1401" s="22"/>
    </row>
    <row r="1402" spans="1:12" x14ac:dyDescent="0.3">
      <c r="A1402" s="22" t="s">
        <v>4713</v>
      </c>
      <c r="B1402" s="262"/>
      <c r="C1402" s="281"/>
      <c r="D1402" s="22">
        <v>1</v>
      </c>
      <c r="E1402" s="22"/>
      <c r="F1402" s="37"/>
      <c r="G1402" s="37"/>
      <c r="H1402" s="37"/>
      <c r="I1402" s="37"/>
      <c r="J1402" s="37"/>
      <c r="K1402" s="37"/>
      <c r="L1402" s="22"/>
    </row>
    <row r="1403" spans="1:12" x14ac:dyDescent="0.3">
      <c r="A1403" s="22" t="s">
        <v>4731</v>
      </c>
      <c r="B1403" s="262"/>
      <c r="C1403" s="281"/>
      <c r="D1403" s="22">
        <v>1</v>
      </c>
      <c r="E1403" s="22"/>
      <c r="F1403" s="37"/>
      <c r="G1403" s="37"/>
      <c r="H1403" s="37"/>
      <c r="I1403" s="37"/>
      <c r="J1403" s="37"/>
      <c r="K1403" s="37"/>
      <c r="L1403" s="22"/>
    </row>
    <row r="1404" spans="1:12" x14ac:dyDescent="0.3">
      <c r="A1404" s="781" t="s">
        <v>4767</v>
      </c>
      <c r="B1404" s="782"/>
      <c r="C1404" s="783"/>
      <c r="D1404" s="784"/>
      <c r="E1404" s="784"/>
      <c r="F1404" s="784"/>
      <c r="G1404" s="784"/>
      <c r="H1404" s="784"/>
      <c r="I1404" s="784"/>
      <c r="J1404" s="784"/>
      <c r="K1404" s="784"/>
      <c r="L1404" s="784"/>
    </row>
    <row r="1405" spans="1:12" x14ac:dyDescent="0.3">
      <c r="A1405" s="22" t="s">
        <v>4759</v>
      </c>
      <c r="B1405" s="262">
        <v>1</v>
      </c>
      <c r="C1405" s="281" t="s">
        <v>1311</v>
      </c>
      <c r="D1405" s="22">
        <v>0</v>
      </c>
      <c r="E1405" s="22">
        <v>3</v>
      </c>
      <c r="F1405" s="37"/>
      <c r="G1405" s="37"/>
      <c r="H1405" s="37">
        <f>VLOOKUP(E1405,'_Score matrix'!$B$31:$C$35,2,FALSE)</f>
        <v>1</v>
      </c>
      <c r="I1405" s="37">
        <f>D1405*H1405</f>
        <v>0</v>
      </c>
      <c r="J1405" s="37">
        <f>5*H1405</f>
        <v>5</v>
      </c>
      <c r="K1405" s="37"/>
      <c r="L1405" s="22"/>
    </row>
    <row r="1406" spans="1:12" x14ac:dyDescent="0.3">
      <c r="A1406" s="22" t="s">
        <v>4760</v>
      </c>
      <c r="B1406" s="262">
        <v>1</v>
      </c>
      <c r="C1406" s="281" t="s">
        <v>1311</v>
      </c>
      <c r="D1406" s="22">
        <v>0</v>
      </c>
      <c r="E1406" s="22">
        <v>3</v>
      </c>
      <c r="F1406" s="37"/>
      <c r="G1406" s="37"/>
      <c r="H1406" s="37">
        <f>VLOOKUP(E1406,'_Score matrix'!$B$31:$C$35,2,FALSE)</f>
        <v>1</v>
      </c>
      <c r="I1406" s="37">
        <f>D1406*H1406</f>
        <v>0</v>
      </c>
      <c r="J1406" s="37">
        <f>5*H1406</f>
        <v>5</v>
      </c>
      <c r="K1406" s="37"/>
      <c r="L1406" s="22"/>
    </row>
    <row r="1407" spans="1:12" x14ac:dyDescent="0.3">
      <c r="A1407" s="22" t="s">
        <v>4816</v>
      </c>
      <c r="B1407" s="262"/>
      <c r="C1407" s="281"/>
      <c r="D1407" s="22">
        <v>1</v>
      </c>
      <c r="E1407" s="22"/>
      <c r="F1407" s="37"/>
      <c r="G1407" s="37"/>
      <c r="H1407" s="37"/>
      <c r="I1407" s="37"/>
      <c r="J1407" s="37"/>
      <c r="K1407" s="37"/>
      <c r="L1407" s="22"/>
    </row>
    <row r="1408" spans="1:12" x14ac:dyDescent="0.3">
      <c r="A1408" s="22" t="s">
        <v>4817</v>
      </c>
      <c r="B1408" s="262"/>
      <c r="C1408" s="281"/>
      <c r="D1408" s="22">
        <v>1</v>
      </c>
      <c r="E1408" s="22"/>
      <c r="F1408" s="37"/>
      <c r="G1408" s="37"/>
      <c r="H1408" s="37"/>
      <c r="I1408" s="37"/>
      <c r="J1408" s="37"/>
      <c r="K1408" s="37"/>
      <c r="L1408" s="22"/>
    </row>
    <row r="1409" spans="1:12" x14ac:dyDescent="0.3">
      <c r="A1409" s="22" t="s">
        <v>4818</v>
      </c>
      <c r="B1409" s="262"/>
      <c r="C1409" s="281"/>
      <c r="D1409" s="22">
        <v>1</v>
      </c>
      <c r="E1409" s="22"/>
      <c r="F1409" s="37"/>
      <c r="G1409" s="37"/>
      <c r="H1409" s="37"/>
      <c r="I1409" s="37"/>
      <c r="J1409" s="37"/>
      <c r="K1409" s="37"/>
      <c r="L1409" s="22"/>
    </row>
    <row r="1410" spans="1:12" x14ac:dyDescent="0.3">
      <c r="A1410" s="22" t="s">
        <v>4819</v>
      </c>
      <c r="B1410" s="262"/>
      <c r="C1410" s="281"/>
      <c r="D1410" s="22">
        <v>1</v>
      </c>
      <c r="E1410" s="22"/>
      <c r="F1410" s="37"/>
      <c r="G1410" s="37"/>
      <c r="H1410" s="37"/>
      <c r="I1410" s="37"/>
      <c r="J1410" s="37"/>
      <c r="K1410" s="37"/>
      <c r="L1410" s="22"/>
    </row>
    <row r="1411" spans="1:12" x14ac:dyDescent="0.3">
      <c r="A1411" s="22" t="s">
        <v>4820</v>
      </c>
      <c r="B1411" s="262"/>
      <c r="C1411" s="281"/>
      <c r="D1411" s="22">
        <v>1</v>
      </c>
      <c r="E1411" s="22"/>
      <c r="F1411" s="37"/>
      <c r="G1411" s="37"/>
      <c r="H1411" s="37"/>
      <c r="I1411" s="37"/>
      <c r="J1411" s="37"/>
      <c r="K1411" s="37"/>
      <c r="L1411" s="22"/>
    </row>
    <row r="1412" spans="1:12" x14ac:dyDescent="0.3">
      <c r="A1412" s="22" t="s">
        <v>4821</v>
      </c>
      <c r="B1412" s="262"/>
      <c r="C1412" s="281"/>
      <c r="D1412" s="22">
        <v>1</v>
      </c>
      <c r="E1412" s="22"/>
      <c r="F1412" s="37"/>
      <c r="G1412" s="37"/>
      <c r="H1412" s="37"/>
      <c r="I1412" s="37"/>
      <c r="J1412" s="37"/>
      <c r="K1412" s="37"/>
      <c r="L1412" s="22"/>
    </row>
    <row r="1413" spans="1:12" x14ac:dyDescent="0.3">
      <c r="A1413" s="22" t="s">
        <v>4822</v>
      </c>
      <c r="B1413" s="262"/>
      <c r="C1413" s="281"/>
      <c r="D1413" s="22">
        <v>1</v>
      </c>
      <c r="E1413" s="22"/>
      <c r="F1413" s="37"/>
      <c r="G1413" s="37"/>
      <c r="H1413" s="37"/>
      <c r="I1413" s="37"/>
      <c r="J1413" s="37"/>
      <c r="K1413" s="37"/>
      <c r="L1413" s="22"/>
    </row>
    <row r="1414" spans="1:12" x14ac:dyDescent="0.3">
      <c r="A1414" s="22" t="s">
        <v>4823</v>
      </c>
      <c r="B1414" s="262"/>
      <c r="C1414" s="281"/>
      <c r="D1414" s="22">
        <v>1</v>
      </c>
      <c r="E1414" s="22"/>
      <c r="F1414" s="37"/>
      <c r="G1414" s="37"/>
      <c r="H1414" s="37"/>
      <c r="I1414" s="37"/>
      <c r="J1414" s="37"/>
      <c r="K1414" s="37"/>
      <c r="L1414" s="22"/>
    </row>
    <row r="1415" spans="1:12" x14ac:dyDescent="0.3">
      <c r="A1415" s="22" t="s">
        <v>4761</v>
      </c>
      <c r="B1415" s="262">
        <v>1</v>
      </c>
      <c r="C1415" s="281" t="s">
        <v>1311</v>
      </c>
      <c r="D1415" s="22">
        <v>0</v>
      </c>
      <c r="E1415" s="22">
        <v>3</v>
      </c>
      <c r="F1415" s="200" t="s">
        <v>4398</v>
      </c>
      <c r="G1415" s="200" t="str">
        <f>IF(B1415=1,F1415,"")</f>
        <v>GV.RR-02</v>
      </c>
      <c r="H1415" s="37">
        <f>VLOOKUP(E1415,'_Score matrix'!$B$31:$C$35,2,FALSE)</f>
        <v>1</v>
      </c>
      <c r="I1415" s="37">
        <f t="shared" ref="I1415:I1420" si="293">D1415*H1415</f>
        <v>0</v>
      </c>
      <c r="J1415" s="37">
        <f t="shared" ref="J1415:J1420" si="294">5*H1415</f>
        <v>5</v>
      </c>
      <c r="K1415" s="37"/>
      <c r="L1415" s="22"/>
    </row>
    <row r="1416" spans="1:12" x14ac:dyDescent="0.3">
      <c r="A1416" s="22" t="s">
        <v>4762</v>
      </c>
      <c r="B1416" s="262">
        <v>1</v>
      </c>
      <c r="C1416" s="281" t="s">
        <v>1311</v>
      </c>
      <c r="D1416" s="22">
        <v>0</v>
      </c>
      <c r="E1416" s="22">
        <v>3</v>
      </c>
      <c r="F1416" s="37"/>
      <c r="G1416" s="37"/>
      <c r="H1416" s="37">
        <f>VLOOKUP(E1416,'_Score matrix'!$B$31:$C$35,2,FALSE)</f>
        <v>1</v>
      </c>
      <c r="I1416" s="37">
        <f t="shared" si="293"/>
        <v>0</v>
      </c>
      <c r="J1416" s="37">
        <f t="shared" si="294"/>
        <v>5</v>
      </c>
      <c r="K1416" s="37"/>
      <c r="L1416" s="22"/>
    </row>
    <row r="1417" spans="1:12" x14ac:dyDescent="0.3">
      <c r="A1417" s="22" t="s">
        <v>4763</v>
      </c>
      <c r="B1417" s="262">
        <v>1</v>
      </c>
      <c r="C1417" s="281" t="s">
        <v>1311</v>
      </c>
      <c r="D1417" s="22">
        <v>0</v>
      </c>
      <c r="E1417" s="22">
        <v>3</v>
      </c>
      <c r="F1417" s="37"/>
      <c r="G1417" s="37"/>
      <c r="H1417" s="37">
        <f>VLOOKUP(E1417,'_Score matrix'!$B$31:$C$35,2,FALSE)</f>
        <v>1</v>
      </c>
      <c r="I1417" s="37">
        <f t="shared" si="293"/>
        <v>0</v>
      </c>
      <c r="J1417" s="37">
        <f t="shared" si="294"/>
        <v>5</v>
      </c>
      <c r="K1417" s="37"/>
      <c r="L1417" s="22"/>
    </row>
    <row r="1418" spans="1:12" x14ac:dyDescent="0.3">
      <c r="A1418" s="22" t="s">
        <v>4764</v>
      </c>
      <c r="B1418" s="262">
        <v>1</v>
      </c>
      <c r="C1418" s="281" t="s">
        <v>1311</v>
      </c>
      <c r="D1418" s="22">
        <v>0</v>
      </c>
      <c r="E1418" s="22">
        <v>3</v>
      </c>
      <c r="F1418" s="37"/>
      <c r="G1418" s="37"/>
      <c r="H1418" s="37">
        <f>VLOOKUP(E1418,'_Score matrix'!$B$31:$C$35,2,FALSE)</f>
        <v>1</v>
      </c>
      <c r="I1418" s="37">
        <f t="shared" si="293"/>
        <v>0</v>
      </c>
      <c r="J1418" s="37">
        <f t="shared" si="294"/>
        <v>5</v>
      </c>
      <c r="K1418" s="37"/>
      <c r="L1418" s="22"/>
    </row>
    <row r="1419" spans="1:12" x14ac:dyDescent="0.3">
      <c r="A1419" s="22" t="s">
        <v>4765</v>
      </c>
      <c r="B1419" s="262">
        <v>1</v>
      </c>
      <c r="C1419" s="281" t="s">
        <v>1311</v>
      </c>
      <c r="D1419" s="22">
        <v>0</v>
      </c>
      <c r="E1419" s="22">
        <v>3</v>
      </c>
      <c r="F1419" s="37"/>
      <c r="G1419" s="37"/>
      <c r="H1419" s="37">
        <f>VLOOKUP(E1419,'_Score matrix'!$B$31:$C$35,2,FALSE)</f>
        <v>1</v>
      </c>
      <c r="I1419" s="37">
        <f t="shared" si="293"/>
        <v>0</v>
      </c>
      <c r="J1419" s="37">
        <f t="shared" si="294"/>
        <v>5</v>
      </c>
      <c r="K1419" s="37"/>
      <c r="L1419" s="22"/>
    </row>
    <row r="1420" spans="1:12" x14ac:dyDescent="0.3">
      <c r="A1420" s="22" t="s">
        <v>4766</v>
      </c>
      <c r="B1420" s="262">
        <v>1</v>
      </c>
      <c r="C1420" s="281" t="s">
        <v>1311</v>
      </c>
      <c r="D1420" s="22">
        <v>0</v>
      </c>
      <c r="E1420" s="22">
        <v>3</v>
      </c>
      <c r="F1420" s="37"/>
      <c r="G1420" s="37"/>
      <c r="H1420" s="37">
        <f>VLOOKUP(E1420,'_Score matrix'!$B$31:$C$35,2,FALSE)</f>
        <v>1</v>
      </c>
      <c r="I1420" s="37">
        <f t="shared" si="293"/>
        <v>0</v>
      </c>
      <c r="J1420" s="37">
        <f t="shared" si="294"/>
        <v>5</v>
      </c>
      <c r="K1420" s="37"/>
      <c r="L1420" s="22"/>
    </row>
    <row r="1421" spans="1:12" x14ac:dyDescent="0.3">
      <c r="A1421" s="22" t="s">
        <v>4768</v>
      </c>
      <c r="B1421" s="262">
        <v>1</v>
      </c>
      <c r="C1421" s="281" t="s">
        <v>1311</v>
      </c>
      <c r="D1421" s="22">
        <v>0</v>
      </c>
      <c r="E1421" s="22">
        <v>3</v>
      </c>
      <c r="F1421" s="37"/>
      <c r="G1421" s="37"/>
      <c r="H1421" s="37">
        <f>VLOOKUP(E1421,'_Score matrix'!$B$31:$C$35,2,FALSE)</f>
        <v>1</v>
      </c>
      <c r="I1421" s="37">
        <f t="shared" ref="I1421" si="295">D1421*H1421</f>
        <v>0</v>
      </c>
      <c r="J1421" s="37">
        <f t="shared" ref="J1421" si="296">5*H1421</f>
        <v>5</v>
      </c>
      <c r="K1421" s="37"/>
      <c r="L1421" s="22"/>
    </row>
    <row r="1422" spans="1:12" x14ac:dyDescent="0.3">
      <c r="A1422" s="22" t="s">
        <v>4791</v>
      </c>
      <c r="B1422" s="262"/>
      <c r="C1422" s="281"/>
      <c r="D1422" s="22">
        <v>1</v>
      </c>
      <c r="E1422" s="22"/>
      <c r="F1422" s="37"/>
      <c r="G1422" s="37"/>
      <c r="H1422" s="37"/>
      <c r="I1422" s="37"/>
      <c r="J1422" s="37"/>
      <c r="K1422" s="37"/>
      <c r="L1422" s="22"/>
    </row>
    <row r="1423" spans="1:12" x14ac:dyDescent="0.3">
      <c r="A1423" s="22" t="s">
        <v>4792</v>
      </c>
      <c r="B1423" s="262"/>
      <c r="C1423" s="281"/>
      <c r="D1423" s="22">
        <v>1</v>
      </c>
      <c r="E1423" s="22"/>
      <c r="F1423" s="37"/>
      <c r="G1423" s="37"/>
      <c r="H1423" s="37"/>
      <c r="I1423" s="37"/>
      <c r="J1423" s="37"/>
      <c r="K1423" s="37"/>
      <c r="L1423" s="22"/>
    </row>
    <row r="1424" spans="1:12" x14ac:dyDescent="0.3">
      <c r="A1424" s="22" t="s">
        <v>4793</v>
      </c>
      <c r="B1424" s="262"/>
      <c r="C1424" s="281"/>
      <c r="D1424" s="22">
        <v>1</v>
      </c>
      <c r="E1424" s="22"/>
      <c r="F1424" s="37"/>
      <c r="G1424" s="37"/>
      <c r="H1424" s="37"/>
      <c r="I1424" s="37"/>
      <c r="J1424" s="37"/>
      <c r="K1424" s="37"/>
      <c r="L1424" s="22"/>
    </row>
    <row r="1425" spans="1:12" x14ac:dyDescent="0.3">
      <c r="A1425" s="22" t="s">
        <v>4794</v>
      </c>
      <c r="B1425" s="262"/>
      <c r="C1425" s="281"/>
      <c r="D1425" s="22">
        <v>1</v>
      </c>
      <c r="E1425" s="22"/>
      <c r="F1425" s="37"/>
      <c r="G1425" s="37"/>
      <c r="H1425" s="37"/>
      <c r="I1425" s="37"/>
      <c r="J1425" s="37"/>
      <c r="K1425" s="37"/>
      <c r="L1425" s="22"/>
    </row>
    <row r="1426" spans="1:12" x14ac:dyDescent="0.3">
      <c r="A1426" s="22" t="s">
        <v>4795</v>
      </c>
      <c r="B1426" s="262"/>
      <c r="C1426" s="281"/>
      <c r="D1426" s="22">
        <v>1</v>
      </c>
      <c r="E1426" s="22"/>
      <c r="F1426" s="37"/>
      <c r="G1426" s="37"/>
      <c r="H1426" s="37"/>
      <c r="I1426" s="37"/>
      <c r="J1426" s="37"/>
      <c r="K1426" s="37"/>
      <c r="L1426" s="22"/>
    </row>
    <row r="1427" spans="1:12" x14ac:dyDescent="0.3">
      <c r="A1427" s="22" t="s">
        <v>4796</v>
      </c>
      <c r="B1427" s="262"/>
      <c r="C1427" s="281"/>
      <c r="D1427" s="22">
        <v>1</v>
      </c>
      <c r="E1427" s="22"/>
      <c r="F1427" s="37"/>
      <c r="G1427" s="37"/>
      <c r="H1427" s="37"/>
      <c r="I1427" s="37"/>
      <c r="J1427" s="37"/>
      <c r="K1427" s="37"/>
      <c r="L1427" s="22"/>
    </row>
    <row r="1428" spans="1:12" x14ac:dyDescent="0.3">
      <c r="A1428" s="22" t="s">
        <v>5073</v>
      </c>
      <c r="B1428" s="262"/>
      <c r="C1428" s="281"/>
      <c r="D1428" s="22">
        <v>1</v>
      </c>
      <c r="E1428" s="22"/>
      <c r="F1428" s="37"/>
      <c r="G1428" s="37"/>
      <c r="H1428" s="37"/>
      <c r="I1428" s="37"/>
      <c r="J1428" s="37"/>
      <c r="K1428" s="37"/>
      <c r="L1428" s="22"/>
    </row>
    <row r="1429" spans="1:12" ht="15.15" thickBot="1" x14ac:dyDescent="0.35">
      <c r="A1429" s="785" t="s">
        <v>4871</v>
      </c>
      <c r="B1429" s="264">
        <v>1</v>
      </c>
      <c r="C1429" s="282" t="s">
        <v>1311</v>
      </c>
      <c r="D1429" s="58">
        <v>0</v>
      </c>
      <c r="E1429" s="58">
        <v>3</v>
      </c>
      <c r="F1429" s="39"/>
      <c r="G1429" s="39"/>
      <c r="H1429" s="37">
        <f>VLOOKUP(E1429,'_Score matrix'!$B$31:$C$35,2,FALSE)</f>
        <v>1</v>
      </c>
      <c r="I1429" s="37">
        <f t="shared" ref="I1429" si="297">D1429*H1429</f>
        <v>0</v>
      </c>
      <c r="J1429" s="37">
        <f t="shared" ref="J1429" si="298">5*H1429</f>
        <v>5</v>
      </c>
      <c r="K1429" s="39"/>
    </row>
    <row r="1430" spans="1:12" ht="15.15" thickBot="1" x14ac:dyDescent="0.35">
      <c r="A1430" s="69" t="s">
        <v>377</v>
      </c>
      <c r="B1430" s="257"/>
      <c r="C1430" s="276"/>
      <c r="D1430" s="20">
        <f>SUMIFS(D:D,$A:$A,"M 6*",$B:$B,1,$C:$C,"M",$L:$L,"&lt;&gt;NIST MAPPING")</f>
        <v>0</v>
      </c>
      <c r="E1430" s="20">
        <f>SUMIFS(E:E,$A:$A,"M 6*",$B:$B,1,$C:$C,"M",$L:$L,"&lt;&gt;NIST MAPPING")</f>
        <v>30</v>
      </c>
      <c r="F1430" s="33"/>
      <c r="G1430" s="33"/>
      <c r="H1430" s="33">
        <f>SUMIFS(H:H,$A:$A,"M 6*",$B:$B,1,$C:$C,"M",$L:$L,"&lt;&gt;NIST MAPPING")</f>
        <v>10</v>
      </c>
      <c r="I1430" s="33">
        <f>SUMIFS(I:I,$A:$A,"M 6*",$B:$B,1,$C:$C,"M",$L:$L,"&lt;&gt;NIST MAPPING")</f>
        <v>0</v>
      </c>
      <c r="J1430" s="33">
        <f>SUMIFS(J:J,$A:$A,"M 6*",$B:$B,1,$C:$C,"M",$L:$L,"&lt;&gt;NIST MAPPING")</f>
        <v>50</v>
      </c>
      <c r="K1430" s="33">
        <f>IF(ROUND(100*(I1430-H1430)/(J1430-H1430),2) &lt; 0, 0, ROUND(100*(I1430-H1430)/(J1430-H1430),2))</f>
        <v>0</v>
      </c>
      <c r="L1430" s="457"/>
    </row>
    <row r="1431" spans="1:12" x14ac:dyDescent="0.3">
      <c r="A1431" s="772" t="s">
        <v>4834</v>
      </c>
      <c r="B1431" s="773"/>
      <c r="C1431" s="774"/>
      <c r="D1431" s="775"/>
      <c r="E1431" s="775"/>
      <c r="F1431" s="775"/>
      <c r="G1431" s="775"/>
      <c r="H1431" s="775"/>
      <c r="I1431" s="775"/>
      <c r="J1431" s="775"/>
      <c r="K1431" s="775"/>
      <c r="L1431" s="775"/>
    </row>
    <row r="1432" spans="1:12" x14ac:dyDescent="0.3">
      <c r="A1432" s="22" t="s">
        <v>4797</v>
      </c>
      <c r="B1432" s="262">
        <v>1</v>
      </c>
      <c r="C1432" s="281" t="s">
        <v>1311</v>
      </c>
      <c r="D1432" s="22">
        <v>0</v>
      </c>
      <c r="E1432" s="22">
        <v>3</v>
      </c>
      <c r="F1432" s="37" t="s">
        <v>4457</v>
      </c>
      <c r="G1432" s="37" t="str">
        <f>IF(B1432=1,F1432,"")</f>
        <v>PR.PS-04</v>
      </c>
      <c r="H1432" s="37">
        <f>VLOOKUP(E1432,'_Score matrix'!$B$31:$C$35,2,FALSE)</f>
        <v>1</v>
      </c>
      <c r="I1432" s="37">
        <f>D1432*H1432</f>
        <v>0</v>
      </c>
      <c r="J1432" s="37">
        <f>5*H1432</f>
        <v>5</v>
      </c>
      <c r="K1432" s="37"/>
      <c r="L1432" s="22"/>
    </row>
    <row r="1433" spans="1:12" x14ac:dyDescent="0.3">
      <c r="A1433" s="22" t="s">
        <v>4798</v>
      </c>
      <c r="B1433" s="262">
        <v>1</v>
      </c>
      <c r="C1433" s="281" t="s">
        <v>1311</v>
      </c>
      <c r="D1433" s="22">
        <v>0</v>
      </c>
      <c r="E1433" s="22">
        <v>3</v>
      </c>
      <c r="F1433" s="37" t="s">
        <v>4452</v>
      </c>
      <c r="G1433" s="37" t="str">
        <f>IF(B1433=1,F1433,"")</f>
        <v>PR.DS-11</v>
      </c>
      <c r="H1433" s="37">
        <f>VLOOKUP(E1433,'_Score matrix'!$B$31:$C$35,2,FALSE)</f>
        <v>1</v>
      </c>
      <c r="I1433" s="37">
        <f>D1433*H1433</f>
        <v>0</v>
      </c>
      <c r="J1433" s="37">
        <f>5*H1433</f>
        <v>5</v>
      </c>
      <c r="K1433" s="37"/>
      <c r="L1433" s="22"/>
    </row>
    <row r="1434" spans="1:12" x14ac:dyDescent="0.3">
      <c r="A1434" s="249" t="str">
        <f>A1433</f>
        <v>M 7.2</v>
      </c>
      <c r="B1434" s="249">
        <f>B1433</f>
        <v>1</v>
      </c>
      <c r="C1434" s="804" t="str">
        <f>C1433</f>
        <v>M</v>
      </c>
      <c r="D1434" s="249">
        <f>D1433</f>
        <v>0</v>
      </c>
      <c r="E1434" s="249">
        <f>E1433</f>
        <v>3</v>
      </c>
      <c r="F1434" s="249" t="s">
        <v>4457</v>
      </c>
      <c r="G1434" s="249" t="str">
        <f t="shared" ref="G1434" si="299">IF(B1434=1,F1434,"")</f>
        <v>PR.PS-04</v>
      </c>
      <c r="H1434" s="249">
        <f>H1433</f>
        <v>1</v>
      </c>
      <c r="I1434" s="249">
        <f>I1433</f>
        <v>0</v>
      </c>
      <c r="J1434" s="249">
        <f>J1433</f>
        <v>5</v>
      </c>
      <c r="K1434" s="249"/>
      <c r="L1434" s="426" t="s">
        <v>2516</v>
      </c>
    </row>
    <row r="1435" spans="1:12" x14ac:dyDescent="0.3">
      <c r="A1435" s="22" t="s">
        <v>4805</v>
      </c>
      <c r="B1435" s="262"/>
      <c r="C1435" s="281"/>
      <c r="D1435" s="22"/>
      <c r="E1435" s="22"/>
      <c r="F1435" s="37"/>
      <c r="G1435" s="37"/>
      <c r="H1435" s="37"/>
      <c r="I1435" s="37"/>
      <c r="J1435" s="37"/>
      <c r="K1435" s="37"/>
      <c r="L1435" s="22"/>
    </row>
    <row r="1436" spans="1:12" x14ac:dyDescent="0.3">
      <c r="A1436" s="22" t="s">
        <v>4806</v>
      </c>
      <c r="B1436" s="262"/>
      <c r="C1436" s="281"/>
      <c r="D1436" s="22"/>
      <c r="E1436" s="22"/>
      <c r="F1436" s="37"/>
      <c r="G1436" s="37"/>
      <c r="H1436" s="37"/>
      <c r="I1436" s="37"/>
      <c r="J1436" s="37"/>
      <c r="K1436" s="37"/>
      <c r="L1436" s="22"/>
    </row>
    <row r="1437" spans="1:12" x14ac:dyDescent="0.3">
      <c r="A1437" s="22" t="s">
        <v>4807</v>
      </c>
      <c r="B1437" s="262"/>
      <c r="C1437" s="281"/>
      <c r="D1437" s="22"/>
      <c r="E1437" s="22"/>
      <c r="F1437" s="37"/>
      <c r="G1437" s="37"/>
      <c r="H1437" s="37"/>
      <c r="I1437" s="37"/>
      <c r="J1437" s="37"/>
      <c r="K1437" s="37"/>
      <c r="L1437" s="22"/>
    </row>
    <row r="1438" spans="1:12" x14ac:dyDescent="0.3">
      <c r="A1438" s="22" t="s">
        <v>4808</v>
      </c>
      <c r="B1438" s="262"/>
      <c r="C1438" s="281"/>
      <c r="D1438" s="22"/>
      <c r="E1438" s="22"/>
      <c r="F1438" s="37"/>
      <c r="G1438" s="37"/>
      <c r="H1438" s="37"/>
      <c r="I1438" s="37"/>
      <c r="J1438" s="37"/>
      <c r="K1438" s="37"/>
      <c r="L1438" s="22"/>
    </row>
    <row r="1439" spans="1:12" x14ac:dyDescent="0.3">
      <c r="A1439" s="22" t="s">
        <v>4809</v>
      </c>
      <c r="B1439" s="262"/>
      <c r="C1439" s="281"/>
      <c r="D1439" s="22"/>
      <c r="E1439" s="22"/>
      <c r="F1439" s="37"/>
      <c r="G1439" s="37"/>
      <c r="H1439" s="37"/>
      <c r="I1439" s="37"/>
      <c r="J1439" s="37"/>
      <c r="K1439" s="37"/>
      <c r="L1439" s="22"/>
    </row>
    <row r="1440" spans="1:12" x14ac:dyDescent="0.3">
      <c r="A1440" s="22" t="s">
        <v>4810</v>
      </c>
      <c r="B1440" s="262"/>
      <c r="C1440" s="281"/>
      <c r="D1440" s="22"/>
      <c r="E1440" s="22"/>
      <c r="F1440" s="37"/>
      <c r="G1440" s="37"/>
      <c r="H1440" s="37"/>
      <c r="I1440" s="37"/>
      <c r="J1440" s="37"/>
      <c r="K1440" s="37"/>
      <c r="L1440" s="22"/>
    </row>
    <row r="1441" spans="1:12" x14ac:dyDescent="0.3">
      <c r="A1441" s="22" t="s">
        <v>4811</v>
      </c>
      <c r="B1441" s="262"/>
      <c r="C1441" s="281"/>
      <c r="D1441" s="22"/>
      <c r="E1441" s="22"/>
      <c r="F1441" s="37"/>
      <c r="G1441" s="37"/>
      <c r="H1441" s="37"/>
      <c r="I1441" s="37"/>
      <c r="J1441" s="37"/>
      <c r="K1441" s="37"/>
      <c r="L1441" s="22"/>
    </row>
    <row r="1442" spans="1:12" x14ac:dyDescent="0.3">
      <c r="A1442" s="22" t="s">
        <v>4812</v>
      </c>
      <c r="B1442" s="262"/>
      <c r="C1442" s="281"/>
      <c r="D1442" s="22"/>
      <c r="E1442" s="22"/>
      <c r="F1442" s="37"/>
      <c r="G1442" s="37"/>
      <c r="H1442" s="37"/>
      <c r="I1442" s="37"/>
      <c r="J1442" s="37"/>
      <c r="K1442" s="37"/>
      <c r="L1442" s="22"/>
    </row>
    <row r="1443" spans="1:12" x14ac:dyDescent="0.3">
      <c r="A1443" s="22" t="s">
        <v>4813</v>
      </c>
      <c r="B1443" s="262"/>
      <c r="C1443" s="281"/>
      <c r="D1443" s="22"/>
      <c r="E1443" s="22"/>
      <c r="F1443" s="37"/>
      <c r="G1443" s="37"/>
      <c r="H1443" s="37"/>
      <c r="I1443" s="37"/>
      <c r="J1443" s="37"/>
      <c r="K1443" s="37"/>
      <c r="L1443" s="22"/>
    </row>
    <row r="1444" spans="1:12" x14ac:dyDescent="0.3">
      <c r="A1444" s="22" t="s">
        <v>4814</v>
      </c>
      <c r="B1444" s="262"/>
      <c r="C1444" s="281"/>
      <c r="D1444" s="22"/>
      <c r="E1444" s="22"/>
      <c r="F1444" s="37"/>
      <c r="G1444" s="37"/>
      <c r="H1444" s="37"/>
      <c r="I1444" s="37"/>
      <c r="J1444" s="37"/>
      <c r="K1444" s="37"/>
      <c r="L1444" s="22"/>
    </row>
    <row r="1445" spans="1:12" x14ac:dyDescent="0.3">
      <c r="A1445" s="22" t="s">
        <v>4799</v>
      </c>
      <c r="B1445" s="262">
        <v>1</v>
      </c>
      <c r="C1445" s="281" t="s">
        <v>1311</v>
      </c>
      <c r="D1445" s="22">
        <v>0</v>
      </c>
      <c r="E1445" s="22">
        <v>3</v>
      </c>
      <c r="F1445" s="37" t="s">
        <v>4457</v>
      </c>
      <c r="G1445" s="37" t="str">
        <f>IF(B1445=1,F1445,"")</f>
        <v>PR.PS-04</v>
      </c>
      <c r="H1445" s="37">
        <f>VLOOKUP(E1445,'_Score matrix'!$B$31:$C$35,2,FALSE)</f>
        <v>1</v>
      </c>
      <c r="I1445" s="37">
        <f t="shared" ref="I1445:I1453" si="300">D1445*H1445</f>
        <v>0</v>
      </c>
      <c r="J1445" s="37">
        <f t="shared" ref="J1445:J1453" si="301">5*H1445</f>
        <v>5</v>
      </c>
      <c r="K1445" s="37"/>
      <c r="L1445" s="22"/>
    </row>
    <row r="1446" spans="1:12" x14ac:dyDescent="0.3">
      <c r="A1446" s="249" t="str">
        <f>A1445</f>
        <v>M 7.4</v>
      </c>
      <c r="B1446" s="249">
        <f>B1445</f>
        <v>1</v>
      </c>
      <c r="C1446" s="804" t="str">
        <f>C1445</f>
        <v>M</v>
      </c>
      <c r="D1446" s="249">
        <f>D1445</f>
        <v>0</v>
      </c>
      <c r="E1446" s="249">
        <f>E1445</f>
        <v>3</v>
      </c>
      <c r="F1446" s="249" t="s">
        <v>4434</v>
      </c>
      <c r="G1446" s="249" t="str">
        <f t="shared" ref="G1446" si="302">IF(B1446=1,F1446,"")</f>
        <v>GV.PO-01</v>
      </c>
      <c r="H1446" s="249">
        <f>H1445</f>
        <v>1</v>
      </c>
      <c r="I1446" s="249">
        <f>I1445</f>
        <v>0</v>
      </c>
      <c r="J1446" s="249">
        <f>J1445</f>
        <v>5</v>
      </c>
      <c r="K1446" s="249"/>
      <c r="L1446" s="426" t="s">
        <v>2516</v>
      </c>
    </row>
    <row r="1447" spans="1:12" x14ac:dyDescent="0.3">
      <c r="A1447" s="22" t="s">
        <v>4800</v>
      </c>
      <c r="B1447" s="262">
        <v>1</v>
      </c>
      <c r="C1447" s="281" t="s">
        <v>1311</v>
      </c>
      <c r="D1447" s="22">
        <v>0</v>
      </c>
      <c r="E1447" s="22">
        <v>3</v>
      </c>
      <c r="F1447" s="37" t="s">
        <v>4478</v>
      </c>
      <c r="G1447" s="37" t="str">
        <f>IF(B1447=1,F1447,"")</f>
        <v>DE.AE-03</v>
      </c>
      <c r="H1447" s="37">
        <f>VLOOKUP(E1447,'_Score matrix'!$B$31:$C$35,2,FALSE)</f>
        <v>1</v>
      </c>
      <c r="I1447" s="37">
        <f t="shared" si="300"/>
        <v>0</v>
      </c>
      <c r="J1447" s="37">
        <f t="shared" si="301"/>
        <v>5</v>
      </c>
      <c r="K1447" s="37"/>
      <c r="L1447" s="22"/>
    </row>
    <row r="1448" spans="1:12" x14ac:dyDescent="0.3">
      <c r="A1448" s="22" t="s">
        <v>4801</v>
      </c>
      <c r="B1448" s="262">
        <v>1</v>
      </c>
      <c r="C1448" s="281" t="s">
        <v>1311</v>
      </c>
      <c r="D1448" s="22">
        <v>0</v>
      </c>
      <c r="E1448" s="22">
        <v>3</v>
      </c>
      <c r="F1448" s="37" t="s">
        <v>4457</v>
      </c>
      <c r="G1448" s="37" t="str">
        <f>IF(B1448=1,F1448,"")</f>
        <v>PR.PS-04</v>
      </c>
      <c r="H1448" s="37">
        <f>VLOOKUP(E1448,'_Score matrix'!$B$31:$C$35,2,FALSE)</f>
        <v>1</v>
      </c>
      <c r="I1448" s="37">
        <f t="shared" si="300"/>
        <v>0</v>
      </c>
      <c r="J1448" s="37">
        <f t="shared" si="301"/>
        <v>5</v>
      </c>
      <c r="K1448" s="37"/>
      <c r="L1448" s="22"/>
    </row>
    <row r="1449" spans="1:12" x14ac:dyDescent="0.3">
      <c r="A1449" s="22" t="s">
        <v>4802</v>
      </c>
      <c r="B1449" s="262">
        <v>1</v>
      </c>
      <c r="C1449" s="281" t="s">
        <v>1311</v>
      </c>
      <c r="D1449" s="22">
        <v>0</v>
      </c>
      <c r="E1449" s="22">
        <v>3</v>
      </c>
      <c r="F1449" s="37" t="s">
        <v>4457</v>
      </c>
      <c r="G1449" s="37" t="str">
        <f>IF(B1449=1,F1449,"")</f>
        <v>PR.PS-04</v>
      </c>
      <c r="H1449" s="37">
        <f>VLOOKUP(E1449,'_Score matrix'!$B$31:$C$35,2,FALSE)</f>
        <v>1</v>
      </c>
      <c r="I1449" s="37">
        <f t="shared" si="300"/>
        <v>0</v>
      </c>
      <c r="J1449" s="37">
        <f t="shared" si="301"/>
        <v>5</v>
      </c>
      <c r="K1449" s="37"/>
      <c r="L1449" s="22"/>
    </row>
    <row r="1450" spans="1:12" x14ac:dyDescent="0.3">
      <c r="A1450" s="22" t="s">
        <v>4803</v>
      </c>
      <c r="B1450" s="262">
        <v>1</v>
      </c>
      <c r="C1450" s="281" t="s">
        <v>1311</v>
      </c>
      <c r="D1450" s="22">
        <v>0</v>
      </c>
      <c r="E1450" s="22">
        <v>3</v>
      </c>
      <c r="F1450" s="37" t="s">
        <v>4449</v>
      </c>
      <c r="G1450" s="37" t="str">
        <f>IF(B1450=1,F1450,"")</f>
        <v>PR.DS-01</v>
      </c>
      <c r="H1450" s="37">
        <f>VLOOKUP(E1450,'_Score matrix'!$B$31:$C$35,2,FALSE)</f>
        <v>1</v>
      </c>
      <c r="I1450" s="37">
        <f t="shared" si="300"/>
        <v>0</v>
      </c>
      <c r="J1450" s="37">
        <f t="shared" si="301"/>
        <v>5</v>
      </c>
      <c r="K1450" s="37"/>
      <c r="L1450" s="22"/>
    </row>
    <row r="1451" spans="1:12" x14ac:dyDescent="0.3">
      <c r="A1451" s="249" t="str">
        <f>A1450</f>
        <v>M 7.8</v>
      </c>
      <c r="B1451" s="249">
        <f>B1450</f>
        <v>1</v>
      </c>
      <c r="C1451" s="804" t="str">
        <f>C1450</f>
        <v>M</v>
      </c>
      <c r="D1451" s="249">
        <f>D1450</f>
        <v>0</v>
      </c>
      <c r="E1451" s="249">
        <f>E1450</f>
        <v>3</v>
      </c>
      <c r="F1451" s="249" t="s">
        <v>4450</v>
      </c>
      <c r="G1451" s="249" t="str">
        <f t="shared" ref="G1451:G1452" si="303">IF(B1451=1,F1451,"")</f>
        <v>PR.DS-02</v>
      </c>
      <c r="H1451" s="249">
        <f>H1450</f>
        <v>1</v>
      </c>
      <c r="I1451" s="249">
        <f>I1450</f>
        <v>0</v>
      </c>
      <c r="J1451" s="249">
        <f>J1450</f>
        <v>5</v>
      </c>
      <c r="K1451" s="249"/>
      <c r="L1451" s="426" t="s">
        <v>2516</v>
      </c>
    </row>
    <row r="1452" spans="1:12" x14ac:dyDescent="0.3">
      <c r="A1452" s="249" t="str">
        <f>A1450</f>
        <v>M 7.8</v>
      </c>
      <c r="B1452" s="249">
        <f>B1450</f>
        <v>1</v>
      </c>
      <c r="C1452" s="804" t="str">
        <f>C1450</f>
        <v>M</v>
      </c>
      <c r="D1452" s="249">
        <f>D1450</f>
        <v>0</v>
      </c>
      <c r="E1452" s="249">
        <f>E1450</f>
        <v>3</v>
      </c>
      <c r="F1452" s="249" t="s">
        <v>5011</v>
      </c>
      <c r="G1452" s="249" t="str">
        <f t="shared" si="303"/>
        <v>PR.DS-03</v>
      </c>
      <c r="H1452" s="249">
        <f>H1450</f>
        <v>1</v>
      </c>
      <c r="I1452" s="249">
        <f>I1450</f>
        <v>0</v>
      </c>
      <c r="J1452" s="249">
        <f>J1450</f>
        <v>5</v>
      </c>
      <c r="K1452" s="249"/>
      <c r="L1452" s="426" t="s">
        <v>2516</v>
      </c>
    </row>
    <row r="1453" spans="1:12" ht="15.15" thickBot="1" x14ac:dyDescent="0.35">
      <c r="A1453" s="22" t="s">
        <v>4804</v>
      </c>
      <c r="B1453" s="262">
        <v>1</v>
      </c>
      <c r="C1453" s="281" t="s">
        <v>1311</v>
      </c>
      <c r="D1453" s="22">
        <v>0</v>
      </c>
      <c r="E1453" s="22">
        <v>3</v>
      </c>
      <c r="F1453" s="37" t="s">
        <v>4445</v>
      </c>
      <c r="G1453" s="37" t="str">
        <f>IF(B1453=1,F1453,"")</f>
        <v>PR.AA-05</v>
      </c>
      <c r="H1453" s="37">
        <f>VLOOKUP(E1453,'_Score matrix'!$B$31:$C$35,2,FALSE)</f>
        <v>1</v>
      </c>
      <c r="I1453" s="37">
        <f t="shared" si="300"/>
        <v>0</v>
      </c>
      <c r="J1453" s="37">
        <f t="shared" si="301"/>
        <v>5</v>
      </c>
      <c r="K1453" s="37"/>
      <c r="L1453" s="22"/>
    </row>
    <row r="1454" spans="1:12" ht="15.15" thickBot="1" x14ac:dyDescent="0.35">
      <c r="A1454" s="69" t="s">
        <v>377</v>
      </c>
      <c r="B1454" s="257"/>
      <c r="C1454" s="276"/>
      <c r="D1454" s="20">
        <f>SUMIFS(D:D,$A:$A,"M 7*",$B:$B,1,$C:$C,"M",$L:$L,"&lt;&gt;NIST MAPPING")</f>
        <v>0</v>
      </c>
      <c r="E1454" s="20">
        <f>SUMIFS(E:E,$A:$A,"M 7*",$B:$B,1,$C:$C,"M",$L:$L,"&lt;&gt;NIST MAPPING")</f>
        <v>24</v>
      </c>
      <c r="F1454" s="33"/>
      <c r="G1454" s="33"/>
      <c r="H1454" s="33">
        <f>SUMIFS(H:H,$A:$A,"M 7*",$B:$B,1,$C:$C,"M",$L:$L,"&lt;&gt;NIST MAPPING")</f>
        <v>8</v>
      </c>
      <c r="I1454" s="33">
        <f>SUMIFS(I:I,$A:$A,"M 7*",$B:$B,1,$C:$C,"M",$L:$L,"&lt;&gt;NIST MAPPING")</f>
        <v>0</v>
      </c>
      <c r="J1454" s="33">
        <f>SUMIFS(J:J,$A:$A,"M 7*",$B:$B,1,$C:$C,"M",$L:$L,"&lt;&gt;NIST MAPPING")</f>
        <v>40</v>
      </c>
      <c r="K1454" s="33">
        <f>IF(ROUND(100*(I1454-H1454)/(J1454-H1454),2) &lt; 0, 0, ROUND(100*(I1454-H1454)/(J1454-H1454),2))</f>
        <v>0</v>
      </c>
      <c r="L1454" s="457"/>
    </row>
    <row r="1455" spans="1:12" x14ac:dyDescent="0.3">
      <c r="A1455" s="495" t="s">
        <v>3216</v>
      </c>
      <c r="B1455" s="799">
        <f t="shared" ref="B1455:B1465" si="304">$D$743-1</f>
        <v>1</v>
      </c>
      <c r="C1455" s="800" t="s">
        <v>1729</v>
      </c>
      <c r="D1455" s="495">
        <v>0</v>
      </c>
      <c r="E1455" s="495">
        <f t="shared" ref="E1455:E1460" si="305">IF(D1455=6, 1, 3)</f>
        <v>3</v>
      </c>
      <c r="F1455" s="179" t="s">
        <v>4419</v>
      </c>
      <c r="G1455" s="179" t="str">
        <f t="shared" ref="G1455:G1460" si="306">IF(B1455=1,F1455,"")</f>
        <v>ID.RA-02</v>
      </c>
      <c r="H1455" s="48">
        <f>VLOOKUP(E1455,'_Score matrix'!$B$31:$C$35,2,FALSE)</f>
        <v>1</v>
      </c>
      <c r="I1455" s="48">
        <f t="shared" ref="I1455:I1460" si="307">D1455*H1455</f>
        <v>0</v>
      </c>
      <c r="J1455" s="48">
        <f t="shared" ref="J1455:J1460" si="308">5*H1455</f>
        <v>5</v>
      </c>
      <c r="K1455" s="48"/>
    </row>
    <row r="1456" spans="1:12" x14ac:dyDescent="0.3">
      <c r="A1456" s="22" t="s">
        <v>3217</v>
      </c>
      <c r="B1456" s="252">
        <f t="shared" si="304"/>
        <v>1</v>
      </c>
      <c r="C1456" s="274" t="s">
        <v>1729</v>
      </c>
      <c r="D1456" s="22">
        <v>0</v>
      </c>
      <c r="E1456" s="22">
        <f t="shared" si="305"/>
        <v>3</v>
      </c>
      <c r="F1456" s="200" t="s">
        <v>4419</v>
      </c>
      <c r="G1456" s="200" t="str">
        <f t="shared" si="306"/>
        <v>ID.RA-02</v>
      </c>
      <c r="H1456" s="37">
        <f>VLOOKUP(E1456,'_Score matrix'!$B$31:$C$35,2,FALSE)</f>
        <v>1</v>
      </c>
      <c r="I1456" s="37">
        <f t="shared" si="307"/>
        <v>0</v>
      </c>
      <c r="J1456" s="37">
        <f t="shared" si="308"/>
        <v>5</v>
      </c>
      <c r="K1456" s="37"/>
    </row>
    <row r="1457" spans="1:12" x14ac:dyDescent="0.3">
      <c r="A1457" s="22" t="s">
        <v>3218</v>
      </c>
      <c r="B1457" s="252">
        <f t="shared" si="304"/>
        <v>1</v>
      </c>
      <c r="C1457" s="274" t="s">
        <v>1729</v>
      </c>
      <c r="D1457" s="22">
        <v>0</v>
      </c>
      <c r="E1457" s="22">
        <f t="shared" si="305"/>
        <v>3</v>
      </c>
      <c r="F1457" s="200" t="s">
        <v>4419</v>
      </c>
      <c r="G1457" s="200" t="str">
        <f t="shared" si="306"/>
        <v>ID.RA-02</v>
      </c>
      <c r="H1457" s="37">
        <f>VLOOKUP(E1457,'_Score matrix'!$B$31:$C$35,2,FALSE)</f>
        <v>1</v>
      </c>
      <c r="I1457" s="37">
        <f t="shared" si="307"/>
        <v>0</v>
      </c>
      <c r="J1457" s="37">
        <f t="shared" si="308"/>
        <v>5</v>
      </c>
      <c r="K1457" s="37"/>
    </row>
    <row r="1458" spans="1:12" x14ac:dyDescent="0.3">
      <c r="A1458" s="22" t="s">
        <v>3219</v>
      </c>
      <c r="B1458" s="252">
        <f t="shared" si="304"/>
        <v>1</v>
      </c>
      <c r="C1458" s="274" t="s">
        <v>1729</v>
      </c>
      <c r="D1458" s="22">
        <v>0</v>
      </c>
      <c r="E1458" s="22">
        <f t="shared" si="305"/>
        <v>3</v>
      </c>
      <c r="F1458" s="200" t="s">
        <v>4419</v>
      </c>
      <c r="G1458" s="200" t="str">
        <f t="shared" si="306"/>
        <v>ID.RA-02</v>
      </c>
      <c r="H1458" s="37">
        <f>VLOOKUP(E1458,'_Score matrix'!$B$31:$C$35,2,FALSE)</f>
        <v>1</v>
      </c>
      <c r="I1458" s="37">
        <f t="shared" si="307"/>
        <v>0</v>
      </c>
      <c r="J1458" s="37">
        <f t="shared" si="308"/>
        <v>5</v>
      </c>
      <c r="K1458" s="37"/>
    </row>
    <row r="1459" spans="1:12" x14ac:dyDescent="0.3">
      <c r="A1459" s="22" t="s">
        <v>3220</v>
      </c>
      <c r="B1459" s="252">
        <f t="shared" si="304"/>
        <v>1</v>
      </c>
      <c r="C1459" s="274" t="s">
        <v>1729</v>
      </c>
      <c r="D1459" s="22">
        <v>0</v>
      </c>
      <c r="E1459" s="22">
        <f t="shared" si="305"/>
        <v>3</v>
      </c>
      <c r="F1459" s="200" t="s">
        <v>4419</v>
      </c>
      <c r="G1459" s="200" t="str">
        <f t="shared" si="306"/>
        <v>ID.RA-02</v>
      </c>
      <c r="H1459" s="37">
        <f>VLOOKUP(E1459,'_Score matrix'!$B$31:$C$35,2,FALSE)</f>
        <v>1</v>
      </c>
      <c r="I1459" s="37">
        <f t="shared" si="307"/>
        <v>0</v>
      </c>
      <c r="J1459" s="37">
        <f t="shared" si="308"/>
        <v>5</v>
      </c>
      <c r="K1459" s="37"/>
    </row>
    <row r="1460" spans="1:12" x14ac:dyDescent="0.3">
      <c r="A1460" s="22" t="s">
        <v>3221</v>
      </c>
      <c r="B1460" s="252">
        <f t="shared" si="304"/>
        <v>1</v>
      </c>
      <c r="C1460" s="274" t="s">
        <v>1729</v>
      </c>
      <c r="D1460" s="22">
        <v>0</v>
      </c>
      <c r="E1460" s="22">
        <f t="shared" si="305"/>
        <v>3</v>
      </c>
      <c r="F1460" s="200" t="s">
        <v>4419</v>
      </c>
      <c r="G1460" s="200" t="str">
        <f t="shared" si="306"/>
        <v>ID.RA-02</v>
      </c>
      <c r="H1460" s="37">
        <f>VLOOKUP(E1460,'_Score matrix'!$B$31:$C$35,2,FALSE)</f>
        <v>1</v>
      </c>
      <c r="I1460" s="37">
        <f t="shared" si="307"/>
        <v>0</v>
      </c>
      <c r="J1460" s="37">
        <f t="shared" si="308"/>
        <v>5</v>
      </c>
      <c r="K1460" s="37"/>
    </row>
    <row r="1461" spans="1:12" x14ac:dyDescent="0.3">
      <c r="A1461" s="22" t="s">
        <v>3231</v>
      </c>
      <c r="B1461" s="252">
        <f t="shared" si="304"/>
        <v>1</v>
      </c>
      <c r="C1461" s="274" t="s">
        <v>1729</v>
      </c>
      <c r="D1461" s="22">
        <v>0</v>
      </c>
      <c r="E1461" s="22">
        <f t="shared" ref="E1461:E1465" si="309">IF(D1461=6, 1, 3)</f>
        <v>3</v>
      </c>
      <c r="F1461" s="37"/>
      <c r="G1461" s="37"/>
      <c r="H1461" s="37">
        <f>VLOOKUP(E1461,'_Score matrix'!$B$31:$C$35,2,FALSE)</f>
        <v>1</v>
      </c>
      <c r="I1461" s="37">
        <f t="shared" ref="I1461:I1465" si="310">D1461*H1461</f>
        <v>0</v>
      </c>
      <c r="J1461" s="37">
        <f t="shared" ref="J1461:J1465" si="311">5*H1461</f>
        <v>5</v>
      </c>
      <c r="K1461" s="37"/>
    </row>
    <row r="1462" spans="1:12" x14ac:dyDescent="0.3">
      <c r="A1462" s="22" t="s">
        <v>3235</v>
      </c>
      <c r="B1462" s="252">
        <f t="shared" si="304"/>
        <v>1</v>
      </c>
      <c r="C1462" s="274" t="s">
        <v>1729</v>
      </c>
      <c r="D1462" s="22">
        <v>0</v>
      </c>
      <c r="E1462" s="22">
        <f t="shared" si="309"/>
        <v>3</v>
      </c>
      <c r="F1462" s="37"/>
      <c r="G1462" s="37"/>
      <c r="H1462" s="37">
        <f>VLOOKUP(E1462,'_Score matrix'!$B$31:$C$35,2,FALSE)</f>
        <v>1</v>
      </c>
      <c r="I1462" s="37">
        <f t="shared" si="310"/>
        <v>0</v>
      </c>
      <c r="J1462" s="37">
        <f t="shared" si="311"/>
        <v>5</v>
      </c>
      <c r="K1462" s="37"/>
    </row>
    <row r="1463" spans="1:12" x14ac:dyDescent="0.3">
      <c r="A1463" s="22" t="s">
        <v>4996</v>
      </c>
      <c r="B1463" s="252">
        <f t="shared" si="304"/>
        <v>1</v>
      </c>
      <c r="C1463" s="274" t="s">
        <v>1729</v>
      </c>
      <c r="D1463" s="22">
        <v>0</v>
      </c>
      <c r="E1463" s="22">
        <f t="shared" si="309"/>
        <v>3</v>
      </c>
      <c r="F1463" s="37"/>
      <c r="G1463" s="37"/>
      <c r="H1463" s="37">
        <f>VLOOKUP(E1463,'_Score matrix'!$B$31:$C$35,2,FALSE)</f>
        <v>1</v>
      </c>
      <c r="I1463" s="37">
        <f t="shared" si="310"/>
        <v>0</v>
      </c>
      <c r="J1463" s="37">
        <f t="shared" si="311"/>
        <v>5</v>
      </c>
      <c r="K1463" s="37"/>
    </row>
    <row r="1464" spans="1:12" x14ac:dyDescent="0.3">
      <c r="A1464" s="22" t="s">
        <v>4997</v>
      </c>
      <c r="B1464" s="252">
        <f t="shared" si="304"/>
        <v>1</v>
      </c>
      <c r="C1464" s="274" t="s">
        <v>1729</v>
      </c>
      <c r="D1464" s="22">
        <v>0</v>
      </c>
      <c r="E1464" s="22">
        <f t="shared" si="309"/>
        <v>3</v>
      </c>
      <c r="F1464" s="37"/>
      <c r="G1464" s="37"/>
      <c r="H1464" s="37">
        <f>VLOOKUP(E1464,'_Score matrix'!$B$31:$C$35,2,FALSE)</f>
        <v>1</v>
      </c>
      <c r="I1464" s="37">
        <f t="shared" si="310"/>
        <v>0</v>
      </c>
      <c r="J1464" s="37">
        <f t="shared" si="311"/>
        <v>5</v>
      </c>
      <c r="K1464" s="37"/>
    </row>
    <row r="1465" spans="1:12" x14ac:dyDescent="0.3">
      <c r="A1465" s="22" t="s">
        <v>4998</v>
      </c>
      <c r="B1465" s="252">
        <f t="shared" si="304"/>
        <v>1</v>
      </c>
      <c r="C1465" s="274" t="s">
        <v>1729</v>
      </c>
      <c r="D1465" s="22">
        <v>0</v>
      </c>
      <c r="E1465" s="22">
        <f t="shared" si="309"/>
        <v>3</v>
      </c>
      <c r="F1465" s="37"/>
      <c r="G1465" s="37"/>
      <c r="H1465" s="37">
        <f>VLOOKUP(E1465,'_Score matrix'!$B$31:$C$35,2,FALSE)</f>
        <v>1</v>
      </c>
      <c r="I1465" s="37">
        <f t="shared" si="310"/>
        <v>0</v>
      </c>
      <c r="J1465" s="37">
        <f t="shared" si="311"/>
        <v>5</v>
      </c>
      <c r="K1465" s="37"/>
    </row>
    <row r="1466" spans="1:12" ht="15.15" thickBot="1" x14ac:dyDescent="0.35"/>
    <row r="1467" spans="1:12" x14ac:dyDescent="0.3">
      <c r="A1467" s="776" t="s">
        <v>5156</v>
      </c>
      <c r="B1467" s="777"/>
      <c r="C1467" s="778"/>
      <c r="D1467" s="779"/>
      <c r="E1467" s="779"/>
      <c r="F1467" s="779"/>
      <c r="G1467" s="779"/>
      <c r="H1467" s="779"/>
      <c r="I1467" s="779"/>
      <c r="J1467" s="779"/>
      <c r="K1467" s="779"/>
      <c r="L1467" s="780"/>
    </row>
    <row r="1468" spans="1:12" x14ac:dyDescent="0.3">
      <c r="A1468" s="22" t="s">
        <v>3507</v>
      </c>
      <c r="B1468" s="262"/>
      <c r="C1468" s="281"/>
      <c r="D1468" s="22">
        <v>1</v>
      </c>
      <c r="E1468" s="22"/>
      <c r="F1468" s="22"/>
      <c r="G1468" s="22"/>
      <c r="H1468" s="22"/>
      <c r="I1468" s="22"/>
      <c r="J1468" s="22"/>
      <c r="K1468" s="22"/>
      <c r="L1468" s="22"/>
    </row>
    <row r="1469" spans="1:12" x14ac:dyDescent="0.3">
      <c r="A1469" s="22" t="s">
        <v>5159</v>
      </c>
      <c r="B1469" s="262"/>
      <c r="C1469" s="281"/>
      <c r="D1469" s="22">
        <v>1</v>
      </c>
      <c r="E1469" s="22"/>
      <c r="F1469" s="22"/>
      <c r="G1469" s="22"/>
      <c r="H1469" s="22"/>
      <c r="I1469" s="22"/>
      <c r="J1469" s="22"/>
      <c r="K1469" s="22"/>
      <c r="L1469" s="22"/>
    </row>
    <row r="1470" spans="1:12" x14ac:dyDescent="0.3">
      <c r="A1470" s="22" t="s">
        <v>5158</v>
      </c>
      <c r="B1470" s="262">
        <v>1</v>
      </c>
      <c r="C1470" s="281" t="s">
        <v>1311</v>
      </c>
      <c r="D1470" s="22">
        <v>0</v>
      </c>
      <c r="E1470" s="22">
        <v>3</v>
      </c>
      <c r="F1470" s="22"/>
      <c r="G1470" s="22"/>
      <c r="H1470" s="37">
        <f>VLOOKUP(E1470,'_Score matrix'!$B$31:$C$35,2,FALSE)</f>
        <v>1</v>
      </c>
      <c r="I1470" s="37">
        <f t="shared" ref="I1470" si="312">D1470*H1470</f>
        <v>0</v>
      </c>
      <c r="J1470" s="37">
        <f t="shared" ref="J1470" si="313">5*H1470</f>
        <v>5</v>
      </c>
      <c r="K1470" s="22"/>
      <c r="L1470" s="22"/>
    </row>
    <row r="1471" spans="1:12" x14ac:dyDescent="0.3">
      <c r="A1471" s="22" t="s">
        <v>5161</v>
      </c>
      <c r="B1471" s="262">
        <v>1</v>
      </c>
      <c r="C1471" s="281" t="s">
        <v>1311</v>
      </c>
      <c r="D1471" s="22">
        <v>0</v>
      </c>
      <c r="E1471" s="22">
        <v>3</v>
      </c>
      <c r="F1471" s="22"/>
      <c r="G1471" s="22"/>
      <c r="H1471" s="37">
        <f>VLOOKUP(E1471,'_Score matrix'!$B$31:$C$35,2,FALSE)</f>
        <v>1</v>
      </c>
      <c r="I1471" s="37">
        <f t="shared" ref="I1471" si="314">D1471*H1471</f>
        <v>0</v>
      </c>
      <c r="J1471" s="37">
        <f t="shared" ref="J1471" si="315">5*H1471</f>
        <v>5</v>
      </c>
      <c r="K1471" s="22"/>
      <c r="L1471" s="22"/>
    </row>
    <row r="1472" spans="1:12" x14ac:dyDescent="0.3">
      <c r="A1472" s="22" t="s">
        <v>4700</v>
      </c>
      <c r="B1472" s="262"/>
      <c r="C1472" s="281"/>
      <c r="D1472" s="22">
        <v>1</v>
      </c>
      <c r="E1472" s="22"/>
      <c r="F1472" s="22"/>
      <c r="G1472" s="22"/>
      <c r="H1472" s="22"/>
      <c r="I1472" s="22"/>
      <c r="J1472" s="22"/>
      <c r="K1472" s="22"/>
      <c r="L1472" s="22"/>
    </row>
    <row r="1473" spans="1:12" x14ac:dyDescent="0.3">
      <c r="A1473" s="22" t="s">
        <v>3125</v>
      </c>
      <c r="B1473" s="262">
        <f>$D$601-1</f>
        <v>1</v>
      </c>
      <c r="C1473" s="281" t="s">
        <v>1729</v>
      </c>
      <c r="D1473" s="22">
        <v>0</v>
      </c>
      <c r="E1473" s="22">
        <f t="shared" ref="E1473:E1474" si="316">IF(D1473=6, 1, 3)</f>
        <v>3</v>
      </c>
      <c r="F1473" s="22"/>
      <c r="G1473" s="22"/>
      <c r="H1473" s="22"/>
      <c r="I1473" s="22"/>
      <c r="J1473" s="22"/>
      <c r="K1473" s="22"/>
      <c r="L1473" s="22"/>
    </row>
    <row r="1474" spans="1:12" x14ac:dyDescent="0.3">
      <c r="A1474" s="22" t="s">
        <v>3126</v>
      </c>
      <c r="B1474" s="262">
        <f>$D$601-1</f>
        <v>1</v>
      </c>
      <c r="C1474" s="281" t="s">
        <v>1729</v>
      </c>
      <c r="D1474" s="22">
        <v>0</v>
      </c>
      <c r="E1474" s="22">
        <f t="shared" si="316"/>
        <v>3</v>
      </c>
      <c r="F1474" s="22"/>
      <c r="G1474" s="22"/>
      <c r="H1474" s="22"/>
      <c r="I1474" s="22"/>
      <c r="J1474" s="22"/>
      <c r="K1474" s="22"/>
      <c r="L1474" s="22"/>
    </row>
    <row r="1475" spans="1:12" x14ac:dyDescent="0.3">
      <c r="A1475" s="22"/>
      <c r="B1475" s="262"/>
      <c r="C1475" s="281"/>
      <c r="D1475" s="22"/>
      <c r="E1475" s="22"/>
      <c r="F1475" s="22"/>
      <c r="G1475" s="22"/>
      <c r="H1475" s="22"/>
      <c r="I1475" s="22"/>
      <c r="J1475" s="22"/>
      <c r="K1475" s="22"/>
      <c r="L1475" s="22"/>
    </row>
    <row r="1476" spans="1:12" x14ac:dyDescent="0.3">
      <c r="A1476" s="22"/>
      <c r="B1476" s="262"/>
      <c r="C1476" s="281"/>
      <c r="D1476" s="22"/>
      <c r="E1476" s="22"/>
      <c r="F1476" s="22"/>
      <c r="G1476" s="22"/>
      <c r="H1476" s="22"/>
      <c r="I1476" s="22"/>
      <c r="J1476" s="22"/>
      <c r="K1476" s="22"/>
      <c r="L1476" s="22"/>
    </row>
    <row r="2159" spans="5:5" x14ac:dyDescent="0.3">
      <c r="E2159">
        <v>3</v>
      </c>
    </row>
  </sheetData>
  <phoneticPr fontId="24" type="noConversion"/>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Blad30"/>
  <dimension ref="A1:R137"/>
  <sheetViews>
    <sheetView zoomScale="90" zoomScaleNormal="90" workbookViewId="0">
      <pane ySplit="1" topLeftCell="A13" activePane="bottomLeft" state="frozen"/>
      <selection activeCell="G25" sqref="G25"/>
      <selection pane="bottomLeft" activeCell="G25" sqref="G25"/>
    </sheetView>
  </sheetViews>
  <sheetFormatPr defaultColWidth="9.21875" defaultRowHeight="14.55" x14ac:dyDescent="0.3"/>
  <cols>
    <col min="1" max="1" width="15.77734375" bestFit="1" customWidth="1"/>
    <col min="2" max="2" width="13.5546875" bestFit="1" customWidth="1"/>
    <col min="3" max="3" width="55.5546875" customWidth="1"/>
    <col min="4" max="5" width="12.33203125" customWidth="1"/>
    <col min="6" max="18" width="18.77734375" customWidth="1"/>
  </cols>
  <sheetData>
    <row r="1" spans="1:18" ht="15.15" thickBot="1" x14ac:dyDescent="0.35">
      <c r="A1" s="1003" t="s">
        <v>1312</v>
      </c>
      <c r="B1" s="1004"/>
      <c r="C1" s="1004"/>
      <c r="D1" s="1005"/>
      <c r="E1" s="1000" t="s">
        <v>863</v>
      </c>
      <c r="F1" s="1001"/>
      <c r="G1" s="1001"/>
      <c r="H1" s="1001"/>
      <c r="I1" s="1001"/>
      <c r="J1" s="1001"/>
      <c r="K1" s="1002"/>
      <c r="L1" s="1000" t="s">
        <v>902</v>
      </c>
      <c r="M1" s="1001"/>
      <c r="N1" s="1001"/>
      <c r="O1" s="1001"/>
      <c r="P1" s="1001"/>
      <c r="Q1" s="1001"/>
      <c r="R1" s="1002"/>
    </row>
    <row r="2" spans="1:18" x14ac:dyDescent="0.3">
      <c r="A2" s="1006" t="s">
        <v>4436</v>
      </c>
      <c r="B2" s="1006"/>
      <c r="C2" s="1006"/>
      <c r="D2" s="1006"/>
      <c r="E2" s="1006"/>
      <c r="F2" s="1006"/>
      <c r="G2" s="1006"/>
      <c r="H2" s="1006"/>
      <c r="I2" s="1006"/>
      <c r="J2" s="1006"/>
      <c r="K2" s="1006"/>
      <c r="L2" s="1006"/>
      <c r="M2" s="1006"/>
      <c r="N2" s="1006"/>
      <c r="O2" s="1006"/>
      <c r="P2" s="1006"/>
      <c r="Q2" s="1006"/>
      <c r="R2" s="1007"/>
    </row>
    <row r="3" spans="1:18" ht="15.15" thickBot="1" x14ac:dyDescent="0.35">
      <c r="A3" s="1008"/>
      <c r="B3" s="1008"/>
      <c r="C3" s="1008"/>
      <c r="D3" s="1008"/>
      <c r="E3" s="1008"/>
      <c r="F3" s="1008"/>
      <c r="G3" s="1008"/>
      <c r="H3" s="1008"/>
      <c r="I3" s="1008"/>
      <c r="J3" s="1008"/>
      <c r="K3" s="1008"/>
      <c r="L3" s="1008"/>
      <c r="M3" s="1008"/>
      <c r="N3" s="1008"/>
      <c r="O3" s="1008"/>
      <c r="P3" s="1008"/>
      <c r="Q3" s="1008"/>
      <c r="R3" s="1009"/>
    </row>
    <row r="4" spans="1:18" x14ac:dyDescent="0.3">
      <c r="A4" s="703" t="s">
        <v>4384</v>
      </c>
      <c r="B4" s="704" t="s">
        <v>4385</v>
      </c>
      <c r="C4" s="733" t="s">
        <v>4386</v>
      </c>
      <c r="D4" s="219" t="s">
        <v>4465</v>
      </c>
      <c r="E4" s="734">
        <f>COUNTIFS(_Output!G:G,'_NIST-CSF_Alignment'!D4,_Output!C:C,"M",_Output!B:B,1)</f>
        <v>0</v>
      </c>
      <c r="F4" s="735">
        <f>SUMIFS(_Output!H:H,_Output!G:G,'_NIST-CSF_Alignment'!D4,_Output!C:C,"M")</f>
        <v>0</v>
      </c>
      <c r="G4" s="216">
        <f>SUMIFS(_Output!I:I,_Output!G:G,'_NIST-CSF_Alignment'!D4,_Output!C:C,"M")</f>
        <v>0</v>
      </c>
      <c r="H4" s="216">
        <f>SUMIFS(_Output!J:J,_Output!G:G,'_NIST-CSF_Alignment'!D4,_Output!C:C,"M")</f>
        <v>0</v>
      </c>
      <c r="I4" s="216"/>
      <c r="J4" s="213"/>
      <c r="K4" s="219"/>
      <c r="L4" s="736">
        <f>COUNTIFS(_Output!G:G,'_NIST-CSF_Alignment'!D4,_Output!C:C,"C",_Output!B:B,1)</f>
        <v>0</v>
      </c>
      <c r="M4" s="737">
        <f>SUMIFS(_Output!H:H,_Output!G:G,'_NIST-CSF_Alignment'!D4,_Output!C:C,"C")</f>
        <v>0</v>
      </c>
      <c r="N4" s="737">
        <f>SUMIFS(_Output!I:I,_Output!G:G,'_NIST-CSF_Alignment'!D4,_Output!C:C,"C")</f>
        <v>0</v>
      </c>
      <c r="O4" s="737">
        <f>SUMIFS(_Output!J:J,_Output!G:G,'_NIST-CSF_Alignment'!D4,_Output!C:C,"C")</f>
        <v>0</v>
      </c>
      <c r="P4" s="213"/>
      <c r="Q4" s="213"/>
      <c r="R4" s="242"/>
    </row>
    <row r="5" spans="1:18" x14ac:dyDescent="0.3">
      <c r="A5" s="738" t="s">
        <v>4384</v>
      </c>
      <c r="B5" s="682" t="s">
        <v>4385</v>
      </c>
      <c r="C5" s="721" t="s">
        <v>4386</v>
      </c>
      <c r="D5" s="243" t="s">
        <v>4466</v>
      </c>
      <c r="E5" s="239">
        <f>COUNTIFS(_Output!G:G,'_NIST-CSF_Alignment'!D5,_Output!C:C,"M",_Output!B:B,1)</f>
        <v>7</v>
      </c>
      <c r="F5" s="226">
        <f>SUMIFS(_Output!H:H,_Output!G:G,'_NIST-CSF_Alignment'!D5,_Output!C:C,"M")</f>
        <v>7</v>
      </c>
      <c r="G5" s="218">
        <f>SUMIFS(_Output!I:I,_Output!G:G,'_NIST-CSF_Alignment'!D5,_Output!C:C,"M")</f>
        <v>0</v>
      </c>
      <c r="H5" s="218">
        <f>SUMIFS(_Output!J:J,_Output!G:G,'_NIST-CSF_Alignment'!D5,_Output!C:C,"M")</f>
        <v>35</v>
      </c>
      <c r="I5" s="217"/>
      <c r="J5" s="214"/>
      <c r="K5" s="63"/>
      <c r="L5" s="231">
        <f>COUNTIFS(_Output!G:G,'_NIST-CSF_Alignment'!D5,_Output!C:C,"C",_Output!B:B,1)</f>
        <v>0</v>
      </c>
      <c r="M5" s="225">
        <f>SUMIFS(_Output!H:H,_Output!G:G,'_NIST-CSF_Alignment'!D5,_Output!C:C,"C")</f>
        <v>0</v>
      </c>
      <c r="N5" s="225">
        <f>SUMIFS(_Output!I:I,_Output!G:G,'_NIST-CSF_Alignment'!D5,_Output!C:C,"C")</f>
        <v>0</v>
      </c>
      <c r="O5" s="225">
        <f>SUMIFS(_Output!J:J,_Output!G:G,'_NIST-CSF_Alignment'!D5,_Output!C:C,"C")</f>
        <v>0</v>
      </c>
      <c r="P5" s="214"/>
      <c r="Q5" s="214"/>
      <c r="R5" s="243"/>
    </row>
    <row r="6" spans="1:18" x14ac:dyDescent="0.3">
      <c r="A6" s="738" t="s">
        <v>4384</v>
      </c>
      <c r="B6" s="682" t="s">
        <v>4385</v>
      </c>
      <c r="C6" s="721" t="s">
        <v>4386</v>
      </c>
      <c r="D6" s="243" t="s">
        <v>4467</v>
      </c>
      <c r="E6" s="239">
        <f>COUNTIFS(_Output!G:G,'_NIST-CSF_Alignment'!D6,_Output!C:C,"M",_Output!B:B,1)</f>
        <v>6</v>
      </c>
      <c r="F6" s="226">
        <f>SUMIFS(_Output!H:H,_Output!G:G,'_NIST-CSF_Alignment'!D6,_Output!C:C,"M")</f>
        <v>6</v>
      </c>
      <c r="G6" s="218">
        <f>SUMIFS(_Output!I:I,_Output!G:G,'_NIST-CSF_Alignment'!D6,_Output!C:C,"M")</f>
        <v>0</v>
      </c>
      <c r="H6" s="218">
        <f>SUMIFS(_Output!J:J,_Output!G:G,'_NIST-CSF_Alignment'!D6,_Output!C:C,"M")</f>
        <v>30</v>
      </c>
      <c r="I6" s="217"/>
      <c r="J6" s="214"/>
      <c r="K6" s="63"/>
      <c r="L6" s="231">
        <f>COUNTIFS(_Output!G:G,'_NIST-CSF_Alignment'!D6,_Output!C:C,"C",_Output!B:B,1)</f>
        <v>1</v>
      </c>
      <c r="M6" s="225">
        <f>SUMIFS(_Output!H:H,_Output!G:G,'_NIST-CSF_Alignment'!D6,_Output!C:C,"C")</f>
        <v>1</v>
      </c>
      <c r="N6" s="225">
        <f>SUMIFS(_Output!I:I,_Output!G:G,'_NIST-CSF_Alignment'!D6,_Output!C:C,"C")</f>
        <v>0</v>
      </c>
      <c r="O6" s="225">
        <f>SUMIFS(_Output!J:J,_Output!G:G,'_NIST-CSF_Alignment'!D6,_Output!C:C,"C")</f>
        <v>5</v>
      </c>
      <c r="P6" s="214"/>
      <c r="Q6" s="214"/>
      <c r="R6" s="243"/>
    </row>
    <row r="7" spans="1:18" x14ac:dyDescent="0.3">
      <c r="A7" s="738" t="s">
        <v>4384</v>
      </c>
      <c r="B7" s="682" t="s">
        <v>4385</v>
      </c>
      <c r="C7" s="722" t="s">
        <v>4386</v>
      </c>
      <c r="D7" s="244" t="s">
        <v>4468</v>
      </c>
      <c r="E7" s="239">
        <f>COUNTIFS(_Output!G:G,'_NIST-CSF_Alignment'!D7,_Output!C:C,"M",_Output!B:B,1)</f>
        <v>9</v>
      </c>
      <c r="F7" s="226">
        <f>SUMIFS(_Output!H:H,_Output!G:G,'_NIST-CSF_Alignment'!D7,_Output!C:C,"M")</f>
        <v>9</v>
      </c>
      <c r="G7" s="218">
        <f>SUMIFS(_Output!I:I,_Output!G:G,'_NIST-CSF_Alignment'!D7,_Output!C:C,"M")</f>
        <v>0</v>
      </c>
      <c r="H7" s="218">
        <f>SUMIFS(_Output!J:J,_Output!G:G,'_NIST-CSF_Alignment'!D7,_Output!C:C,"M")</f>
        <v>45</v>
      </c>
      <c r="I7" s="217"/>
      <c r="J7" s="214"/>
      <c r="K7" s="63"/>
      <c r="L7" s="231">
        <f>COUNTIFS(_Output!G:G,'_NIST-CSF_Alignment'!D7,_Output!C:C,"C",_Output!B:B,1)</f>
        <v>0</v>
      </c>
      <c r="M7" s="225">
        <f>SUMIFS(_Output!H:H,_Output!G:G,'_NIST-CSF_Alignment'!D7,_Output!C:C,"C")</f>
        <v>0</v>
      </c>
      <c r="N7" s="225">
        <f>SUMIFS(_Output!I:I,_Output!G:G,'_NIST-CSF_Alignment'!D7,_Output!C:C,"C")</f>
        <v>0</v>
      </c>
      <c r="O7" s="225">
        <f>SUMIFS(_Output!J:J,_Output!G:G,'_NIST-CSF_Alignment'!D7,_Output!C:C,"C")</f>
        <v>0</v>
      </c>
      <c r="P7" s="214"/>
      <c r="Q7" s="214"/>
      <c r="R7" s="243"/>
    </row>
    <row r="8" spans="1:18" x14ac:dyDescent="0.3">
      <c r="A8" s="739" t="s">
        <v>4384</v>
      </c>
      <c r="B8" s="701" t="s">
        <v>4385</v>
      </c>
      <c r="C8" s="722" t="s">
        <v>4386</v>
      </c>
      <c r="D8" s="230" t="s">
        <v>4469</v>
      </c>
      <c r="E8" s="239">
        <f>COUNTIFS(_Output!G:G,'_NIST-CSF_Alignment'!D8,_Output!C:C,"M",_Output!B:B,1)</f>
        <v>0</v>
      </c>
      <c r="F8" s="226">
        <f>SUMIFS(_Output!H:H,_Output!G:G,'_NIST-CSF_Alignment'!D8,_Output!C:C,"M")</f>
        <v>0</v>
      </c>
      <c r="G8" s="218">
        <f>SUMIFS(_Output!I:I,_Output!G:G,'_NIST-CSF_Alignment'!D8,_Output!C:C,"M")</f>
        <v>0</v>
      </c>
      <c r="H8" s="218">
        <f>SUMIFS(_Output!J:J,_Output!G:G,'_NIST-CSF_Alignment'!D8,_Output!C:C,"M")</f>
        <v>0</v>
      </c>
      <c r="I8" s="470"/>
      <c r="J8" s="471"/>
      <c r="K8" s="472"/>
      <c r="L8" s="231">
        <f>COUNTIFS(_Output!G:G,'_NIST-CSF_Alignment'!D8,_Output!C:C,"C",_Output!B:B,1)</f>
        <v>0</v>
      </c>
      <c r="M8" s="225">
        <f>SUMIFS(_Output!H:H,_Output!G:G,'_NIST-CSF_Alignment'!D8,_Output!C:C,"C")</f>
        <v>0</v>
      </c>
      <c r="N8" s="225">
        <f>SUMIFS(_Output!I:I,_Output!G:G,'_NIST-CSF_Alignment'!D8,_Output!C:C,"C")</f>
        <v>0</v>
      </c>
      <c r="O8" s="225">
        <f>SUMIFS(_Output!J:J,_Output!G:G,'_NIST-CSF_Alignment'!D8,_Output!C:C,"C")</f>
        <v>0</v>
      </c>
      <c r="P8" s="471"/>
      <c r="Q8" s="471"/>
      <c r="R8" s="469"/>
    </row>
    <row r="9" spans="1:18" x14ac:dyDescent="0.3">
      <c r="A9" s="714"/>
      <c r="B9" s="710"/>
      <c r="C9" s="710"/>
      <c r="D9" s="237"/>
      <c r="E9" s="705" t="s">
        <v>333</v>
      </c>
      <c r="F9" s="233">
        <f>SUMIFS(F4:F8,$E4:$E8, "&gt;0")</f>
        <v>22</v>
      </c>
      <c r="G9" s="233">
        <f>SUMIFS(G4:G8,$E4:$E8, "&gt;0")</f>
        <v>0</v>
      </c>
      <c r="H9" s="233">
        <f>SUMIFS(H4:H8,$E4:$E8, "&gt;0")</f>
        <v>110</v>
      </c>
      <c r="I9" s="233">
        <f>IFERROR(IF(ROUND(100*(G9-F9)/(H9-F9),2) &lt; 0, 0, ROUND(100*(G9-F9)/(H9-F9),2)),0)</f>
        <v>0</v>
      </c>
      <c r="J9" s="234">
        <f>IF(F9&gt;0,1,0)</f>
        <v>1</v>
      </c>
      <c r="K9" s="235"/>
      <c r="L9" s="236" t="s">
        <v>333</v>
      </c>
      <c r="M9" s="474">
        <f>SUMIFS(M2:M8,$L2:$L8, "&gt;0")</f>
        <v>1</v>
      </c>
      <c r="N9" s="234">
        <f>SUMIFS(N2:N8,$L2:$L8, "&gt;0")</f>
        <v>0</v>
      </c>
      <c r="O9" s="234">
        <f>SUMIFS(O2:O8,$L2:$L8, "&gt;0")</f>
        <v>5</v>
      </c>
      <c r="P9" s="234">
        <f>IFERROR(IF(ROUND(100*(N9-M9)/(O9-M9),2) &lt; 0, 0, ROUND(100*(N9-M9)/(O9-M9),2)),0)</f>
        <v>0</v>
      </c>
      <c r="Q9" s="234">
        <f>IF(M9&gt;0,1,0)</f>
        <v>1</v>
      </c>
      <c r="R9" s="237"/>
    </row>
    <row r="10" spans="1:18" x14ac:dyDescent="0.3">
      <c r="A10" s="740" t="s">
        <v>4384</v>
      </c>
      <c r="B10" s="706" t="s">
        <v>4385</v>
      </c>
      <c r="C10" s="720" t="s">
        <v>4387</v>
      </c>
      <c r="D10" s="245" t="s">
        <v>4388</v>
      </c>
      <c r="E10" s="239">
        <f>COUNTIFS(_Output!G:G,'_NIST-CSF_Alignment'!D10,_Output!C:C,"M",_Output!B:B,1)</f>
        <v>1</v>
      </c>
      <c r="F10" s="226">
        <f>SUMIFS(_Output!H:H,_Output!G:G,'_NIST-CSF_Alignment'!D10,_Output!C:C,"M")</f>
        <v>1</v>
      </c>
      <c r="G10" s="218">
        <f>SUMIFS(_Output!I:I,_Output!G:G,'_NIST-CSF_Alignment'!D10,_Output!C:C,"M")</f>
        <v>0</v>
      </c>
      <c r="H10" s="218">
        <f>SUMIFS(_Output!J:J,_Output!G:G,'_NIST-CSF_Alignment'!D10,_Output!C:C,"M")</f>
        <v>5</v>
      </c>
      <c r="I10" s="218"/>
      <c r="J10" s="215"/>
      <c r="K10" s="220"/>
      <c r="L10" s="231">
        <f>COUNTIFS(_Output!G:G,'_NIST-CSF_Alignment'!D10,_Output!C:C,"C",_Output!B:B,1)</f>
        <v>0</v>
      </c>
      <c r="M10" s="225">
        <f>SUMIFS(_Output!H:H,_Output!G:G,'_NIST-CSF_Alignment'!D10,_Output!C:C,"C")</f>
        <v>0</v>
      </c>
      <c r="N10" s="225">
        <f>SUMIFS(_Output!I:I,_Output!G:G,'_NIST-CSF_Alignment'!D10,_Output!C:C,"C")</f>
        <v>0</v>
      </c>
      <c r="O10" s="225">
        <f>SUMIFS(_Output!J:J,_Output!G:G,'_NIST-CSF_Alignment'!D10,_Output!C:C,"C")</f>
        <v>0</v>
      </c>
      <c r="P10" s="215"/>
      <c r="Q10" s="215"/>
      <c r="R10" s="220"/>
    </row>
    <row r="11" spans="1:18" x14ac:dyDescent="0.3">
      <c r="A11" s="738" t="s">
        <v>4384</v>
      </c>
      <c r="B11" s="682" t="s">
        <v>4385</v>
      </c>
      <c r="C11" s="721" t="s">
        <v>4387</v>
      </c>
      <c r="D11" s="243" t="s">
        <v>4389</v>
      </c>
      <c r="E11" s="239">
        <f>COUNTIFS(_Output!G:G,'_NIST-CSF_Alignment'!D11,_Output!C:C,"M",_Output!B:B,1)</f>
        <v>0</v>
      </c>
      <c r="F11" s="226">
        <f>SUMIFS(_Output!H:H,_Output!G:G,'_NIST-CSF_Alignment'!D11,_Output!C:C,"M")</f>
        <v>0</v>
      </c>
      <c r="G11" s="218">
        <f>SUMIFS(_Output!I:I,_Output!G:G,'_NIST-CSF_Alignment'!D11,_Output!C:C,"M")</f>
        <v>0</v>
      </c>
      <c r="H11" s="218">
        <f>SUMIFS(_Output!J:J,_Output!G:G,'_NIST-CSF_Alignment'!D11,_Output!C:C,"M")</f>
        <v>0</v>
      </c>
      <c r="I11" s="217"/>
      <c r="J11" s="214"/>
      <c r="K11" s="63"/>
      <c r="L11" s="231">
        <f>COUNTIFS(_Output!G:G,'_NIST-CSF_Alignment'!D11,_Output!C:C,"C",_Output!B:B,1)</f>
        <v>0</v>
      </c>
      <c r="M11" s="225">
        <f>SUMIFS(_Output!H:H,_Output!G:G,'_NIST-CSF_Alignment'!D11,_Output!C:C,"C")</f>
        <v>0</v>
      </c>
      <c r="N11" s="225">
        <f>SUMIFS(_Output!I:I,_Output!G:G,'_NIST-CSF_Alignment'!D11,_Output!C:C,"C")</f>
        <v>0</v>
      </c>
      <c r="O11" s="225">
        <f>SUMIFS(_Output!J:J,_Output!G:G,'_NIST-CSF_Alignment'!D11,_Output!C:C,"C")</f>
        <v>0</v>
      </c>
      <c r="P11" s="214"/>
      <c r="Q11" s="214"/>
      <c r="R11" s="63"/>
    </row>
    <row r="12" spans="1:18" x14ac:dyDescent="0.3">
      <c r="A12" s="738" t="s">
        <v>4384</v>
      </c>
      <c r="B12" s="682" t="s">
        <v>4385</v>
      </c>
      <c r="C12" s="721" t="s">
        <v>4387</v>
      </c>
      <c r="D12" s="243" t="s">
        <v>4390</v>
      </c>
      <c r="E12" s="239">
        <f>COUNTIFS(_Output!G:G,'_NIST-CSF_Alignment'!D12,_Output!C:C,"M",_Output!B:B,1)</f>
        <v>1</v>
      </c>
      <c r="F12" s="226">
        <f>SUMIFS(_Output!H:H,_Output!G:G,'_NIST-CSF_Alignment'!D12,_Output!C:C,"M")</f>
        <v>1</v>
      </c>
      <c r="G12" s="218">
        <f>SUMIFS(_Output!I:I,_Output!G:G,'_NIST-CSF_Alignment'!D12,_Output!C:C,"M")</f>
        <v>0</v>
      </c>
      <c r="H12" s="218">
        <f>SUMIFS(_Output!J:J,_Output!G:G,'_NIST-CSF_Alignment'!D12,_Output!C:C,"M")</f>
        <v>5</v>
      </c>
      <c r="I12" s="217"/>
      <c r="J12" s="214"/>
      <c r="K12" s="63"/>
      <c r="L12" s="231">
        <f>COUNTIFS(_Output!G:G,'_NIST-CSF_Alignment'!D12,_Output!C:C,"C",_Output!B:B,1)</f>
        <v>0</v>
      </c>
      <c r="M12" s="225">
        <f>SUMIFS(_Output!H:H,_Output!G:G,'_NIST-CSF_Alignment'!D12,_Output!C:C,"C")</f>
        <v>0</v>
      </c>
      <c r="N12" s="225">
        <f>SUMIFS(_Output!I:I,_Output!G:G,'_NIST-CSF_Alignment'!D12,_Output!C:C,"C")</f>
        <v>0</v>
      </c>
      <c r="O12" s="225">
        <f>SUMIFS(_Output!J:J,_Output!G:G,'_NIST-CSF_Alignment'!D12,_Output!C:C,"C")</f>
        <v>0</v>
      </c>
      <c r="P12" s="214"/>
      <c r="Q12" s="214"/>
      <c r="R12" s="63"/>
    </row>
    <row r="13" spans="1:18" x14ac:dyDescent="0.3">
      <c r="A13" s="738" t="s">
        <v>4384</v>
      </c>
      <c r="B13" s="682" t="s">
        <v>4385</v>
      </c>
      <c r="C13" s="721" t="s">
        <v>4387</v>
      </c>
      <c r="D13" s="243" t="s">
        <v>4391</v>
      </c>
      <c r="E13" s="239">
        <f>COUNTIFS(_Output!G:G,'_NIST-CSF_Alignment'!D13,_Output!C:C,"M",_Output!B:B,1)</f>
        <v>0</v>
      </c>
      <c r="F13" s="226">
        <f>SUMIFS(_Output!H:H,_Output!G:G,'_NIST-CSF_Alignment'!D13,_Output!C:C,"M")</f>
        <v>0</v>
      </c>
      <c r="G13" s="218">
        <f>SUMIFS(_Output!I:I,_Output!G:G,'_NIST-CSF_Alignment'!D13,_Output!C:C,"M")</f>
        <v>0</v>
      </c>
      <c r="H13" s="218">
        <f>SUMIFS(_Output!J:J,_Output!G:G,'_NIST-CSF_Alignment'!D13,_Output!C:C,"M")</f>
        <v>0</v>
      </c>
      <c r="I13" s="217"/>
      <c r="J13" s="214"/>
      <c r="K13" s="63"/>
      <c r="L13" s="231">
        <f>COUNTIFS(_Output!G:G,'_NIST-CSF_Alignment'!D13,_Output!C:C,"C",_Output!B:B,1)</f>
        <v>0</v>
      </c>
      <c r="M13" s="225">
        <f>SUMIFS(_Output!H:H,_Output!G:G,'_NIST-CSF_Alignment'!D13,_Output!C:C,"C")</f>
        <v>0</v>
      </c>
      <c r="N13" s="225">
        <f>SUMIFS(_Output!I:I,_Output!G:G,'_NIST-CSF_Alignment'!D13,_Output!C:C,"C")</f>
        <v>0</v>
      </c>
      <c r="O13" s="225">
        <f>SUMIFS(_Output!J:J,_Output!G:G,'_NIST-CSF_Alignment'!D13,_Output!C:C,"C")</f>
        <v>0</v>
      </c>
      <c r="P13" s="214"/>
      <c r="Q13" s="214"/>
      <c r="R13" s="63"/>
    </row>
    <row r="14" spans="1:18" x14ac:dyDescent="0.3">
      <c r="A14" s="738" t="s">
        <v>4384</v>
      </c>
      <c r="B14" s="682" t="s">
        <v>4385</v>
      </c>
      <c r="C14" s="722" t="s">
        <v>4387</v>
      </c>
      <c r="D14" s="244" t="s">
        <v>4392</v>
      </c>
      <c r="E14" s="239">
        <f>COUNTIFS(_Output!G:G,'_NIST-CSF_Alignment'!D14,_Output!C:C,"M",_Output!B:B,1)</f>
        <v>0</v>
      </c>
      <c r="F14" s="226">
        <f>SUMIFS(_Output!H:H,_Output!G:G,'_NIST-CSF_Alignment'!D14,_Output!C:C,"M")</f>
        <v>0</v>
      </c>
      <c r="G14" s="218">
        <f>SUMIFS(_Output!I:I,_Output!G:G,'_NIST-CSF_Alignment'!D14,_Output!C:C,"M")</f>
        <v>0</v>
      </c>
      <c r="H14" s="218">
        <f>SUMIFS(_Output!J:J,_Output!G:G,'_NIST-CSF_Alignment'!D14,_Output!C:C,"M")</f>
        <v>0</v>
      </c>
      <c r="I14" s="217"/>
      <c r="J14" s="214"/>
      <c r="K14" s="63"/>
      <c r="L14" s="231">
        <f>COUNTIFS(_Output!G:G,'_NIST-CSF_Alignment'!D14,_Output!C:C,"C",_Output!B:B,1)</f>
        <v>0</v>
      </c>
      <c r="M14" s="225">
        <f>SUMIFS(_Output!H:H,_Output!G:G,'_NIST-CSF_Alignment'!D14,_Output!C:C,"C")</f>
        <v>0</v>
      </c>
      <c r="N14" s="225">
        <f>SUMIFS(_Output!I:I,_Output!G:G,'_NIST-CSF_Alignment'!D14,_Output!C:C,"C")</f>
        <v>0</v>
      </c>
      <c r="O14" s="225">
        <f>SUMIFS(_Output!J:J,_Output!G:G,'_NIST-CSF_Alignment'!D14,_Output!C:C,"C")</f>
        <v>0</v>
      </c>
      <c r="P14" s="214"/>
      <c r="Q14" s="214"/>
      <c r="R14" s="63"/>
    </row>
    <row r="15" spans="1:18" x14ac:dyDescent="0.3">
      <c r="A15" s="738" t="s">
        <v>4384</v>
      </c>
      <c r="B15" s="682" t="s">
        <v>4385</v>
      </c>
      <c r="C15" s="722" t="s">
        <v>4387</v>
      </c>
      <c r="D15" s="244" t="s">
        <v>4393</v>
      </c>
      <c r="E15" s="239">
        <f>COUNTIFS(_Output!G:G,'_NIST-CSF_Alignment'!D15,_Output!C:C,"M",_Output!B:B,1)</f>
        <v>0</v>
      </c>
      <c r="F15" s="226">
        <f>SUMIFS(_Output!H:H,_Output!G:G,'_NIST-CSF_Alignment'!D15,_Output!C:C,"M")</f>
        <v>0</v>
      </c>
      <c r="G15" s="218">
        <f>SUMIFS(_Output!I:I,_Output!G:G,'_NIST-CSF_Alignment'!D15,_Output!C:C,"M")</f>
        <v>0</v>
      </c>
      <c r="H15" s="218">
        <f>SUMIFS(_Output!J:J,_Output!G:G,'_NIST-CSF_Alignment'!D15,_Output!C:C,"M")</f>
        <v>0</v>
      </c>
      <c r="I15" s="217"/>
      <c r="J15" s="214"/>
      <c r="K15" s="63"/>
      <c r="L15" s="231">
        <f>COUNTIFS(_Output!G:G,'_NIST-CSF_Alignment'!D15,_Output!C:C,"C",_Output!B:B,1)</f>
        <v>0</v>
      </c>
      <c r="M15" s="225">
        <f>SUMIFS(_Output!H:H,_Output!G:G,'_NIST-CSF_Alignment'!D15,_Output!C:C,"C")</f>
        <v>0</v>
      </c>
      <c r="N15" s="225">
        <f>SUMIFS(_Output!I:I,_Output!G:G,'_NIST-CSF_Alignment'!D15,_Output!C:C,"C")</f>
        <v>0</v>
      </c>
      <c r="O15" s="225">
        <f>SUMIFS(_Output!J:J,_Output!G:G,'_NIST-CSF_Alignment'!D15,_Output!C:C,"C")</f>
        <v>0</v>
      </c>
      <c r="P15" s="214"/>
      <c r="Q15" s="214"/>
      <c r="R15" s="63"/>
    </row>
    <row r="16" spans="1:18" x14ac:dyDescent="0.3">
      <c r="A16" s="739" t="s">
        <v>4384</v>
      </c>
      <c r="B16" s="701" t="s">
        <v>4385</v>
      </c>
      <c r="C16" s="722" t="s">
        <v>4387</v>
      </c>
      <c r="D16" s="244" t="s">
        <v>4394</v>
      </c>
      <c r="E16" s="239">
        <f>COUNTIFS(_Output!G:G,'_NIST-CSF_Alignment'!D16,_Output!C:C,"M",_Output!B:B,1)</f>
        <v>0</v>
      </c>
      <c r="F16" s="226">
        <f>SUMIFS(_Output!H:H,_Output!G:G,'_NIST-CSF_Alignment'!D16,_Output!C:C,"M")</f>
        <v>0</v>
      </c>
      <c r="G16" s="218">
        <f>SUMIFS(_Output!I:I,_Output!G:G,'_NIST-CSF_Alignment'!D16,_Output!C:C,"M")</f>
        <v>0</v>
      </c>
      <c r="H16" s="218">
        <f>SUMIFS(_Output!J:J,_Output!G:G,'_NIST-CSF_Alignment'!D16,_Output!C:C,"M")</f>
        <v>0</v>
      </c>
      <c r="I16" s="217"/>
      <c r="J16" s="214"/>
      <c r="K16" s="63"/>
      <c r="L16" s="231">
        <f>COUNTIFS(_Output!G:G,'_NIST-CSF_Alignment'!D16,_Output!C:C,"C",_Output!B:B,1)</f>
        <v>0</v>
      </c>
      <c r="M16" s="225">
        <f>SUMIFS(_Output!H:H,_Output!G:G,'_NIST-CSF_Alignment'!D16,_Output!C:C,"C")</f>
        <v>0</v>
      </c>
      <c r="N16" s="225">
        <f>SUMIFS(_Output!I:I,_Output!G:G,'_NIST-CSF_Alignment'!D16,_Output!C:C,"C")</f>
        <v>0</v>
      </c>
      <c r="O16" s="225">
        <f>SUMIFS(_Output!J:J,_Output!G:G,'_NIST-CSF_Alignment'!D16,_Output!C:C,"C")</f>
        <v>0</v>
      </c>
      <c r="P16" s="214"/>
      <c r="Q16" s="214"/>
      <c r="R16" s="63"/>
    </row>
    <row r="17" spans="1:18" x14ac:dyDescent="0.3">
      <c r="A17" s="714"/>
      <c r="B17" s="710"/>
      <c r="C17" s="710"/>
      <c r="D17" s="237"/>
      <c r="E17" s="240" t="s">
        <v>333</v>
      </c>
      <c r="F17" s="233">
        <f>SUMIFS(F10:F16,$E10:$E16, "&gt;0")</f>
        <v>2</v>
      </c>
      <c r="G17" s="233">
        <f>SUMIFS(G10:G16,$E10:$E16, "&gt;0")</f>
        <v>0</v>
      </c>
      <c r="H17" s="233">
        <f>SUMIFS(H10:H16,$E10:$E16, "&gt;0")</f>
        <v>10</v>
      </c>
      <c r="I17" s="233">
        <f>IFERROR(IF(ROUND(100*(G17-F17)/(H17-F17),2) &lt; 0, 0, ROUND(100*(G17-F17)/(H17-F17),2)),0)</f>
        <v>0</v>
      </c>
      <c r="J17" s="234">
        <f>IF(F17&gt;0,1,0)</f>
        <v>1</v>
      </c>
      <c r="K17" s="235"/>
      <c r="L17" s="236" t="s">
        <v>333</v>
      </c>
      <c r="M17" s="234">
        <f>SUMIFS(M10:M16,$L10:$L16, "&gt;0")</f>
        <v>0</v>
      </c>
      <c r="N17" s="234">
        <f>SUMIFS(N10:N16,$L10:$L16, "&gt;0")</f>
        <v>0</v>
      </c>
      <c r="O17" s="234">
        <f>SUMIFS(O10:O16,$L10:$L16, "&gt;0")</f>
        <v>0</v>
      </c>
      <c r="P17" s="234">
        <f>IFERROR(IF(ROUND(100*(N17-M17)/(O17-M17),2) &lt; 0, 0, ROUND(100*(N17-M17)/(O17-M17),2)),0)</f>
        <v>0</v>
      </c>
      <c r="Q17" s="234">
        <f>IF(M17&gt;0,1,0)</f>
        <v>0</v>
      </c>
      <c r="R17" s="238"/>
    </row>
    <row r="18" spans="1:18" x14ac:dyDescent="0.3">
      <c r="A18" s="740" t="s">
        <v>4384</v>
      </c>
      <c r="B18" s="706" t="s">
        <v>4385</v>
      </c>
      <c r="C18" s="717" t="s">
        <v>4395</v>
      </c>
      <c r="D18" s="245" t="s">
        <v>4397</v>
      </c>
      <c r="E18" s="239">
        <f>COUNTIFS(_Output!G:G,'_NIST-CSF_Alignment'!D18,_Output!C:C,"M",_Output!B:B,1)</f>
        <v>0</v>
      </c>
      <c r="F18" s="226">
        <f>SUMIFS(_Output!H:H,_Output!G:G,'_NIST-CSF_Alignment'!D18,_Output!C:C,"M")</f>
        <v>0</v>
      </c>
      <c r="G18" s="218">
        <f>SUMIFS(_Output!I:I,_Output!G:G,'_NIST-CSF_Alignment'!D18,_Output!C:C,"M")</f>
        <v>0</v>
      </c>
      <c r="H18" s="218">
        <f>SUMIFS(_Output!J:J,_Output!G:G,'_NIST-CSF_Alignment'!D18,_Output!C:C,"M")</f>
        <v>0</v>
      </c>
      <c r="I18" s="218"/>
      <c r="J18" s="215"/>
      <c r="K18" s="220"/>
      <c r="L18" s="231">
        <f>COUNTIFS(_Output!G:G,'_NIST-CSF_Alignment'!D18,_Output!C:C,"C",_Output!B:B,1)</f>
        <v>0</v>
      </c>
      <c r="M18" s="225">
        <f>SUMIFS(_Output!H:H,_Output!G:G,'_NIST-CSF_Alignment'!D18,_Output!C:C,"C")</f>
        <v>0</v>
      </c>
      <c r="N18" s="225">
        <f>SUMIFS(_Output!I:I,_Output!G:G,'_NIST-CSF_Alignment'!D18,_Output!C:C,"C")</f>
        <v>0</v>
      </c>
      <c r="O18" s="225">
        <f>SUMIFS(_Output!J:J,_Output!G:G,'_NIST-CSF_Alignment'!D18,_Output!C:C,"C")</f>
        <v>0</v>
      </c>
      <c r="P18" s="215"/>
      <c r="Q18" s="215"/>
      <c r="R18" s="220"/>
    </row>
    <row r="19" spans="1:18" x14ac:dyDescent="0.3">
      <c r="A19" s="738" t="s">
        <v>4384</v>
      </c>
      <c r="B19" s="682" t="s">
        <v>4385</v>
      </c>
      <c r="C19" s="717" t="s">
        <v>4395</v>
      </c>
      <c r="D19" s="245" t="s">
        <v>4398</v>
      </c>
      <c r="E19" s="239">
        <f>COUNTIFS(_Output!G:G,'_NIST-CSF_Alignment'!D19,_Output!C:C,"M",_Output!B:B,1)</f>
        <v>20</v>
      </c>
      <c r="F19" s="226">
        <f>SUMIFS(_Output!H:H,_Output!G:G,'_NIST-CSF_Alignment'!D19,_Output!C:C,"M")</f>
        <v>20</v>
      </c>
      <c r="G19" s="218">
        <f>SUMIFS(_Output!I:I,_Output!G:G,'_NIST-CSF_Alignment'!D19,_Output!C:C,"M")</f>
        <v>0</v>
      </c>
      <c r="H19" s="218">
        <f>SUMIFS(_Output!J:J,_Output!G:G,'_NIST-CSF_Alignment'!D19,_Output!C:C,"M")</f>
        <v>100</v>
      </c>
      <c r="I19" s="217"/>
      <c r="J19" s="214"/>
      <c r="K19" s="63"/>
      <c r="L19" s="231">
        <f>COUNTIFS(_Output!G:G,'_NIST-CSF_Alignment'!D19,_Output!C:C,"C",_Output!B:B,1)</f>
        <v>0</v>
      </c>
      <c r="M19" s="225">
        <f>SUMIFS(_Output!H:H,_Output!G:G,'_NIST-CSF_Alignment'!D19,_Output!C:C,"C")</f>
        <v>0</v>
      </c>
      <c r="N19" s="225">
        <f>SUMIFS(_Output!I:I,_Output!G:G,'_NIST-CSF_Alignment'!D19,_Output!C:C,"C")</f>
        <v>0</v>
      </c>
      <c r="O19" s="225">
        <f>SUMIFS(_Output!J:J,_Output!G:G,'_NIST-CSF_Alignment'!D19,_Output!C:C,"C")</f>
        <v>0</v>
      </c>
      <c r="P19" s="214"/>
      <c r="Q19" s="214"/>
      <c r="R19" s="63"/>
    </row>
    <row r="20" spans="1:18" x14ac:dyDescent="0.3">
      <c r="A20" s="738" t="s">
        <v>4384</v>
      </c>
      <c r="B20" s="682" t="s">
        <v>4385</v>
      </c>
      <c r="C20" s="717" t="s">
        <v>4395</v>
      </c>
      <c r="D20" s="245" t="s">
        <v>4399</v>
      </c>
      <c r="E20" s="239">
        <f>COUNTIFS(_Output!G:G,'_NIST-CSF_Alignment'!D20,_Output!C:C,"M",_Output!B:B,1)</f>
        <v>2</v>
      </c>
      <c r="F20" s="226">
        <f>SUMIFS(_Output!H:H,_Output!G:G,'_NIST-CSF_Alignment'!D20,_Output!C:C,"M")</f>
        <v>2</v>
      </c>
      <c r="G20" s="218">
        <f>SUMIFS(_Output!I:I,_Output!G:G,'_NIST-CSF_Alignment'!D20,_Output!C:C,"M")</f>
        <v>0</v>
      </c>
      <c r="H20" s="218">
        <f>SUMIFS(_Output!J:J,_Output!G:G,'_NIST-CSF_Alignment'!D20,_Output!C:C,"M")</f>
        <v>10</v>
      </c>
      <c r="I20" s="217"/>
      <c r="J20" s="214"/>
      <c r="K20" s="63"/>
      <c r="L20" s="231">
        <f>COUNTIFS(_Output!G:G,'_NIST-CSF_Alignment'!D20,_Output!C:C,"C",_Output!B:B,1)</f>
        <v>0</v>
      </c>
      <c r="M20" s="225">
        <f>SUMIFS(_Output!H:H,_Output!G:G,'_NIST-CSF_Alignment'!D20,_Output!C:C,"C")</f>
        <v>0</v>
      </c>
      <c r="N20" s="225">
        <f>SUMIFS(_Output!I:I,_Output!G:G,'_NIST-CSF_Alignment'!D20,_Output!C:C,"C")</f>
        <v>0</v>
      </c>
      <c r="O20" s="225">
        <f>SUMIFS(_Output!J:J,_Output!G:G,'_NIST-CSF_Alignment'!D20,_Output!C:C,"C")</f>
        <v>0</v>
      </c>
      <c r="P20" s="214"/>
      <c r="Q20" s="214"/>
      <c r="R20" s="63"/>
    </row>
    <row r="21" spans="1:18" x14ac:dyDescent="0.3">
      <c r="A21" s="739" t="s">
        <v>4384</v>
      </c>
      <c r="B21" s="701" t="s">
        <v>4385</v>
      </c>
      <c r="C21" s="620" t="s">
        <v>4395</v>
      </c>
      <c r="D21" s="245" t="s">
        <v>4396</v>
      </c>
      <c r="E21" s="239">
        <f>COUNTIFS(_Output!G:G,'_NIST-CSF_Alignment'!D21,_Output!C:C,"M",_Output!B:B,1)</f>
        <v>1</v>
      </c>
      <c r="F21" s="226">
        <f>SUMIFS(_Output!H:H,_Output!G:G,'_NIST-CSF_Alignment'!D21,_Output!C:C,"M")</f>
        <v>1</v>
      </c>
      <c r="G21" s="218">
        <f>SUMIFS(_Output!I:I,_Output!G:G,'_NIST-CSF_Alignment'!D21,_Output!C:C,"M")</f>
        <v>0</v>
      </c>
      <c r="H21" s="218">
        <f>SUMIFS(_Output!J:J,_Output!G:G,'_NIST-CSF_Alignment'!D21,_Output!C:C,"M")</f>
        <v>5</v>
      </c>
      <c r="I21" s="226"/>
      <c r="J21" s="225"/>
      <c r="K21" s="227"/>
      <c r="L21" s="231">
        <f>COUNTIFS(_Output!G:G,'_NIST-CSF_Alignment'!D21,_Output!C:C,"C",_Output!B:B,1)</f>
        <v>0</v>
      </c>
      <c r="M21" s="225">
        <f>SUMIFS(_Output!H:H,_Output!G:G,'_NIST-CSF_Alignment'!D21,_Output!C:C,"C")</f>
        <v>0</v>
      </c>
      <c r="N21" s="225">
        <f>SUMIFS(_Output!I:I,_Output!G:G,'_NIST-CSF_Alignment'!D21,_Output!C:C,"C")</f>
        <v>0</v>
      </c>
      <c r="O21" s="225">
        <f>SUMIFS(_Output!J:J,_Output!G:G,'_NIST-CSF_Alignment'!D21,_Output!C:C,"C")</f>
        <v>0</v>
      </c>
      <c r="P21" s="225"/>
      <c r="Q21" s="225"/>
      <c r="R21" s="227"/>
    </row>
    <row r="22" spans="1:18" x14ac:dyDescent="0.3">
      <c r="A22" s="714"/>
      <c r="B22" s="710"/>
      <c r="C22" s="710"/>
      <c r="D22" s="237"/>
      <c r="E22" s="707" t="s">
        <v>333</v>
      </c>
      <c r="F22" s="233">
        <f>SUMIFS(F18:F21,$E18:$E21, "&gt;0")</f>
        <v>23</v>
      </c>
      <c r="G22" s="233">
        <f t="shared" ref="G22:H22" si="0">SUMIFS(G18:G21,$E18:$E21, "&gt;0")</f>
        <v>0</v>
      </c>
      <c r="H22" s="233">
        <f t="shared" si="0"/>
        <v>115</v>
      </c>
      <c r="I22" s="233">
        <f>IFERROR(IF(ROUND(100*(G22-F22)/(H22-F22),2) &lt; 0, 0, ROUND(100*(G22-F22)/(H22-F22),2)),0)</f>
        <v>0</v>
      </c>
      <c r="J22" s="234">
        <f>IF(F22&gt;0,1,0)</f>
        <v>1</v>
      </c>
      <c r="K22" s="235"/>
      <c r="L22" s="236" t="s">
        <v>333</v>
      </c>
      <c r="M22" s="234">
        <f>SUMIFS(M18:M21,$L18:$L21, "&gt;0")</f>
        <v>0</v>
      </c>
      <c r="N22" s="234">
        <f t="shared" ref="N22:O22" si="1">SUMIFS(N18:N21,$L18:$L21, "&gt;0")</f>
        <v>0</v>
      </c>
      <c r="O22" s="234">
        <f t="shared" si="1"/>
        <v>0</v>
      </c>
      <c r="P22" s="234">
        <f>IFERROR(IF(ROUND(100*(N22-M22)/(O22-M22),2) &lt; 0, 0, ROUND(100*(N22-M22)/(O22-M22),2)),0)</f>
        <v>0</v>
      </c>
      <c r="Q22" s="234">
        <f>IF(M22&gt;0,1,0)</f>
        <v>0</v>
      </c>
      <c r="R22" s="235"/>
    </row>
    <row r="23" spans="1:18" x14ac:dyDescent="0.3">
      <c r="A23" s="740" t="s">
        <v>4384</v>
      </c>
      <c r="B23" s="706" t="s">
        <v>4385</v>
      </c>
      <c r="C23" s="720" t="s">
        <v>4400</v>
      </c>
      <c r="D23" s="245" t="s">
        <v>4434</v>
      </c>
      <c r="E23" s="239">
        <f>COUNTIFS(_Output!G:G,'_NIST-CSF_Alignment'!D23,_Output!C:C,"M",_Output!B:B,1)</f>
        <v>5</v>
      </c>
      <c r="F23" s="226">
        <f>SUMIFS(_Output!H:H,_Output!G:G,'_NIST-CSF_Alignment'!D23,_Output!C:C,"M")</f>
        <v>5</v>
      </c>
      <c r="G23" s="218">
        <f>SUMIFS(_Output!I:I,_Output!G:G,'_NIST-CSF_Alignment'!D23,_Output!C:C,"M")</f>
        <v>0</v>
      </c>
      <c r="H23" s="218">
        <f>SUMIFS(_Output!J:J,_Output!G:G,'_NIST-CSF_Alignment'!D23,_Output!C:C,"M")</f>
        <v>25</v>
      </c>
      <c r="I23" s="218"/>
      <c r="J23" s="215"/>
      <c r="K23" s="220"/>
      <c r="L23" s="231">
        <f>COUNTIFS(_Output!G:G,'_NIST-CSF_Alignment'!D23,_Output!C:C,"C",_Output!B:B,1)</f>
        <v>3</v>
      </c>
      <c r="M23" s="225">
        <f>SUMIFS(_Output!H:H,_Output!G:G,'_NIST-CSF_Alignment'!D23,_Output!C:C,"C")</f>
        <v>3</v>
      </c>
      <c r="N23" s="225">
        <f>SUMIFS(_Output!I:I,_Output!G:G,'_NIST-CSF_Alignment'!D23,_Output!C:C,"C")</f>
        <v>0</v>
      </c>
      <c r="O23" s="225">
        <f>SUMIFS(_Output!J:J,_Output!G:G,'_NIST-CSF_Alignment'!D23,_Output!C:C,"C")</f>
        <v>15</v>
      </c>
      <c r="P23" s="215"/>
      <c r="Q23" s="215"/>
      <c r="R23" s="220"/>
    </row>
    <row r="24" spans="1:18" x14ac:dyDescent="0.3">
      <c r="A24" s="739" t="s">
        <v>4384</v>
      </c>
      <c r="B24" s="701" t="s">
        <v>4385</v>
      </c>
      <c r="C24" s="721" t="s">
        <v>4400</v>
      </c>
      <c r="D24" s="243" t="s">
        <v>4435</v>
      </c>
      <c r="E24" s="239">
        <f>COUNTIFS(_Output!G:G,'_NIST-CSF_Alignment'!D24,_Output!C:C,"M",_Output!B:B,1)</f>
        <v>3</v>
      </c>
      <c r="F24" s="226">
        <f>SUMIFS(_Output!H:H,_Output!G:G,'_NIST-CSF_Alignment'!D24,_Output!C:C,"M")</f>
        <v>3</v>
      </c>
      <c r="G24" s="218">
        <f>SUMIFS(_Output!I:I,_Output!G:G,'_NIST-CSF_Alignment'!D24,_Output!C:C,"M")</f>
        <v>0</v>
      </c>
      <c r="H24" s="218">
        <f>SUMIFS(_Output!J:J,_Output!G:G,'_NIST-CSF_Alignment'!D24,_Output!C:C,"M")</f>
        <v>15</v>
      </c>
      <c r="I24" s="217"/>
      <c r="J24" s="214"/>
      <c r="K24" s="63"/>
      <c r="L24" s="231">
        <f>COUNTIFS(_Output!G:G,'_NIST-CSF_Alignment'!D24,_Output!C:C,"C",_Output!B:B,1)</f>
        <v>0</v>
      </c>
      <c r="M24" s="225">
        <f>SUMIFS(_Output!H:H,_Output!G:G,'_NIST-CSF_Alignment'!D24,_Output!C:C,"C")</f>
        <v>0</v>
      </c>
      <c r="N24" s="225">
        <f>SUMIFS(_Output!I:I,_Output!G:G,'_NIST-CSF_Alignment'!D24,_Output!C:C,"C")</f>
        <v>0</v>
      </c>
      <c r="O24" s="225">
        <f>SUMIFS(_Output!J:J,_Output!G:G,'_NIST-CSF_Alignment'!D24,_Output!C:C,"C")</f>
        <v>0</v>
      </c>
      <c r="P24" s="214"/>
      <c r="Q24" s="214"/>
      <c r="R24" s="63"/>
    </row>
    <row r="25" spans="1:18" x14ac:dyDescent="0.3">
      <c r="A25" s="714"/>
      <c r="B25" s="710"/>
      <c r="C25" s="710"/>
      <c r="D25" s="237"/>
      <c r="E25" s="708" t="s">
        <v>333</v>
      </c>
      <c r="F25" s="233">
        <f>SUMIFS(F23:F24,$E23:$E24, "&gt;0")</f>
        <v>8</v>
      </c>
      <c r="G25" s="233">
        <f t="shared" ref="G25:H25" si="2">SUMIFS(G23:G24,$E23:$E24, "&gt;0")</f>
        <v>0</v>
      </c>
      <c r="H25" s="233">
        <f t="shared" si="2"/>
        <v>40</v>
      </c>
      <c r="I25" s="233">
        <f>IFERROR(IF(ROUND(100*(G25-F25)/(H25-F25),2) &lt; 0, 0, ROUND(100*(G25-F25)/(H25-F25),2)),0)</f>
        <v>0</v>
      </c>
      <c r="J25" s="234">
        <f>IF(F25&gt;0,1,0)</f>
        <v>1</v>
      </c>
      <c r="K25" s="235"/>
      <c r="L25" s="236" t="s">
        <v>333</v>
      </c>
      <c r="M25" s="234">
        <f>SUMIFS(M23:M24,$L23:$L24, "&gt;0")</f>
        <v>3</v>
      </c>
      <c r="N25" s="234">
        <f t="shared" ref="N25:O25" si="3">SUMIFS(N23:N24,$L23:$L24, "&gt;0")</f>
        <v>0</v>
      </c>
      <c r="O25" s="234">
        <f t="shared" si="3"/>
        <v>15</v>
      </c>
      <c r="P25" s="234">
        <f>IFERROR(IF(ROUND(100*(N25-M25)/(O25-M25),2) &lt; 0, 0, ROUND(100*(N25-M25)/(O25-M25),2)),0)</f>
        <v>0</v>
      </c>
      <c r="Q25" s="234">
        <f>IF(M25&gt;0,1,0)</f>
        <v>1</v>
      </c>
      <c r="R25" s="238"/>
    </row>
    <row r="26" spans="1:18" x14ac:dyDescent="0.3">
      <c r="A26" s="740" t="s">
        <v>4384</v>
      </c>
      <c r="B26" s="706" t="s">
        <v>4385</v>
      </c>
      <c r="C26" s="720" t="s">
        <v>4401</v>
      </c>
      <c r="D26" s="245" t="s">
        <v>4403</v>
      </c>
      <c r="E26" s="239">
        <f>COUNTIFS(_Output!G:G,'_NIST-CSF_Alignment'!D26,_Output!C:C,"M",_Output!B:B,1)</f>
        <v>0</v>
      </c>
      <c r="F26" s="226">
        <f>SUMIFS(_Output!H:H,_Output!G:G,'_NIST-CSF_Alignment'!D26,_Output!C:C,"M")</f>
        <v>0</v>
      </c>
      <c r="G26" s="218">
        <f>SUMIFS(_Output!I:I,_Output!G:G,'_NIST-CSF_Alignment'!D26,_Output!C:C,"M")</f>
        <v>0</v>
      </c>
      <c r="H26" s="218">
        <f>SUMIFS(_Output!J:J,_Output!G:G,'_NIST-CSF_Alignment'!D26,_Output!C:C,"M")</f>
        <v>0</v>
      </c>
      <c r="I26" s="218"/>
      <c r="J26" s="215"/>
      <c r="K26" s="220"/>
      <c r="L26" s="231">
        <f>COUNTIFS(_Output!G:G,'_NIST-CSF_Alignment'!D26,_Output!C:C,"C",_Output!B:B,1)</f>
        <v>0</v>
      </c>
      <c r="M26" s="225">
        <f>SUMIFS(_Output!H:H,_Output!G:G,'_NIST-CSF_Alignment'!D26,_Output!C:C,"C")</f>
        <v>0</v>
      </c>
      <c r="N26" s="225">
        <f>SUMIFS(_Output!I:I,_Output!G:G,'_NIST-CSF_Alignment'!D26,_Output!C:C,"C")</f>
        <v>0</v>
      </c>
      <c r="O26" s="225">
        <f>SUMIFS(_Output!J:J,_Output!G:G,'_NIST-CSF_Alignment'!D26,_Output!C:C,"C")</f>
        <v>0</v>
      </c>
      <c r="P26" s="215"/>
      <c r="Q26" s="215"/>
      <c r="R26" s="220"/>
    </row>
    <row r="27" spans="1:18" x14ac:dyDescent="0.3">
      <c r="A27" s="738" t="s">
        <v>4384</v>
      </c>
      <c r="B27" s="682" t="s">
        <v>4385</v>
      </c>
      <c r="C27" s="721" t="s">
        <v>4401</v>
      </c>
      <c r="D27" s="243" t="s">
        <v>4404</v>
      </c>
      <c r="E27" s="239">
        <f>COUNTIFS(_Output!G:G,'_NIST-CSF_Alignment'!D27,_Output!C:C,"M",_Output!B:B,1)</f>
        <v>0</v>
      </c>
      <c r="F27" s="226">
        <f>SUMIFS(_Output!H:H,_Output!G:G,'_NIST-CSF_Alignment'!D27,_Output!C:C,"M")</f>
        <v>0</v>
      </c>
      <c r="G27" s="218">
        <f>SUMIFS(_Output!I:I,_Output!G:G,'_NIST-CSF_Alignment'!D27,_Output!C:C,"M")</f>
        <v>0</v>
      </c>
      <c r="H27" s="218">
        <f>SUMIFS(_Output!J:J,_Output!G:G,'_NIST-CSF_Alignment'!D27,_Output!C:C,"M")</f>
        <v>0</v>
      </c>
      <c r="I27" s="217"/>
      <c r="J27" s="214"/>
      <c r="K27" s="63"/>
      <c r="L27" s="231">
        <f>COUNTIFS(_Output!G:G,'_NIST-CSF_Alignment'!D27,_Output!C:C,"C",_Output!B:B,1)</f>
        <v>0</v>
      </c>
      <c r="M27" s="225">
        <f>SUMIFS(_Output!H:H,_Output!G:G,'_NIST-CSF_Alignment'!D27,_Output!C:C,"C")</f>
        <v>0</v>
      </c>
      <c r="N27" s="225">
        <f>SUMIFS(_Output!I:I,_Output!G:G,'_NIST-CSF_Alignment'!D27,_Output!C:C,"C")</f>
        <v>0</v>
      </c>
      <c r="O27" s="225">
        <f>SUMIFS(_Output!J:J,_Output!G:G,'_NIST-CSF_Alignment'!D27,_Output!C:C,"C")</f>
        <v>0</v>
      </c>
      <c r="P27" s="214"/>
      <c r="Q27" s="214"/>
      <c r="R27" s="63"/>
    </row>
    <row r="28" spans="1:18" x14ac:dyDescent="0.3">
      <c r="A28" s="739" t="s">
        <v>5</v>
      </c>
      <c r="B28" s="701" t="s">
        <v>4385</v>
      </c>
      <c r="C28" s="722" t="s">
        <v>4401</v>
      </c>
      <c r="D28" s="243" t="s">
        <v>4405</v>
      </c>
      <c r="E28" s="239">
        <f>COUNTIFS(_Output!G:G,'_NIST-CSF_Alignment'!D28,_Output!C:C,"M",_Output!B:B,1)</f>
        <v>1</v>
      </c>
      <c r="F28" s="226">
        <f>SUMIFS(_Output!H:H,_Output!G:G,'_NIST-CSF_Alignment'!D28,_Output!C:C,"M")</f>
        <v>1</v>
      </c>
      <c r="G28" s="218">
        <f>SUMIFS(_Output!I:I,_Output!G:G,'_NIST-CSF_Alignment'!D28,_Output!C:C,"M")</f>
        <v>0</v>
      </c>
      <c r="H28" s="218">
        <f>SUMIFS(_Output!J:J,_Output!G:G,'_NIST-CSF_Alignment'!D28,_Output!C:C,"M")</f>
        <v>5</v>
      </c>
      <c r="I28" s="226"/>
      <c r="J28" s="225"/>
      <c r="K28" s="227"/>
      <c r="L28" s="231">
        <f>COUNTIFS(_Output!G:G,'_NIST-CSF_Alignment'!D28,_Output!C:C,"C",_Output!B:B,1)</f>
        <v>0</v>
      </c>
      <c r="M28" s="225">
        <f>SUMIFS(_Output!H:H,_Output!G:G,'_NIST-CSF_Alignment'!D28,_Output!C:C,"C")</f>
        <v>0</v>
      </c>
      <c r="N28" s="225">
        <f>SUMIFS(_Output!I:I,_Output!G:G,'_NIST-CSF_Alignment'!D28,_Output!C:C,"C")</f>
        <v>0</v>
      </c>
      <c r="O28" s="225">
        <f>SUMIFS(_Output!J:J,_Output!G:G,'_NIST-CSF_Alignment'!D28,_Output!C:C,"C")</f>
        <v>0</v>
      </c>
      <c r="P28" s="225"/>
      <c r="Q28" s="225"/>
      <c r="R28" s="227"/>
    </row>
    <row r="29" spans="1:18" x14ac:dyDescent="0.3">
      <c r="A29" s="714"/>
      <c r="B29" s="710"/>
      <c r="C29" s="710"/>
      <c r="D29" s="237"/>
      <c r="E29" s="708" t="s">
        <v>333</v>
      </c>
      <c r="F29" s="233">
        <f>SUMIFS(F26:F28,$E26:$E28, "&gt;0")</f>
        <v>1</v>
      </c>
      <c r="G29" s="233">
        <f t="shared" ref="G29:H29" si="4">SUMIFS(G26:G28,$E26:$E28, "&gt;0")</f>
        <v>0</v>
      </c>
      <c r="H29" s="233">
        <f t="shared" si="4"/>
        <v>5</v>
      </c>
      <c r="I29" s="233">
        <f>IFERROR(IF(ROUND(100*(G29-F29)/(H29-F29),2) &lt; 0, 0, ROUND(100*(G29-F29)/(H29-F29),2)),0)</f>
        <v>0</v>
      </c>
      <c r="J29" s="234">
        <f>IF(F29&gt;0,1,0)</f>
        <v>1</v>
      </c>
      <c r="K29" s="235"/>
      <c r="L29" s="236" t="s">
        <v>333</v>
      </c>
      <c r="M29" s="234">
        <f>SUMIFS(M26:M28,$L26:$L28, "&gt;0")</f>
        <v>0</v>
      </c>
      <c r="N29" s="234">
        <f t="shared" ref="N29:O29" si="5">SUMIFS(N26:N28,$L26:$L28, "&gt;0")</f>
        <v>0</v>
      </c>
      <c r="O29" s="234">
        <f t="shared" si="5"/>
        <v>0</v>
      </c>
      <c r="P29" s="234">
        <f>IFERROR(IF(ROUND(100*(N29-M29)/(O29-M29),2) &lt; 0, 0, ROUND(100*(N29-M29)/(O29-M29),2)),0)</f>
        <v>0</v>
      </c>
      <c r="Q29" s="234">
        <f>IF(M29&gt;0,1,0)</f>
        <v>0</v>
      </c>
      <c r="R29" s="246"/>
    </row>
    <row r="30" spans="1:18" x14ac:dyDescent="0.3">
      <c r="A30" s="740" t="s">
        <v>4384</v>
      </c>
      <c r="B30" s="706" t="s">
        <v>4385</v>
      </c>
      <c r="C30" s="720" t="s">
        <v>4519</v>
      </c>
      <c r="D30" s="245" t="s">
        <v>4402</v>
      </c>
      <c r="E30" s="239">
        <f>COUNTIFS(_Output!G:G,'_NIST-CSF_Alignment'!D30,_Output!C:C,"M",_Output!B:B,1)</f>
        <v>0</v>
      </c>
      <c r="F30" s="226">
        <f>SUMIFS(_Output!H:H,_Output!G:G,'_NIST-CSF_Alignment'!D30,_Output!C:C,"M")</f>
        <v>0</v>
      </c>
      <c r="G30" s="218">
        <f>SUMIFS(_Output!I:I,_Output!G:G,'_NIST-CSF_Alignment'!D30,_Output!C:C,"M")</f>
        <v>0</v>
      </c>
      <c r="H30" s="218">
        <f>SUMIFS(_Output!J:J,_Output!G:G,'_NIST-CSF_Alignment'!D30,_Output!C:C,"M")</f>
        <v>0</v>
      </c>
      <c r="I30" s="218"/>
      <c r="J30" s="215"/>
      <c r="K30" s="220"/>
      <c r="L30" s="231">
        <f>COUNTIFS(_Output!G:G,'_NIST-CSF_Alignment'!D30,_Output!C:C,"C",_Output!B:B,1)</f>
        <v>0</v>
      </c>
      <c r="M30" s="225">
        <f>SUMIFS(_Output!H:H,_Output!G:G,'_NIST-CSF_Alignment'!D30,_Output!C:C,"C")</f>
        <v>0</v>
      </c>
      <c r="N30" s="225">
        <f>SUMIFS(_Output!I:I,_Output!G:G,'_NIST-CSF_Alignment'!D30,_Output!C:C,"C")</f>
        <v>0</v>
      </c>
      <c r="O30" s="225">
        <f>SUMIFS(_Output!J:J,_Output!G:G,'_NIST-CSF_Alignment'!D30,_Output!C:C,"C")</f>
        <v>0</v>
      </c>
      <c r="P30" s="215"/>
      <c r="Q30" s="215"/>
      <c r="R30" s="662"/>
    </row>
    <row r="31" spans="1:18" x14ac:dyDescent="0.3">
      <c r="A31" s="738" t="s">
        <v>4384</v>
      </c>
      <c r="B31" s="682" t="s">
        <v>4385</v>
      </c>
      <c r="C31" s="720" t="s">
        <v>4519</v>
      </c>
      <c r="D31" s="243" t="s">
        <v>4406</v>
      </c>
      <c r="E31" s="239">
        <f>COUNTIFS(_Output!G:G,'_NIST-CSF_Alignment'!D31,_Output!C:C,"M",_Output!B:B,1)</f>
        <v>9</v>
      </c>
      <c r="F31" s="226">
        <f>SUMIFS(_Output!H:H,_Output!G:G,'_NIST-CSF_Alignment'!D31,_Output!C:C,"M")</f>
        <v>9</v>
      </c>
      <c r="G31" s="218">
        <f>SUMIFS(_Output!I:I,_Output!G:G,'_NIST-CSF_Alignment'!D31,_Output!C:C,"M")</f>
        <v>0</v>
      </c>
      <c r="H31" s="218">
        <f>SUMIFS(_Output!J:J,_Output!G:G,'_NIST-CSF_Alignment'!D31,_Output!C:C,"M")</f>
        <v>45</v>
      </c>
      <c r="I31" s="217"/>
      <c r="J31" s="214"/>
      <c r="K31" s="63"/>
      <c r="L31" s="231">
        <f>COUNTIFS(_Output!G:G,'_NIST-CSF_Alignment'!D31,_Output!C:C,"C",_Output!B:B,1)</f>
        <v>0</v>
      </c>
      <c r="M31" s="225">
        <f>SUMIFS(_Output!H:H,_Output!G:G,'_NIST-CSF_Alignment'!D31,_Output!C:C,"C")</f>
        <v>0</v>
      </c>
      <c r="N31" s="225">
        <f>SUMIFS(_Output!I:I,_Output!G:G,'_NIST-CSF_Alignment'!D31,_Output!C:C,"C")</f>
        <v>0</v>
      </c>
      <c r="O31" s="225">
        <f>SUMIFS(_Output!J:J,_Output!G:G,'_NIST-CSF_Alignment'!D31,_Output!C:C,"C")</f>
        <v>0</v>
      </c>
      <c r="P31" s="214"/>
      <c r="Q31" s="214"/>
      <c r="R31" s="63"/>
    </row>
    <row r="32" spans="1:18" x14ac:dyDescent="0.3">
      <c r="A32" s="738" t="s">
        <v>4384</v>
      </c>
      <c r="B32" s="682" t="s">
        <v>4385</v>
      </c>
      <c r="C32" s="720" t="s">
        <v>4519</v>
      </c>
      <c r="D32" s="243" t="s">
        <v>4407</v>
      </c>
      <c r="E32" s="239">
        <f>COUNTIFS(_Output!G:G,'_NIST-CSF_Alignment'!D32,_Output!C:C,"M",_Output!B:B,1)</f>
        <v>0</v>
      </c>
      <c r="F32" s="226">
        <f>SUMIFS(_Output!H:H,_Output!G:G,'_NIST-CSF_Alignment'!D32,_Output!C:C,"M")</f>
        <v>0</v>
      </c>
      <c r="G32" s="218">
        <f>SUMIFS(_Output!I:I,_Output!G:G,'_NIST-CSF_Alignment'!D32,_Output!C:C,"M")</f>
        <v>0</v>
      </c>
      <c r="H32" s="218">
        <f>SUMIFS(_Output!J:J,_Output!G:G,'_NIST-CSF_Alignment'!D32,_Output!C:C,"M")</f>
        <v>0</v>
      </c>
      <c r="I32" s="217"/>
      <c r="J32" s="214"/>
      <c r="K32" s="63"/>
      <c r="L32" s="231">
        <f>COUNTIFS(_Output!G:G,'_NIST-CSF_Alignment'!D32,_Output!C:C,"C",_Output!B:B,1)</f>
        <v>0</v>
      </c>
      <c r="M32" s="225">
        <f>SUMIFS(_Output!H:H,_Output!G:G,'_NIST-CSF_Alignment'!D32,_Output!C:C,"C")</f>
        <v>0</v>
      </c>
      <c r="N32" s="225">
        <f>SUMIFS(_Output!I:I,_Output!G:G,'_NIST-CSF_Alignment'!D32,_Output!C:C,"C")</f>
        <v>0</v>
      </c>
      <c r="O32" s="225">
        <f>SUMIFS(_Output!J:J,_Output!G:G,'_NIST-CSF_Alignment'!D32,_Output!C:C,"C")</f>
        <v>0</v>
      </c>
      <c r="P32" s="214"/>
      <c r="Q32" s="214"/>
      <c r="R32" s="63"/>
    </row>
    <row r="33" spans="1:18" x14ac:dyDescent="0.3">
      <c r="A33" s="738" t="s">
        <v>4384</v>
      </c>
      <c r="B33" s="682" t="s">
        <v>4385</v>
      </c>
      <c r="C33" s="720" t="s">
        <v>4519</v>
      </c>
      <c r="D33" s="243" t="s">
        <v>4408</v>
      </c>
      <c r="E33" s="239">
        <f>COUNTIFS(_Output!G:G,'_NIST-CSF_Alignment'!D33,_Output!C:C,"M",_Output!B:B,1)</f>
        <v>4</v>
      </c>
      <c r="F33" s="226">
        <f>SUMIFS(_Output!H:H,_Output!G:G,'_NIST-CSF_Alignment'!D33,_Output!C:C,"M")</f>
        <v>4</v>
      </c>
      <c r="G33" s="218">
        <f>SUMIFS(_Output!I:I,_Output!G:G,'_NIST-CSF_Alignment'!D33,_Output!C:C,"M")</f>
        <v>0</v>
      </c>
      <c r="H33" s="218">
        <f>SUMIFS(_Output!J:J,_Output!G:G,'_NIST-CSF_Alignment'!D33,_Output!C:C,"M")</f>
        <v>20</v>
      </c>
      <c r="I33" s="217"/>
      <c r="J33" s="214"/>
      <c r="K33" s="63"/>
      <c r="L33" s="231">
        <f>COUNTIFS(_Output!G:G,'_NIST-CSF_Alignment'!D33,_Output!C:C,"C",_Output!B:B,1)</f>
        <v>1</v>
      </c>
      <c r="M33" s="225">
        <f>SUMIFS(_Output!H:H,_Output!G:G,'_NIST-CSF_Alignment'!D33,_Output!C:C,"C")</f>
        <v>1</v>
      </c>
      <c r="N33" s="225">
        <f>SUMIFS(_Output!I:I,_Output!G:G,'_NIST-CSF_Alignment'!D33,_Output!C:C,"C")</f>
        <v>0</v>
      </c>
      <c r="O33" s="225">
        <f>SUMIFS(_Output!J:J,_Output!G:G,'_NIST-CSF_Alignment'!D33,_Output!C:C,"C")</f>
        <v>5</v>
      </c>
      <c r="P33" s="214"/>
      <c r="Q33" s="214"/>
      <c r="R33" s="63"/>
    </row>
    <row r="34" spans="1:18" x14ac:dyDescent="0.3">
      <c r="A34" s="738" t="s">
        <v>4384</v>
      </c>
      <c r="B34" s="682" t="s">
        <v>4385</v>
      </c>
      <c r="C34" s="720" t="s">
        <v>4519</v>
      </c>
      <c r="D34" s="244" t="s">
        <v>4409</v>
      </c>
      <c r="E34" s="239">
        <f>COUNTIFS(_Output!G:G,'_NIST-CSF_Alignment'!D34,_Output!C:C,"M",_Output!B:B,1)</f>
        <v>0</v>
      </c>
      <c r="F34" s="226">
        <f>SUMIFS(_Output!H:H,_Output!G:G,'_NIST-CSF_Alignment'!D34,_Output!C:C,"M")</f>
        <v>0</v>
      </c>
      <c r="G34" s="218">
        <f>SUMIFS(_Output!I:I,_Output!G:G,'_NIST-CSF_Alignment'!D34,_Output!C:C,"M")</f>
        <v>0</v>
      </c>
      <c r="H34" s="218">
        <f>SUMIFS(_Output!J:J,_Output!G:G,'_NIST-CSF_Alignment'!D34,_Output!C:C,"M")</f>
        <v>0</v>
      </c>
      <c r="I34" s="217"/>
      <c r="J34" s="214"/>
      <c r="K34" s="63"/>
      <c r="L34" s="231">
        <f>COUNTIFS(_Output!G:G,'_NIST-CSF_Alignment'!D34,_Output!C:C,"C",_Output!B:B,1)</f>
        <v>0</v>
      </c>
      <c r="M34" s="225">
        <f>SUMIFS(_Output!H:H,_Output!G:G,'_NIST-CSF_Alignment'!D34,_Output!C:C,"C")</f>
        <v>0</v>
      </c>
      <c r="N34" s="225">
        <f>SUMIFS(_Output!I:I,_Output!G:G,'_NIST-CSF_Alignment'!D34,_Output!C:C,"C")</f>
        <v>0</v>
      </c>
      <c r="O34" s="225">
        <f>SUMIFS(_Output!J:J,_Output!G:G,'_NIST-CSF_Alignment'!D34,_Output!C:C,"C")</f>
        <v>0</v>
      </c>
      <c r="P34" s="214"/>
      <c r="Q34" s="214"/>
      <c r="R34" s="63"/>
    </row>
    <row r="35" spans="1:18" x14ac:dyDescent="0.3">
      <c r="A35" s="738" t="s">
        <v>4384</v>
      </c>
      <c r="B35" s="682" t="s">
        <v>4385</v>
      </c>
      <c r="C35" s="720" t="s">
        <v>4519</v>
      </c>
      <c r="D35" s="244" t="s">
        <v>4410</v>
      </c>
      <c r="E35" s="239">
        <f>COUNTIFS(_Output!G:G,'_NIST-CSF_Alignment'!D35,_Output!C:C,"M",_Output!B:B,1)</f>
        <v>0</v>
      </c>
      <c r="F35" s="226">
        <f>SUMIFS(_Output!H:H,_Output!G:G,'_NIST-CSF_Alignment'!D35,_Output!C:C,"M")</f>
        <v>0</v>
      </c>
      <c r="G35" s="218">
        <f>SUMIFS(_Output!I:I,_Output!G:G,'_NIST-CSF_Alignment'!D35,_Output!C:C,"M")</f>
        <v>0</v>
      </c>
      <c r="H35" s="218">
        <f>SUMIFS(_Output!J:J,_Output!G:G,'_NIST-CSF_Alignment'!D35,_Output!C:C,"M")</f>
        <v>0</v>
      </c>
      <c r="I35" s="217"/>
      <c r="J35" s="214"/>
      <c r="K35" s="63"/>
      <c r="L35" s="231">
        <f>COUNTIFS(_Output!G:G,'_NIST-CSF_Alignment'!D35,_Output!C:C,"C",_Output!B:B,1)</f>
        <v>0</v>
      </c>
      <c r="M35" s="225">
        <f>SUMIFS(_Output!H:H,_Output!G:G,'_NIST-CSF_Alignment'!D35,_Output!C:C,"C")</f>
        <v>0</v>
      </c>
      <c r="N35" s="225">
        <f>SUMIFS(_Output!I:I,_Output!G:G,'_NIST-CSF_Alignment'!D35,_Output!C:C,"C")</f>
        <v>0</v>
      </c>
      <c r="O35" s="225">
        <f>SUMIFS(_Output!J:J,_Output!G:G,'_NIST-CSF_Alignment'!D35,_Output!C:C,"C")</f>
        <v>0</v>
      </c>
      <c r="P35" s="214"/>
      <c r="Q35" s="214"/>
      <c r="R35" s="63"/>
    </row>
    <row r="36" spans="1:18" x14ac:dyDescent="0.3">
      <c r="A36" s="738" t="s">
        <v>4384</v>
      </c>
      <c r="B36" s="682" t="s">
        <v>4385</v>
      </c>
      <c r="C36" s="720" t="s">
        <v>4519</v>
      </c>
      <c r="D36" s="244" t="s">
        <v>4411</v>
      </c>
      <c r="E36" s="239">
        <f>COUNTIFS(_Output!G:G,'_NIST-CSF_Alignment'!D36,_Output!C:C,"M",_Output!B:B,1)</f>
        <v>0</v>
      </c>
      <c r="F36" s="226">
        <f>SUMIFS(_Output!H:H,_Output!G:G,'_NIST-CSF_Alignment'!D36,_Output!C:C,"M")</f>
        <v>0</v>
      </c>
      <c r="G36" s="218">
        <f>SUMIFS(_Output!I:I,_Output!G:G,'_NIST-CSF_Alignment'!D36,_Output!C:C,"M")</f>
        <v>0</v>
      </c>
      <c r="H36" s="218">
        <f>SUMIFS(_Output!J:J,_Output!G:G,'_NIST-CSF_Alignment'!D36,_Output!C:C,"M")</f>
        <v>0</v>
      </c>
      <c r="I36" s="217"/>
      <c r="J36" s="214"/>
      <c r="K36" s="63"/>
      <c r="L36" s="231">
        <f>COUNTIFS(_Output!G:G,'_NIST-CSF_Alignment'!D36,_Output!C:C,"C",_Output!B:B,1)</f>
        <v>2</v>
      </c>
      <c r="M36" s="225">
        <f>SUMIFS(_Output!H:H,_Output!G:G,'_NIST-CSF_Alignment'!D36,_Output!C:C,"C")</f>
        <v>2</v>
      </c>
      <c r="N36" s="225">
        <f>SUMIFS(_Output!I:I,_Output!G:G,'_NIST-CSF_Alignment'!D36,_Output!C:C,"C")</f>
        <v>0</v>
      </c>
      <c r="O36" s="225">
        <f>SUMIFS(_Output!J:J,_Output!G:G,'_NIST-CSF_Alignment'!D36,_Output!C:C,"C")</f>
        <v>10</v>
      </c>
      <c r="P36" s="214"/>
      <c r="Q36" s="214"/>
      <c r="R36" s="63"/>
    </row>
    <row r="37" spans="1:18" x14ac:dyDescent="0.3">
      <c r="A37" s="738" t="s">
        <v>4384</v>
      </c>
      <c r="B37" s="682" t="s">
        <v>4385</v>
      </c>
      <c r="C37" s="720" t="s">
        <v>4519</v>
      </c>
      <c r="D37" s="244" t="s">
        <v>4412</v>
      </c>
      <c r="E37" s="239">
        <f>COUNTIFS(_Output!G:G,'_NIST-CSF_Alignment'!D37,_Output!C:C,"M",_Output!B:B,1)</f>
        <v>0</v>
      </c>
      <c r="F37" s="226">
        <f>SUMIFS(_Output!H:H,_Output!G:G,'_NIST-CSF_Alignment'!D37,_Output!C:C,"M")</f>
        <v>0</v>
      </c>
      <c r="G37" s="218">
        <f>SUMIFS(_Output!I:I,_Output!G:G,'_NIST-CSF_Alignment'!D37,_Output!C:C,"M")</f>
        <v>0</v>
      </c>
      <c r="H37" s="218">
        <f>SUMIFS(_Output!J:J,_Output!G:G,'_NIST-CSF_Alignment'!D37,_Output!C:C,"M")</f>
        <v>0</v>
      </c>
      <c r="I37" s="217"/>
      <c r="J37" s="214"/>
      <c r="K37" s="63"/>
      <c r="L37" s="231">
        <f>COUNTIFS(_Output!G:G,'_NIST-CSF_Alignment'!D37,_Output!C:C,"C",_Output!B:B,1)</f>
        <v>2</v>
      </c>
      <c r="M37" s="225">
        <f>SUMIFS(_Output!H:H,_Output!G:G,'_NIST-CSF_Alignment'!D37,_Output!C:C,"C")</f>
        <v>2</v>
      </c>
      <c r="N37" s="225">
        <f>SUMIFS(_Output!I:I,_Output!G:G,'_NIST-CSF_Alignment'!D37,_Output!C:C,"C")</f>
        <v>0</v>
      </c>
      <c r="O37" s="225">
        <f>SUMIFS(_Output!J:J,_Output!G:G,'_NIST-CSF_Alignment'!D37,_Output!C:C,"C")</f>
        <v>10</v>
      </c>
      <c r="P37" s="214"/>
      <c r="Q37" s="214"/>
      <c r="R37" s="63"/>
    </row>
    <row r="38" spans="1:18" x14ac:dyDescent="0.3">
      <c r="A38" s="738" t="s">
        <v>4384</v>
      </c>
      <c r="B38" s="682" t="s">
        <v>4385</v>
      </c>
      <c r="C38" s="720" t="s">
        <v>4519</v>
      </c>
      <c r="D38" s="244" t="s">
        <v>4413</v>
      </c>
      <c r="E38" s="239">
        <f>COUNTIFS(_Output!G:G,'_NIST-CSF_Alignment'!D38,_Output!C:C,"M",_Output!B:B,1)</f>
        <v>0</v>
      </c>
      <c r="F38" s="226">
        <f>SUMIFS(_Output!H:H,_Output!G:G,'_NIST-CSF_Alignment'!D38,_Output!C:C,"M")</f>
        <v>0</v>
      </c>
      <c r="G38" s="218">
        <f>SUMIFS(_Output!I:I,_Output!G:G,'_NIST-CSF_Alignment'!D38,_Output!C:C,"M")</f>
        <v>0</v>
      </c>
      <c r="H38" s="218">
        <f>SUMIFS(_Output!J:J,_Output!G:G,'_NIST-CSF_Alignment'!D38,_Output!C:C,"M")</f>
        <v>0</v>
      </c>
      <c r="I38" s="217"/>
      <c r="J38" s="214"/>
      <c r="K38" s="63"/>
      <c r="L38" s="231">
        <f>COUNTIFS(_Output!G:G,'_NIST-CSF_Alignment'!D38,_Output!C:C,"C",_Output!B:B,1)</f>
        <v>0</v>
      </c>
      <c r="M38" s="225">
        <f>SUMIFS(_Output!H:H,_Output!G:G,'_NIST-CSF_Alignment'!D38,_Output!C:C,"C")</f>
        <v>0</v>
      </c>
      <c r="N38" s="225">
        <f>SUMIFS(_Output!I:I,_Output!G:G,'_NIST-CSF_Alignment'!D38,_Output!C:C,"C")</f>
        <v>0</v>
      </c>
      <c r="O38" s="225">
        <f>SUMIFS(_Output!J:J,_Output!G:G,'_NIST-CSF_Alignment'!D38,_Output!C:C,"C")</f>
        <v>0</v>
      </c>
      <c r="P38" s="214"/>
      <c r="Q38" s="214"/>
      <c r="R38" s="63"/>
    </row>
    <row r="39" spans="1:18" x14ac:dyDescent="0.3">
      <c r="A39" s="739" t="s">
        <v>4384</v>
      </c>
      <c r="B39" s="701" t="s">
        <v>4385</v>
      </c>
      <c r="C39" s="731" t="s">
        <v>4519</v>
      </c>
      <c r="D39" s="244" t="s">
        <v>4414</v>
      </c>
      <c r="E39" s="239">
        <f>COUNTIFS(_Output!G:G,'_NIST-CSF_Alignment'!D39,_Output!C:C,"M",_Output!B:B,1)</f>
        <v>0</v>
      </c>
      <c r="F39" s="226">
        <f>SUMIFS(_Output!H:H,_Output!G:G,'_NIST-CSF_Alignment'!D39,_Output!C:C,"M")</f>
        <v>0</v>
      </c>
      <c r="G39" s="229">
        <f>SUMIFS(_Output!I:I,_Output!G:G,'_NIST-CSF_Alignment'!D39,_Output!C:C,"M")</f>
        <v>0</v>
      </c>
      <c r="H39" s="229">
        <f>SUMIFS(_Output!J:J,_Output!G:G,'_NIST-CSF_Alignment'!D39,_Output!C:C,"M")</f>
        <v>0</v>
      </c>
      <c r="I39" s="226"/>
      <c r="J39" s="225"/>
      <c r="K39" s="227"/>
      <c r="L39" s="231">
        <f>COUNTIFS(_Output!G:G,'_NIST-CSF_Alignment'!D39,_Output!C:C,"C",_Output!B:B,1)</f>
        <v>0</v>
      </c>
      <c r="M39" s="225">
        <f>SUMIFS(_Output!H:H,_Output!G:G,'_NIST-CSF_Alignment'!D39,_Output!C:C,"C")</f>
        <v>0</v>
      </c>
      <c r="N39" s="225">
        <f>SUMIFS(_Output!I:I,_Output!G:G,'_NIST-CSF_Alignment'!D39,_Output!C:C,"C")</f>
        <v>0</v>
      </c>
      <c r="O39" s="225">
        <f>SUMIFS(_Output!J:J,_Output!G:G,'_NIST-CSF_Alignment'!D39,_Output!C:C,"C")</f>
        <v>0</v>
      </c>
      <c r="P39" s="225"/>
      <c r="Q39" s="225"/>
      <c r="R39" s="227"/>
    </row>
    <row r="40" spans="1:18" x14ac:dyDescent="0.3">
      <c r="A40" s="714"/>
      <c r="B40" s="710"/>
      <c r="C40" s="710"/>
      <c r="D40" s="237"/>
      <c r="E40" s="707" t="s">
        <v>333</v>
      </c>
      <c r="F40" s="233">
        <f>SUMIFS(F30:F39,$E30:$E39, "&gt;0")</f>
        <v>13</v>
      </c>
      <c r="G40" s="233">
        <f>SUMIFS(G30:G39,$E30:$E39, "&gt;0")</f>
        <v>0</v>
      </c>
      <c r="H40" s="233">
        <f>SUMIFS(H30:H39,$E30:$E39, "&gt;0")</f>
        <v>65</v>
      </c>
      <c r="I40" s="233">
        <f>IFERROR(IF(ROUND(100*(G40-F40)/(H40-F40),2) &lt; 0, 0, ROUND(100*(G40-F40)/(H40-F40),2)),0)</f>
        <v>0</v>
      </c>
      <c r="J40" s="234">
        <f>IF(F40&gt;0,1,0)</f>
        <v>1</v>
      </c>
      <c r="K40" s="235"/>
      <c r="L40" s="236" t="s">
        <v>333</v>
      </c>
      <c r="M40" s="234">
        <f>SUMIFS(M30:M39,$L30:$L39, "&gt;0")</f>
        <v>5</v>
      </c>
      <c r="N40" s="234">
        <f>SUMIFS(N30:N39,$L30:$L39, "&gt;0")</f>
        <v>0</v>
      </c>
      <c r="O40" s="234">
        <f>SUMIFS(O30:O39,$L30:$L39, "&gt;0")</f>
        <v>25</v>
      </c>
      <c r="P40" s="234">
        <f>IFERROR(IF(ROUND(100*(N40-M40)/(O40-M40),2) &lt; 0, 0, ROUND(100*(N40-M40)/(O40-M40),2)),0)</f>
        <v>0</v>
      </c>
      <c r="Q40" s="234">
        <f>IF(M40&gt;0,1,0)</f>
        <v>1</v>
      </c>
      <c r="R40" s="238"/>
    </row>
    <row r="41" spans="1:18" ht="15.15" thickBot="1" x14ac:dyDescent="0.35">
      <c r="A41" s="741"/>
      <c r="B41" s="724"/>
      <c r="C41" s="724"/>
      <c r="D41" s="725"/>
      <c r="E41" s="732" t="s">
        <v>1313</v>
      </c>
      <c r="F41" s="727"/>
      <c r="G41" s="727"/>
      <c r="H41" s="727"/>
      <c r="I41" s="727">
        <f>SUM(I4:I40)</f>
        <v>0</v>
      </c>
      <c r="J41" s="728">
        <f>SUM(J4:J40)</f>
        <v>6</v>
      </c>
      <c r="K41" s="729">
        <f>IFERROR(ROUND(I41/J41,2),0)</f>
        <v>0</v>
      </c>
      <c r="L41" s="730" t="s">
        <v>1313</v>
      </c>
      <c r="M41" s="728"/>
      <c r="N41" s="728"/>
      <c r="O41" s="728"/>
      <c r="P41" s="728">
        <f>SUM(P4:P40)</f>
        <v>0</v>
      </c>
      <c r="Q41" s="728">
        <f>SUM(Q4:Q40)</f>
        <v>3</v>
      </c>
      <c r="R41" s="729">
        <f>IFERROR(ROUND(P41/Q41,2),0)</f>
        <v>0</v>
      </c>
    </row>
    <row r="42" spans="1:18" x14ac:dyDescent="0.3">
      <c r="A42" s="699" t="s">
        <v>4384</v>
      </c>
      <c r="B42" s="700" t="s">
        <v>1299</v>
      </c>
      <c r="C42" s="742" t="s">
        <v>1300</v>
      </c>
      <c r="D42" s="242" t="s">
        <v>4427</v>
      </c>
      <c r="E42" s="734">
        <f>COUNTIFS(_Output!G:G,'_NIST-CSF_Alignment'!D42,_Output!C:C,"M",_Output!B:B,1)</f>
        <v>0</v>
      </c>
      <c r="F42" s="735">
        <f>SUMIFS(_Output!H:H,_Output!G:G,'_NIST-CSF_Alignment'!D42,_Output!C:C,"M")</f>
        <v>0</v>
      </c>
      <c r="G42" s="216">
        <f>SUMIFS(_Output!I:I,_Output!G:G,'_NIST-CSF_Alignment'!D42,_Output!C:C,"M")</f>
        <v>0</v>
      </c>
      <c r="H42" s="216">
        <f>SUMIFS(_Output!J:J,_Output!G:G,'_NIST-CSF_Alignment'!D42,_Output!C:C,"M")</f>
        <v>0</v>
      </c>
      <c r="I42" s="216"/>
      <c r="J42" s="213"/>
      <c r="K42" s="219"/>
      <c r="L42" s="736">
        <f>COUNTIFS(_Output!G:G,'_NIST-CSF_Alignment'!D42,_Output!C:C,"C",_Output!B:B,1)</f>
        <v>1</v>
      </c>
      <c r="M42" s="737">
        <f>SUMIFS(_Output!H:H,_Output!G:G,'_NIST-CSF_Alignment'!D42,_Output!C:C,"C")</f>
        <v>1</v>
      </c>
      <c r="N42" s="737">
        <f>SUMIFS(_Output!I:I,_Output!G:G,'_NIST-CSF_Alignment'!D42,_Output!C:C,"C")</f>
        <v>0</v>
      </c>
      <c r="O42" s="737">
        <f>SUMIFS(_Output!J:J,_Output!G:G,'_NIST-CSF_Alignment'!D42,_Output!C:C,"C")</f>
        <v>5</v>
      </c>
      <c r="P42" s="213"/>
      <c r="Q42" s="213"/>
      <c r="R42" s="743"/>
    </row>
    <row r="43" spans="1:18" x14ac:dyDescent="0.3">
      <c r="A43" s="712" t="s">
        <v>4384</v>
      </c>
      <c r="B43" s="683" t="s">
        <v>1299</v>
      </c>
      <c r="C43" s="718" t="s">
        <v>1300</v>
      </c>
      <c r="D43" s="245" t="s">
        <v>4428</v>
      </c>
      <c r="E43" s="239">
        <f>COUNTIFS(_Output!G:G,'_NIST-CSF_Alignment'!D43,_Output!C:C,"M",_Output!B:B,1)</f>
        <v>0</v>
      </c>
      <c r="F43" s="226">
        <f>SUMIFS(_Output!H:H,_Output!G:G,'_NIST-CSF_Alignment'!D43,_Output!C:C,"M")</f>
        <v>0</v>
      </c>
      <c r="G43" s="218">
        <f>SUMIFS(_Output!I:I,_Output!G:G,'_NIST-CSF_Alignment'!D43,_Output!C:C,"M")</f>
        <v>0</v>
      </c>
      <c r="H43" s="218">
        <f>SUMIFS(_Output!J:J,_Output!G:G,'_NIST-CSF_Alignment'!D43,_Output!C:C,"M")</f>
        <v>0</v>
      </c>
      <c r="I43" s="217"/>
      <c r="J43" s="214"/>
      <c r="K43" s="63"/>
      <c r="L43" s="231">
        <f>COUNTIFS(_Output!G:G,'_NIST-CSF_Alignment'!D43,_Output!C:C,"C",_Output!B:B,1)</f>
        <v>1</v>
      </c>
      <c r="M43" s="225">
        <f>SUMIFS(_Output!H:H,_Output!G:G,'_NIST-CSF_Alignment'!D43,_Output!C:C,"C")</f>
        <v>1</v>
      </c>
      <c r="N43" s="225">
        <f>SUMIFS(_Output!I:I,_Output!G:G,'_NIST-CSF_Alignment'!D43,_Output!C:C,"C")</f>
        <v>0</v>
      </c>
      <c r="O43" s="225">
        <f>SUMIFS(_Output!J:J,_Output!G:G,'_NIST-CSF_Alignment'!D43,_Output!C:C,"C")</f>
        <v>5</v>
      </c>
      <c r="P43" s="214"/>
      <c r="Q43" s="214"/>
      <c r="R43" s="63"/>
    </row>
    <row r="44" spans="1:18" x14ac:dyDescent="0.3">
      <c r="A44" s="712" t="s">
        <v>4384</v>
      </c>
      <c r="B44" s="683" t="s">
        <v>1299</v>
      </c>
      <c r="C44" s="718" t="s">
        <v>1300</v>
      </c>
      <c r="D44" s="245" t="s">
        <v>4429</v>
      </c>
      <c r="E44" s="239">
        <f>COUNTIFS(_Output!G:G,'_NIST-CSF_Alignment'!D44,_Output!C:C,"M",_Output!B:B,1)</f>
        <v>0</v>
      </c>
      <c r="F44" s="226">
        <f>SUMIFS(_Output!H:H,_Output!G:G,'_NIST-CSF_Alignment'!D44,_Output!C:C,"M")</f>
        <v>0</v>
      </c>
      <c r="G44" s="218">
        <f>SUMIFS(_Output!I:I,_Output!G:G,'_NIST-CSF_Alignment'!D44,_Output!C:C,"M")</f>
        <v>0</v>
      </c>
      <c r="H44" s="218">
        <f>SUMIFS(_Output!J:J,_Output!G:G,'_NIST-CSF_Alignment'!D44,_Output!C:C,"M")</f>
        <v>0</v>
      </c>
      <c r="I44" s="217"/>
      <c r="J44" s="214"/>
      <c r="K44" s="63"/>
      <c r="L44" s="231">
        <f>COUNTIFS(_Output!G:G,'_NIST-CSF_Alignment'!D44,_Output!C:C,"C",_Output!B:B,1)</f>
        <v>5</v>
      </c>
      <c r="M44" s="225">
        <f>SUMIFS(_Output!H:H,_Output!G:G,'_NIST-CSF_Alignment'!D44,_Output!C:C,"C")</f>
        <v>5</v>
      </c>
      <c r="N44" s="225">
        <f>SUMIFS(_Output!I:I,_Output!G:G,'_NIST-CSF_Alignment'!D44,_Output!C:C,"C")</f>
        <v>0</v>
      </c>
      <c r="O44" s="225">
        <f>SUMIFS(_Output!J:J,_Output!G:G,'_NIST-CSF_Alignment'!D44,_Output!C:C,"C")</f>
        <v>25</v>
      </c>
      <c r="P44" s="214"/>
      <c r="Q44" s="214"/>
      <c r="R44" s="63"/>
    </row>
    <row r="45" spans="1:18" x14ac:dyDescent="0.3">
      <c r="A45" s="712" t="s">
        <v>4384</v>
      </c>
      <c r="B45" s="683" t="s">
        <v>1299</v>
      </c>
      <c r="C45" s="718" t="s">
        <v>1300</v>
      </c>
      <c r="D45" s="245" t="s">
        <v>4430</v>
      </c>
      <c r="E45" s="239">
        <f>COUNTIFS(_Output!G:G,'_NIST-CSF_Alignment'!D45,_Output!C:C,"M",_Output!B:B,1)</f>
        <v>0</v>
      </c>
      <c r="F45" s="226">
        <f>SUMIFS(_Output!H:H,_Output!G:G,'_NIST-CSF_Alignment'!D45,_Output!C:C,"M")</f>
        <v>0</v>
      </c>
      <c r="G45" s="218">
        <f>SUMIFS(_Output!I:I,_Output!G:G,'_NIST-CSF_Alignment'!D45,_Output!C:C,"M")</f>
        <v>0</v>
      </c>
      <c r="H45" s="218">
        <f>SUMIFS(_Output!J:J,_Output!G:G,'_NIST-CSF_Alignment'!D45,_Output!C:C,"M")</f>
        <v>0</v>
      </c>
      <c r="I45" s="217"/>
      <c r="J45" s="214"/>
      <c r="K45" s="63"/>
      <c r="L45" s="231">
        <f>COUNTIFS(_Output!G:G,'_NIST-CSF_Alignment'!D45,_Output!C:C,"C",_Output!B:B,1)</f>
        <v>0</v>
      </c>
      <c r="M45" s="225">
        <f>SUMIFS(_Output!H:H,_Output!G:G,'_NIST-CSF_Alignment'!D45,_Output!C:C,"C")</f>
        <v>0</v>
      </c>
      <c r="N45" s="225">
        <f>SUMIFS(_Output!I:I,_Output!G:G,'_NIST-CSF_Alignment'!D45,_Output!C:C,"C")</f>
        <v>0</v>
      </c>
      <c r="O45" s="225">
        <f>SUMIFS(_Output!J:J,_Output!G:G,'_NIST-CSF_Alignment'!D45,_Output!C:C,"C")</f>
        <v>0</v>
      </c>
      <c r="P45" s="214"/>
      <c r="Q45" s="214"/>
      <c r="R45" s="63"/>
    </row>
    <row r="46" spans="1:18" x14ac:dyDescent="0.3">
      <c r="A46" s="712" t="s">
        <v>4384</v>
      </c>
      <c r="B46" s="683" t="s">
        <v>1299</v>
      </c>
      <c r="C46" s="718" t="s">
        <v>1300</v>
      </c>
      <c r="D46" s="245" t="s">
        <v>4431</v>
      </c>
      <c r="E46" s="239">
        <f>COUNTIFS(_Output!G:G,'_NIST-CSF_Alignment'!D46,_Output!C:C,"M",_Output!B:B,1)</f>
        <v>0</v>
      </c>
      <c r="F46" s="226">
        <f>SUMIFS(_Output!H:H,_Output!G:G,'_NIST-CSF_Alignment'!D46,_Output!C:C,"M")</f>
        <v>0</v>
      </c>
      <c r="G46" s="218">
        <f>SUMIFS(_Output!I:I,_Output!G:G,'_NIST-CSF_Alignment'!D46,_Output!C:C,"M")</f>
        <v>0</v>
      </c>
      <c r="H46" s="218">
        <f>SUMIFS(_Output!J:J,_Output!G:G,'_NIST-CSF_Alignment'!D46,_Output!C:C,"M")</f>
        <v>0</v>
      </c>
      <c r="I46" s="217"/>
      <c r="J46" s="214"/>
      <c r="K46" s="63"/>
      <c r="L46" s="231">
        <f>COUNTIFS(_Output!G:G,'_NIST-CSF_Alignment'!D46,_Output!C:C,"C",_Output!B:B,1)</f>
        <v>0</v>
      </c>
      <c r="M46" s="225">
        <f>SUMIFS(_Output!H:H,_Output!G:G,'_NIST-CSF_Alignment'!D46,_Output!C:C,"C")</f>
        <v>0</v>
      </c>
      <c r="N46" s="225">
        <f>SUMIFS(_Output!I:I,_Output!G:G,'_NIST-CSF_Alignment'!D46,_Output!C:C,"C")</f>
        <v>0</v>
      </c>
      <c r="O46" s="225">
        <f>SUMIFS(_Output!J:J,_Output!G:G,'_NIST-CSF_Alignment'!D46,_Output!C:C,"C")</f>
        <v>0</v>
      </c>
      <c r="P46" s="214"/>
      <c r="Q46" s="214"/>
      <c r="R46" s="63"/>
    </row>
    <row r="47" spans="1:18" x14ac:dyDescent="0.3">
      <c r="A47" s="712" t="s">
        <v>4384</v>
      </c>
      <c r="B47" s="683" t="s">
        <v>1299</v>
      </c>
      <c r="C47" s="719" t="s">
        <v>1300</v>
      </c>
      <c r="D47" s="245" t="s">
        <v>4432</v>
      </c>
      <c r="E47" s="239">
        <f>COUNTIFS(_Output!G:G,'_NIST-CSF_Alignment'!D47,_Output!C:C,"M",_Output!B:B,1)</f>
        <v>0</v>
      </c>
      <c r="F47" s="226">
        <f>SUMIFS(_Output!H:H,_Output!G:G,'_NIST-CSF_Alignment'!D47,_Output!C:C,"M")</f>
        <v>0</v>
      </c>
      <c r="G47" s="218">
        <f>SUMIFS(_Output!I:I,_Output!G:G,'_NIST-CSF_Alignment'!D47,_Output!C:C,"M")</f>
        <v>0</v>
      </c>
      <c r="H47" s="218">
        <f>SUMIFS(_Output!J:J,_Output!G:G,'_NIST-CSF_Alignment'!D47,_Output!C:C,"M")</f>
        <v>0</v>
      </c>
      <c r="I47" s="217"/>
      <c r="J47" s="214"/>
      <c r="K47" s="63"/>
      <c r="L47" s="231">
        <f>COUNTIFS(_Output!G:G,'_NIST-CSF_Alignment'!D47,_Output!C:C,"C",_Output!B:B,1)</f>
        <v>0</v>
      </c>
      <c r="M47" s="225">
        <f>SUMIFS(_Output!H:H,_Output!G:G,'_NIST-CSF_Alignment'!D47,_Output!C:C,"C")</f>
        <v>0</v>
      </c>
      <c r="N47" s="225">
        <f>SUMIFS(_Output!I:I,_Output!G:G,'_NIST-CSF_Alignment'!D47,_Output!C:C,"C")</f>
        <v>0</v>
      </c>
      <c r="O47" s="225">
        <f>SUMIFS(_Output!J:J,_Output!G:G,'_NIST-CSF_Alignment'!D47,_Output!C:C,"C")</f>
        <v>0</v>
      </c>
      <c r="P47" s="214"/>
      <c r="Q47" s="214"/>
      <c r="R47" s="63"/>
    </row>
    <row r="48" spans="1:18" x14ac:dyDescent="0.3">
      <c r="A48" s="713" t="s">
        <v>4384</v>
      </c>
      <c r="B48" s="698" t="s">
        <v>1299</v>
      </c>
      <c r="C48" s="719" t="s">
        <v>1300</v>
      </c>
      <c r="D48" s="660" t="s">
        <v>4433</v>
      </c>
      <c r="E48" s="239">
        <f>COUNTIFS(_Output!G:G,'_NIST-CSF_Alignment'!D48,_Output!C:C,"M",_Output!B:B,1)</f>
        <v>21</v>
      </c>
      <c r="F48" s="226">
        <f>SUMIFS(_Output!H:H,_Output!G:G,'_NIST-CSF_Alignment'!D48,_Output!C:C,"M")</f>
        <v>21</v>
      </c>
      <c r="G48" s="218">
        <f>SUMIFS(_Output!I:I,_Output!G:G,'_NIST-CSF_Alignment'!D48,_Output!C:C,"M")</f>
        <v>0</v>
      </c>
      <c r="H48" s="218">
        <f>SUMIFS(_Output!J:J,_Output!G:G,'_NIST-CSF_Alignment'!D48,_Output!C:C,"M")</f>
        <v>105</v>
      </c>
      <c r="I48" s="217"/>
      <c r="J48" s="214"/>
      <c r="K48" s="63"/>
      <c r="L48" s="231">
        <f>COUNTIFS(_Output!G:G,'_NIST-CSF_Alignment'!D48,_Output!C:C,"C",_Output!B:B,1)</f>
        <v>1</v>
      </c>
      <c r="M48" s="225">
        <f>SUMIFS(_Output!H:H,_Output!G:G,'_NIST-CSF_Alignment'!D48,_Output!C:C,"C")</f>
        <v>1</v>
      </c>
      <c r="N48" s="225">
        <f>SUMIFS(_Output!I:I,_Output!G:G,'_NIST-CSF_Alignment'!D48,_Output!C:C,"C")</f>
        <v>0</v>
      </c>
      <c r="O48" s="225">
        <f>SUMIFS(_Output!J:J,_Output!G:G,'_NIST-CSF_Alignment'!D48,_Output!C:C,"C")</f>
        <v>5</v>
      </c>
      <c r="P48" s="214"/>
      <c r="Q48" s="214"/>
      <c r="R48" s="63"/>
    </row>
    <row r="49" spans="1:18" x14ac:dyDescent="0.3">
      <c r="A49" s="714"/>
      <c r="B49" s="710"/>
      <c r="C49" s="710"/>
      <c r="D49" s="237"/>
      <c r="E49" s="707" t="s">
        <v>333</v>
      </c>
      <c r="F49" s="233">
        <f>SUMIFS(F42:F48,$E42:$E48, "&gt;0")</f>
        <v>21</v>
      </c>
      <c r="G49" s="233">
        <f>SUMIFS(G42:G48,$E42:$E48, "&gt;0")</f>
        <v>0</v>
      </c>
      <c r="H49" s="233">
        <f>SUMIFS(H42:H48,$E42:$E48, "&gt;0")</f>
        <v>105</v>
      </c>
      <c r="I49" s="233">
        <f>IFERROR(IF(ROUND(100*(G49-F49)/(H49-F49),2) &lt; 0, 0, ROUND(100*(G49-F49)/(H49-F49),2)),0)</f>
        <v>0</v>
      </c>
      <c r="J49" s="234">
        <f>IF(F49&gt;0,1,0)</f>
        <v>1</v>
      </c>
      <c r="K49" s="235"/>
      <c r="L49" s="236" t="s">
        <v>333</v>
      </c>
      <c r="M49" s="234">
        <f>SUMIFS(M42:M48,$L42:$L48, "&gt;0")</f>
        <v>8</v>
      </c>
      <c r="N49" s="234">
        <f>SUMIFS(N42:N48,$L42:$L48, "&gt;0")</f>
        <v>0</v>
      </c>
      <c r="O49" s="234">
        <f>SUMIFS(O42:O48,$L42:$L48, "&gt;0")</f>
        <v>40</v>
      </c>
      <c r="P49" s="234">
        <f>IFERROR(IF(ROUND(100*(N49-M49)/(O49-M49),2) &lt; 0, 0, ROUND(100*(N49-M49)/(O49-M49),2)),0)</f>
        <v>0</v>
      </c>
      <c r="Q49" s="234">
        <f>IF(M49&gt;0,1,0)</f>
        <v>1</v>
      </c>
      <c r="R49" s="238"/>
    </row>
    <row r="50" spans="1:18" x14ac:dyDescent="0.3">
      <c r="A50" s="715" t="s">
        <v>4384</v>
      </c>
      <c r="B50" s="702" t="s">
        <v>1299</v>
      </c>
      <c r="C50" s="717" t="s">
        <v>1301</v>
      </c>
      <c r="D50" s="245" t="s">
        <v>4418</v>
      </c>
      <c r="E50" s="711">
        <f>COUNTIFS(_Output!G:G,'_NIST-CSF_Alignment'!D50,_Output!C:C,"M",_Output!B:B,1)</f>
        <v>12</v>
      </c>
      <c r="F50" s="226">
        <f>SUMIFS(_Output!H:H,_Output!G:G,'_NIST-CSF_Alignment'!D50,_Output!C:C,"M")</f>
        <v>12</v>
      </c>
      <c r="G50" s="218">
        <f>SUMIFS(_Output!I:I,_Output!G:G,'_NIST-CSF_Alignment'!D50,_Output!C:C,"M")</f>
        <v>0</v>
      </c>
      <c r="H50" s="218">
        <f>SUMIFS(_Output!J:J,_Output!G:G,'_NIST-CSF_Alignment'!D50,_Output!C:C,"M")</f>
        <v>60</v>
      </c>
      <c r="I50" s="218"/>
      <c r="J50" s="215"/>
      <c r="K50" s="220"/>
      <c r="L50" s="231">
        <f>COUNTIFS(_Output!G:G,'_NIST-CSF_Alignment'!D50,_Output!C:C,"C",_Output!B:B,1)</f>
        <v>20</v>
      </c>
      <c r="M50" s="225">
        <f>SUMIFS(_Output!H:H,_Output!G:G,'_NIST-CSF_Alignment'!D50,_Output!C:C,"C")</f>
        <v>20</v>
      </c>
      <c r="N50" s="225">
        <f>SUMIFS(_Output!I:I,_Output!G:G,'_NIST-CSF_Alignment'!D50,_Output!C:C,"C")</f>
        <v>0</v>
      </c>
      <c r="O50" s="225">
        <f>SUMIFS(_Output!J:J,_Output!G:G,'_NIST-CSF_Alignment'!D50,_Output!C:C,"C")</f>
        <v>100</v>
      </c>
      <c r="P50" s="215"/>
      <c r="Q50" s="215"/>
      <c r="R50" s="220"/>
    </row>
    <row r="51" spans="1:18" x14ac:dyDescent="0.3">
      <c r="A51" s="712" t="s">
        <v>4384</v>
      </c>
      <c r="B51" s="683" t="s">
        <v>1299</v>
      </c>
      <c r="C51" s="718" t="s">
        <v>1301</v>
      </c>
      <c r="D51" s="245" t="s">
        <v>4419</v>
      </c>
      <c r="E51" s="711">
        <f>COUNTIFS(_Output!G:G,'_NIST-CSF_Alignment'!D51,_Output!C:C,"M",_Output!B:B,1)</f>
        <v>1</v>
      </c>
      <c r="F51" s="226">
        <f>SUMIFS(_Output!H:H,_Output!G:G,'_NIST-CSF_Alignment'!D51,_Output!C:C,"M")</f>
        <v>1</v>
      </c>
      <c r="G51" s="218">
        <f>SUMIFS(_Output!I:I,_Output!G:G,'_NIST-CSF_Alignment'!D51,_Output!C:C,"M")</f>
        <v>0</v>
      </c>
      <c r="H51" s="218">
        <f>SUMIFS(_Output!J:J,_Output!G:G,'_NIST-CSF_Alignment'!D51,_Output!C:C,"M")</f>
        <v>5</v>
      </c>
      <c r="I51" s="218"/>
      <c r="J51" s="215"/>
      <c r="K51" s="220"/>
      <c r="L51" s="231">
        <f>COUNTIFS(_Output!G:G,'_NIST-CSF_Alignment'!D51,_Output!C:C,"C",_Output!B:B,1)</f>
        <v>19</v>
      </c>
      <c r="M51" s="225">
        <f>SUMIFS(_Output!H:H,_Output!G:G,'_NIST-CSF_Alignment'!D51,_Output!C:C,"C")</f>
        <v>19</v>
      </c>
      <c r="N51" s="225">
        <f>SUMIFS(_Output!I:I,_Output!G:G,'_NIST-CSF_Alignment'!D51,_Output!C:C,"C")</f>
        <v>0</v>
      </c>
      <c r="O51" s="225">
        <f>SUMIFS(_Output!J:J,_Output!G:G,'_NIST-CSF_Alignment'!D51,_Output!C:C,"C")</f>
        <v>95</v>
      </c>
      <c r="P51" s="214"/>
      <c r="Q51" s="214"/>
      <c r="R51" s="63"/>
    </row>
    <row r="52" spans="1:18" x14ac:dyDescent="0.3">
      <c r="A52" s="712" t="s">
        <v>4384</v>
      </c>
      <c r="B52" s="683" t="s">
        <v>1299</v>
      </c>
      <c r="C52" s="718" t="s">
        <v>1301</v>
      </c>
      <c r="D52" s="245" t="s">
        <v>4420</v>
      </c>
      <c r="E52" s="711">
        <f>COUNTIFS(_Output!G:G,'_NIST-CSF_Alignment'!D52,_Output!C:C,"M",_Output!B:B,1)</f>
        <v>4</v>
      </c>
      <c r="F52" s="226">
        <f>SUMIFS(_Output!H:H,_Output!G:G,'_NIST-CSF_Alignment'!D52,_Output!C:C,"M")</f>
        <v>4</v>
      </c>
      <c r="G52" s="218">
        <f>SUMIFS(_Output!I:I,_Output!G:G,'_NIST-CSF_Alignment'!D52,_Output!C:C,"M")</f>
        <v>0</v>
      </c>
      <c r="H52" s="218">
        <f>SUMIFS(_Output!J:J,_Output!G:G,'_NIST-CSF_Alignment'!D52,_Output!C:C,"M")</f>
        <v>20</v>
      </c>
      <c r="I52" s="218"/>
      <c r="J52" s="215"/>
      <c r="K52" s="220"/>
      <c r="L52" s="231">
        <f>COUNTIFS(_Output!G:G,'_NIST-CSF_Alignment'!D52,_Output!C:C,"C",_Output!B:B,1)</f>
        <v>8</v>
      </c>
      <c r="M52" s="225">
        <f>SUMIFS(_Output!H:H,_Output!G:G,'_NIST-CSF_Alignment'!D52,_Output!C:C,"C")</f>
        <v>8</v>
      </c>
      <c r="N52" s="225">
        <f>SUMIFS(_Output!I:I,_Output!G:G,'_NIST-CSF_Alignment'!D52,_Output!C:C,"C")</f>
        <v>0</v>
      </c>
      <c r="O52" s="225">
        <f>SUMIFS(_Output!J:J,_Output!G:G,'_NIST-CSF_Alignment'!D52,_Output!C:C,"C")</f>
        <v>40</v>
      </c>
      <c r="P52" s="214"/>
      <c r="Q52" s="214"/>
      <c r="R52" s="63"/>
    </row>
    <row r="53" spans="1:18" x14ac:dyDescent="0.3">
      <c r="A53" s="712" t="s">
        <v>4384</v>
      </c>
      <c r="B53" s="683" t="s">
        <v>1299</v>
      </c>
      <c r="C53" s="718" t="s">
        <v>1301</v>
      </c>
      <c r="D53" s="245" t="s">
        <v>4421</v>
      </c>
      <c r="E53" s="711">
        <f>COUNTIFS(_Output!G:G,'_NIST-CSF_Alignment'!D53,_Output!C:C,"M",_Output!B:B,1)</f>
        <v>11</v>
      </c>
      <c r="F53" s="226">
        <f>SUMIFS(_Output!H:H,_Output!G:G,'_NIST-CSF_Alignment'!D53,_Output!C:C,"M")</f>
        <v>11</v>
      </c>
      <c r="G53" s="218">
        <f>SUMIFS(_Output!I:I,_Output!G:G,'_NIST-CSF_Alignment'!D53,_Output!C:C,"M")</f>
        <v>0</v>
      </c>
      <c r="H53" s="218">
        <f>SUMIFS(_Output!J:J,_Output!G:G,'_NIST-CSF_Alignment'!D53,_Output!C:C,"M")</f>
        <v>55</v>
      </c>
      <c r="I53" s="218"/>
      <c r="J53" s="215"/>
      <c r="K53" s="220"/>
      <c r="L53" s="231">
        <f>COUNTIFS(_Output!G:G,'_NIST-CSF_Alignment'!D53,_Output!C:C,"C",_Output!B:B,1)</f>
        <v>0</v>
      </c>
      <c r="M53" s="225">
        <f>SUMIFS(_Output!H:H,_Output!G:G,'_NIST-CSF_Alignment'!D53,_Output!C:C,"C")</f>
        <v>0</v>
      </c>
      <c r="N53" s="225">
        <f>SUMIFS(_Output!I:I,_Output!G:G,'_NIST-CSF_Alignment'!D53,_Output!C:C,"C")</f>
        <v>0</v>
      </c>
      <c r="O53" s="225">
        <f>SUMIFS(_Output!J:J,_Output!G:G,'_NIST-CSF_Alignment'!D53,_Output!C:C,"C")</f>
        <v>0</v>
      </c>
      <c r="P53" s="214"/>
      <c r="Q53" s="214"/>
      <c r="R53" s="63"/>
    </row>
    <row r="54" spans="1:18" x14ac:dyDescent="0.3">
      <c r="A54" s="712" t="s">
        <v>4384</v>
      </c>
      <c r="B54" s="683" t="s">
        <v>1299</v>
      </c>
      <c r="C54" s="718" t="s">
        <v>1301</v>
      </c>
      <c r="D54" s="245" t="s">
        <v>4422</v>
      </c>
      <c r="E54" s="711">
        <f>COUNTIFS(_Output!G:G,'_NIST-CSF_Alignment'!D54,_Output!C:C,"M",_Output!B:B,1)</f>
        <v>11</v>
      </c>
      <c r="F54" s="226">
        <f>SUMIFS(_Output!H:H,_Output!G:G,'_NIST-CSF_Alignment'!D54,_Output!C:C,"M")</f>
        <v>11</v>
      </c>
      <c r="G54" s="218">
        <f>SUMIFS(_Output!I:I,_Output!G:G,'_NIST-CSF_Alignment'!D54,_Output!C:C,"M")</f>
        <v>0</v>
      </c>
      <c r="H54" s="218">
        <f>SUMIFS(_Output!J:J,_Output!G:G,'_NIST-CSF_Alignment'!D54,_Output!C:C,"M")</f>
        <v>55</v>
      </c>
      <c r="I54" s="218"/>
      <c r="J54" s="215"/>
      <c r="K54" s="220"/>
      <c r="L54" s="231">
        <f>COUNTIFS(_Output!G:G,'_NIST-CSF_Alignment'!D54,_Output!C:C,"C",_Output!B:B,1)</f>
        <v>3</v>
      </c>
      <c r="M54" s="225">
        <f>SUMIFS(_Output!H:H,_Output!G:G,'_NIST-CSF_Alignment'!D54,_Output!C:C,"C")</f>
        <v>3</v>
      </c>
      <c r="N54" s="225">
        <f>SUMIFS(_Output!I:I,_Output!G:G,'_NIST-CSF_Alignment'!D54,_Output!C:C,"C")</f>
        <v>0</v>
      </c>
      <c r="O54" s="225">
        <f>SUMIFS(_Output!J:J,_Output!G:G,'_NIST-CSF_Alignment'!D54,_Output!C:C,"C")</f>
        <v>15</v>
      </c>
      <c r="P54" s="214"/>
      <c r="Q54" s="214"/>
      <c r="R54" s="63"/>
    </row>
    <row r="55" spans="1:18" x14ac:dyDescent="0.3">
      <c r="A55" s="712" t="s">
        <v>4384</v>
      </c>
      <c r="B55" s="683" t="s">
        <v>1299</v>
      </c>
      <c r="C55" s="719" t="s">
        <v>1301</v>
      </c>
      <c r="D55" s="245" t="s">
        <v>4423</v>
      </c>
      <c r="E55" s="711">
        <f>COUNTIFS(_Output!G:G,'_NIST-CSF_Alignment'!D55,_Output!C:C,"M",_Output!B:B,1)</f>
        <v>0</v>
      </c>
      <c r="F55" s="226">
        <f>SUMIFS(_Output!H:H,_Output!G:G,'_NIST-CSF_Alignment'!D55,_Output!C:C,"M")</f>
        <v>0</v>
      </c>
      <c r="G55" s="218">
        <f>SUMIFS(_Output!I:I,_Output!G:G,'_NIST-CSF_Alignment'!D55,_Output!C:C,"M")</f>
        <v>0</v>
      </c>
      <c r="H55" s="218">
        <f>SUMIFS(_Output!J:J,_Output!G:G,'_NIST-CSF_Alignment'!D55,_Output!C:C,"M")</f>
        <v>0</v>
      </c>
      <c r="I55" s="218"/>
      <c r="J55" s="215"/>
      <c r="K55" s="220"/>
      <c r="L55" s="231">
        <f>COUNTIFS(_Output!G:G,'_NIST-CSF_Alignment'!D55,_Output!C:C,"C",_Output!B:B,1)</f>
        <v>2</v>
      </c>
      <c r="M55" s="225">
        <f>SUMIFS(_Output!H:H,_Output!G:G,'_NIST-CSF_Alignment'!D55,_Output!C:C,"C")</f>
        <v>2</v>
      </c>
      <c r="N55" s="225">
        <f>SUMIFS(_Output!I:I,_Output!G:G,'_NIST-CSF_Alignment'!D55,_Output!C:C,"C")</f>
        <v>0</v>
      </c>
      <c r="O55" s="225">
        <f>SUMIFS(_Output!J:J,_Output!G:G,'_NIST-CSF_Alignment'!D55,_Output!C:C,"C")</f>
        <v>10</v>
      </c>
      <c r="P55" s="214"/>
      <c r="Q55" s="214"/>
      <c r="R55" s="63"/>
    </row>
    <row r="56" spans="1:18" x14ac:dyDescent="0.3">
      <c r="A56" s="712" t="s">
        <v>4384</v>
      </c>
      <c r="B56" s="683" t="s">
        <v>1299</v>
      </c>
      <c r="C56" s="718" t="s">
        <v>1301</v>
      </c>
      <c r="D56" s="245" t="s">
        <v>4424</v>
      </c>
      <c r="E56" s="711">
        <f>COUNTIFS(_Output!G:G,'_NIST-CSF_Alignment'!D56,_Output!C:C,"M",_Output!B:B,1)</f>
        <v>0</v>
      </c>
      <c r="F56" s="226">
        <f>SUMIFS(_Output!H:H,_Output!G:G,'_NIST-CSF_Alignment'!D56,_Output!C:C,"M")</f>
        <v>0</v>
      </c>
      <c r="G56" s="218">
        <f>SUMIFS(_Output!I:I,_Output!G:G,'_NIST-CSF_Alignment'!D56,_Output!C:C,"M")</f>
        <v>0</v>
      </c>
      <c r="H56" s="218">
        <f>SUMIFS(_Output!J:J,_Output!G:G,'_NIST-CSF_Alignment'!D56,_Output!C:C,"M")</f>
        <v>0</v>
      </c>
      <c r="I56" s="218"/>
      <c r="J56" s="215"/>
      <c r="K56" s="220"/>
      <c r="L56" s="231">
        <f>COUNTIFS(_Output!G:G,'_NIST-CSF_Alignment'!D56,_Output!C:C,"C",_Output!B:B,1)</f>
        <v>0</v>
      </c>
      <c r="M56" s="225">
        <f>SUMIFS(_Output!H:H,_Output!G:G,'_NIST-CSF_Alignment'!D56,_Output!C:C,"C")</f>
        <v>0</v>
      </c>
      <c r="N56" s="225">
        <f>SUMIFS(_Output!I:I,_Output!G:G,'_NIST-CSF_Alignment'!D56,_Output!C:C,"C")</f>
        <v>0</v>
      </c>
      <c r="O56" s="225">
        <f>SUMIFS(_Output!J:J,_Output!G:G,'_NIST-CSF_Alignment'!D56,_Output!C:C,"C")</f>
        <v>0</v>
      </c>
      <c r="P56" s="214"/>
      <c r="Q56" s="214"/>
      <c r="R56" s="63"/>
    </row>
    <row r="57" spans="1:18" x14ac:dyDescent="0.3">
      <c r="A57" s="712" t="s">
        <v>4384</v>
      </c>
      <c r="B57" s="683" t="s">
        <v>1299</v>
      </c>
      <c r="C57" s="718" t="s">
        <v>1301</v>
      </c>
      <c r="D57" s="245" t="s">
        <v>4425</v>
      </c>
      <c r="E57" s="711">
        <f>COUNTIFS(_Output!G:G,'_NIST-CSF_Alignment'!D57,_Output!C:C,"M",_Output!B:B,1)</f>
        <v>0</v>
      </c>
      <c r="F57" s="226">
        <f>SUMIFS(_Output!H:H,_Output!G:G,'_NIST-CSF_Alignment'!D57,_Output!C:C,"M")</f>
        <v>0</v>
      </c>
      <c r="G57" s="218">
        <f>SUMIFS(_Output!I:I,_Output!G:G,'_NIST-CSF_Alignment'!D57,_Output!C:C,"M")</f>
        <v>0</v>
      </c>
      <c r="H57" s="218">
        <f>SUMIFS(_Output!J:J,_Output!G:G,'_NIST-CSF_Alignment'!D57,_Output!C:C,"M")</f>
        <v>0</v>
      </c>
      <c r="I57" s="218"/>
      <c r="J57" s="215"/>
      <c r="K57" s="220"/>
      <c r="L57" s="231">
        <f>COUNTIFS(_Output!G:G,'_NIST-CSF_Alignment'!D57,_Output!C:C,"C",_Output!B:B,1)</f>
        <v>1</v>
      </c>
      <c r="M57" s="225">
        <f>SUMIFS(_Output!H:H,_Output!G:G,'_NIST-CSF_Alignment'!D57,_Output!C:C,"C")</f>
        <v>1</v>
      </c>
      <c r="N57" s="225">
        <f>SUMIFS(_Output!I:I,_Output!G:G,'_NIST-CSF_Alignment'!D57,_Output!C:C,"C")</f>
        <v>0</v>
      </c>
      <c r="O57" s="225">
        <f>SUMIFS(_Output!J:J,_Output!G:G,'_NIST-CSF_Alignment'!D57,_Output!C:C,"C")</f>
        <v>5</v>
      </c>
      <c r="P57" s="214"/>
      <c r="Q57" s="214"/>
      <c r="R57" s="63"/>
    </row>
    <row r="58" spans="1:18" x14ac:dyDescent="0.3">
      <c r="A58" s="712" t="s">
        <v>4384</v>
      </c>
      <c r="B58" s="683" t="s">
        <v>1299</v>
      </c>
      <c r="C58" s="718" t="s">
        <v>1301</v>
      </c>
      <c r="D58" s="245" t="s">
        <v>4426</v>
      </c>
      <c r="E58" s="711">
        <f>COUNTIFS(_Output!G:G,'_NIST-CSF_Alignment'!D58,_Output!C:C,"M",_Output!B:B,1)</f>
        <v>0</v>
      </c>
      <c r="F58" s="226">
        <f>SUMIFS(_Output!H:H,_Output!G:G,'_NIST-CSF_Alignment'!D58,_Output!C:C,"M")</f>
        <v>0</v>
      </c>
      <c r="G58" s="218">
        <f>SUMIFS(_Output!I:I,_Output!G:G,'_NIST-CSF_Alignment'!D58,_Output!C:C,"M")</f>
        <v>0</v>
      </c>
      <c r="H58" s="218">
        <f>SUMIFS(_Output!J:J,_Output!G:G,'_NIST-CSF_Alignment'!D58,_Output!C:C,"M")</f>
        <v>0</v>
      </c>
      <c r="I58" s="218"/>
      <c r="J58" s="215"/>
      <c r="K58" s="220"/>
      <c r="L58" s="231">
        <f>COUNTIFS(_Output!G:G,'_NIST-CSF_Alignment'!D58,_Output!C:C,"C",_Output!B:B,1)</f>
        <v>0</v>
      </c>
      <c r="M58" s="225">
        <f>SUMIFS(_Output!H:H,_Output!G:G,'_NIST-CSF_Alignment'!D58,_Output!C:C,"C")</f>
        <v>0</v>
      </c>
      <c r="N58" s="225">
        <f>SUMIFS(_Output!I:I,_Output!G:G,'_NIST-CSF_Alignment'!D58,_Output!C:C,"C")</f>
        <v>0</v>
      </c>
      <c r="O58" s="225">
        <f>SUMIFS(_Output!J:J,_Output!G:G,'_NIST-CSF_Alignment'!D58,_Output!C:C,"C")</f>
        <v>0</v>
      </c>
      <c r="P58" s="214"/>
      <c r="Q58" s="214"/>
      <c r="R58" s="63"/>
    </row>
    <row r="59" spans="1:18" x14ac:dyDescent="0.3">
      <c r="A59" s="713" t="s">
        <v>4384</v>
      </c>
      <c r="B59" s="698" t="s">
        <v>1299</v>
      </c>
      <c r="C59" s="719" t="s">
        <v>1301</v>
      </c>
      <c r="D59" s="245" t="s">
        <v>4415</v>
      </c>
      <c r="E59" s="711">
        <f>COUNTIFS(_Output!G:G,'_NIST-CSF_Alignment'!D59,_Output!C:C,"M",_Output!B:B,1)</f>
        <v>0</v>
      </c>
      <c r="F59" s="226">
        <f>SUMIFS(_Output!H:H,_Output!G:G,'_NIST-CSF_Alignment'!D59,_Output!C:C,"M")</f>
        <v>0</v>
      </c>
      <c r="G59" s="218">
        <f>SUMIFS(_Output!I:I,_Output!G:G,'_NIST-CSF_Alignment'!D59,_Output!C:C,"M")</f>
        <v>0</v>
      </c>
      <c r="H59" s="218">
        <f>SUMIFS(_Output!J:J,_Output!G:G,'_NIST-CSF_Alignment'!D59,_Output!C:C,"M")</f>
        <v>0</v>
      </c>
      <c r="I59" s="218"/>
      <c r="J59" s="215"/>
      <c r="K59" s="220"/>
      <c r="L59" s="231">
        <f>COUNTIFS(_Output!G:G,'_NIST-CSF_Alignment'!D59,_Output!C:C,"C",_Output!B:B,1)</f>
        <v>0</v>
      </c>
      <c r="M59" s="225">
        <f>SUMIFS(_Output!H:H,_Output!G:G,'_NIST-CSF_Alignment'!D59,_Output!C:C,"C")</f>
        <v>0</v>
      </c>
      <c r="N59" s="225">
        <f>SUMIFS(_Output!I:I,_Output!G:G,'_NIST-CSF_Alignment'!D59,_Output!C:C,"C")</f>
        <v>0</v>
      </c>
      <c r="O59" s="225">
        <f>SUMIFS(_Output!J:J,_Output!G:G,'_NIST-CSF_Alignment'!D59,_Output!C:C,"C")</f>
        <v>0</v>
      </c>
      <c r="P59" s="214"/>
      <c r="Q59" s="214"/>
      <c r="R59" s="63"/>
    </row>
    <row r="60" spans="1:18" x14ac:dyDescent="0.3">
      <c r="A60" s="714"/>
      <c r="B60" s="710"/>
      <c r="C60" s="710"/>
      <c r="D60" s="237"/>
      <c r="E60" s="707" t="s">
        <v>333</v>
      </c>
      <c r="F60" s="233">
        <f>SUMIFS(F50:F59,$E50:$E59, "&gt;0")</f>
        <v>39</v>
      </c>
      <c r="G60" s="233">
        <f>SUMIFS(G50:G59,$E50:$E59, "&gt;0")</f>
        <v>0</v>
      </c>
      <c r="H60" s="233">
        <f>SUMIFS(H50:H59,$E50:$E59, "&gt;0")</f>
        <v>195</v>
      </c>
      <c r="I60" s="233">
        <f>IFERROR(IF(ROUND(100*(G60-F60)/(H60-F60),2) &lt; 0, 0, ROUND(100*(G60-F60)/(H60-F60),2)),0)</f>
        <v>0</v>
      </c>
      <c r="J60" s="234">
        <f>IF(F60&gt;0,1,0)</f>
        <v>1</v>
      </c>
      <c r="K60" s="235"/>
      <c r="L60" s="236" t="s">
        <v>333</v>
      </c>
      <c r="M60" s="234">
        <f>SUMIFS(M50:M59,$L50:$L59, "&gt;0")</f>
        <v>53</v>
      </c>
      <c r="N60" s="234">
        <f>SUMIFS(N50:N59,$L50:$L59, "&gt;0")</f>
        <v>0</v>
      </c>
      <c r="O60" s="234">
        <f>SUMIFS(O50:O59,$L50:$L59, "&gt;0")</f>
        <v>265</v>
      </c>
      <c r="P60" s="234">
        <f>IFERROR(IF(ROUND(100*(N60-M60)/(O60-M60),2) &lt; 0, 0, ROUND(100*(N60-M60)/(O60-M60),2)),0)</f>
        <v>0</v>
      </c>
      <c r="Q60" s="234">
        <f>IF(M60&gt;0,1,0)</f>
        <v>1</v>
      </c>
      <c r="R60" s="238"/>
    </row>
    <row r="61" spans="1:18" x14ac:dyDescent="0.3">
      <c r="A61" s="715" t="s">
        <v>4384</v>
      </c>
      <c r="B61" s="702" t="s">
        <v>1299</v>
      </c>
      <c r="C61" s="717" t="s">
        <v>4416</v>
      </c>
      <c r="D61" s="245" t="s">
        <v>4417</v>
      </c>
      <c r="E61" s="711">
        <f>COUNTIFS(_Output!G:G,'_NIST-CSF_Alignment'!D61,_Output!C:C,"M",_Output!B:B,1)</f>
        <v>1</v>
      </c>
      <c r="F61" s="226">
        <f>SUMIFS(_Output!H:H,_Output!G:G,'_NIST-CSF_Alignment'!D61,_Output!C:C,"M")</f>
        <v>1</v>
      </c>
      <c r="G61" s="218">
        <f>SUMIFS(_Output!I:I,_Output!G:G,'_NIST-CSF_Alignment'!D61,_Output!C:C,"M")</f>
        <v>0</v>
      </c>
      <c r="H61" s="218">
        <f>SUMIFS(_Output!J:J,_Output!G:G,'_NIST-CSF_Alignment'!D61,_Output!C:C,"M")</f>
        <v>5</v>
      </c>
      <c r="I61" s="218"/>
      <c r="J61" s="215"/>
      <c r="K61" s="220"/>
      <c r="L61" s="231">
        <f>COUNTIFS(_Output!G:G,'_NIST-CSF_Alignment'!D61,_Output!C:C,"C",_Output!B:B,1)</f>
        <v>0</v>
      </c>
      <c r="M61" s="225">
        <f>SUMIFS(_Output!H:H,_Output!G:G,'_NIST-CSF_Alignment'!D61,_Output!C:C,"C")</f>
        <v>0</v>
      </c>
      <c r="N61" s="225">
        <f>SUMIFS(_Output!I:I,_Output!G:G,'_NIST-CSF_Alignment'!D61,_Output!C:C,"C")</f>
        <v>0</v>
      </c>
      <c r="O61" s="225">
        <f>SUMIFS(_Output!J:J,_Output!G:G,'_NIST-CSF_Alignment'!D61,_Output!C:C,"C")</f>
        <v>0</v>
      </c>
      <c r="P61" s="215"/>
      <c r="Q61" s="215"/>
      <c r="R61" s="220"/>
    </row>
    <row r="62" spans="1:18" x14ac:dyDescent="0.3">
      <c r="A62" s="712" t="s">
        <v>4384</v>
      </c>
      <c r="B62" s="683" t="s">
        <v>1299</v>
      </c>
      <c r="C62" s="717" t="s">
        <v>4416</v>
      </c>
      <c r="D62" s="245" t="s">
        <v>4437</v>
      </c>
      <c r="E62" s="711">
        <f>COUNTIFS(_Output!G:G,'_NIST-CSF_Alignment'!D62,_Output!C:C,"M",_Output!B:B,1)</f>
        <v>13</v>
      </c>
      <c r="F62" s="226">
        <f>SUMIFS(_Output!H:H,_Output!G:G,'_NIST-CSF_Alignment'!D62,_Output!C:C,"M")</f>
        <v>13</v>
      </c>
      <c r="G62" s="218">
        <f>SUMIFS(_Output!I:I,_Output!G:G,'_NIST-CSF_Alignment'!D62,_Output!C:C,"M")</f>
        <v>0</v>
      </c>
      <c r="H62" s="218">
        <f>SUMIFS(_Output!J:J,_Output!G:G,'_NIST-CSF_Alignment'!D62,_Output!C:C,"M")</f>
        <v>65</v>
      </c>
      <c r="I62" s="218"/>
      <c r="J62" s="215"/>
      <c r="K62" s="220"/>
      <c r="L62" s="231">
        <f>COUNTIFS(_Output!G:G,'_NIST-CSF_Alignment'!D62,_Output!C:C,"C",_Output!B:B,1)</f>
        <v>2</v>
      </c>
      <c r="M62" s="225">
        <f>SUMIFS(_Output!H:H,_Output!G:G,'_NIST-CSF_Alignment'!D62,_Output!C:C,"C")</f>
        <v>2</v>
      </c>
      <c r="N62" s="225">
        <f>SUMIFS(_Output!I:I,_Output!G:G,'_NIST-CSF_Alignment'!D62,_Output!C:C,"C")</f>
        <v>0</v>
      </c>
      <c r="O62" s="225">
        <f>SUMIFS(_Output!J:J,_Output!G:G,'_NIST-CSF_Alignment'!D62,_Output!C:C,"C")</f>
        <v>10</v>
      </c>
      <c r="P62" s="214"/>
      <c r="Q62" s="214"/>
      <c r="R62" s="63"/>
    </row>
    <row r="63" spans="1:18" x14ac:dyDescent="0.3">
      <c r="A63" s="712" t="s">
        <v>4384</v>
      </c>
      <c r="B63" s="683" t="s">
        <v>1299</v>
      </c>
      <c r="C63" s="717" t="s">
        <v>4416</v>
      </c>
      <c r="D63" s="245" t="s">
        <v>4438</v>
      </c>
      <c r="E63" s="711">
        <f>COUNTIFS(_Output!G:G,'_NIST-CSF_Alignment'!D63,_Output!C:C,"M",_Output!B:B,1)</f>
        <v>12</v>
      </c>
      <c r="F63" s="226">
        <f>SUMIFS(_Output!H:H,_Output!G:G,'_NIST-CSF_Alignment'!D63,_Output!C:C,"M")</f>
        <v>12</v>
      </c>
      <c r="G63" s="218">
        <f>SUMIFS(_Output!I:I,_Output!G:G,'_NIST-CSF_Alignment'!D63,_Output!C:C,"M")</f>
        <v>0</v>
      </c>
      <c r="H63" s="218">
        <f>SUMIFS(_Output!J:J,_Output!G:G,'_NIST-CSF_Alignment'!D63,_Output!C:C,"M")</f>
        <v>60</v>
      </c>
      <c r="I63" s="218"/>
      <c r="J63" s="215"/>
      <c r="K63" s="220"/>
      <c r="L63" s="231">
        <f>COUNTIFS(_Output!G:G,'_NIST-CSF_Alignment'!D63,_Output!C:C,"C",_Output!B:B,1)</f>
        <v>3</v>
      </c>
      <c r="M63" s="225">
        <f>SUMIFS(_Output!H:H,_Output!G:G,'_NIST-CSF_Alignment'!D63,_Output!C:C,"C")</f>
        <v>3</v>
      </c>
      <c r="N63" s="225">
        <f>SUMIFS(_Output!I:I,_Output!G:G,'_NIST-CSF_Alignment'!D63,_Output!C:C,"C")</f>
        <v>0</v>
      </c>
      <c r="O63" s="225">
        <f>SUMIFS(_Output!J:J,_Output!G:G,'_NIST-CSF_Alignment'!D63,_Output!C:C,"C")</f>
        <v>15</v>
      </c>
      <c r="P63" s="214"/>
      <c r="Q63" s="214"/>
      <c r="R63" s="63"/>
    </row>
    <row r="64" spans="1:18" x14ac:dyDescent="0.3">
      <c r="A64" s="713" t="s">
        <v>4384</v>
      </c>
      <c r="B64" s="698" t="s">
        <v>1299</v>
      </c>
      <c r="C64" s="620" t="s">
        <v>4416</v>
      </c>
      <c r="D64" s="660" t="s">
        <v>4439</v>
      </c>
      <c r="E64" s="711">
        <f>COUNTIFS(_Output!G:G,'_NIST-CSF_Alignment'!D64,_Output!C:C,"M",_Output!B:B,1)</f>
        <v>11</v>
      </c>
      <c r="F64" s="226">
        <f>SUMIFS(_Output!H:H,_Output!G:G,'_NIST-CSF_Alignment'!D64,_Output!C:C,"M")</f>
        <v>11</v>
      </c>
      <c r="G64" s="229">
        <f>SUMIFS(_Output!I:I,_Output!G:G,'_NIST-CSF_Alignment'!D64,_Output!C:C,"M")</f>
        <v>0</v>
      </c>
      <c r="H64" s="229">
        <f>SUMIFS(_Output!J:J,_Output!G:G,'_NIST-CSF_Alignment'!D64,_Output!C:C,"M")</f>
        <v>55</v>
      </c>
      <c r="I64" s="229"/>
      <c r="J64" s="228"/>
      <c r="K64" s="230"/>
      <c r="L64" s="231">
        <f>COUNTIFS(_Output!G:G,'_NIST-CSF_Alignment'!D64,_Output!C:C,"C",_Output!B:B,1)</f>
        <v>0</v>
      </c>
      <c r="M64" s="225">
        <f>SUMIFS(_Output!H:H,_Output!G:G,'_NIST-CSF_Alignment'!D64,_Output!C:C,"C")</f>
        <v>0</v>
      </c>
      <c r="N64" s="225">
        <f>SUMIFS(_Output!I:I,_Output!G:G,'_NIST-CSF_Alignment'!D64,_Output!C:C,"C")</f>
        <v>0</v>
      </c>
      <c r="O64" s="225">
        <f>SUMIFS(_Output!J:J,_Output!G:G,'_NIST-CSF_Alignment'!D64,_Output!C:C,"C")</f>
        <v>0</v>
      </c>
      <c r="P64" s="225"/>
      <c r="Q64" s="225"/>
      <c r="R64" s="227"/>
    </row>
    <row r="65" spans="1:18" x14ac:dyDescent="0.3">
      <c r="A65" s="714"/>
      <c r="B65" s="710"/>
      <c r="C65" s="710"/>
      <c r="D65" s="237"/>
      <c r="E65" s="240" t="s">
        <v>333</v>
      </c>
      <c r="F65" s="233">
        <f>SUMIFS(F61:F64,$E61:$E64, "&gt;0")</f>
        <v>37</v>
      </c>
      <c r="G65" s="233">
        <f t="shared" ref="G65:H65" si="6">SUMIFS(G61:G64,$E61:$E64, "&gt;0")</f>
        <v>0</v>
      </c>
      <c r="H65" s="233">
        <f t="shared" si="6"/>
        <v>185</v>
      </c>
      <c r="I65" s="233">
        <f>IFERROR(IF(ROUND(100*(G65-F65)/(H65-F65),2) &lt; 0, 0, ROUND(100*(G65-F65)/(H65-F65),2)),0)</f>
        <v>0</v>
      </c>
      <c r="J65" s="234">
        <f>IF(F65&gt;0,1,0)</f>
        <v>1</v>
      </c>
      <c r="K65" s="235"/>
      <c r="L65" s="236" t="s">
        <v>333</v>
      </c>
      <c r="M65" s="234">
        <f>SUMIFS(M61:M64,$L61:$L64, "&gt;0")</f>
        <v>5</v>
      </c>
      <c r="N65" s="234">
        <f t="shared" ref="N65:O65" si="7">SUMIFS(N61:N64,$L61:$L64, "&gt;0")</f>
        <v>0</v>
      </c>
      <c r="O65" s="234">
        <f t="shared" si="7"/>
        <v>25</v>
      </c>
      <c r="P65" s="234">
        <f>IFERROR(IF(ROUND(100*(N65-M65)/(O65-M65),2) &lt; 0, 0, ROUND(100*(N65-M65)/(O65-M65),2)),0)</f>
        <v>0</v>
      </c>
      <c r="Q65" s="234">
        <f>IF(M65&gt;0,1,0)</f>
        <v>1</v>
      </c>
      <c r="R65" s="235"/>
    </row>
    <row r="66" spans="1:18" ht="15.15" thickBot="1" x14ac:dyDescent="0.35">
      <c r="A66" s="741"/>
      <c r="B66" s="724"/>
      <c r="C66" s="724"/>
      <c r="D66" s="725"/>
      <c r="E66" s="726" t="s">
        <v>1313</v>
      </c>
      <c r="F66" s="727"/>
      <c r="G66" s="727"/>
      <c r="H66" s="727"/>
      <c r="I66" s="727">
        <f>SUM(I42:I65)</f>
        <v>0</v>
      </c>
      <c r="J66" s="728">
        <f>SUM(J42:J65)</f>
        <v>3</v>
      </c>
      <c r="K66" s="729">
        <f>IFERROR(ROUND(I66/J66,2),0)</f>
        <v>0</v>
      </c>
      <c r="L66" s="730" t="s">
        <v>1313</v>
      </c>
      <c r="M66" s="728"/>
      <c r="N66" s="728"/>
      <c r="O66" s="728"/>
      <c r="P66" s="728">
        <f>SUM(P42:P65)</f>
        <v>0</v>
      </c>
      <c r="Q66" s="728">
        <f>SUM(Q42:Q65)</f>
        <v>3</v>
      </c>
      <c r="R66" s="729">
        <f>IFERROR(ROUND(P66/Q66,2),0)</f>
        <v>0</v>
      </c>
    </row>
    <row r="67" spans="1:18" x14ac:dyDescent="0.3">
      <c r="A67" s="697" t="s">
        <v>4384</v>
      </c>
      <c r="B67" s="697" t="s">
        <v>1304</v>
      </c>
      <c r="C67" s="717" t="s">
        <v>4440</v>
      </c>
      <c r="D67" s="245" t="s">
        <v>4441</v>
      </c>
      <c r="E67" s="711">
        <f>COUNTIFS(_Output!G:G,'_NIST-CSF_Alignment'!D67,_Output!C:C,"M",_Output!B:B,1)</f>
        <v>0</v>
      </c>
      <c r="F67" s="226">
        <f>SUMIFS(_Output!H:H,_Output!G:G,'_NIST-CSF_Alignment'!D67,_Output!C:C,"M")</f>
        <v>0</v>
      </c>
      <c r="G67" s="218">
        <f>SUMIFS(_Output!I:I,_Output!G:G,'_NIST-CSF_Alignment'!D67,_Output!C:C,"M")</f>
        <v>0</v>
      </c>
      <c r="H67" s="218">
        <f>SUMIFS(_Output!J:J,_Output!G:G,'_NIST-CSF_Alignment'!D67,_Output!C:C,"M")</f>
        <v>0</v>
      </c>
      <c r="I67" s="218"/>
      <c r="J67" s="215"/>
      <c r="K67" s="220"/>
      <c r="L67" s="231">
        <f>COUNTIFS(_Output!G:G,'_NIST-CSF_Alignment'!D67,_Output!C:C,"C",_Output!B:B,1)</f>
        <v>0</v>
      </c>
      <c r="M67" s="225">
        <f>SUMIFS(_Output!H:H,_Output!G:G,'_NIST-CSF_Alignment'!D67,_Output!C:C,"C")</f>
        <v>0</v>
      </c>
      <c r="N67" s="225">
        <f>SUMIFS(_Output!I:I,_Output!G:G,'_NIST-CSF_Alignment'!D67,_Output!C:C,"C")</f>
        <v>0</v>
      </c>
      <c r="O67" s="225">
        <f>SUMIFS(_Output!J:J,_Output!G:G,'_NIST-CSF_Alignment'!D67,_Output!C:C,"C")</f>
        <v>0</v>
      </c>
      <c r="P67" s="215"/>
      <c r="Q67" s="215"/>
      <c r="R67" s="220"/>
    </row>
    <row r="68" spans="1:18" x14ac:dyDescent="0.3">
      <c r="A68" s="684" t="s">
        <v>4384</v>
      </c>
      <c r="B68" s="684" t="s">
        <v>1304</v>
      </c>
      <c r="C68" s="718" t="s">
        <v>4440</v>
      </c>
      <c r="D68" s="245" t="s">
        <v>4442</v>
      </c>
      <c r="E68" s="711">
        <f>COUNTIFS(_Output!G:G,'_NIST-CSF_Alignment'!D68,_Output!C:C,"M",_Output!B:B,1)</f>
        <v>0</v>
      </c>
      <c r="F68" s="226">
        <f>SUMIFS(_Output!H:H,_Output!G:G,'_NIST-CSF_Alignment'!D68,_Output!C:C,"M")</f>
        <v>0</v>
      </c>
      <c r="G68" s="218">
        <f>SUMIFS(_Output!I:I,_Output!G:G,'_NIST-CSF_Alignment'!D68,_Output!C:C,"M")</f>
        <v>0</v>
      </c>
      <c r="H68" s="218">
        <f>SUMIFS(_Output!J:J,_Output!G:G,'_NIST-CSF_Alignment'!D68,_Output!C:C,"M")</f>
        <v>0</v>
      </c>
      <c r="I68" s="218"/>
      <c r="J68" s="215"/>
      <c r="K68" s="220"/>
      <c r="L68" s="231">
        <f>COUNTIFS(_Output!G:G,'_NIST-CSF_Alignment'!D68,_Output!C:C,"C",_Output!B:B,1)</f>
        <v>0</v>
      </c>
      <c r="M68" s="225">
        <f>SUMIFS(_Output!H:H,_Output!G:G,'_NIST-CSF_Alignment'!D68,_Output!C:C,"C")</f>
        <v>0</v>
      </c>
      <c r="N68" s="225">
        <f>SUMIFS(_Output!I:I,_Output!G:G,'_NIST-CSF_Alignment'!D68,_Output!C:C,"C")</f>
        <v>0</v>
      </c>
      <c r="O68" s="225">
        <f>SUMIFS(_Output!J:J,_Output!G:G,'_NIST-CSF_Alignment'!D68,_Output!C:C,"C")</f>
        <v>0</v>
      </c>
      <c r="P68" s="215"/>
      <c r="Q68" s="215"/>
      <c r="R68" s="220"/>
    </row>
    <row r="69" spans="1:18" x14ac:dyDescent="0.3">
      <c r="A69" s="684" t="s">
        <v>4384</v>
      </c>
      <c r="B69" s="684" t="s">
        <v>1304</v>
      </c>
      <c r="C69" s="718" t="s">
        <v>4440</v>
      </c>
      <c r="D69" s="245" t="s">
        <v>4443</v>
      </c>
      <c r="E69" s="711">
        <f>COUNTIFS(_Output!G:G,'_NIST-CSF_Alignment'!D69,_Output!C:C,"M",_Output!B:B,1)</f>
        <v>0</v>
      </c>
      <c r="F69" s="226">
        <f>SUMIFS(_Output!H:H,_Output!G:G,'_NIST-CSF_Alignment'!D69,_Output!C:C,"M")</f>
        <v>0</v>
      </c>
      <c r="G69" s="218">
        <f>SUMIFS(_Output!I:I,_Output!G:G,'_NIST-CSF_Alignment'!D69,_Output!C:C,"M")</f>
        <v>0</v>
      </c>
      <c r="H69" s="218">
        <f>SUMIFS(_Output!J:J,_Output!G:G,'_NIST-CSF_Alignment'!D69,_Output!C:C,"M")</f>
        <v>0</v>
      </c>
      <c r="I69" s="218"/>
      <c r="J69" s="215"/>
      <c r="K69" s="220"/>
      <c r="L69" s="231">
        <f>COUNTIFS(_Output!G:G,'_NIST-CSF_Alignment'!D69,_Output!C:C,"C",_Output!B:B,1)</f>
        <v>0</v>
      </c>
      <c r="M69" s="225">
        <f>SUMIFS(_Output!H:H,_Output!G:G,'_NIST-CSF_Alignment'!D69,_Output!C:C,"C")</f>
        <v>0</v>
      </c>
      <c r="N69" s="225">
        <f>SUMIFS(_Output!I:I,_Output!G:G,'_NIST-CSF_Alignment'!D69,_Output!C:C,"C")</f>
        <v>0</v>
      </c>
      <c r="O69" s="225">
        <f>SUMIFS(_Output!J:J,_Output!G:G,'_NIST-CSF_Alignment'!D69,_Output!C:C,"C")</f>
        <v>0</v>
      </c>
      <c r="P69" s="215"/>
      <c r="Q69" s="215"/>
      <c r="R69" s="220"/>
    </row>
    <row r="70" spans="1:18" x14ac:dyDescent="0.3">
      <c r="A70" s="684" t="s">
        <v>4384</v>
      </c>
      <c r="B70" s="684" t="s">
        <v>1304</v>
      </c>
      <c r="C70" s="718" t="s">
        <v>4440</v>
      </c>
      <c r="D70" s="245" t="s">
        <v>4444</v>
      </c>
      <c r="E70" s="711">
        <f>COUNTIFS(_Output!G:G,'_NIST-CSF_Alignment'!D70,_Output!C:C,"M",_Output!B:B,1)</f>
        <v>0</v>
      </c>
      <c r="F70" s="226">
        <f>SUMIFS(_Output!H:H,_Output!G:G,'_NIST-CSF_Alignment'!D70,_Output!C:C,"M")</f>
        <v>0</v>
      </c>
      <c r="G70" s="218">
        <f>SUMIFS(_Output!I:I,_Output!G:G,'_NIST-CSF_Alignment'!D70,_Output!C:C,"M")</f>
        <v>0</v>
      </c>
      <c r="H70" s="218">
        <f>SUMIFS(_Output!J:J,_Output!G:G,'_NIST-CSF_Alignment'!D70,_Output!C:C,"M")</f>
        <v>0</v>
      </c>
      <c r="I70" s="218"/>
      <c r="J70" s="215"/>
      <c r="K70" s="220"/>
      <c r="L70" s="231">
        <f>COUNTIFS(_Output!G:G,'_NIST-CSF_Alignment'!D70,_Output!C:C,"C",_Output!B:B,1)</f>
        <v>0</v>
      </c>
      <c r="M70" s="225">
        <f>SUMIFS(_Output!H:H,_Output!G:G,'_NIST-CSF_Alignment'!D70,_Output!C:C,"C")</f>
        <v>0</v>
      </c>
      <c r="N70" s="225">
        <f>SUMIFS(_Output!I:I,_Output!G:G,'_NIST-CSF_Alignment'!D70,_Output!C:C,"C")</f>
        <v>0</v>
      </c>
      <c r="O70" s="225">
        <f>SUMIFS(_Output!J:J,_Output!G:G,'_NIST-CSF_Alignment'!D70,_Output!C:C,"C")</f>
        <v>0</v>
      </c>
      <c r="P70" s="215"/>
      <c r="Q70" s="215"/>
      <c r="R70" s="220"/>
    </row>
    <row r="71" spans="1:18" x14ac:dyDescent="0.3">
      <c r="A71" s="684" t="s">
        <v>4384</v>
      </c>
      <c r="B71" s="684" t="s">
        <v>1304</v>
      </c>
      <c r="C71" s="718" t="s">
        <v>4440</v>
      </c>
      <c r="D71" s="245" t="s">
        <v>4445</v>
      </c>
      <c r="E71" s="711">
        <f>COUNTIFS(_Output!G:G,'_NIST-CSF_Alignment'!D71,_Output!C:C,"M",_Output!B:B,1)</f>
        <v>13</v>
      </c>
      <c r="F71" s="226">
        <f>SUMIFS(_Output!H:H,_Output!G:G,'_NIST-CSF_Alignment'!D71,_Output!C:C,"M")</f>
        <v>13</v>
      </c>
      <c r="G71" s="218">
        <f>SUMIFS(_Output!I:I,_Output!G:G,'_NIST-CSF_Alignment'!D71,_Output!C:C,"M")</f>
        <v>0</v>
      </c>
      <c r="H71" s="218">
        <f>SUMIFS(_Output!J:J,_Output!G:G,'_NIST-CSF_Alignment'!D71,_Output!C:C,"M")</f>
        <v>65</v>
      </c>
      <c r="I71" s="218"/>
      <c r="J71" s="215"/>
      <c r="K71" s="220"/>
      <c r="L71" s="231">
        <f>COUNTIFS(_Output!G:G,'_NIST-CSF_Alignment'!D71,_Output!C:C,"C",_Output!B:B,1)</f>
        <v>0</v>
      </c>
      <c r="M71" s="225">
        <f>SUMIFS(_Output!H:H,_Output!G:G,'_NIST-CSF_Alignment'!D71,_Output!C:C,"C")</f>
        <v>0</v>
      </c>
      <c r="N71" s="225">
        <f>SUMIFS(_Output!I:I,_Output!G:G,'_NIST-CSF_Alignment'!D71,_Output!C:C,"C")</f>
        <v>0</v>
      </c>
      <c r="O71" s="225">
        <f>SUMIFS(_Output!J:J,_Output!G:G,'_NIST-CSF_Alignment'!D71,_Output!C:C,"C")</f>
        <v>0</v>
      </c>
      <c r="P71" s="215"/>
      <c r="Q71" s="215"/>
      <c r="R71" s="220"/>
    </row>
    <row r="72" spans="1:18" x14ac:dyDescent="0.3">
      <c r="A72" s="684" t="s">
        <v>4384</v>
      </c>
      <c r="B72" s="684" t="s">
        <v>1304</v>
      </c>
      <c r="C72" s="719" t="s">
        <v>4440</v>
      </c>
      <c r="D72" s="245" t="s">
        <v>4446</v>
      </c>
      <c r="E72" s="711">
        <f>COUNTIFS(_Output!G:G,'_NIST-CSF_Alignment'!D72,_Output!C:C,"M",_Output!B:B,1)</f>
        <v>0</v>
      </c>
      <c r="F72" s="226">
        <f>SUMIFS(_Output!H:H,_Output!G:G,'_NIST-CSF_Alignment'!D72,_Output!C:C,"M")</f>
        <v>0</v>
      </c>
      <c r="G72" s="218">
        <f>SUMIFS(_Output!I:I,_Output!G:G,'_NIST-CSF_Alignment'!D72,_Output!C:C,"M")</f>
        <v>0</v>
      </c>
      <c r="H72" s="218">
        <f>SUMIFS(_Output!J:J,_Output!G:G,'_NIST-CSF_Alignment'!D72,_Output!C:C,"M")</f>
        <v>0</v>
      </c>
      <c r="I72" s="218"/>
      <c r="J72" s="215"/>
      <c r="K72" s="220"/>
      <c r="L72" s="231">
        <f>COUNTIFS(_Output!G:G,'_NIST-CSF_Alignment'!D72,_Output!C:C,"C",_Output!B:B,1)</f>
        <v>0</v>
      </c>
      <c r="M72" s="225">
        <f>SUMIFS(_Output!H:H,_Output!G:G,'_NIST-CSF_Alignment'!D72,_Output!C:C,"C")</f>
        <v>0</v>
      </c>
      <c r="N72" s="225">
        <f>SUMIFS(_Output!I:I,_Output!G:G,'_NIST-CSF_Alignment'!D72,_Output!C:C,"C")</f>
        <v>0</v>
      </c>
      <c r="O72" s="225">
        <f>SUMIFS(_Output!J:J,_Output!G:G,'_NIST-CSF_Alignment'!D72,_Output!C:C,"C")</f>
        <v>0</v>
      </c>
      <c r="P72" s="215"/>
      <c r="Q72" s="215"/>
      <c r="R72" s="220"/>
    </row>
    <row r="73" spans="1:18" x14ac:dyDescent="0.3">
      <c r="A73" s="714"/>
      <c r="B73" s="710"/>
      <c r="C73" s="710"/>
      <c r="D73" s="237"/>
      <c r="E73" s="241" t="s">
        <v>333</v>
      </c>
      <c r="F73" s="233">
        <f>SUMIFS(F67:F72,$E67:$E72, "&gt;0")</f>
        <v>13</v>
      </c>
      <c r="G73" s="233">
        <f t="shared" ref="G73:H73" si="8">SUMIFS(G67:G72,$E67:$E72, "&gt;0")</f>
        <v>0</v>
      </c>
      <c r="H73" s="233">
        <f t="shared" si="8"/>
        <v>65</v>
      </c>
      <c r="I73" s="233">
        <f>IFERROR(IF(ROUND(100*(G73-F73)/(H73-F73),2) &lt; 0, 0, ROUND(100*(G73-F73)/(H73-F73),2)),0)</f>
        <v>0</v>
      </c>
      <c r="J73" s="234">
        <f>IF(F73&gt;0,1,0)</f>
        <v>1</v>
      </c>
      <c r="K73" s="235"/>
      <c r="L73" s="236" t="s">
        <v>333</v>
      </c>
      <c r="M73" s="234">
        <f>SUMIFS(M67:M72,$L67:$L72, "&gt;0")</f>
        <v>0</v>
      </c>
      <c r="N73" s="234">
        <f t="shared" ref="N73:O73" si="9">SUMIFS(N67:N72,$L67:$L72, "&gt;0")</f>
        <v>0</v>
      </c>
      <c r="O73" s="234">
        <f t="shared" si="9"/>
        <v>0</v>
      </c>
      <c r="P73" s="234">
        <f>IFERROR(IF(ROUND(100*(N73-M73)/(O73-M73),2) &lt; 0, 0, ROUND(100*(N73-M73)/(O73-M73),2)),0)</f>
        <v>0</v>
      </c>
      <c r="Q73" s="234">
        <f>IF(M73&gt;0,1,0)</f>
        <v>0</v>
      </c>
      <c r="R73" s="237"/>
    </row>
    <row r="74" spans="1:18" x14ac:dyDescent="0.3">
      <c r="A74" s="684" t="s">
        <v>4384</v>
      </c>
      <c r="B74" s="684" t="s">
        <v>1304</v>
      </c>
      <c r="C74" s="717" t="s">
        <v>1308</v>
      </c>
      <c r="D74" s="245" t="s">
        <v>4447</v>
      </c>
      <c r="E74" s="711">
        <f>COUNTIFS(_Output!G:G,'_NIST-CSF_Alignment'!D74,_Output!C:C,"M",_Output!B:B,1)</f>
        <v>6</v>
      </c>
      <c r="F74" s="226">
        <f>SUMIFS(_Output!H:H,_Output!G:G,'_NIST-CSF_Alignment'!D74,_Output!C:C,"M")</f>
        <v>6</v>
      </c>
      <c r="G74" s="218">
        <f>SUMIFS(_Output!I:I,_Output!G:G,'_NIST-CSF_Alignment'!D74,_Output!C:C,"M")</f>
        <v>0</v>
      </c>
      <c r="H74" s="218">
        <f>SUMIFS(_Output!J:J,_Output!G:G,'_NIST-CSF_Alignment'!D74,_Output!C:C,"M")</f>
        <v>30</v>
      </c>
      <c r="I74" s="218"/>
      <c r="J74" s="215"/>
      <c r="K74" s="220"/>
      <c r="L74" s="231">
        <f>COUNTIFS(_Output!G:G,'_NIST-CSF_Alignment'!D74,_Output!C:C,"C",_Output!B:B,1)</f>
        <v>2</v>
      </c>
      <c r="M74" s="225">
        <f>SUMIFS(_Output!H:H,_Output!G:G,'_NIST-CSF_Alignment'!D74,_Output!C:C,"C")</f>
        <v>2</v>
      </c>
      <c r="N74" s="225">
        <f>SUMIFS(_Output!I:I,_Output!G:G,'_NIST-CSF_Alignment'!D74,_Output!C:C,"C")</f>
        <v>0</v>
      </c>
      <c r="O74" s="225">
        <f>SUMIFS(_Output!J:J,_Output!G:G,'_NIST-CSF_Alignment'!D74,_Output!C:C,"C")</f>
        <v>10</v>
      </c>
      <c r="P74" s="215"/>
      <c r="Q74" s="215"/>
      <c r="R74" s="220"/>
    </row>
    <row r="75" spans="1:18" x14ac:dyDescent="0.3">
      <c r="A75" s="684" t="s">
        <v>4384</v>
      </c>
      <c r="B75" s="684" t="s">
        <v>1304</v>
      </c>
      <c r="C75" s="717" t="s">
        <v>1308</v>
      </c>
      <c r="D75" s="245" t="s">
        <v>4448</v>
      </c>
      <c r="E75" s="711">
        <f>COUNTIFS(_Output!G:G,'_NIST-CSF_Alignment'!D75,_Output!C:C,"M",_Output!B:B,1)</f>
        <v>13</v>
      </c>
      <c r="F75" s="226">
        <f>SUMIFS(_Output!H:H,_Output!G:G,'_NIST-CSF_Alignment'!D75,_Output!C:C,"M")</f>
        <v>13</v>
      </c>
      <c r="G75" s="218">
        <f>SUMIFS(_Output!I:I,_Output!G:G,'_NIST-CSF_Alignment'!D75,_Output!C:C,"M")</f>
        <v>0</v>
      </c>
      <c r="H75" s="218">
        <f>SUMIFS(_Output!J:J,_Output!G:G,'_NIST-CSF_Alignment'!D75,_Output!C:C,"M")</f>
        <v>65</v>
      </c>
      <c r="I75" s="218"/>
      <c r="J75" s="215"/>
      <c r="K75" s="220"/>
      <c r="L75" s="231">
        <f>COUNTIFS(_Output!G:G,'_NIST-CSF_Alignment'!D75,_Output!C:C,"C",_Output!B:B,1)</f>
        <v>1</v>
      </c>
      <c r="M75" s="225">
        <f>SUMIFS(_Output!H:H,_Output!G:G,'_NIST-CSF_Alignment'!D75,_Output!C:C,"C")</f>
        <v>1</v>
      </c>
      <c r="N75" s="225">
        <f>SUMIFS(_Output!I:I,_Output!G:G,'_NIST-CSF_Alignment'!D75,_Output!C:C,"C")</f>
        <v>0</v>
      </c>
      <c r="O75" s="225">
        <f>SUMIFS(_Output!J:J,_Output!G:G,'_NIST-CSF_Alignment'!D75,_Output!C:C,"C")</f>
        <v>5</v>
      </c>
      <c r="P75" s="215"/>
      <c r="Q75" s="215"/>
      <c r="R75" s="220"/>
    </row>
    <row r="76" spans="1:18" x14ac:dyDescent="0.3">
      <c r="A76" s="714"/>
      <c r="B76" s="710"/>
      <c r="C76" s="710"/>
      <c r="D76" s="237"/>
      <c r="E76" s="241" t="s">
        <v>333</v>
      </c>
      <c r="F76" s="233">
        <f>SUMIFS(F74:F75,$E74:$E75, "&gt;0")</f>
        <v>19</v>
      </c>
      <c r="G76" s="233">
        <f t="shared" ref="G76:H76" si="10">SUMIFS(G74:G75,$E74:$E75, "&gt;0")</f>
        <v>0</v>
      </c>
      <c r="H76" s="233">
        <f t="shared" si="10"/>
        <v>95</v>
      </c>
      <c r="I76" s="233">
        <f>IFERROR(IF(ROUND(100*(G76-F76)/(H76-F76),2) &lt; 0, 0, ROUND(100*(G76-F76)/(H76-F76),2)),0)</f>
        <v>0</v>
      </c>
      <c r="J76" s="234">
        <f>IF(F76&gt;0,1,0)</f>
        <v>1</v>
      </c>
      <c r="K76" s="235"/>
      <c r="L76" s="236" t="s">
        <v>333</v>
      </c>
      <c r="M76" s="234">
        <f>SUMIFS(M74:M75,$L74:$L75, "&gt;0")</f>
        <v>3</v>
      </c>
      <c r="N76" s="234">
        <f t="shared" ref="N76:O76" si="11">SUMIFS(N74:N75,$L74:$L75, "&gt;0")</f>
        <v>0</v>
      </c>
      <c r="O76" s="234">
        <f t="shared" si="11"/>
        <v>15</v>
      </c>
      <c r="P76" s="234">
        <f>IFERROR(IF(ROUND(100*(N76-M76)/(O76-M76),2) &lt; 0, 0, ROUND(100*(N76-M76)/(O76-M76),2)),0)</f>
        <v>0</v>
      </c>
      <c r="Q76" s="234">
        <f>IF(M76&gt;0,1,0)</f>
        <v>1</v>
      </c>
      <c r="R76" s="238"/>
    </row>
    <row r="77" spans="1:18" x14ac:dyDescent="0.3">
      <c r="A77" s="684" t="s">
        <v>4384</v>
      </c>
      <c r="B77" s="684" t="s">
        <v>1304</v>
      </c>
      <c r="C77" s="717" t="s">
        <v>1309</v>
      </c>
      <c r="D77" s="245" t="s">
        <v>4449</v>
      </c>
      <c r="E77" s="711">
        <f>COUNTIFS(_Output!G:G,'_NIST-CSF_Alignment'!D77,_Output!C:C,"M",_Output!B:B,1)</f>
        <v>1</v>
      </c>
      <c r="F77" s="226">
        <f>SUMIFS(_Output!H:H,_Output!G:G,'_NIST-CSF_Alignment'!D77,_Output!C:C,"M")</f>
        <v>1</v>
      </c>
      <c r="G77" s="218">
        <f>SUMIFS(_Output!I:I,_Output!G:G,'_NIST-CSF_Alignment'!D77,_Output!C:C,"M")</f>
        <v>0</v>
      </c>
      <c r="H77" s="218">
        <f>SUMIFS(_Output!J:J,_Output!G:G,'_NIST-CSF_Alignment'!D77,_Output!C:C,"M")</f>
        <v>5</v>
      </c>
      <c r="I77" s="218"/>
      <c r="J77" s="215"/>
      <c r="K77" s="220"/>
      <c r="L77" s="231">
        <f>COUNTIFS(_Output!G:G,'_NIST-CSF_Alignment'!D77,_Output!C:C,"C",_Output!B:B,1)</f>
        <v>5</v>
      </c>
      <c r="M77" s="225">
        <f>SUMIFS(_Output!H:H,_Output!G:G,'_NIST-CSF_Alignment'!D77,_Output!C:C,"C")</f>
        <v>5</v>
      </c>
      <c r="N77" s="225">
        <f>SUMIFS(_Output!I:I,_Output!G:G,'_NIST-CSF_Alignment'!D77,_Output!C:C,"C")</f>
        <v>0</v>
      </c>
      <c r="O77" s="225">
        <f>SUMIFS(_Output!J:J,_Output!G:G,'_NIST-CSF_Alignment'!D77,_Output!C:C,"C")</f>
        <v>25</v>
      </c>
      <c r="P77" s="215"/>
      <c r="Q77" s="215"/>
      <c r="R77" s="220"/>
    </row>
    <row r="78" spans="1:18" x14ac:dyDescent="0.3">
      <c r="A78" s="684" t="s">
        <v>4384</v>
      </c>
      <c r="B78" s="684" t="s">
        <v>1304</v>
      </c>
      <c r="C78" s="717" t="s">
        <v>1309</v>
      </c>
      <c r="D78" s="245" t="s">
        <v>4450</v>
      </c>
      <c r="E78" s="711">
        <f>COUNTIFS(_Output!G:G,'_NIST-CSF_Alignment'!D78,_Output!C:C,"M",_Output!B:B,1)</f>
        <v>1</v>
      </c>
      <c r="F78" s="226">
        <f>SUMIFS(_Output!H:H,_Output!G:G,'_NIST-CSF_Alignment'!D78,_Output!C:C,"M")</f>
        <v>1</v>
      </c>
      <c r="G78" s="218">
        <f>SUMIFS(_Output!I:I,_Output!G:G,'_NIST-CSF_Alignment'!D78,_Output!C:C,"M")</f>
        <v>0</v>
      </c>
      <c r="H78" s="218">
        <f>SUMIFS(_Output!J:J,_Output!G:G,'_NIST-CSF_Alignment'!D78,_Output!C:C,"M")</f>
        <v>5</v>
      </c>
      <c r="I78" s="218"/>
      <c r="J78" s="215"/>
      <c r="K78" s="220"/>
      <c r="L78" s="231">
        <f>COUNTIFS(_Output!G:G,'_NIST-CSF_Alignment'!D78,_Output!C:C,"C",_Output!B:B,1)</f>
        <v>2</v>
      </c>
      <c r="M78" s="225">
        <f>SUMIFS(_Output!H:H,_Output!G:G,'_NIST-CSF_Alignment'!D78,_Output!C:C,"C")</f>
        <v>2</v>
      </c>
      <c r="N78" s="225">
        <f>SUMIFS(_Output!I:I,_Output!G:G,'_NIST-CSF_Alignment'!D78,_Output!C:C,"C")</f>
        <v>0</v>
      </c>
      <c r="O78" s="225">
        <f>SUMIFS(_Output!J:J,_Output!G:G,'_NIST-CSF_Alignment'!D78,_Output!C:C,"C")</f>
        <v>10</v>
      </c>
      <c r="P78" s="215"/>
      <c r="Q78" s="215"/>
      <c r="R78" s="220"/>
    </row>
    <row r="79" spans="1:18" x14ac:dyDescent="0.3">
      <c r="A79" s="684" t="s">
        <v>4384</v>
      </c>
      <c r="B79" s="684" t="s">
        <v>1304</v>
      </c>
      <c r="C79" s="717" t="s">
        <v>1309</v>
      </c>
      <c r="D79" s="245" t="s">
        <v>4451</v>
      </c>
      <c r="E79" s="711">
        <f>COUNTIFS(_Output!G:G,'_NIST-CSF_Alignment'!D79,_Output!C:C,"M",_Output!B:B,1)</f>
        <v>0</v>
      </c>
      <c r="F79" s="226">
        <f>SUMIFS(_Output!H:H,_Output!G:G,'_NIST-CSF_Alignment'!D79,_Output!C:C,"M")</f>
        <v>0</v>
      </c>
      <c r="G79" s="218">
        <f>SUMIFS(_Output!I:I,_Output!G:G,'_NIST-CSF_Alignment'!D79,_Output!C:C,"M")</f>
        <v>0</v>
      </c>
      <c r="H79" s="218">
        <f>SUMIFS(_Output!J:J,_Output!G:G,'_NIST-CSF_Alignment'!D79,_Output!C:C,"M")</f>
        <v>0</v>
      </c>
      <c r="I79" s="218"/>
      <c r="J79" s="215"/>
      <c r="K79" s="220"/>
      <c r="L79" s="231">
        <f>COUNTIFS(_Output!G:G,'_NIST-CSF_Alignment'!D79,_Output!C:C,"C",_Output!B:B,1)</f>
        <v>1</v>
      </c>
      <c r="M79" s="225">
        <f>SUMIFS(_Output!H:H,_Output!G:G,'_NIST-CSF_Alignment'!D79,_Output!C:C,"C")</f>
        <v>1</v>
      </c>
      <c r="N79" s="225">
        <f>SUMIFS(_Output!I:I,_Output!G:G,'_NIST-CSF_Alignment'!D79,_Output!C:C,"C")</f>
        <v>0</v>
      </c>
      <c r="O79" s="225">
        <f>SUMIFS(_Output!J:J,_Output!G:G,'_NIST-CSF_Alignment'!D79,_Output!C:C,"C")</f>
        <v>5</v>
      </c>
      <c r="P79" s="215"/>
      <c r="Q79" s="215"/>
      <c r="R79" s="220"/>
    </row>
    <row r="80" spans="1:18" x14ac:dyDescent="0.3">
      <c r="A80" s="695" t="s">
        <v>4384</v>
      </c>
      <c r="B80" s="695" t="s">
        <v>1304</v>
      </c>
      <c r="C80" s="620" t="s">
        <v>1309</v>
      </c>
      <c r="D80" s="245" t="s">
        <v>4452</v>
      </c>
      <c r="E80" s="711">
        <f>COUNTIFS(_Output!G:G,'_NIST-CSF_Alignment'!D80,_Output!C:C,"M",_Output!B:B,1)</f>
        <v>9</v>
      </c>
      <c r="F80" s="226">
        <f>SUMIFS(_Output!H:H,_Output!G:G,'_NIST-CSF_Alignment'!D80,_Output!C:C,"M")</f>
        <v>9</v>
      </c>
      <c r="G80" s="218">
        <f>SUMIFS(_Output!I:I,_Output!G:G,'_NIST-CSF_Alignment'!D80,_Output!C:C,"M")</f>
        <v>0</v>
      </c>
      <c r="H80" s="218">
        <f>SUMIFS(_Output!J:J,_Output!G:G,'_NIST-CSF_Alignment'!D80,_Output!C:C,"M")</f>
        <v>45</v>
      </c>
      <c r="I80" s="218"/>
      <c r="J80" s="215"/>
      <c r="K80" s="220"/>
      <c r="L80" s="231">
        <f>COUNTIFS(_Output!G:G,'_NIST-CSF_Alignment'!D80,_Output!C:C,"C",_Output!B:B,1)</f>
        <v>0</v>
      </c>
      <c r="M80" s="225">
        <f>SUMIFS(_Output!H:H,_Output!G:G,'_NIST-CSF_Alignment'!D80,_Output!C:C,"C")</f>
        <v>0</v>
      </c>
      <c r="N80" s="225">
        <f>SUMIFS(_Output!I:I,_Output!G:G,'_NIST-CSF_Alignment'!D80,_Output!C:C,"C")</f>
        <v>0</v>
      </c>
      <c r="O80" s="225">
        <f>SUMIFS(_Output!J:J,_Output!G:G,'_NIST-CSF_Alignment'!D80,_Output!C:C,"C")</f>
        <v>0</v>
      </c>
      <c r="P80" s="215"/>
      <c r="Q80" s="215"/>
      <c r="R80" s="220"/>
    </row>
    <row r="81" spans="1:18" x14ac:dyDescent="0.3">
      <c r="A81" s="714"/>
      <c r="B81" s="710"/>
      <c r="C81" s="710"/>
      <c r="D81" s="237"/>
      <c r="E81" s="240" t="s">
        <v>333</v>
      </c>
      <c r="F81" s="233">
        <f>SUMIFS(F77:F80,$E77:$E80, "&gt;0")</f>
        <v>11</v>
      </c>
      <c r="G81" s="233">
        <f t="shared" ref="G81:H81" si="12">SUMIFS(G77:G80,$E77:$E80, "&gt;0")</f>
        <v>0</v>
      </c>
      <c r="H81" s="233">
        <f t="shared" si="12"/>
        <v>55</v>
      </c>
      <c r="I81" s="233">
        <f>IFERROR(IF(ROUND(100*(G81-F81)/(H81-F81),2) &lt; 0, 0, ROUND(100*(G81-F81)/(H81-F81),2)),0)</f>
        <v>0</v>
      </c>
      <c r="J81" s="234">
        <f>IF(F81&gt;0,1,0)</f>
        <v>1</v>
      </c>
      <c r="K81" s="235"/>
      <c r="L81" s="236" t="s">
        <v>333</v>
      </c>
      <c r="M81" s="234">
        <f>SUMIFS(M77:M80,$L77:$L80, "&gt;0")</f>
        <v>8</v>
      </c>
      <c r="N81" s="234">
        <f t="shared" ref="N81:O81" si="13">SUMIFS(N77:N80,$L77:$L80, "&gt;0")</f>
        <v>0</v>
      </c>
      <c r="O81" s="234">
        <f t="shared" si="13"/>
        <v>40</v>
      </c>
      <c r="P81" s="234">
        <f>IFERROR(IF(ROUND(100*(N81-M81)/(O81-M81),2) &lt; 0, 0, ROUND(100*(N81-M81)/(O81-M81),2)),0)</f>
        <v>0</v>
      </c>
      <c r="Q81" s="234">
        <f>IF(M81&gt;0,1,0)</f>
        <v>1</v>
      </c>
      <c r="R81" s="235"/>
    </row>
    <row r="82" spans="1:18" x14ac:dyDescent="0.3">
      <c r="A82" s="697" t="s">
        <v>4384</v>
      </c>
      <c r="B82" s="697" t="s">
        <v>1304</v>
      </c>
      <c r="C82" s="717" t="s">
        <v>4453</v>
      </c>
      <c r="D82" s="245" t="s">
        <v>4454</v>
      </c>
      <c r="E82" s="711">
        <f>COUNTIFS(_Output!G:G,'_NIST-CSF_Alignment'!D82,_Output!C:C,"M",_Output!B:B,1)</f>
        <v>0</v>
      </c>
      <c r="F82" s="226">
        <f>SUMIFS(_Output!H:H,_Output!G:G,'_NIST-CSF_Alignment'!D82,_Output!C:C,"M")</f>
        <v>0</v>
      </c>
      <c r="G82" s="218">
        <f>SUMIFS(_Output!I:I,_Output!G:G,'_NIST-CSF_Alignment'!D82,_Output!C:C,"M")</f>
        <v>0</v>
      </c>
      <c r="H82" s="218">
        <f>SUMIFS(_Output!J:J,_Output!G:G,'_NIST-CSF_Alignment'!D82,_Output!C:C,"M")</f>
        <v>0</v>
      </c>
      <c r="I82" s="218"/>
      <c r="J82" s="215"/>
      <c r="K82" s="220"/>
      <c r="L82" s="231">
        <f>COUNTIFS(_Output!G:G,'_NIST-CSF_Alignment'!D82,_Output!C:C,"C",_Output!B:B,1)</f>
        <v>0</v>
      </c>
      <c r="M82" s="225">
        <f>SUMIFS(_Output!H:H,_Output!G:G,'_NIST-CSF_Alignment'!D82,_Output!C:C,"C")</f>
        <v>0</v>
      </c>
      <c r="N82" s="225">
        <f>SUMIFS(_Output!I:I,_Output!G:G,'_NIST-CSF_Alignment'!D82,_Output!C:C,"C")</f>
        <v>0</v>
      </c>
      <c r="O82" s="225">
        <f>SUMIFS(_Output!J:J,_Output!G:G,'_NIST-CSF_Alignment'!D82,_Output!C:C,"C")</f>
        <v>0</v>
      </c>
      <c r="P82" s="215"/>
      <c r="Q82" s="215"/>
      <c r="R82" s="220"/>
    </row>
    <row r="83" spans="1:18" x14ac:dyDescent="0.3">
      <c r="A83" s="684" t="s">
        <v>4384</v>
      </c>
      <c r="B83" s="684" t="s">
        <v>1304</v>
      </c>
      <c r="C83" s="718" t="s">
        <v>4453</v>
      </c>
      <c r="D83" s="245" t="s">
        <v>4455</v>
      </c>
      <c r="E83" s="711">
        <f>COUNTIFS(_Output!G:G,'_NIST-CSF_Alignment'!D83,_Output!C:C,"M",_Output!B:B,1)</f>
        <v>1</v>
      </c>
      <c r="F83" s="226">
        <f>SUMIFS(_Output!H:H,_Output!G:G,'_NIST-CSF_Alignment'!D83,_Output!C:C,"M")</f>
        <v>1</v>
      </c>
      <c r="G83" s="218">
        <f>SUMIFS(_Output!I:I,_Output!G:G,'_NIST-CSF_Alignment'!D83,_Output!C:C,"M")</f>
        <v>0</v>
      </c>
      <c r="H83" s="218">
        <f>SUMIFS(_Output!J:J,_Output!G:G,'_NIST-CSF_Alignment'!D83,_Output!C:C,"M")</f>
        <v>5</v>
      </c>
      <c r="I83" s="218"/>
      <c r="J83" s="215"/>
      <c r="K83" s="220"/>
      <c r="L83" s="231">
        <f>COUNTIFS(_Output!G:G,'_NIST-CSF_Alignment'!D83,_Output!C:C,"C",_Output!B:B,1)</f>
        <v>0</v>
      </c>
      <c r="M83" s="225">
        <f>SUMIFS(_Output!H:H,_Output!G:G,'_NIST-CSF_Alignment'!D83,_Output!C:C,"C")</f>
        <v>0</v>
      </c>
      <c r="N83" s="225">
        <f>SUMIFS(_Output!I:I,_Output!G:G,'_NIST-CSF_Alignment'!D83,_Output!C:C,"C")</f>
        <v>0</v>
      </c>
      <c r="O83" s="225">
        <f>SUMIFS(_Output!J:J,_Output!G:G,'_NIST-CSF_Alignment'!D83,_Output!C:C,"C")</f>
        <v>0</v>
      </c>
      <c r="P83" s="215"/>
      <c r="Q83" s="215"/>
      <c r="R83" s="220"/>
    </row>
    <row r="84" spans="1:18" x14ac:dyDescent="0.3">
      <c r="A84" s="684" t="s">
        <v>4384</v>
      </c>
      <c r="B84" s="684" t="s">
        <v>1304</v>
      </c>
      <c r="C84" s="718" t="s">
        <v>4453</v>
      </c>
      <c r="D84" s="245" t="s">
        <v>4456</v>
      </c>
      <c r="E84" s="711">
        <f>COUNTIFS(_Output!G:G,'_NIST-CSF_Alignment'!D84,_Output!C:C,"M",_Output!B:B,1)</f>
        <v>21</v>
      </c>
      <c r="F84" s="226">
        <f>SUMIFS(_Output!H:H,_Output!G:G,'_NIST-CSF_Alignment'!D84,_Output!C:C,"M")</f>
        <v>21</v>
      </c>
      <c r="G84" s="218">
        <f>SUMIFS(_Output!I:I,_Output!G:G,'_NIST-CSF_Alignment'!D84,_Output!C:C,"M")</f>
        <v>0</v>
      </c>
      <c r="H84" s="218">
        <f>SUMIFS(_Output!J:J,_Output!G:G,'_NIST-CSF_Alignment'!D84,_Output!C:C,"M")</f>
        <v>105</v>
      </c>
      <c r="I84" s="218"/>
      <c r="J84" s="215"/>
      <c r="K84" s="220"/>
      <c r="L84" s="231">
        <f>COUNTIFS(_Output!G:G,'_NIST-CSF_Alignment'!D84,_Output!C:C,"C",_Output!B:B,1)</f>
        <v>0</v>
      </c>
      <c r="M84" s="225">
        <f>SUMIFS(_Output!H:H,_Output!G:G,'_NIST-CSF_Alignment'!D84,_Output!C:C,"C")</f>
        <v>0</v>
      </c>
      <c r="N84" s="225">
        <f>SUMIFS(_Output!I:I,_Output!G:G,'_NIST-CSF_Alignment'!D84,_Output!C:C,"C")</f>
        <v>0</v>
      </c>
      <c r="O84" s="225">
        <f>SUMIFS(_Output!J:J,_Output!G:G,'_NIST-CSF_Alignment'!D84,_Output!C:C,"C")</f>
        <v>0</v>
      </c>
      <c r="P84" s="215"/>
      <c r="Q84" s="215"/>
      <c r="R84" s="220"/>
    </row>
    <row r="85" spans="1:18" x14ac:dyDescent="0.3">
      <c r="A85" s="684" t="s">
        <v>4384</v>
      </c>
      <c r="B85" s="684" t="s">
        <v>1304</v>
      </c>
      <c r="C85" s="718" t="s">
        <v>4453</v>
      </c>
      <c r="D85" s="245" t="s">
        <v>4457</v>
      </c>
      <c r="E85" s="711">
        <f>COUNTIFS(_Output!G:G,'_NIST-CSF_Alignment'!D85,_Output!C:C,"M",_Output!B:B,1)</f>
        <v>22</v>
      </c>
      <c r="F85" s="226">
        <f>SUMIFS(_Output!H:H,_Output!G:G,'_NIST-CSF_Alignment'!D85,_Output!C:C,"M")</f>
        <v>22</v>
      </c>
      <c r="G85" s="218">
        <f>SUMIFS(_Output!I:I,_Output!G:G,'_NIST-CSF_Alignment'!D85,_Output!C:C,"M")</f>
        <v>0</v>
      </c>
      <c r="H85" s="218">
        <f>SUMIFS(_Output!J:J,_Output!G:G,'_NIST-CSF_Alignment'!D85,_Output!C:C,"M")</f>
        <v>110</v>
      </c>
      <c r="I85" s="218"/>
      <c r="J85" s="215"/>
      <c r="K85" s="220"/>
      <c r="L85" s="231">
        <f>COUNTIFS(_Output!G:G,'_NIST-CSF_Alignment'!D85,_Output!C:C,"C",_Output!B:B,1)</f>
        <v>1</v>
      </c>
      <c r="M85" s="225">
        <f>SUMIFS(_Output!H:H,_Output!G:G,'_NIST-CSF_Alignment'!D85,_Output!C:C,"C")</f>
        <v>1</v>
      </c>
      <c r="N85" s="225">
        <f>SUMIFS(_Output!I:I,_Output!G:G,'_NIST-CSF_Alignment'!D85,_Output!C:C,"C")</f>
        <v>0</v>
      </c>
      <c r="O85" s="225">
        <f>SUMIFS(_Output!J:J,_Output!G:G,'_NIST-CSF_Alignment'!D85,_Output!C:C,"C")</f>
        <v>5</v>
      </c>
      <c r="P85" s="215"/>
      <c r="Q85" s="215"/>
      <c r="R85" s="220"/>
    </row>
    <row r="86" spans="1:18" x14ac:dyDescent="0.3">
      <c r="A86" s="684" t="s">
        <v>4384</v>
      </c>
      <c r="B86" s="684" t="s">
        <v>1304</v>
      </c>
      <c r="C86" s="718" t="s">
        <v>4453</v>
      </c>
      <c r="D86" s="245" t="s">
        <v>4458</v>
      </c>
      <c r="E86" s="711">
        <f>COUNTIFS(_Output!G:G,'_NIST-CSF_Alignment'!D86,_Output!C:C,"M",_Output!B:B,1)</f>
        <v>0</v>
      </c>
      <c r="F86" s="226">
        <f>SUMIFS(_Output!H:H,_Output!G:G,'_NIST-CSF_Alignment'!D86,_Output!C:C,"M")</f>
        <v>0</v>
      </c>
      <c r="G86" s="218">
        <f>SUMIFS(_Output!I:I,_Output!G:G,'_NIST-CSF_Alignment'!D86,_Output!C:C,"M")</f>
        <v>0</v>
      </c>
      <c r="H86" s="218">
        <f>SUMIFS(_Output!J:J,_Output!G:G,'_NIST-CSF_Alignment'!D86,_Output!C:C,"M")</f>
        <v>0</v>
      </c>
      <c r="I86" s="218"/>
      <c r="J86" s="215"/>
      <c r="K86" s="220"/>
      <c r="L86" s="231">
        <f>COUNTIFS(_Output!G:G,'_NIST-CSF_Alignment'!D86,_Output!C:C,"C",_Output!B:B,1)</f>
        <v>2</v>
      </c>
      <c r="M86" s="225">
        <f>SUMIFS(_Output!H:H,_Output!G:G,'_NIST-CSF_Alignment'!D86,_Output!C:C,"C")</f>
        <v>2</v>
      </c>
      <c r="N86" s="225">
        <f>SUMIFS(_Output!I:I,_Output!G:G,'_NIST-CSF_Alignment'!D86,_Output!C:C,"C")</f>
        <v>0</v>
      </c>
      <c r="O86" s="225">
        <f>SUMIFS(_Output!J:J,_Output!G:G,'_NIST-CSF_Alignment'!D86,_Output!C:C,"C")</f>
        <v>10</v>
      </c>
      <c r="P86" s="215"/>
      <c r="Q86" s="215"/>
      <c r="R86" s="220"/>
    </row>
    <row r="87" spans="1:18" x14ac:dyDescent="0.3">
      <c r="A87" s="684" t="s">
        <v>4384</v>
      </c>
      <c r="B87" s="684" t="s">
        <v>1304</v>
      </c>
      <c r="C87" s="719" t="s">
        <v>4453</v>
      </c>
      <c r="D87" s="245" t="s">
        <v>4459</v>
      </c>
      <c r="E87" s="711">
        <f>COUNTIFS(_Output!G:G,'_NIST-CSF_Alignment'!D87,_Output!C:C,"M",_Output!B:B,1)</f>
        <v>0</v>
      </c>
      <c r="F87" s="226">
        <f>SUMIFS(_Output!H:H,_Output!G:G,'_NIST-CSF_Alignment'!D87,_Output!C:C,"M")</f>
        <v>0</v>
      </c>
      <c r="G87" s="218">
        <f>SUMIFS(_Output!I:I,_Output!G:G,'_NIST-CSF_Alignment'!D87,_Output!C:C,"M")</f>
        <v>0</v>
      </c>
      <c r="H87" s="218">
        <f>SUMIFS(_Output!J:J,_Output!G:G,'_NIST-CSF_Alignment'!D87,_Output!C:C,"M")</f>
        <v>0</v>
      </c>
      <c r="I87" s="218"/>
      <c r="J87" s="215"/>
      <c r="K87" s="220"/>
      <c r="L87" s="231">
        <f>COUNTIFS(_Output!G:G,'_NIST-CSF_Alignment'!D87,_Output!C:C,"C",_Output!B:B,1)</f>
        <v>0</v>
      </c>
      <c r="M87" s="225">
        <f>SUMIFS(_Output!H:H,_Output!G:G,'_NIST-CSF_Alignment'!D87,_Output!C:C,"C")</f>
        <v>0</v>
      </c>
      <c r="N87" s="225">
        <f>SUMIFS(_Output!I:I,_Output!G:G,'_NIST-CSF_Alignment'!D87,_Output!C:C,"C")</f>
        <v>0</v>
      </c>
      <c r="O87" s="225">
        <f>SUMIFS(_Output!J:J,_Output!G:G,'_NIST-CSF_Alignment'!D87,_Output!C:C,"C")</f>
        <v>0</v>
      </c>
      <c r="P87" s="215"/>
      <c r="Q87" s="215"/>
      <c r="R87" s="220"/>
    </row>
    <row r="88" spans="1:18" x14ac:dyDescent="0.3">
      <c r="A88" s="714"/>
      <c r="B88" s="710"/>
      <c r="C88" s="710"/>
      <c r="D88" s="237"/>
      <c r="E88" s="241" t="s">
        <v>333</v>
      </c>
      <c r="F88" s="233">
        <f>SUMIFS(F82:F87,$E82:$E87, "&gt;0")</f>
        <v>44</v>
      </c>
      <c r="G88" s="233">
        <f t="shared" ref="G88:H88" si="14">SUMIFS(G82:G87,$E82:$E87, "&gt;0")</f>
        <v>0</v>
      </c>
      <c r="H88" s="233">
        <f t="shared" si="14"/>
        <v>220</v>
      </c>
      <c r="I88" s="233">
        <f>IFERROR(IF(ROUND(100*(G88-F88)/(H88-F88),2) &lt; 0, 0, ROUND(100*(G88-F88)/(H88-F88),2)),0)</f>
        <v>0</v>
      </c>
      <c r="J88" s="234">
        <f>IF(F88&gt;0,1,0)</f>
        <v>1</v>
      </c>
      <c r="K88" s="235"/>
      <c r="L88" s="236" t="s">
        <v>333</v>
      </c>
      <c r="M88" s="234">
        <f>SUMIFS(M82:M87,$L82:$L87, "&gt;0")</f>
        <v>3</v>
      </c>
      <c r="N88" s="234">
        <f t="shared" ref="N88:O88" si="15">SUMIFS(N82:N87,$L82:$L87, "&gt;0")</f>
        <v>0</v>
      </c>
      <c r="O88" s="234">
        <f t="shared" si="15"/>
        <v>15</v>
      </c>
      <c r="P88" s="234">
        <f>IFERROR(IF(ROUND(100*(N88-M88)/(O88-M88),2) &lt; 0, 0, ROUND(100*(N88-M88)/(O88-M88),2)),0)</f>
        <v>0</v>
      </c>
      <c r="Q88" s="234">
        <f>IF(M88&gt;0,1,0)</f>
        <v>1</v>
      </c>
      <c r="R88" s="237"/>
    </row>
    <row r="89" spans="1:18" x14ac:dyDescent="0.3">
      <c r="A89" s="684" t="s">
        <v>4384</v>
      </c>
      <c r="B89" s="684" t="s">
        <v>1304</v>
      </c>
      <c r="C89" s="717" t="s">
        <v>4460</v>
      </c>
      <c r="D89" s="245" t="s">
        <v>4461</v>
      </c>
      <c r="E89" s="711">
        <f>COUNTIFS(_Output!G:G,'_NIST-CSF_Alignment'!D89,_Output!C:C,"M",_Output!B:B,1)</f>
        <v>5</v>
      </c>
      <c r="F89" s="226">
        <f>SUMIFS(_Output!H:H,_Output!G:G,'_NIST-CSF_Alignment'!D89,_Output!C:C,"M")</f>
        <v>5</v>
      </c>
      <c r="G89" s="218">
        <f>SUMIFS(_Output!I:I,_Output!G:G,'_NIST-CSF_Alignment'!D89,_Output!C:C,"M")</f>
        <v>0</v>
      </c>
      <c r="H89" s="218">
        <f>SUMIFS(_Output!J:J,_Output!G:G,'_NIST-CSF_Alignment'!D89,_Output!C:C,"M")</f>
        <v>25</v>
      </c>
      <c r="I89" s="218"/>
      <c r="J89" s="215"/>
      <c r="K89" s="220"/>
      <c r="L89" s="231">
        <f>COUNTIFS(_Output!G:G,'_NIST-CSF_Alignment'!D89,_Output!C:C,"C",_Output!B:B,1)</f>
        <v>0</v>
      </c>
      <c r="M89" s="225">
        <f>SUMIFS(_Output!H:H,_Output!G:G,'_NIST-CSF_Alignment'!D89,_Output!C:C,"C")</f>
        <v>0</v>
      </c>
      <c r="N89" s="225">
        <f>SUMIFS(_Output!I:I,_Output!G:G,'_NIST-CSF_Alignment'!D89,_Output!C:C,"C")</f>
        <v>0</v>
      </c>
      <c r="O89" s="225">
        <f>SUMIFS(_Output!J:J,_Output!G:G,'_NIST-CSF_Alignment'!D89,_Output!C:C,"C")</f>
        <v>0</v>
      </c>
      <c r="P89" s="215"/>
      <c r="Q89" s="215"/>
      <c r="R89" s="220"/>
    </row>
    <row r="90" spans="1:18" x14ac:dyDescent="0.3">
      <c r="A90" s="684" t="s">
        <v>4384</v>
      </c>
      <c r="B90" s="684" t="s">
        <v>1304</v>
      </c>
      <c r="C90" s="717" t="s">
        <v>4460</v>
      </c>
      <c r="D90" s="245" t="s">
        <v>4462</v>
      </c>
      <c r="E90" s="711">
        <f>COUNTIFS(_Output!G:G,'_NIST-CSF_Alignment'!D90,_Output!C:C,"M",_Output!B:B,1)</f>
        <v>0</v>
      </c>
      <c r="F90" s="226">
        <f>SUMIFS(_Output!H:H,_Output!G:G,'_NIST-CSF_Alignment'!D90,_Output!C:C,"M")</f>
        <v>0</v>
      </c>
      <c r="G90" s="218">
        <f>SUMIFS(_Output!I:I,_Output!G:G,'_NIST-CSF_Alignment'!D90,_Output!C:C,"M")</f>
        <v>0</v>
      </c>
      <c r="H90" s="218">
        <f>SUMIFS(_Output!J:J,_Output!G:G,'_NIST-CSF_Alignment'!D90,_Output!C:C,"M")</f>
        <v>0</v>
      </c>
      <c r="I90" s="218"/>
      <c r="J90" s="215"/>
      <c r="K90" s="220"/>
      <c r="L90" s="231">
        <f>COUNTIFS(_Output!G:G,'_NIST-CSF_Alignment'!D90,_Output!C:C,"C",_Output!B:B,1)</f>
        <v>0</v>
      </c>
      <c r="M90" s="225">
        <f>SUMIFS(_Output!H:H,_Output!G:G,'_NIST-CSF_Alignment'!D90,_Output!C:C,"C")</f>
        <v>0</v>
      </c>
      <c r="N90" s="225">
        <f>SUMIFS(_Output!I:I,_Output!G:G,'_NIST-CSF_Alignment'!D90,_Output!C:C,"C")</f>
        <v>0</v>
      </c>
      <c r="O90" s="225">
        <f>SUMIFS(_Output!J:J,_Output!G:G,'_NIST-CSF_Alignment'!D90,_Output!C:C,"C")</f>
        <v>0</v>
      </c>
      <c r="P90" s="215"/>
      <c r="Q90" s="215"/>
      <c r="R90" s="220"/>
    </row>
    <row r="91" spans="1:18" x14ac:dyDescent="0.3">
      <c r="A91" s="684" t="s">
        <v>4384</v>
      </c>
      <c r="B91" s="684" t="s">
        <v>1304</v>
      </c>
      <c r="C91" s="717" t="s">
        <v>4460</v>
      </c>
      <c r="D91" s="245" t="s">
        <v>4463</v>
      </c>
      <c r="E91" s="711">
        <f>COUNTIFS(_Output!G:G,'_NIST-CSF_Alignment'!D91,_Output!C:C,"M",_Output!B:B,1)</f>
        <v>4</v>
      </c>
      <c r="F91" s="226">
        <f>SUMIFS(_Output!H:H,_Output!G:G,'_NIST-CSF_Alignment'!D91,_Output!C:C,"M")</f>
        <v>4</v>
      </c>
      <c r="G91" s="218">
        <f>SUMIFS(_Output!I:I,_Output!G:G,'_NIST-CSF_Alignment'!D91,_Output!C:C,"M")</f>
        <v>0</v>
      </c>
      <c r="H91" s="218">
        <f>SUMIFS(_Output!J:J,_Output!G:G,'_NIST-CSF_Alignment'!D91,_Output!C:C,"M")</f>
        <v>20</v>
      </c>
      <c r="I91" s="218"/>
      <c r="J91" s="215"/>
      <c r="K91" s="220"/>
      <c r="L91" s="231">
        <f>COUNTIFS(_Output!G:G,'_NIST-CSF_Alignment'!D91,_Output!C:C,"C",_Output!B:B,1)</f>
        <v>0</v>
      </c>
      <c r="M91" s="225">
        <f>SUMIFS(_Output!H:H,_Output!G:G,'_NIST-CSF_Alignment'!D91,_Output!C:C,"C")</f>
        <v>0</v>
      </c>
      <c r="N91" s="225">
        <f>SUMIFS(_Output!I:I,_Output!G:G,'_NIST-CSF_Alignment'!D91,_Output!C:C,"C")</f>
        <v>0</v>
      </c>
      <c r="O91" s="225">
        <f>SUMIFS(_Output!J:J,_Output!G:G,'_NIST-CSF_Alignment'!D91,_Output!C:C,"C")</f>
        <v>0</v>
      </c>
      <c r="P91" s="215"/>
      <c r="Q91" s="215"/>
      <c r="R91" s="220"/>
    </row>
    <row r="92" spans="1:18" x14ac:dyDescent="0.3">
      <c r="A92" s="695" t="s">
        <v>4384</v>
      </c>
      <c r="B92" s="695" t="s">
        <v>1304</v>
      </c>
      <c r="C92" s="620" t="s">
        <v>4460</v>
      </c>
      <c r="D92" s="660" t="s">
        <v>4464</v>
      </c>
      <c r="E92" s="711">
        <f>COUNTIFS(_Output!G:G,'_NIST-CSF_Alignment'!D92,_Output!C:C,"M",_Output!B:B,1)</f>
        <v>11</v>
      </c>
      <c r="F92" s="226">
        <f>SUMIFS(_Output!H:H,_Output!G:G,'_NIST-CSF_Alignment'!D92,_Output!C:C,"M")</f>
        <v>11</v>
      </c>
      <c r="G92" s="218">
        <f>SUMIFS(_Output!I:I,_Output!G:G,'_NIST-CSF_Alignment'!D92,_Output!C:C,"M")</f>
        <v>0</v>
      </c>
      <c r="H92" s="218">
        <f>SUMIFS(_Output!J:J,_Output!G:G,'_NIST-CSF_Alignment'!D92,_Output!C:C,"M")</f>
        <v>55</v>
      </c>
      <c r="I92" s="218"/>
      <c r="J92" s="215"/>
      <c r="K92" s="220"/>
      <c r="L92" s="231">
        <f>COUNTIFS(_Output!G:G,'_NIST-CSF_Alignment'!D92,_Output!C:C,"C",_Output!B:B,1)</f>
        <v>1</v>
      </c>
      <c r="M92" s="225">
        <f>SUMIFS(_Output!H:H,_Output!G:G,'_NIST-CSF_Alignment'!D92,_Output!C:C,"C")</f>
        <v>1</v>
      </c>
      <c r="N92" s="225">
        <f>SUMIFS(_Output!I:I,_Output!G:G,'_NIST-CSF_Alignment'!D92,_Output!C:C,"C")</f>
        <v>0</v>
      </c>
      <c r="O92" s="225">
        <f>SUMIFS(_Output!J:J,_Output!G:G,'_NIST-CSF_Alignment'!D92,_Output!C:C,"C")</f>
        <v>5</v>
      </c>
      <c r="P92" s="215"/>
      <c r="Q92" s="215"/>
      <c r="R92" s="220"/>
    </row>
    <row r="93" spans="1:18" x14ac:dyDescent="0.3">
      <c r="A93" s="709"/>
      <c r="B93" s="710"/>
      <c r="C93" s="710"/>
      <c r="D93" s="237"/>
      <c r="E93" s="240" t="s">
        <v>333</v>
      </c>
      <c r="F93" s="233">
        <f>SUMIFS(F89:F92,$E89:$E92, "&gt;0")</f>
        <v>20</v>
      </c>
      <c r="G93" s="233">
        <f t="shared" ref="G93:H93" si="16">SUMIFS(G89:G92,$E89:$E92, "&gt;0")</f>
        <v>0</v>
      </c>
      <c r="H93" s="233">
        <f t="shared" si="16"/>
        <v>100</v>
      </c>
      <c r="I93" s="233">
        <f>IFERROR(IF(ROUND(100*(G93-F93)/(H93-F93),2) &lt; 0, 0, ROUND(100*(G93-F93)/(H93-F93),2)),0)</f>
        <v>0</v>
      </c>
      <c r="J93" s="234">
        <f>IF(F93&gt;0,1,0)</f>
        <v>1</v>
      </c>
      <c r="K93" s="235"/>
      <c r="L93" s="236" t="s">
        <v>333</v>
      </c>
      <c r="M93" s="234">
        <f>SUMIFS(M89:M92,$L89:$L92, "&gt;0")</f>
        <v>1</v>
      </c>
      <c r="N93" s="234">
        <f t="shared" ref="N93:O93" si="17">SUMIFS(N89:N92,$L89:$L92, "&gt;0")</f>
        <v>0</v>
      </c>
      <c r="O93" s="234">
        <f t="shared" si="17"/>
        <v>5</v>
      </c>
      <c r="P93" s="234">
        <f>IFERROR(IF(ROUND(100*(N93-M93)/(O93-M93),2) &lt; 0, 0, ROUND(100*(N93-M93)/(O93-M93),2)),0)</f>
        <v>0</v>
      </c>
      <c r="Q93" s="234">
        <f>IF(M93&gt;0,1,0)</f>
        <v>1</v>
      </c>
      <c r="R93" s="474"/>
    </row>
    <row r="94" spans="1:18" ht="15.15" thickBot="1" x14ac:dyDescent="0.35">
      <c r="A94" s="724"/>
      <c r="B94" s="724"/>
      <c r="C94" s="724"/>
      <c r="D94" s="725"/>
      <c r="E94" s="726" t="s">
        <v>1313</v>
      </c>
      <c r="F94" s="727"/>
      <c r="G94" s="727"/>
      <c r="H94" s="727"/>
      <c r="I94" s="727">
        <f>SUM(I67:I93)</f>
        <v>0</v>
      </c>
      <c r="J94" s="728">
        <f>SUM(J67:J93)</f>
        <v>5</v>
      </c>
      <c r="K94" s="729">
        <f>IFERROR(ROUND(I94/J94,2),0)</f>
        <v>0</v>
      </c>
      <c r="L94" s="730" t="s">
        <v>1313</v>
      </c>
      <c r="M94" s="728"/>
      <c r="N94" s="728"/>
      <c r="O94" s="728"/>
      <c r="P94" s="728">
        <f>SUM(P67:P93)</f>
        <v>0</v>
      </c>
      <c r="Q94" s="728">
        <f>SUM(Q67:Q93)</f>
        <v>4</v>
      </c>
      <c r="R94" s="729">
        <f>IFERROR(ROUND(P94/Q94,2),0)</f>
        <v>0</v>
      </c>
    </row>
    <row r="95" spans="1:18" x14ac:dyDescent="0.3">
      <c r="A95" s="690" t="s">
        <v>4384</v>
      </c>
      <c r="B95" s="691" t="s">
        <v>1305</v>
      </c>
      <c r="C95" s="733" t="s">
        <v>4470</v>
      </c>
      <c r="D95" s="219" t="s">
        <v>4471</v>
      </c>
      <c r="E95" s="744">
        <f>COUNTIFS(_Output!G:G,'_NIST-CSF_Alignment'!D95,_Output!C:C,"M",_Output!B:B,1)</f>
        <v>4</v>
      </c>
      <c r="F95" s="735">
        <f>SUMIFS(_Output!H:H,_Output!G:G,'_NIST-CSF_Alignment'!D95,_Output!C:C,"M")</f>
        <v>4</v>
      </c>
      <c r="G95" s="216">
        <f>SUMIFS(_Output!I:I,_Output!G:G,'_NIST-CSF_Alignment'!D95,_Output!C:C,"M")</f>
        <v>0</v>
      </c>
      <c r="H95" s="216">
        <f>SUMIFS(_Output!J:J,_Output!G:G,'_NIST-CSF_Alignment'!D95,_Output!C:C,"M")</f>
        <v>20</v>
      </c>
      <c r="I95" s="216"/>
      <c r="J95" s="213"/>
      <c r="K95" s="219"/>
      <c r="L95" s="736">
        <f>COUNTIFS(_Output!G:G,'_NIST-CSF_Alignment'!D95,_Output!C:C,"C",_Output!B:B,1)</f>
        <v>25</v>
      </c>
      <c r="M95" s="737">
        <f>SUMIFS(_Output!H:H,_Output!G:G,'_NIST-CSF_Alignment'!D95,_Output!C:C,"C")</f>
        <v>25</v>
      </c>
      <c r="N95" s="737">
        <f>SUMIFS(_Output!I:I,_Output!G:G,'_NIST-CSF_Alignment'!D95,_Output!C:C,"C")</f>
        <v>0</v>
      </c>
      <c r="O95" s="737">
        <f>SUMIFS(_Output!J:J,_Output!G:G,'_NIST-CSF_Alignment'!D95,_Output!C:C,"C")</f>
        <v>125</v>
      </c>
      <c r="P95" s="213"/>
      <c r="Q95" s="213"/>
      <c r="R95" s="219"/>
    </row>
    <row r="96" spans="1:18" x14ac:dyDescent="0.3">
      <c r="A96" s="745" t="s">
        <v>4384</v>
      </c>
      <c r="B96" s="685" t="s">
        <v>1305</v>
      </c>
      <c r="C96" s="721" t="s">
        <v>4470</v>
      </c>
      <c r="D96" s="243" t="s">
        <v>4472</v>
      </c>
      <c r="E96" s="711">
        <f>COUNTIFS(_Output!G:G,'_NIST-CSF_Alignment'!D96,_Output!C:C,"M",_Output!B:B,1)</f>
        <v>2</v>
      </c>
      <c r="F96" s="226">
        <f>SUMIFS(_Output!H:H,_Output!G:G,'_NIST-CSF_Alignment'!D96,_Output!C:C,"M")</f>
        <v>2</v>
      </c>
      <c r="G96" s="218">
        <f>SUMIFS(_Output!I:I,_Output!G:G,'_NIST-CSF_Alignment'!D96,_Output!C:C,"M")</f>
        <v>0</v>
      </c>
      <c r="H96" s="218">
        <f>SUMIFS(_Output!J:J,_Output!G:G,'_NIST-CSF_Alignment'!D96,_Output!C:C,"M")</f>
        <v>10</v>
      </c>
      <c r="I96" s="218"/>
      <c r="J96" s="215"/>
      <c r="K96" s="220"/>
      <c r="L96" s="231">
        <f>COUNTIFS(_Output!G:G,'_NIST-CSF_Alignment'!D96,_Output!C:C,"C",_Output!B:B,1)</f>
        <v>1</v>
      </c>
      <c r="M96" s="225">
        <f>SUMIFS(_Output!H:H,_Output!G:G,'_NIST-CSF_Alignment'!D96,_Output!C:C,"C")</f>
        <v>1</v>
      </c>
      <c r="N96" s="225">
        <f>SUMIFS(_Output!I:I,_Output!G:G,'_NIST-CSF_Alignment'!D96,_Output!C:C,"C")</f>
        <v>0</v>
      </c>
      <c r="O96" s="225">
        <f>SUMIFS(_Output!J:J,_Output!G:G,'_NIST-CSF_Alignment'!D96,_Output!C:C,"C")</f>
        <v>5</v>
      </c>
      <c r="P96" s="215"/>
      <c r="Q96" s="215"/>
      <c r="R96" s="220"/>
    </row>
    <row r="97" spans="1:18" x14ac:dyDescent="0.3">
      <c r="A97" s="745" t="s">
        <v>4384</v>
      </c>
      <c r="B97" s="685" t="s">
        <v>1305</v>
      </c>
      <c r="C97" s="721" t="s">
        <v>4470</v>
      </c>
      <c r="D97" s="245" t="s">
        <v>4473</v>
      </c>
      <c r="E97" s="711">
        <f>COUNTIFS(_Output!G:G,'_NIST-CSF_Alignment'!D97,_Output!C:C,"M",_Output!B:B,1)</f>
        <v>2</v>
      </c>
      <c r="F97" s="226">
        <f>SUMIFS(_Output!H:H,_Output!G:G,'_NIST-CSF_Alignment'!D97,_Output!C:C,"M")</f>
        <v>2</v>
      </c>
      <c r="G97" s="218">
        <f>SUMIFS(_Output!I:I,_Output!G:G,'_NIST-CSF_Alignment'!D97,_Output!C:C,"M")</f>
        <v>0</v>
      </c>
      <c r="H97" s="218">
        <f>SUMIFS(_Output!J:J,_Output!G:G,'_NIST-CSF_Alignment'!D97,_Output!C:C,"M")</f>
        <v>10</v>
      </c>
      <c r="I97" s="218"/>
      <c r="J97" s="215"/>
      <c r="K97" s="220"/>
      <c r="L97" s="231">
        <f>COUNTIFS(_Output!G:G,'_NIST-CSF_Alignment'!D97,_Output!C:C,"C",_Output!B:B,1)</f>
        <v>2</v>
      </c>
      <c r="M97" s="225">
        <f>SUMIFS(_Output!H:H,_Output!G:G,'_NIST-CSF_Alignment'!D97,_Output!C:C,"C")</f>
        <v>2</v>
      </c>
      <c r="N97" s="225">
        <f>SUMIFS(_Output!I:I,_Output!G:G,'_NIST-CSF_Alignment'!D97,_Output!C:C,"C")</f>
        <v>0</v>
      </c>
      <c r="O97" s="225">
        <f>SUMIFS(_Output!J:J,_Output!G:G,'_NIST-CSF_Alignment'!D97,_Output!C:C,"C")</f>
        <v>10</v>
      </c>
      <c r="P97" s="215"/>
      <c r="Q97" s="215"/>
      <c r="R97" s="220"/>
    </row>
    <row r="98" spans="1:18" x14ac:dyDescent="0.3">
      <c r="A98" s="745" t="s">
        <v>4384</v>
      </c>
      <c r="B98" s="685" t="s">
        <v>1305</v>
      </c>
      <c r="C98" s="722" t="s">
        <v>4470</v>
      </c>
      <c r="D98" s="245" t="s">
        <v>4474</v>
      </c>
      <c r="E98" s="711">
        <f>COUNTIFS(_Output!G:G,'_NIST-CSF_Alignment'!D98,_Output!C:C,"M",_Output!B:B,1)</f>
        <v>6</v>
      </c>
      <c r="F98" s="226">
        <f>SUMIFS(_Output!H:H,_Output!G:G,'_NIST-CSF_Alignment'!D98,_Output!C:C,"M")</f>
        <v>6</v>
      </c>
      <c r="G98" s="218">
        <f>SUMIFS(_Output!I:I,_Output!G:G,'_NIST-CSF_Alignment'!D98,_Output!C:C,"M")</f>
        <v>0</v>
      </c>
      <c r="H98" s="218">
        <f>SUMIFS(_Output!J:J,_Output!G:G,'_NIST-CSF_Alignment'!D98,_Output!C:C,"M")</f>
        <v>30</v>
      </c>
      <c r="I98" s="218"/>
      <c r="J98" s="215"/>
      <c r="K98" s="220"/>
      <c r="L98" s="231">
        <f>COUNTIFS(_Output!G:G,'_NIST-CSF_Alignment'!D98,_Output!C:C,"C",_Output!B:B,1)</f>
        <v>3</v>
      </c>
      <c r="M98" s="225">
        <f>SUMIFS(_Output!H:H,_Output!G:G,'_NIST-CSF_Alignment'!D98,_Output!C:C,"C")</f>
        <v>3</v>
      </c>
      <c r="N98" s="225">
        <f>SUMIFS(_Output!I:I,_Output!G:G,'_NIST-CSF_Alignment'!D98,_Output!C:C,"C")</f>
        <v>0</v>
      </c>
      <c r="O98" s="225">
        <f>SUMIFS(_Output!J:J,_Output!G:G,'_NIST-CSF_Alignment'!D98,_Output!C:C,"C")</f>
        <v>15</v>
      </c>
      <c r="P98" s="215"/>
      <c r="Q98" s="215"/>
      <c r="R98" s="220"/>
    </row>
    <row r="99" spans="1:18" x14ac:dyDescent="0.3">
      <c r="A99" s="746" t="s">
        <v>4384</v>
      </c>
      <c r="B99" s="688" t="s">
        <v>1305</v>
      </c>
      <c r="C99" s="722" t="s">
        <v>4470</v>
      </c>
      <c r="D99" s="660" t="s">
        <v>4475</v>
      </c>
      <c r="E99" s="711">
        <f>COUNTIFS(_Output!G:G,'_NIST-CSF_Alignment'!D99,_Output!C:C,"M",_Output!B:B,1)</f>
        <v>2</v>
      </c>
      <c r="F99" s="226">
        <f>SUMIFS(_Output!H:H,_Output!G:G,'_NIST-CSF_Alignment'!D99,_Output!C:C,"M")</f>
        <v>2</v>
      </c>
      <c r="G99" s="229">
        <f>SUMIFS(_Output!I:I,_Output!G:G,'_NIST-CSF_Alignment'!D99,_Output!C:C,"M")</f>
        <v>0</v>
      </c>
      <c r="H99" s="229">
        <f>SUMIFS(_Output!J:J,_Output!G:G,'_NIST-CSF_Alignment'!D99,_Output!C:C,"M")</f>
        <v>10</v>
      </c>
      <c r="I99" s="229"/>
      <c r="J99" s="228"/>
      <c r="K99" s="230"/>
      <c r="L99" s="231">
        <f>COUNTIFS(_Output!G:G,'_NIST-CSF_Alignment'!D99,_Output!C:C,"C",_Output!B:B,1)</f>
        <v>18</v>
      </c>
      <c r="M99" s="225">
        <f>SUMIFS(_Output!H:H,_Output!G:G,'_NIST-CSF_Alignment'!D99,_Output!C:C,"C")</f>
        <v>18</v>
      </c>
      <c r="N99" s="225">
        <f>SUMIFS(_Output!I:I,_Output!G:G,'_NIST-CSF_Alignment'!D99,_Output!C:C,"C")</f>
        <v>0</v>
      </c>
      <c r="O99" s="225">
        <f>SUMIFS(_Output!J:J,_Output!G:G,'_NIST-CSF_Alignment'!D99,_Output!C:C,"C")</f>
        <v>90</v>
      </c>
      <c r="P99" s="228"/>
      <c r="Q99" s="228"/>
      <c r="R99" s="230"/>
    </row>
    <row r="100" spans="1:18" x14ac:dyDescent="0.3">
      <c r="A100" s="714"/>
      <c r="B100" s="710"/>
      <c r="C100" s="710"/>
      <c r="D100" s="237"/>
      <c r="E100" s="661" t="s">
        <v>333</v>
      </c>
      <c r="F100" s="233">
        <f>SUMIFS(F95:F99,$E95:$E99, "&gt;0")</f>
        <v>16</v>
      </c>
      <c r="G100" s="233">
        <f>SUMIFS(G95:G99,$E95:$E99, "&gt;0")</f>
        <v>0</v>
      </c>
      <c r="H100" s="233">
        <f>SUMIFS(H95:H99,$E95:$E99, "&gt;0")</f>
        <v>80</v>
      </c>
      <c r="I100" s="233">
        <f>IFERROR(IF(ROUND(100*(G100-F100)/(H100-F100),2) &lt; 0, 0, ROUND(100*(G100-F100)/(H100-F100),2)),0)</f>
        <v>0</v>
      </c>
      <c r="J100" s="234">
        <f>IF(F100&gt;0,1,0)</f>
        <v>1</v>
      </c>
      <c r="K100" s="235"/>
      <c r="L100" s="236" t="s">
        <v>333</v>
      </c>
      <c r="M100" s="474">
        <f>SUMIFS(M92:M99,$L92:$L99, "&gt;0")</f>
        <v>50</v>
      </c>
      <c r="N100" s="234">
        <f t="shared" ref="N100:O100" si="18">SUMIFS(N92:N99,$L92:$L99, "&gt;0")</f>
        <v>0</v>
      </c>
      <c r="O100" s="234">
        <f t="shared" si="18"/>
        <v>250</v>
      </c>
      <c r="P100" s="234">
        <f>IFERROR(IF(ROUND(100*(N100-M100)/(O100-M100),2) &lt; 0, 0, ROUND(100*(N100-M100)/(O100-M100),2)),0)</f>
        <v>0</v>
      </c>
      <c r="Q100" s="234">
        <f>IF(M100&gt;0,1,0)</f>
        <v>1</v>
      </c>
      <c r="R100" s="237"/>
    </row>
    <row r="101" spans="1:18" x14ac:dyDescent="0.3">
      <c r="A101" s="747" t="s">
        <v>4384</v>
      </c>
      <c r="B101" s="696" t="s">
        <v>1305</v>
      </c>
      <c r="C101" s="717" t="s">
        <v>4476</v>
      </c>
      <c r="D101" s="245" t="s">
        <v>4477</v>
      </c>
      <c r="E101" s="723">
        <f>COUNTIFS(_Output!G:G,'_NIST-CSF_Alignment'!D101,_Output!C:C,"M",_Output!B:B,1)</f>
        <v>2</v>
      </c>
      <c r="F101" s="229">
        <f>SUMIFS(_Output!H:H,_Output!G:G,'_NIST-CSF_Alignment'!D101,_Output!C:C,"M")</f>
        <v>2</v>
      </c>
      <c r="G101" s="218">
        <f>SUMIFS(_Output!I:I,_Output!G:G,'_NIST-CSF_Alignment'!D101,_Output!C:C,"M")</f>
        <v>0</v>
      </c>
      <c r="H101" s="218">
        <f>SUMIFS(_Output!J:J,_Output!G:G,'_NIST-CSF_Alignment'!D101,_Output!C:C,"M")</f>
        <v>10</v>
      </c>
      <c r="I101" s="218"/>
      <c r="J101" s="215"/>
      <c r="K101" s="220"/>
      <c r="L101" s="629">
        <f>COUNTIFS(_Output!G:G,'_NIST-CSF_Alignment'!D101,_Output!C:C,"C",_Output!B:B,1)</f>
        <v>61</v>
      </c>
      <c r="M101" s="228">
        <f>SUMIFS(_Output!H:H,_Output!G:G,'_NIST-CSF_Alignment'!D101,_Output!C:C,"C")</f>
        <v>61</v>
      </c>
      <c r="N101" s="228">
        <f>SUMIFS(_Output!I:I,_Output!G:G,'_NIST-CSF_Alignment'!D101,_Output!C:C,"C")</f>
        <v>0</v>
      </c>
      <c r="O101" s="228">
        <f>SUMIFS(_Output!J:J,_Output!G:G,'_NIST-CSF_Alignment'!D101,_Output!C:C,"C")</f>
        <v>305</v>
      </c>
      <c r="P101" s="215"/>
      <c r="Q101" s="215"/>
      <c r="R101" s="220"/>
    </row>
    <row r="102" spans="1:18" x14ac:dyDescent="0.3">
      <c r="A102" s="745" t="s">
        <v>4384</v>
      </c>
      <c r="B102" s="685" t="s">
        <v>1305</v>
      </c>
      <c r="C102" s="718" t="s">
        <v>4476</v>
      </c>
      <c r="D102" s="245" t="s">
        <v>4478</v>
      </c>
      <c r="E102" s="711">
        <f>COUNTIFS(_Output!G:G,'_NIST-CSF_Alignment'!D102,_Output!C:C,"M",_Output!B:B,1)</f>
        <v>5</v>
      </c>
      <c r="F102" s="226">
        <f>SUMIFS(_Output!H:H,_Output!G:G,'_NIST-CSF_Alignment'!D102,_Output!C:C,"M")</f>
        <v>5</v>
      </c>
      <c r="G102" s="218">
        <f>SUMIFS(_Output!I:I,_Output!G:G,'_NIST-CSF_Alignment'!D102,_Output!C:C,"M")</f>
        <v>0</v>
      </c>
      <c r="H102" s="218">
        <f>SUMIFS(_Output!J:J,_Output!G:G,'_NIST-CSF_Alignment'!D102,_Output!C:C,"M")</f>
        <v>25</v>
      </c>
      <c r="I102" s="218"/>
      <c r="J102" s="215"/>
      <c r="K102" s="220"/>
      <c r="L102" s="231">
        <f>COUNTIFS(_Output!G:G,'_NIST-CSF_Alignment'!D102,_Output!C:C,"C",_Output!B:B,1)</f>
        <v>18</v>
      </c>
      <c r="M102" s="225">
        <f>SUMIFS(_Output!H:H,_Output!G:G,'_NIST-CSF_Alignment'!D102,_Output!C:C,"C")</f>
        <v>18</v>
      </c>
      <c r="N102" s="225">
        <f>SUMIFS(_Output!I:I,_Output!G:G,'_NIST-CSF_Alignment'!D102,_Output!C:C,"C")</f>
        <v>0</v>
      </c>
      <c r="O102" s="225">
        <f>SUMIFS(_Output!J:J,_Output!G:G,'_NIST-CSF_Alignment'!D102,_Output!C:C,"C")</f>
        <v>90</v>
      </c>
      <c r="P102" s="215"/>
      <c r="Q102" s="215"/>
      <c r="R102" s="220"/>
    </row>
    <row r="103" spans="1:18" x14ac:dyDescent="0.3">
      <c r="A103" s="745" t="s">
        <v>4384</v>
      </c>
      <c r="B103" s="685" t="s">
        <v>1305</v>
      </c>
      <c r="C103" s="718" t="s">
        <v>4476</v>
      </c>
      <c r="D103" s="245" t="s">
        <v>4479</v>
      </c>
      <c r="E103" s="711">
        <f>COUNTIFS(_Output!G:G,'_NIST-CSF_Alignment'!D103,_Output!C:C,"M",_Output!B:B,1)</f>
        <v>0</v>
      </c>
      <c r="F103" s="226">
        <f>SUMIFS(_Output!H:H,_Output!G:G,'_NIST-CSF_Alignment'!D103,_Output!C:C,"M")</f>
        <v>0</v>
      </c>
      <c r="G103" s="218">
        <f>SUMIFS(_Output!I:I,_Output!G:G,'_NIST-CSF_Alignment'!D103,_Output!C:C,"M")</f>
        <v>0</v>
      </c>
      <c r="H103" s="218">
        <f>SUMIFS(_Output!J:J,_Output!G:G,'_NIST-CSF_Alignment'!D103,_Output!C:C,"M")</f>
        <v>0</v>
      </c>
      <c r="I103" s="218"/>
      <c r="J103" s="215"/>
      <c r="K103" s="220"/>
      <c r="L103" s="231">
        <f>COUNTIFS(_Output!G:G,'_NIST-CSF_Alignment'!D103,_Output!C:C,"C",_Output!B:B,1)</f>
        <v>2</v>
      </c>
      <c r="M103" s="225">
        <f>SUMIFS(_Output!H:H,_Output!G:G,'_NIST-CSF_Alignment'!D103,_Output!C:C,"C")</f>
        <v>2</v>
      </c>
      <c r="N103" s="225">
        <f>SUMIFS(_Output!I:I,_Output!G:G,'_NIST-CSF_Alignment'!D103,_Output!C:C,"C")</f>
        <v>0</v>
      </c>
      <c r="O103" s="225">
        <f>SUMIFS(_Output!J:J,_Output!G:G,'_NIST-CSF_Alignment'!D103,_Output!C:C,"C")</f>
        <v>10</v>
      </c>
      <c r="P103" s="215"/>
      <c r="Q103" s="215"/>
      <c r="R103" s="220"/>
    </row>
    <row r="104" spans="1:18" x14ac:dyDescent="0.3">
      <c r="A104" s="745" t="s">
        <v>4384</v>
      </c>
      <c r="B104" s="685" t="s">
        <v>1305</v>
      </c>
      <c r="C104" s="718" t="s">
        <v>4476</v>
      </c>
      <c r="D104" s="245" t="s">
        <v>4480</v>
      </c>
      <c r="E104" s="711">
        <f>COUNTIFS(_Output!G:G,'_NIST-CSF_Alignment'!D104,_Output!C:C,"M",_Output!B:B,1)</f>
        <v>2</v>
      </c>
      <c r="F104" s="226">
        <f>SUMIFS(_Output!H:H,_Output!G:G,'_NIST-CSF_Alignment'!D104,_Output!C:C,"M")</f>
        <v>2</v>
      </c>
      <c r="G104" s="218">
        <f>SUMIFS(_Output!I:I,_Output!G:G,'_NIST-CSF_Alignment'!D104,_Output!C:C,"M")</f>
        <v>0</v>
      </c>
      <c r="H104" s="218">
        <f>SUMIFS(_Output!J:J,_Output!G:G,'_NIST-CSF_Alignment'!D104,_Output!C:C,"M")</f>
        <v>10</v>
      </c>
      <c r="I104" s="218"/>
      <c r="J104" s="215"/>
      <c r="K104" s="220"/>
      <c r="L104" s="231">
        <f>COUNTIFS(_Output!G:G,'_NIST-CSF_Alignment'!D104,_Output!C:C,"C",_Output!B:B,1)</f>
        <v>4</v>
      </c>
      <c r="M104" s="225">
        <f>SUMIFS(_Output!H:H,_Output!G:G,'_NIST-CSF_Alignment'!D104,_Output!C:C,"C")</f>
        <v>4</v>
      </c>
      <c r="N104" s="225">
        <f>SUMIFS(_Output!I:I,_Output!G:G,'_NIST-CSF_Alignment'!D104,_Output!C:C,"C")</f>
        <v>0</v>
      </c>
      <c r="O104" s="225">
        <f>SUMIFS(_Output!J:J,_Output!G:G,'_NIST-CSF_Alignment'!D104,_Output!C:C,"C")</f>
        <v>20</v>
      </c>
      <c r="P104" s="215"/>
      <c r="Q104" s="215"/>
      <c r="R104" s="220"/>
    </row>
    <row r="105" spans="1:18" x14ac:dyDescent="0.3">
      <c r="A105" s="745" t="s">
        <v>4384</v>
      </c>
      <c r="B105" s="685" t="s">
        <v>1305</v>
      </c>
      <c r="C105" s="718" t="s">
        <v>4476</v>
      </c>
      <c r="D105" s="245" t="s">
        <v>4481</v>
      </c>
      <c r="E105" s="711">
        <f>COUNTIFS(_Output!G:G,'_NIST-CSF_Alignment'!D105,_Output!C:C,"M",_Output!B:B,1)</f>
        <v>0</v>
      </c>
      <c r="F105" s="226">
        <f>SUMIFS(_Output!H:H,_Output!G:G,'_NIST-CSF_Alignment'!D105,_Output!C:C,"M")</f>
        <v>0</v>
      </c>
      <c r="G105" s="218">
        <f>SUMIFS(_Output!I:I,_Output!G:G,'_NIST-CSF_Alignment'!D105,_Output!C:C,"M")</f>
        <v>0</v>
      </c>
      <c r="H105" s="218">
        <f>SUMIFS(_Output!J:J,_Output!G:G,'_NIST-CSF_Alignment'!D105,_Output!C:C,"M")</f>
        <v>0</v>
      </c>
      <c r="I105" s="218"/>
      <c r="J105" s="215"/>
      <c r="K105" s="220"/>
      <c r="L105" s="231">
        <f>COUNTIFS(_Output!G:G,'_NIST-CSF_Alignment'!D105,_Output!C:C,"C",_Output!B:B,1)</f>
        <v>4</v>
      </c>
      <c r="M105" s="225">
        <f>SUMIFS(_Output!H:H,_Output!G:G,'_NIST-CSF_Alignment'!D105,_Output!C:C,"C")</f>
        <v>4</v>
      </c>
      <c r="N105" s="225">
        <f>SUMIFS(_Output!I:I,_Output!G:G,'_NIST-CSF_Alignment'!D105,_Output!C:C,"C")</f>
        <v>0</v>
      </c>
      <c r="O105" s="225">
        <f>SUMIFS(_Output!J:J,_Output!G:G,'_NIST-CSF_Alignment'!D105,_Output!C:C,"C")</f>
        <v>20</v>
      </c>
      <c r="P105" s="215"/>
      <c r="Q105" s="215"/>
      <c r="R105" s="220"/>
    </row>
    <row r="106" spans="1:18" x14ac:dyDescent="0.3">
      <c r="A106" s="746" t="s">
        <v>4384</v>
      </c>
      <c r="B106" s="688" t="s">
        <v>1305</v>
      </c>
      <c r="C106" s="719" t="s">
        <v>4476</v>
      </c>
      <c r="D106" s="660" t="s">
        <v>4482</v>
      </c>
      <c r="E106" s="711">
        <f>COUNTIFS(_Output!G:G,'_NIST-CSF_Alignment'!D106,_Output!C:C,"M",_Output!B:B,1)</f>
        <v>0</v>
      </c>
      <c r="F106" s="226">
        <f>SUMIFS(_Output!H:H,_Output!G:G,'_NIST-CSF_Alignment'!D106,_Output!C:C,"M")</f>
        <v>0</v>
      </c>
      <c r="G106" s="229">
        <f>SUMIFS(_Output!I:I,_Output!G:G,'_NIST-CSF_Alignment'!D106,_Output!C:C,"M")</f>
        <v>0</v>
      </c>
      <c r="H106" s="229">
        <f>SUMIFS(_Output!J:J,_Output!G:G,'_NIST-CSF_Alignment'!D106,_Output!C:C,"M")</f>
        <v>0</v>
      </c>
      <c r="I106" s="229"/>
      <c r="J106" s="228"/>
      <c r="K106" s="230"/>
      <c r="L106" s="231">
        <f>COUNTIFS(_Output!G:G,'_NIST-CSF_Alignment'!D106,_Output!C:C,"C",_Output!B:B,1)</f>
        <v>0</v>
      </c>
      <c r="M106" s="225">
        <f>SUMIFS(_Output!H:H,_Output!G:G,'_NIST-CSF_Alignment'!D106,_Output!C:C,"C")</f>
        <v>0</v>
      </c>
      <c r="N106" s="225">
        <f>SUMIFS(_Output!I:I,_Output!G:G,'_NIST-CSF_Alignment'!D106,_Output!C:C,"C")</f>
        <v>0</v>
      </c>
      <c r="O106" s="225">
        <f>SUMIFS(_Output!J:J,_Output!G:G,'_NIST-CSF_Alignment'!D106,_Output!C:C,"C")</f>
        <v>0</v>
      </c>
      <c r="P106" s="228"/>
      <c r="Q106" s="228"/>
      <c r="R106" s="230"/>
    </row>
    <row r="107" spans="1:18" x14ac:dyDescent="0.3">
      <c r="A107" s="714"/>
      <c r="B107" s="710"/>
      <c r="C107" s="710"/>
      <c r="D107" s="237"/>
      <c r="E107" s="241" t="s">
        <v>333</v>
      </c>
      <c r="F107" s="233">
        <f>SUMIFS(F101:F106,$E101:$E106, "&gt;0")</f>
        <v>9</v>
      </c>
      <c r="G107" s="233">
        <f t="shared" ref="G107:H107" si="19">SUMIFS(G101:G106,$E101:$E106, "&gt;0")</f>
        <v>0</v>
      </c>
      <c r="H107" s="233">
        <f t="shared" si="19"/>
        <v>45</v>
      </c>
      <c r="I107" s="233">
        <f>IFERROR(IF(ROUND(100*(G107-F107)/(H107-F107),2) &lt; 0, 0, ROUND(100*(G107-F107)/(H107-F107),2)),0)</f>
        <v>0</v>
      </c>
      <c r="J107" s="234">
        <f>IF(F107&gt;0,1,0)</f>
        <v>1</v>
      </c>
      <c r="K107" s="235"/>
      <c r="L107" s="236" t="s">
        <v>333</v>
      </c>
      <c r="M107" s="234">
        <f>SUMIFS(M101:M106,$L101:$L106, "&gt;0")</f>
        <v>89</v>
      </c>
      <c r="N107" s="234">
        <f t="shared" ref="N107:O107" si="20">SUMIFS(N101:N106,$L101:$L106, "&gt;0")</f>
        <v>0</v>
      </c>
      <c r="O107" s="234">
        <f t="shared" si="20"/>
        <v>445</v>
      </c>
      <c r="P107" s="234">
        <f>IFERROR(IF(ROUND(100*(N107-M107)/(O107-M107),2) &lt; 0, 0, ROUND(100*(N107-M107)/(O107-M107),2)),0)</f>
        <v>0</v>
      </c>
      <c r="Q107" s="234">
        <f>IF(M107&gt;0,1,0)</f>
        <v>1</v>
      </c>
      <c r="R107" s="237"/>
    </row>
    <row r="108" spans="1:18" ht="15.15" thickBot="1" x14ac:dyDescent="0.35">
      <c r="A108" s="741"/>
      <c r="B108" s="724"/>
      <c r="C108" s="724"/>
      <c r="D108" s="725"/>
      <c r="E108" s="726" t="s">
        <v>1313</v>
      </c>
      <c r="F108" s="727"/>
      <c r="G108" s="727"/>
      <c r="H108" s="727"/>
      <c r="I108" s="727">
        <f>SUM(I95:I107)</f>
        <v>0</v>
      </c>
      <c r="J108" s="728">
        <f>SUM(J95:J107)</f>
        <v>2</v>
      </c>
      <c r="K108" s="729">
        <f>IFERROR(ROUND(I108/J108,2),0)</f>
        <v>0</v>
      </c>
      <c r="L108" s="730" t="s">
        <v>1313</v>
      </c>
      <c r="M108" s="728"/>
      <c r="N108" s="728"/>
      <c r="O108" s="728"/>
      <c r="P108" s="727">
        <f>SUM(P95:P107)</f>
        <v>0</v>
      </c>
      <c r="Q108" s="728">
        <f>SUM(Q95:Q107)</f>
        <v>2</v>
      </c>
      <c r="R108" s="729">
        <f>IFERROR(ROUND(P108/Q108,2),0)</f>
        <v>0</v>
      </c>
    </row>
    <row r="109" spans="1:18" x14ac:dyDescent="0.3">
      <c r="A109" s="689" t="s">
        <v>4384</v>
      </c>
      <c r="B109" s="689" t="s">
        <v>1306</v>
      </c>
      <c r="C109" s="720" t="s">
        <v>4483</v>
      </c>
      <c r="D109" s="220" t="s">
        <v>4484</v>
      </c>
      <c r="E109" s="723">
        <f>COUNTIFS(_Output!G:G,'_NIST-CSF_Alignment'!D109,_Output!C:C,"M",_Output!B:B,1)</f>
        <v>3</v>
      </c>
      <c r="F109" s="229">
        <f>SUMIFS(_Output!H:H,_Output!G:G,'_NIST-CSF_Alignment'!D109,_Output!C:C,"M")</f>
        <v>3</v>
      </c>
      <c r="G109" s="218">
        <f>SUMIFS(_Output!I:I,_Output!G:G,'_NIST-CSF_Alignment'!D109,_Output!C:C,"M")</f>
        <v>0</v>
      </c>
      <c r="H109" s="218">
        <f>SUMIFS(_Output!J:J,_Output!G:G,'_NIST-CSF_Alignment'!D109,_Output!C:C,"M")</f>
        <v>15</v>
      </c>
      <c r="I109" s="218"/>
      <c r="J109" s="215"/>
      <c r="K109" s="220"/>
      <c r="L109" s="629">
        <f>COUNTIFS(_Output!G:G,'_NIST-CSF_Alignment'!D109,_Output!C:C,"C",_Output!B:B,1)</f>
        <v>5</v>
      </c>
      <c r="M109" s="228">
        <f>SUMIFS(_Output!H:H,_Output!G:G,'_NIST-CSF_Alignment'!D109,_Output!C:C,"C")</f>
        <v>5</v>
      </c>
      <c r="N109" s="228">
        <f>SUMIFS(_Output!I:I,_Output!G:G,'_NIST-CSF_Alignment'!D109,_Output!C:C,"C")</f>
        <v>0</v>
      </c>
      <c r="O109" s="228">
        <f>SUMIFS(_Output!J:J,_Output!G:G,'_NIST-CSF_Alignment'!D109,_Output!C:C,"C")</f>
        <v>25</v>
      </c>
      <c r="P109" s="215"/>
      <c r="Q109" s="215"/>
      <c r="R109" s="220"/>
    </row>
    <row r="110" spans="1:18" x14ac:dyDescent="0.3">
      <c r="A110" s="686" t="s">
        <v>4384</v>
      </c>
      <c r="B110" s="686" t="s">
        <v>1306</v>
      </c>
      <c r="C110" s="721" t="s">
        <v>4483</v>
      </c>
      <c r="D110" s="243" t="s">
        <v>4485</v>
      </c>
      <c r="E110" s="711">
        <f>COUNTIFS(_Output!G:G,'_NIST-CSF_Alignment'!D110,_Output!C:C,"M",_Output!B:B,1)</f>
        <v>2</v>
      </c>
      <c r="F110" s="226">
        <f>SUMIFS(_Output!H:H,_Output!G:G,'_NIST-CSF_Alignment'!D110,_Output!C:C,"M")</f>
        <v>2</v>
      </c>
      <c r="G110" s="218">
        <f>SUMIFS(_Output!I:I,_Output!G:G,'_NIST-CSF_Alignment'!D110,_Output!C:C,"M")</f>
        <v>0</v>
      </c>
      <c r="H110" s="218">
        <f>SUMIFS(_Output!J:J,_Output!G:G,'_NIST-CSF_Alignment'!D110,_Output!C:C,"M")</f>
        <v>10</v>
      </c>
      <c r="I110" s="218"/>
      <c r="J110" s="215"/>
      <c r="K110" s="220"/>
      <c r="L110" s="231">
        <f>COUNTIFS(_Output!G:G,'_NIST-CSF_Alignment'!D110,_Output!C:C,"C",_Output!B:B,1)</f>
        <v>4</v>
      </c>
      <c r="M110" s="225">
        <f>SUMIFS(_Output!H:H,_Output!G:G,'_NIST-CSF_Alignment'!D110,_Output!C:C,"C")</f>
        <v>4</v>
      </c>
      <c r="N110" s="225">
        <f>SUMIFS(_Output!I:I,_Output!G:G,'_NIST-CSF_Alignment'!D110,_Output!C:C,"C")</f>
        <v>0</v>
      </c>
      <c r="O110" s="225">
        <f>SUMIFS(_Output!J:J,_Output!G:G,'_NIST-CSF_Alignment'!D110,_Output!C:C,"C")</f>
        <v>20</v>
      </c>
      <c r="P110" s="215"/>
      <c r="Q110" s="215"/>
      <c r="R110" s="220"/>
    </row>
    <row r="111" spans="1:18" x14ac:dyDescent="0.3">
      <c r="A111" s="686" t="s">
        <v>4384</v>
      </c>
      <c r="B111" s="686" t="s">
        <v>1306</v>
      </c>
      <c r="C111" s="718" t="s">
        <v>4483</v>
      </c>
      <c r="D111" s="245" t="s">
        <v>4486</v>
      </c>
      <c r="E111" s="711">
        <f>COUNTIFS(_Output!G:G,'_NIST-CSF_Alignment'!D111,_Output!C:C,"M",_Output!B:B,1)</f>
        <v>0</v>
      </c>
      <c r="F111" s="226">
        <f>SUMIFS(_Output!H:H,_Output!G:G,'_NIST-CSF_Alignment'!D111,_Output!C:C,"M")</f>
        <v>0</v>
      </c>
      <c r="G111" s="218">
        <f>SUMIFS(_Output!I:I,_Output!G:G,'_NIST-CSF_Alignment'!D111,_Output!C:C,"M")</f>
        <v>0</v>
      </c>
      <c r="H111" s="218">
        <f>SUMIFS(_Output!J:J,_Output!G:G,'_NIST-CSF_Alignment'!D111,_Output!C:C,"M")</f>
        <v>0</v>
      </c>
      <c r="I111" s="218"/>
      <c r="J111" s="215"/>
      <c r="K111" s="220"/>
      <c r="L111" s="231">
        <f>COUNTIFS(_Output!G:G,'_NIST-CSF_Alignment'!D111,_Output!C:C,"C",_Output!B:B,1)</f>
        <v>1</v>
      </c>
      <c r="M111" s="225">
        <f>SUMIFS(_Output!H:H,_Output!G:G,'_NIST-CSF_Alignment'!D111,_Output!C:C,"C")</f>
        <v>1</v>
      </c>
      <c r="N111" s="225">
        <f>SUMIFS(_Output!I:I,_Output!G:G,'_NIST-CSF_Alignment'!D111,_Output!C:C,"C")</f>
        <v>0</v>
      </c>
      <c r="O111" s="225">
        <f>SUMIFS(_Output!J:J,_Output!G:G,'_NIST-CSF_Alignment'!D111,_Output!C:C,"C")</f>
        <v>5</v>
      </c>
      <c r="P111" s="215"/>
      <c r="Q111" s="215"/>
      <c r="R111" s="220"/>
    </row>
    <row r="112" spans="1:18" x14ac:dyDescent="0.3">
      <c r="A112" s="686" t="s">
        <v>4384</v>
      </c>
      <c r="B112" s="686" t="s">
        <v>1306</v>
      </c>
      <c r="C112" s="718" t="s">
        <v>4483</v>
      </c>
      <c r="D112" s="245" t="s">
        <v>4487</v>
      </c>
      <c r="E112" s="711">
        <f>COUNTIFS(_Output!G:G,'_NIST-CSF_Alignment'!D112,_Output!C:C,"M",_Output!B:B,1)</f>
        <v>0</v>
      </c>
      <c r="F112" s="226">
        <f>SUMIFS(_Output!H:H,_Output!G:G,'_NIST-CSF_Alignment'!D112,_Output!C:C,"M")</f>
        <v>0</v>
      </c>
      <c r="G112" s="218">
        <f>SUMIFS(_Output!I:I,_Output!G:G,'_NIST-CSF_Alignment'!D112,_Output!C:C,"M")</f>
        <v>0</v>
      </c>
      <c r="H112" s="218">
        <f>SUMIFS(_Output!J:J,_Output!G:G,'_NIST-CSF_Alignment'!D112,_Output!C:C,"M")</f>
        <v>0</v>
      </c>
      <c r="I112" s="218"/>
      <c r="J112" s="215"/>
      <c r="K112" s="220"/>
      <c r="L112" s="231">
        <f>COUNTIFS(_Output!G:G,'_NIST-CSF_Alignment'!D112,_Output!C:C,"C",_Output!B:B,1)</f>
        <v>1</v>
      </c>
      <c r="M112" s="225">
        <f>SUMIFS(_Output!H:H,_Output!G:G,'_NIST-CSF_Alignment'!D112,_Output!C:C,"C")</f>
        <v>1</v>
      </c>
      <c r="N112" s="225">
        <f>SUMIFS(_Output!I:I,_Output!G:G,'_NIST-CSF_Alignment'!D112,_Output!C:C,"C")</f>
        <v>0</v>
      </c>
      <c r="O112" s="225">
        <f>SUMIFS(_Output!J:J,_Output!G:G,'_NIST-CSF_Alignment'!D112,_Output!C:C,"C")</f>
        <v>5</v>
      </c>
      <c r="P112" s="215"/>
      <c r="Q112" s="215"/>
      <c r="R112" s="220"/>
    </row>
    <row r="113" spans="1:18" x14ac:dyDescent="0.3">
      <c r="A113" s="686" t="s">
        <v>4384</v>
      </c>
      <c r="B113" s="686" t="s">
        <v>1306</v>
      </c>
      <c r="C113" s="721" t="s">
        <v>4483</v>
      </c>
      <c r="D113" s="220" t="s">
        <v>4488</v>
      </c>
      <c r="E113" s="711">
        <f>COUNTIFS(_Output!G:G,'_NIST-CSF_Alignment'!D113,_Output!C:C,"M",_Output!B:B,1)</f>
        <v>0</v>
      </c>
      <c r="F113" s="226">
        <f>SUMIFS(_Output!H:H,_Output!G:G,'_NIST-CSF_Alignment'!D113,_Output!C:C,"M")</f>
        <v>0</v>
      </c>
      <c r="G113" s="218">
        <f>SUMIFS(_Output!I:I,_Output!G:G,'_NIST-CSF_Alignment'!D113,_Output!C:C,"M")</f>
        <v>0</v>
      </c>
      <c r="H113" s="218">
        <f>SUMIFS(_Output!J:J,_Output!G:G,'_NIST-CSF_Alignment'!D113,_Output!C:C,"M")</f>
        <v>0</v>
      </c>
      <c r="I113" s="218"/>
      <c r="J113" s="215"/>
      <c r="K113" s="220"/>
      <c r="L113" s="231">
        <f>COUNTIFS(_Output!G:G,'_NIST-CSF_Alignment'!D113,_Output!C:C,"C",_Output!B:B,1)</f>
        <v>0</v>
      </c>
      <c r="M113" s="225">
        <f>SUMIFS(_Output!H:H,_Output!G:G,'_NIST-CSF_Alignment'!D113,_Output!C:C,"C")</f>
        <v>0</v>
      </c>
      <c r="N113" s="225">
        <f>SUMIFS(_Output!I:I,_Output!G:G,'_NIST-CSF_Alignment'!D113,_Output!C:C,"C")</f>
        <v>0</v>
      </c>
      <c r="O113" s="225">
        <f>SUMIFS(_Output!J:J,_Output!G:G,'_NIST-CSF_Alignment'!D113,_Output!C:C,"C")</f>
        <v>0</v>
      </c>
      <c r="P113" s="215"/>
      <c r="Q113" s="215"/>
      <c r="R113" s="220"/>
    </row>
    <row r="114" spans="1:18" x14ac:dyDescent="0.3">
      <c r="A114" s="714"/>
      <c r="B114" s="710"/>
      <c r="C114" s="710"/>
      <c r="D114" s="237"/>
      <c r="E114" s="473" t="s">
        <v>333</v>
      </c>
      <c r="F114" s="233">
        <f>SUMIFS(F109:F113,$E109:$E113, "&gt;0")</f>
        <v>5</v>
      </c>
      <c r="G114" s="233">
        <f>SUMIFS(G109:G113,$E109:$E113, "&gt;0")</f>
        <v>0</v>
      </c>
      <c r="H114" s="233">
        <f>SUMIFS(H109:H113,$E109:$E113, "&gt;0")</f>
        <v>25</v>
      </c>
      <c r="I114" s="233">
        <f>IFERROR(IF(ROUND(100*(G114-F114)/(H114-F114),2) &lt; 0, 0, ROUND(100*(G114-F114)/(H114-F114),2)),0)</f>
        <v>0</v>
      </c>
      <c r="J114" s="234">
        <f>IF(F114&gt;0,1,0)</f>
        <v>1</v>
      </c>
      <c r="K114" s="235"/>
      <c r="L114" s="236" t="s">
        <v>333</v>
      </c>
      <c r="M114" s="474">
        <f>SUMIFS(M106:M113,$L106:$L113, "&gt;0")</f>
        <v>11</v>
      </c>
      <c r="N114" s="234">
        <f t="shared" ref="N114:O114" si="21">SUMIFS(N106:N113,$L106:$L113, "&gt;0")</f>
        <v>0</v>
      </c>
      <c r="O114" s="234">
        <f t="shared" si="21"/>
        <v>55</v>
      </c>
      <c r="P114" s="234">
        <f>IFERROR(IF(ROUND(100*(N114-M114)/(O114-M114),2) &lt; 0, 0, ROUND(100*(N114-M114)/(O114-M114),2)),0)</f>
        <v>0</v>
      </c>
      <c r="Q114" s="234">
        <f>IF(M114&gt;0,1,0)</f>
        <v>1</v>
      </c>
      <c r="R114" s="663"/>
    </row>
    <row r="115" spans="1:18" x14ac:dyDescent="0.3">
      <c r="A115" s="686" t="s">
        <v>4384</v>
      </c>
      <c r="B115" s="686" t="s">
        <v>1306</v>
      </c>
      <c r="C115" s="717" t="s">
        <v>4489</v>
      </c>
      <c r="D115" s="245" t="s">
        <v>4490</v>
      </c>
      <c r="E115" s="723">
        <f>COUNTIFS(_Output!G:G,'_NIST-CSF_Alignment'!D115,_Output!C:C,"M",_Output!B:B,1)</f>
        <v>2</v>
      </c>
      <c r="F115" s="229">
        <f>SUMIFS(_Output!H:H,_Output!G:G,'_NIST-CSF_Alignment'!D115,_Output!C:C,"M")</f>
        <v>2</v>
      </c>
      <c r="G115" s="218">
        <f>SUMIFS(_Output!I:I,_Output!G:G,'_NIST-CSF_Alignment'!D115,_Output!C:C,"M")</f>
        <v>0</v>
      </c>
      <c r="H115" s="218">
        <f>SUMIFS(_Output!J:J,_Output!G:G,'_NIST-CSF_Alignment'!D115,_Output!C:C,"M")</f>
        <v>10</v>
      </c>
      <c r="I115" s="218"/>
      <c r="J115" s="215"/>
      <c r="K115" s="220"/>
      <c r="L115" s="629">
        <f>COUNTIFS(_Output!G:G,'_NIST-CSF_Alignment'!D115,_Output!C:C,"C",_Output!B:B,1)</f>
        <v>9</v>
      </c>
      <c r="M115" s="228">
        <f>SUMIFS(_Output!H:H,_Output!G:G,'_NIST-CSF_Alignment'!D115,_Output!C:C,"C")</f>
        <v>9</v>
      </c>
      <c r="N115" s="228">
        <f>SUMIFS(_Output!I:I,_Output!G:G,'_NIST-CSF_Alignment'!D115,_Output!C:C,"C")</f>
        <v>0</v>
      </c>
      <c r="O115" s="228">
        <f>SUMIFS(_Output!J:J,_Output!G:G,'_NIST-CSF_Alignment'!D115,_Output!C:C,"C")</f>
        <v>45</v>
      </c>
      <c r="P115" s="215"/>
      <c r="Q115" s="215"/>
      <c r="R115" s="220"/>
    </row>
    <row r="116" spans="1:18" x14ac:dyDescent="0.3">
      <c r="A116" s="686" t="s">
        <v>4384</v>
      </c>
      <c r="B116" s="686" t="s">
        <v>1306</v>
      </c>
      <c r="C116" s="717" t="s">
        <v>4489</v>
      </c>
      <c r="D116" s="245" t="s">
        <v>4491</v>
      </c>
      <c r="E116" s="711">
        <f>COUNTIFS(_Output!G:G,'_NIST-CSF_Alignment'!D116,_Output!C:C,"M",_Output!B:B,1)</f>
        <v>0</v>
      </c>
      <c r="F116" s="226">
        <f>SUMIFS(_Output!H:H,_Output!G:G,'_NIST-CSF_Alignment'!D116,_Output!C:C,"M")</f>
        <v>0</v>
      </c>
      <c r="G116" s="218">
        <f>SUMIFS(_Output!I:I,_Output!G:G,'_NIST-CSF_Alignment'!D116,_Output!C:C,"M")</f>
        <v>0</v>
      </c>
      <c r="H116" s="218">
        <f>SUMIFS(_Output!J:J,_Output!G:G,'_NIST-CSF_Alignment'!D116,_Output!C:C,"M")</f>
        <v>0</v>
      </c>
      <c r="I116" s="218"/>
      <c r="J116" s="215"/>
      <c r="K116" s="220"/>
      <c r="L116" s="231">
        <f>COUNTIFS(_Output!G:G,'_NIST-CSF_Alignment'!D116,_Output!C:C,"C",_Output!B:B,1)</f>
        <v>1</v>
      </c>
      <c r="M116" s="225">
        <f>SUMIFS(_Output!H:H,_Output!G:G,'_NIST-CSF_Alignment'!D116,_Output!C:C,"C")</f>
        <v>1</v>
      </c>
      <c r="N116" s="225">
        <f>SUMIFS(_Output!I:I,_Output!G:G,'_NIST-CSF_Alignment'!D116,_Output!C:C,"C")</f>
        <v>0</v>
      </c>
      <c r="O116" s="225">
        <f>SUMIFS(_Output!J:J,_Output!G:G,'_NIST-CSF_Alignment'!D116,_Output!C:C,"C")</f>
        <v>5</v>
      </c>
      <c r="P116" s="215"/>
      <c r="Q116" s="215"/>
      <c r="R116" s="220"/>
    </row>
    <row r="117" spans="1:18" x14ac:dyDescent="0.3">
      <c r="A117" s="686" t="s">
        <v>4384</v>
      </c>
      <c r="B117" s="686" t="s">
        <v>1306</v>
      </c>
      <c r="C117" s="717" t="s">
        <v>4489</v>
      </c>
      <c r="D117" s="245" t="s">
        <v>4492</v>
      </c>
      <c r="E117" s="711">
        <f>COUNTIFS(_Output!G:G,'_NIST-CSF_Alignment'!D117,_Output!C:C,"M",_Output!B:B,1)</f>
        <v>0</v>
      </c>
      <c r="F117" s="226">
        <f>SUMIFS(_Output!H:H,_Output!G:G,'_NIST-CSF_Alignment'!D117,_Output!C:C,"M")</f>
        <v>0</v>
      </c>
      <c r="G117" s="218">
        <f>SUMIFS(_Output!I:I,_Output!G:G,'_NIST-CSF_Alignment'!D117,_Output!C:C,"M")</f>
        <v>0</v>
      </c>
      <c r="H117" s="218">
        <f>SUMIFS(_Output!J:J,_Output!G:G,'_NIST-CSF_Alignment'!D117,_Output!C:C,"M")</f>
        <v>0</v>
      </c>
      <c r="I117" s="218"/>
      <c r="J117" s="215"/>
      <c r="K117" s="220"/>
      <c r="L117" s="231">
        <f>COUNTIFS(_Output!G:G,'_NIST-CSF_Alignment'!D117,_Output!C:C,"C",_Output!B:B,1)</f>
        <v>1</v>
      </c>
      <c r="M117" s="225">
        <f>SUMIFS(_Output!H:H,_Output!G:G,'_NIST-CSF_Alignment'!D117,_Output!C:C,"C")</f>
        <v>1</v>
      </c>
      <c r="N117" s="225">
        <f>SUMIFS(_Output!I:I,_Output!G:G,'_NIST-CSF_Alignment'!D117,_Output!C:C,"C")</f>
        <v>0</v>
      </c>
      <c r="O117" s="225">
        <f>SUMIFS(_Output!J:J,_Output!G:G,'_NIST-CSF_Alignment'!D117,_Output!C:C,"C")</f>
        <v>5</v>
      </c>
      <c r="P117" s="215"/>
      <c r="Q117" s="215"/>
      <c r="R117" s="220"/>
    </row>
    <row r="118" spans="1:18" x14ac:dyDescent="0.3">
      <c r="A118" s="686" t="s">
        <v>4384</v>
      </c>
      <c r="B118" s="686" t="s">
        <v>1306</v>
      </c>
      <c r="C118" s="717" t="s">
        <v>4489</v>
      </c>
      <c r="D118" s="245" t="s">
        <v>4493</v>
      </c>
      <c r="E118" s="711">
        <f>COUNTIFS(_Output!G:G,'_NIST-CSF_Alignment'!D118,_Output!C:C,"M",_Output!B:B,1)</f>
        <v>0</v>
      </c>
      <c r="F118" s="226">
        <f>SUMIFS(_Output!H:H,_Output!G:G,'_NIST-CSF_Alignment'!D118,_Output!C:C,"M")</f>
        <v>0</v>
      </c>
      <c r="G118" s="218">
        <f>SUMIFS(_Output!I:I,_Output!G:G,'_NIST-CSF_Alignment'!D118,_Output!C:C,"M")</f>
        <v>0</v>
      </c>
      <c r="H118" s="218">
        <f>SUMIFS(_Output!J:J,_Output!G:G,'_NIST-CSF_Alignment'!D118,_Output!C:C,"M")</f>
        <v>0</v>
      </c>
      <c r="I118" s="218"/>
      <c r="J118" s="215"/>
      <c r="K118" s="220"/>
      <c r="L118" s="231">
        <f>COUNTIFS(_Output!G:G,'_NIST-CSF_Alignment'!D118,_Output!C:C,"C",_Output!B:B,1)</f>
        <v>2</v>
      </c>
      <c r="M118" s="225">
        <f>SUMIFS(_Output!H:H,_Output!G:G,'_NIST-CSF_Alignment'!D118,_Output!C:C,"C")</f>
        <v>2</v>
      </c>
      <c r="N118" s="225">
        <f>SUMIFS(_Output!I:I,_Output!G:G,'_NIST-CSF_Alignment'!D118,_Output!C:C,"C")</f>
        <v>0</v>
      </c>
      <c r="O118" s="225">
        <f>SUMIFS(_Output!J:J,_Output!G:G,'_NIST-CSF_Alignment'!D118,_Output!C:C,"C")</f>
        <v>10</v>
      </c>
      <c r="P118" s="215"/>
      <c r="Q118" s="215"/>
      <c r="R118" s="220"/>
    </row>
    <row r="119" spans="1:18" x14ac:dyDescent="0.3">
      <c r="A119" s="714"/>
      <c r="B119" s="710"/>
      <c r="C119" s="710"/>
      <c r="D119" s="237"/>
      <c r="E119" s="240" t="s">
        <v>333</v>
      </c>
      <c r="F119" s="233">
        <f>SUMIFS(F115:F118,$E115:$E118, "&gt;0")</f>
        <v>2</v>
      </c>
      <c r="G119" s="233">
        <f t="shared" ref="G119:H119" si="22">SUMIFS(G115:G118,$E115:$E118, "&gt;0")</f>
        <v>0</v>
      </c>
      <c r="H119" s="233">
        <f t="shared" si="22"/>
        <v>10</v>
      </c>
      <c r="I119" s="233">
        <f>IFERROR(IF(ROUND(100*(G119-F119)/(H119-F119),2) &lt; 0, 0, ROUND(100*(G119-F119)/(H119-F119),2)),0)</f>
        <v>0</v>
      </c>
      <c r="J119" s="234">
        <f>IF(F119&gt;0,1,0)</f>
        <v>1</v>
      </c>
      <c r="K119" s="235"/>
      <c r="L119" s="236" t="s">
        <v>333</v>
      </c>
      <c r="M119" s="234">
        <f>SUMIFS(M115:M118,$L115:$L118, "&gt;0")</f>
        <v>13</v>
      </c>
      <c r="N119" s="234">
        <f t="shared" ref="N119:O119" si="23">SUMIFS(N115:N118,$L115:$L118, "&gt;0")</f>
        <v>0</v>
      </c>
      <c r="O119" s="234">
        <f t="shared" si="23"/>
        <v>65</v>
      </c>
      <c r="P119" s="234">
        <f>IFERROR(IF(ROUND(100*(N119-M119)/(O119-M119),2) &lt; 0, 0, ROUND(100*(N119-M119)/(O119-M119),2)),0)</f>
        <v>0</v>
      </c>
      <c r="Q119" s="234">
        <f>IF(M119&gt;0,1,0)</f>
        <v>1</v>
      </c>
      <c r="R119" s="235"/>
    </row>
    <row r="120" spans="1:18" x14ac:dyDescent="0.3">
      <c r="A120" s="686" t="s">
        <v>4384</v>
      </c>
      <c r="B120" s="686" t="s">
        <v>1306</v>
      </c>
      <c r="C120" s="717" t="s">
        <v>4499</v>
      </c>
      <c r="D120" s="245" t="s">
        <v>4494</v>
      </c>
      <c r="E120" s="723">
        <f>COUNTIFS(_Output!G:G,'_NIST-CSF_Alignment'!D120,_Output!C:C,"M",_Output!B:B,1)</f>
        <v>1</v>
      </c>
      <c r="F120" s="229">
        <f>SUMIFS(_Output!H:H,_Output!G:G,'_NIST-CSF_Alignment'!D120,_Output!C:C,"M")</f>
        <v>1</v>
      </c>
      <c r="G120" s="218">
        <f>SUMIFS(_Output!I:I,_Output!G:G,'_NIST-CSF_Alignment'!D120,_Output!C:C,"M")</f>
        <v>0</v>
      </c>
      <c r="H120" s="218">
        <f>SUMIFS(_Output!J:J,_Output!G:G,'_NIST-CSF_Alignment'!D120,_Output!C:C,"M")</f>
        <v>5</v>
      </c>
      <c r="I120" s="218"/>
      <c r="J120" s="215"/>
      <c r="K120" s="220"/>
      <c r="L120" s="629">
        <f>COUNTIFS(_Output!G:G,'_NIST-CSF_Alignment'!D120,_Output!C:C,"C",_Output!B:B,1)</f>
        <v>7</v>
      </c>
      <c r="M120" s="228">
        <f>SUMIFS(_Output!H:H,_Output!G:G,'_NIST-CSF_Alignment'!D120,_Output!C:C,"C")</f>
        <v>7</v>
      </c>
      <c r="N120" s="228">
        <f>SUMIFS(_Output!I:I,_Output!G:G,'_NIST-CSF_Alignment'!D120,_Output!C:C,"C")</f>
        <v>0</v>
      </c>
      <c r="O120" s="228">
        <f>SUMIFS(_Output!J:J,_Output!G:G,'_NIST-CSF_Alignment'!D120,_Output!C:C,"C")</f>
        <v>35</v>
      </c>
      <c r="P120" s="215"/>
      <c r="Q120" s="215"/>
      <c r="R120" s="220"/>
    </row>
    <row r="121" spans="1:18" x14ac:dyDescent="0.3">
      <c r="A121" s="686" t="s">
        <v>4384</v>
      </c>
      <c r="B121" s="686" t="s">
        <v>1306</v>
      </c>
      <c r="C121" s="717" t="s">
        <v>4499</v>
      </c>
      <c r="D121" s="245" t="s">
        <v>4495</v>
      </c>
      <c r="E121" s="711">
        <f>COUNTIFS(_Output!G:G,'_NIST-CSF_Alignment'!D121,_Output!C:C,"M",_Output!B:B,1)</f>
        <v>1</v>
      </c>
      <c r="F121" s="226">
        <f>SUMIFS(_Output!H:H,_Output!G:G,'_NIST-CSF_Alignment'!D121,_Output!C:C,"M")</f>
        <v>1</v>
      </c>
      <c r="G121" s="218">
        <f>SUMIFS(_Output!I:I,_Output!G:G,'_NIST-CSF_Alignment'!D121,_Output!C:C,"M")</f>
        <v>0</v>
      </c>
      <c r="H121" s="218">
        <f>SUMIFS(_Output!J:J,_Output!G:G,'_NIST-CSF_Alignment'!D121,_Output!C:C,"M")</f>
        <v>5</v>
      </c>
      <c r="I121" s="218"/>
      <c r="J121" s="215"/>
      <c r="K121" s="220"/>
      <c r="L121" s="231">
        <f>COUNTIFS(_Output!G:G,'_NIST-CSF_Alignment'!D121,_Output!C:C,"C",_Output!B:B,1)</f>
        <v>0</v>
      </c>
      <c r="M121" s="225">
        <f>SUMIFS(_Output!H:H,_Output!G:G,'_NIST-CSF_Alignment'!D121,_Output!C:C,"C")</f>
        <v>0</v>
      </c>
      <c r="N121" s="225">
        <f>SUMIFS(_Output!I:I,_Output!G:G,'_NIST-CSF_Alignment'!D121,_Output!C:C,"C")</f>
        <v>0</v>
      </c>
      <c r="O121" s="225">
        <f>SUMIFS(_Output!J:J,_Output!G:G,'_NIST-CSF_Alignment'!D121,_Output!C:C,"C")</f>
        <v>0</v>
      </c>
      <c r="P121" s="215"/>
      <c r="Q121" s="215"/>
      <c r="R121" s="220"/>
    </row>
    <row r="122" spans="1:18" x14ac:dyDescent="0.3">
      <c r="A122" s="714"/>
      <c r="B122" s="710"/>
      <c r="C122" s="710"/>
      <c r="D122" s="237"/>
      <c r="E122" s="241" t="s">
        <v>333</v>
      </c>
      <c r="F122" s="233">
        <f>SUMIFS(F120:F121,$E120:$E121, "&gt;0")</f>
        <v>2</v>
      </c>
      <c r="G122" s="233">
        <f t="shared" ref="G122:H122" si="24">SUMIFS(G120:G121,$E120:$E121, "&gt;0")</f>
        <v>0</v>
      </c>
      <c r="H122" s="233">
        <f t="shared" si="24"/>
        <v>10</v>
      </c>
      <c r="I122" s="233">
        <f>IFERROR(IF(ROUND(100*(G122-F122)/(H122-F122),2) &lt; 0, 0, ROUND(100*(G122-F122)/(H122-F122),2)),0)</f>
        <v>0</v>
      </c>
      <c r="J122" s="234">
        <f>IF(F122&gt;0,1,0)</f>
        <v>1</v>
      </c>
      <c r="K122" s="235"/>
      <c r="L122" s="236" t="s">
        <v>333</v>
      </c>
      <c r="M122" s="234">
        <f>SUMIFS(M120:M121,$L120:$L121, "&gt;0")</f>
        <v>7</v>
      </c>
      <c r="N122" s="234">
        <f t="shared" ref="N122:O122" si="25">SUMIFS(N120:N121,$L120:$L121, "&gt;0")</f>
        <v>0</v>
      </c>
      <c r="O122" s="234">
        <f t="shared" si="25"/>
        <v>35</v>
      </c>
      <c r="P122" s="234">
        <f>IFERROR(IF(ROUND(100*(N122-M122)/(O122-M122),2) &lt; 0, 0, ROUND(100*(N122-M122)/(O122-M122),2)),0)</f>
        <v>0</v>
      </c>
      <c r="Q122" s="234">
        <f>IF(M122&gt;0,1,0)</f>
        <v>1</v>
      </c>
      <c r="R122" s="238"/>
    </row>
    <row r="123" spans="1:18" x14ac:dyDescent="0.3">
      <c r="A123" s="686" t="s">
        <v>4384</v>
      </c>
      <c r="B123" s="686" t="s">
        <v>1306</v>
      </c>
      <c r="C123" s="717" t="s">
        <v>4496</v>
      </c>
      <c r="D123" s="245" t="s">
        <v>4497</v>
      </c>
      <c r="E123" s="723">
        <f>COUNTIFS(_Output!G:G,'_NIST-CSF_Alignment'!D123,_Output!C:C,"M",_Output!B:B,1)</f>
        <v>1</v>
      </c>
      <c r="F123" s="229">
        <f>SUMIFS(_Output!H:H,_Output!G:G,'_NIST-CSF_Alignment'!D123,_Output!C:C,"M")</f>
        <v>1</v>
      </c>
      <c r="G123" s="218">
        <f>SUMIFS(_Output!I:I,_Output!G:G,'_NIST-CSF_Alignment'!D123,_Output!C:C,"M")</f>
        <v>0</v>
      </c>
      <c r="H123" s="218">
        <f>SUMIFS(_Output!J:J,_Output!G:G,'_NIST-CSF_Alignment'!D123,_Output!C:C,"M")</f>
        <v>5</v>
      </c>
      <c r="I123" s="218"/>
      <c r="J123" s="215"/>
      <c r="K123" s="220"/>
      <c r="L123" s="629">
        <f>COUNTIFS(_Output!G:G,'_NIST-CSF_Alignment'!D123,_Output!C:C,"C",_Output!B:B,1)</f>
        <v>4</v>
      </c>
      <c r="M123" s="228">
        <f>SUMIFS(_Output!H:H,_Output!G:G,'_NIST-CSF_Alignment'!D123,_Output!C:C,"C")</f>
        <v>4</v>
      </c>
      <c r="N123" s="228">
        <f>SUMIFS(_Output!I:I,_Output!G:G,'_NIST-CSF_Alignment'!D123,_Output!C:C,"C")</f>
        <v>0</v>
      </c>
      <c r="O123" s="228">
        <f>SUMIFS(_Output!J:J,_Output!G:G,'_NIST-CSF_Alignment'!D123,_Output!C:C,"C")</f>
        <v>20</v>
      </c>
      <c r="P123" s="215"/>
      <c r="Q123" s="215"/>
      <c r="R123" s="220"/>
    </row>
    <row r="124" spans="1:18" ht="15.15" thickBot="1" x14ac:dyDescent="0.35">
      <c r="A124" s="693" t="s">
        <v>4384</v>
      </c>
      <c r="B124" s="693" t="s">
        <v>1306</v>
      </c>
      <c r="C124" s="620" t="s">
        <v>4496</v>
      </c>
      <c r="D124" s="660" t="s">
        <v>4498</v>
      </c>
      <c r="E124" s="711">
        <f>COUNTIFS(_Output!G:G,'_NIST-CSF_Alignment'!D124,_Output!C:C,"M",_Output!B:B,1)</f>
        <v>1</v>
      </c>
      <c r="F124" s="226">
        <f>SUMIFS(_Output!H:H,_Output!G:G,'_NIST-CSF_Alignment'!D124,_Output!C:C,"M")</f>
        <v>1</v>
      </c>
      <c r="G124" s="218">
        <f>SUMIFS(_Output!I:I,_Output!G:G,'_NIST-CSF_Alignment'!D124,_Output!C:C,"M")</f>
        <v>0</v>
      </c>
      <c r="H124" s="218">
        <f>SUMIFS(_Output!J:J,_Output!G:G,'_NIST-CSF_Alignment'!D124,_Output!C:C,"M")</f>
        <v>5</v>
      </c>
      <c r="I124" s="218"/>
      <c r="J124" s="215"/>
      <c r="K124" s="220"/>
      <c r="L124" s="231">
        <f>COUNTIFS(_Output!G:G,'_NIST-CSF_Alignment'!D124,_Output!C:C,"C",_Output!B:B,1)</f>
        <v>5</v>
      </c>
      <c r="M124" s="225">
        <f>SUMIFS(_Output!H:H,_Output!G:G,'_NIST-CSF_Alignment'!D124,_Output!C:C,"C")</f>
        <v>5</v>
      </c>
      <c r="N124" s="225">
        <f>SUMIFS(_Output!I:I,_Output!G:G,'_NIST-CSF_Alignment'!D124,_Output!C:C,"C")</f>
        <v>0</v>
      </c>
      <c r="O124" s="225">
        <f>SUMIFS(_Output!J:J,_Output!G:G,'_NIST-CSF_Alignment'!D124,_Output!C:C,"C")</f>
        <v>25</v>
      </c>
      <c r="P124" s="215"/>
      <c r="Q124" s="215"/>
      <c r="R124" s="220"/>
    </row>
    <row r="125" spans="1:18" ht="15.15" thickBot="1" x14ac:dyDescent="0.35">
      <c r="A125" s="716"/>
      <c r="B125" s="716"/>
      <c r="C125" s="716"/>
      <c r="D125" s="232"/>
      <c r="E125" s="241" t="s">
        <v>333</v>
      </c>
      <c r="F125" s="233">
        <f>SUMIFS(F123:F124,$E123:$E124, "&gt;0")</f>
        <v>2</v>
      </c>
      <c r="G125" s="233">
        <f t="shared" ref="G125:H125" si="26">SUMIFS(G123:G124,$E123:$E124, "&gt;0")</f>
        <v>0</v>
      </c>
      <c r="H125" s="233">
        <f t="shared" si="26"/>
        <v>10</v>
      </c>
      <c r="I125" s="233">
        <f>IFERROR(IF(ROUND(100*(G125-F125)/(H125-F125),2) &lt; 0, 0, ROUND(100*(G125-F125)/(H125-F125),2)),0)</f>
        <v>0</v>
      </c>
      <c r="J125" s="234">
        <f>IF(F125&gt;0,1,0)</f>
        <v>1</v>
      </c>
      <c r="K125" s="235"/>
      <c r="L125" s="236" t="s">
        <v>333</v>
      </c>
      <c r="M125" s="234">
        <f>SUMIFS(M123:M124,$L123:$L124, "&gt;0")</f>
        <v>9</v>
      </c>
      <c r="N125" s="234">
        <f t="shared" ref="N125:O125" si="27">SUMIFS(N123:N124,$L123:$L124, "&gt;0")</f>
        <v>0</v>
      </c>
      <c r="O125" s="234">
        <f t="shared" si="27"/>
        <v>45</v>
      </c>
      <c r="P125" s="234">
        <f>IFERROR(IF(ROUND(100*(N125-M125)/(O125-M125),2) &lt; 0, 0, ROUND(100*(N125-M125)/(O125-M125),2)),0)</f>
        <v>0</v>
      </c>
      <c r="Q125" s="234">
        <f>IF(M125&gt;0,1,0)</f>
        <v>1</v>
      </c>
      <c r="R125" s="238"/>
    </row>
    <row r="126" spans="1:18" ht="15.15" thickBot="1" x14ac:dyDescent="0.35">
      <c r="A126" s="716"/>
      <c r="B126" s="716"/>
      <c r="C126" s="716"/>
      <c r="D126" s="232"/>
      <c r="E126" s="247" t="s">
        <v>1313</v>
      </c>
      <c r="F126" s="221"/>
      <c r="G126" s="221"/>
      <c r="H126" s="221"/>
      <c r="I126" s="221">
        <f>SUM(I109:I125)</f>
        <v>0</v>
      </c>
      <c r="J126" s="222">
        <f>SUM(J109:J125)</f>
        <v>4</v>
      </c>
      <c r="K126" s="223">
        <f>IFERROR(ROUND(I126/J126,2),0)</f>
        <v>0</v>
      </c>
      <c r="L126" s="224" t="s">
        <v>1313</v>
      </c>
      <c r="M126" s="222"/>
      <c r="N126" s="222"/>
      <c r="O126" s="222"/>
      <c r="P126" s="221">
        <f>SUM(P109:P125)</f>
        <v>0</v>
      </c>
      <c r="Q126" s="222">
        <f>SUM(Q109:Q125)</f>
        <v>4</v>
      </c>
      <c r="R126" s="223">
        <f>IFERROR(ROUND(P126/Q126,2),0)</f>
        <v>0</v>
      </c>
    </row>
    <row r="127" spans="1:18" x14ac:dyDescent="0.3">
      <c r="A127" s="694" t="s">
        <v>4384</v>
      </c>
      <c r="B127" s="694" t="s">
        <v>1307</v>
      </c>
      <c r="C127" s="717" t="s">
        <v>4500</v>
      </c>
      <c r="D127" s="245" t="s">
        <v>4501</v>
      </c>
      <c r="E127" s="723">
        <f>COUNTIFS(_Output!G:G,'_NIST-CSF_Alignment'!D127,_Output!C:C,"M",_Output!B:B,1)</f>
        <v>0</v>
      </c>
      <c r="F127" s="229">
        <f>SUMIFS(_Output!H:H,_Output!G:G,'_NIST-CSF_Alignment'!D127,_Output!C:C,"M")</f>
        <v>0</v>
      </c>
      <c r="G127" s="218">
        <f>SUMIFS(_Output!I:I,_Output!G:G,'_NIST-CSF_Alignment'!D127,_Output!C:C,"M")</f>
        <v>0</v>
      </c>
      <c r="H127" s="218">
        <f>SUMIFS(_Output!J:J,_Output!G:G,'_NIST-CSF_Alignment'!D127,_Output!C:C,"M")</f>
        <v>0</v>
      </c>
      <c r="I127" s="218"/>
      <c r="J127" s="215"/>
      <c r="K127" s="220"/>
      <c r="L127" s="629">
        <f>COUNTIFS(_Output!G:G,'_NIST-CSF_Alignment'!D127,_Output!C:C,"C",_Output!B:B,1)</f>
        <v>0</v>
      </c>
      <c r="M127" s="228">
        <f>SUMIFS(_Output!H:H,_Output!G:G,'_NIST-CSF_Alignment'!D127,_Output!C:C,"C")</f>
        <v>0</v>
      </c>
      <c r="N127" s="228">
        <f>SUMIFS(_Output!I:I,_Output!G:G,'_NIST-CSF_Alignment'!D127,_Output!C:C,"C")</f>
        <v>0</v>
      </c>
      <c r="O127" s="228">
        <f>SUMIFS(_Output!J:J,_Output!G:G,'_NIST-CSF_Alignment'!D127,_Output!C:C,"C")</f>
        <v>0</v>
      </c>
      <c r="P127" s="215"/>
      <c r="Q127" s="215"/>
      <c r="R127" s="220"/>
    </row>
    <row r="128" spans="1:18" x14ac:dyDescent="0.3">
      <c r="A128" s="687" t="s">
        <v>4384</v>
      </c>
      <c r="B128" s="687" t="s">
        <v>1307</v>
      </c>
      <c r="C128" s="718" t="s">
        <v>4500</v>
      </c>
      <c r="D128" s="245" t="s">
        <v>4502</v>
      </c>
      <c r="E128" s="711">
        <f>COUNTIFS(_Output!G:G,'_NIST-CSF_Alignment'!D128,_Output!C:C,"M",_Output!B:B,1)</f>
        <v>0</v>
      </c>
      <c r="F128" s="226">
        <f>SUMIFS(_Output!H:H,_Output!G:G,'_NIST-CSF_Alignment'!D128,_Output!C:C,"M")</f>
        <v>0</v>
      </c>
      <c r="G128" s="218">
        <f>SUMIFS(_Output!I:I,_Output!G:G,'_NIST-CSF_Alignment'!D128,_Output!C:C,"M")</f>
        <v>0</v>
      </c>
      <c r="H128" s="218">
        <f>SUMIFS(_Output!J:J,_Output!G:G,'_NIST-CSF_Alignment'!D128,_Output!C:C,"M")</f>
        <v>0</v>
      </c>
      <c r="I128" s="218"/>
      <c r="J128" s="215"/>
      <c r="K128" s="220"/>
      <c r="L128" s="231">
        <f>COUNTIFS(_Output!G:G,'_NIST-CSF_Alignment'!D128,_Output!C:C,"C",_Output!B:B,1)</f>
        <v>0</v>
      </c>
      <c r="M128" s="225">
        <f>SUMIFS(_Output!H:H,_Output!G:G,'_NIST-CSF_Alignment'!D128,_Output!C:C,"C")</f>
        <v>0</v>
      </c>
      <c r="N128" s="225">
        <f>SUMIFS(_Output!I:I,_Output!G:G,'_NIST-CSF_Alignment'!D128,_Output!C:C,"C")</f>
        <v>0</v>
      </c>
      <c r="O128" s="225">
        <f>SUMIFS(_Output!J:J,_Output!G:G,'_NIST-CSF_Alignment'!D128,_Output!C:C,"C")</f>
        <v>0</v>
      </c>
      <c r="P128" s="215"/>
      <c r="Q128" s="215"/>
      <c r="R128" s="220"/>
    </row>
    <row r="129" spans="1:18" x14ac:dyDescent="0.3">
      <c r="A129" s="687" t="s">
        <v>4384</v>
      </c>
      <c r="B129" s="687" t="s">
        <v>1307</v>
      </c>
      <c r="C129" s="718" t="s">
        <v>4500</v>
      </c>
      <c r="D129" s="245" t="s">
        <v>4503</v>
      </c>
      <c r="E129" s="711">
        <f>COUNTIFS(_Output!G:G,'_NIST-CSF_Alignment'!D129,_Output!C:C,"M",_Output!B:B,1)</f>
        <v>0</v>
      </c>
      <c r="F129" s="226">
        <f>SUMIFS(_Output!H:H,_Output!G:G,'_NIST-CSF_Alignment'!D129,_Output!C:C,"M")</f>
        <v>0</v>
      </c>
      <c r="G129" s="218">
        <f>SUMIFS(_Output!I:I,_Output!G:G,'_NIST-CSF_Alignment'!D129,_Output!C:C,"M")</f>
        <v>0</v>
      </c>
      <c r="H129" s="218">
        <f>SUMIFS(_Output!J:J,_Output!G:G,'_NIST-CSF_Alignment'!D129,_Output!C:C,"M")</f>
        <v>0</v>
      </c>
      <c r="I129" s="218"/>
      <c r="J129" s="215"/>
      <c r="K129" s="220"/>
      <c r="L129" s="231">
        <f>COUNTIFS(_Output!G:G,'_NIST-CSF_Alignment'!D129,_Output!C:C,"C",_Output!B:B,1)</f>
        <v>1</v>
      </c>
      <c r="M129" s="225">
        <f>SUMIFS(_Output!H:H,_Output!G:G,'_NIST-CSF_Alignment'!D129,_Output!C:C,"C")</f>
        <v>1</v>
      </c>
      <c r="N129" s="225">
        <f>SUMIFS(_Output!I:I,_Output!G:G,'_NIST-CSF_Alignment'!D129,_Output!C:C,"C")</f>
        <v>0</v>
      </c>
      <c r="O129" s="225">
        <f>SUMIFS(_Output!J:J,_Output!G:G,'_NIST-CSF_Alignment'!D129,_Output!C:C,"C")</f>
        <v>5</v>
      </c>
      <c r="P129" s="215"/>
      <c r="Q129" s="215"/>
      <c r="R129" s="220"/>
    </row>
    <row r="130" spans="1:18" x14ac:dyDescent="0.3">
      <c r="A130" s="687" t="s">
        <v>4384</v>
      </c>
      <c r="B130" s="687" t="s">
        <v>1307</v>
      </c>
      <c r="C130" s="718" t="s">
        <v>4500</v>
      </c>
      <c r="D130" s="245" t="s">
        <v>4504</v>
      </c>
      <c r="E130" s="711">
        <f>COUNTIFS(_Output!G:G,'_NIST-CSF_Alignment'!D130,_Output!C:C,"M",_Output!B:B,1)</f>
        <v>0</v>
      </c>
      <c r="F130" s="226">
        <f>SUMIFS(_Output!H:H,_Output!G:G,'_NIST-CSF_Alignment'!D130,_Output!C:C,"M")</f>
        <v>0</v>
      </c>
      <c r="G130" s="218">
        <f>SUMIFS(_Output!I:I,_Output!G:G,'_NIST-CSF_Alignment'!D130,_Output!C:C,"M")</f>
        <v>0</v>
      </c>
      <c r="H130" s="218">
        <f>SUMIFS(_Output!J:J,_Output!G:G,'_NIST-CSF_Alignment'!D130,_Output!C:C,"M")</f>
        <v>0</v>
      </c>
      <c r="I130" s="218"/>
      <c r="J130" s="215"/>
      <c r="K130" s="220"/>
      <c r="L130" s="231">
        <f>COUNTIFS(_Output!G:G,'_NIST-CSF_Alignment'!D130,_Output!C:C,"C",_Output!B:B,1)</f>
        <v>0</v>
      </c>
      <c r="M130" s="225">
        <f>SUMIFS(_Output!H:H,_Output!G:G,'_NIST-CSF_Alignment'!D130,_Output!C:C,"C")</f>
        <v>0</v>
      </c>
      <c r="N130" s="225">
        <f>SUMIFS(_Output!I:I,_Output!G:G,'_NIST-CSF_Alignment'!D130,_Output!C:C,"C")</f>
        <v>0</v>
      </c>
      <c r="O130" s="225">
        <f>SUMIFS(_Output!J:J,_Output!G:G,'_NIST-CSF_Alignment'!D130,_Output!C:C,"C")</f>
        <v>0</v>
      </c>
      <c r="P130" s="215"/>
      <c r="Q130" s="215"/>
      <c r="R130" s="220"/>
    </row>
    <row r="131" spans="1:18" x14ac:dyDescent="0.3">
      <c r="A131" s="687" t="s">
        <v>4384</v>
      </c>
      <c r="B131" s="687" t="s">
        <v>1307</v>
      </c>
      <c r="C131" s="718" t="s">
        <v>4500</v>
      </c>
      <c r="D131" s="245" t="s">
        <v>4505</v>
      </c>
      <c r="E131" s="711">
        <f>COUNTIFS(_Output!G:G,'_NIST-CSF_Alignment'!D131,_Output!C:C,"M",_Output!B:B,1)</f>
        <v>0</v>
      </c>
      <c r="F131" s="226">
        <f>SUMIFS(_Output!H:H,_Output!G:G,'_NIST-CSF_Alignment'!D131,_Output!C:C,"M")</f>
        <v>0</v>
      </c>
      <c r="G131" s="218">
        <f>SUMIFS(_Output!I:I,_Output!G:G,'_NIST-CSF_Alignment'!D131,_Output!C:C,"M")</f>
        <v>0</v>
      </c>
      <c r="H131" s="218">
        <f>SUMIFS(_Output!J:J,_Output!G:G,'_NIST-CSF_Alignment'!D131,_Output!C:C,"M")</f>
        <v>0</v>
      </c>
      <c r="I131" s="218"/>
      <c r="J131" s="215"/>
      <c r="K131" s="220"/>
      <c r="L131" s="231">
        <f>COUNTIFS(_Output!G:G,'_NIST-CSF_Alignment'!D131,_Output!C:C,"C",_Output!B:B,1)</f>
        <v>0</v>
      </c>
      <c r="M131" s="225">
        <f>SUMIFS(_Output!H:H,_Output!G:G,'_NIST-CSF_Alignment'!D131,_Output!C:C,"C")</f>
        <v>0</v>
      </c>
      <c r="N131" s="225">
        <f>SUMIFS(_Output!I:I,_Output!G:G,'_NIST-CSF_Alignment'!D131,_Output!C:C,"C")</f>
        <v>0</v>
      </c>
      <c r="O131" s="225">
        <f>SUMIFS(_Output!J:J,_Output!G:G,'_NIST-CSF_Alignment'!D131,_Output!C:C,"C")</f>
        <v>0</v>
      </c>
      <c r="P131" s="215"/>
      <c r="Q131" s="215"/>
      <c r="R131" s="220"/>
    </row>
    <row r="132" spans="1:18" x14ac:dyDescent="0.3">
      <c r="A132" s="687" t="s">
        <v>4384</v>
      </c>
      <c r="B132" s="687" t="s">
        <v>1307</v>
      </c>
      <c r="C132" s="719" t="s">
        <v>4500</v>
      </c>
      <c r="D132" s="245" t="s">
        <v>4506</v>
      </c>
      <c r="E132" s="723">
        <f>COUNTIFS(_Output!G:G,'_NIST-CSF_Alignment'!D132,_Output!C:C,"M",_Output!B:B,1)</f>
        <v>0</v>
      </c>
      <c r="F132" s="229">
        <f>SUMIFS(_Output!H:H,_Output!G:G,'_NIST-CSF_Alignment'!D132,_Output!C:C,"M")</f>
        <v>0</v>
      </c>
      <c r="G132" s="218">
        <f>SUMIFS(_Output!I:I,_Output!G:G,'_NIST-CSF_Alignment'!D132,_Output!C:C,"M")</f>
        <v>0</v>
      </c>
      <c r="H132" s="218">
        <f>SUMIFS(_Output!J:J,_Output!G:G,'_NIST-CSF_Alignment'!D132,_Output!C:C,"M")</f>
        <v>0</v>
      </c>
      <c r="I132" s="218"/>
      <c r="J132" s="215"/>
      <c r="K132" s="220"/>
      <c r="L132" s="629">
        <f>COUNTIFS(_Output!G:G,'_NIST-CSF_Alignment'!D132,_Output!C:C,"C",_Output!B:B,1)</f>
        <v>0</v>
      </c>
      <c r="M132" s="228">
        <f>SUMIFS(_Output!H:H,_Output!G:G,'_NIST-CSF_Alignment'!D132,_Output!C:C,"C")</f>
        <v>0</v>
      </c>
      <c r="N132" s="228">
        <f>SUMIFS(_Output!I:I,_Output!G:G,'_NIST-CSF_Alignment'!D132,_Output!C:C,"C")</f>
        <v>0</v>
      </c>
      <c r="O132" s="228">
        <f>SUMIFS(_Output!J:J,_Output!G:G,'_NIST-CSF_Alignment'!D132,_Output!C:C,"C")</f>
        <v>0</v>
      </c>
      <c r="P132" s="215"/>
      <c r="Q132" s="215"/>
      <c r="R132" s="220"/>
    </row>
    <row r="133" spans="1:18" x14ac:dyDescent="0.3">
      <c r="A133" s="714"/>
      <c r="B133" s="710"/>
      <c r="C133" s="710"/>
      <c r="D133" s="237"/>
      <c r="E133" s="241" t="s">
        <v>333</v>
      </c>
      <c r="F133" s="233">
        <f>SUMIFS(F127:F132,$E127:$E132, "&gt;0")</f>
        <v>0</v>
      </c>
      <c r="G133" s="233">
        <f t="shared" ref="G133:H133" si="28">SUMIFS(G127:G132,$E127:$E132, "&gt;0")</f>
        <v>0</v>
      </c>
      <c r="H133" s="233">
        <f t="shared" si="28"/>
        <v>0</v>
      </c>
      <c r="I133" s="233">
        <f>IFERROR(IF(ROUND(100*(G133-F133)/(H133-F133),2) &lt; 0, 0, ROUND(100*(G133-F133)/(H133-F133),2)),0)</f>
        <v>0</v>
      </c>
      <c r="J133" s="234">
        <f>IF(F133&gt;0,1,0)</f>
        <v>0</v>
      </c>
      <c r="K133" s="235"/>
      <c r="L133" s="236" t="s">
        <v>333</v>
      </c>
      <c r="M133" s="234">
        <f>SUMIFS(M127:M132,$L127:$L132, "&gt;0")</f>
        <v>1</v>
      </c>
      <c r="N133" s="234">
        <f t="shared" ref="N133:O133" si="29">SUMIFS(N127:N132,$L127:$L132, "&gt;0")</f>
        <v>0</v>
      </c>
      <c r="O133" s="234">
        <f t="shared" si="29"/>
        <v>5</v>
      </c>
      <c r="P133" s="234">
        <f>IFERROR(IF(ROUND(100*(N133-M133)/(O133-M133),2) &lt; 0, 0, ROUND(100*(N133-M133)/(O133-M133),2)),0)</f>
        <v>0</v>
      </c>
      <c r="Q133" s="234">
        <f>IF(M133&gt;0,1,0)</f>
        <v>1</v>
      </c>
      <c r="R133" s="237"/>
    </row>
    <row r="134" spans="1:18" x14ac:dyDescent="0.3">
      <c r="A134" s="687" t="s">
        <v>4384</v>
      </c>
      <c r="B134" s="687" t="s">
        <v>1307</v>
      </c>
      <c r="C134" s="717" t="s">
        <v>4507</v>
      </c>
      <c r="D134" s="245" t="s">
        <v>4508</v>
      </c>
      <c r="E134" s="723">
        <f>COUNTIFS(_Output!G:G,'_NIST-CSF_Alignment'!D134,_Output!C:C,"M",_Output!B:B,1)</f>
        <v>0</v>
      </c>
      <c r="F134" s="229">
        <f>SUMIFS(_Output!H:H,_Output!G:G,'_NIST-CSF_Alignment'!D134,_Output!C:C,"M")</f>
        <v>0</v>
      </c>
      <c r="G134" s="218">
        <f>SUMIFS(_Output!I:I,_Output!G:G,'_NIST-CSF_Alignment'!D134,_Output!C:C,"M")</f>
        <v>0</v>
      </c>
      <c r="H134" s="218">
        <f>SUMIFS(_Output!J:J,_Output!G:G,'_NIST-CSF_Alignment'!D134,_Output!C:C,"M")</f>
        <v>0</v>
      </c>
      <c r="I134" s="218"/>
      <c r="J134" s="215"/>
      <c r="K134" s="220"/>
      <c r="L134" s="629">
        <f>COUNTIFS(_Output!G:G,'_NIST-CSF_Alignment'!D134,_Output!C:C,"C",_Output!B:B,1)</f>
        <v>0</v>
      </c>
      <c r="M134" s="228">
        <f>SUMIFS(_Output!H:H,_Output!G:G,'_NIST-CSF_Alignment'!D134,_Output!C:C,"C")</f>
        <v>0</v>
      </c>
      <c r="N134" s="228">
        <f>SUMIFS(_Output!I:I,_Output!G:G,'_NIST-CSF_Alignment'!D134,_Output!C:C,"C")</f>
        <v>0</v>
      </c>
      <c r="O134" s="228">
        <f>SUMIFS(_Output!J:J,_Output!G:G,'_NIST-CSF_Alignment'!D134,_Output!C:C,"C")</f>
        <v>0</v>
      </c>
      <c r="P134" s="215"/>
      <c r="Q134" s="215"/>
      <c r="R134" s="220"/>
    </row>
    <row r="135" spans="1:18" ht="15.15" thickBot="1" x14ac:dyDescent="0.35">
      <c r="A135" s="692" t="s">
        <v>4384</v>
      </c>
      <c r="B135" s="692" t="s">
        <v>1307</v>
      </c>
      <c r="C135" s="620" t="s">
        <v>4507</v>
      </c>
      <c r="D135" s="660" t="s">
        <v>4509</v>
      </c>
      <c r="E135" s="711">
        <f>COUNTIFS(_Output!G:G,'_NIST-CSF_Alignment'!D135,_Output!C:C,"M",_Output!B:B,1)</f>
        <v>0</v>
      </c>
      <c r="F135" s="226">
        <f>SUMIFS(_Output!H:H,_Output!G:G,'_NIST-CSF_Alignment'!D135,_Output!C:C,"M")</f>
        <v>0</v>
      </c>
      <c r="G135" s="218">
        <f>SUMIFS(_Output!I:I,_Output!G:G,'_NIST-CSF_Alignment'!D135,_Output!C:C,"M")</f>
        <v>0</v>
      </c>
      <c r="H135" s="218">
        <f>SUMIFS(_Output!J:J,_Output!G:G,'_NIST-CSF_Alignment'!D135,_Output!C:C,"M")</f>
        <v>0</v>
      </c>
      <c r="I135" s="218"/>
      <c r="J135" s="215"/>
      <c r="K135" s="220"/>
      <c r="L135" s="231">
        <f>COUNTIFS(_Output!G:G,'_NIST-CSF_Alignment'!D135,_Output!C:C,"C",_Output!B:B,1)</f>
        <v>0</v>
      </c>
      <c r="M135" s="225">
        <f>SUMIFS(_Output!H:H,_Output!G:G,'_NIST-CSF_Alignment'!D135,_Output!C:C,"C")</f>
        <v>0</v>
      </c>
      <c r="N135" s="225">
        <f>SUMIFS(_Output!I:I,_Output!G:G,'_NIST-CSF_Alignment'!D135,_Output!C:C,"C")</f>
        <v>0</v>
      </c>
      <c r="O135" s="225">
        <f>SUMIFS(_Output!J:J,_Output!G:G,'_NIST-CSF_Alignment'!D135,_Output!C:C,"C")</f>
        <v>0</v>
      </c>
      <c r="P135" s="215"/>
      <c r="Q135" s="215"/>
      <c r="R135" s="220"/>
    </row>
    <row r="136" spans="1:18" ht="15.15" thickBot="1" x14ac:dyDescent="0.35">
      <c r="A136" s="716"/>
      <c r="B136" s="716"/>
      <c r="C136" s="716"/>
      <c r="D136" s="232"/>
      <c r="E136" s="241" t="s">
        <v>333</v>
      </c>
      <c r="F136" s="233">
        <f>SUMIFS(F134:F135,$E134:$E135, "&gt;0")</f>
        <v>0</v>
      </c>
      <c r="G136" s="233">
        <f t="shared" ref="G136:H136" si="30">SUMIFS(G134:G135,$E134:$E135, "&gt;0")</f>
        <v>0</v>
      </c>
      <c r="H136" s="233">
        <f t="shared" si="30"/>
        <v>0</v>
      </c>
      <c r="I136" s="233">
        <f>IFERROR(IF(ROUND(100*(G136-F136)/(H136-F136),2) &lt; 0, 0, ROUND(100*(G136-F136)/(H136-F136),2)),0)</f>
        <v>0</v>
      </c>
      <c r="J136" s="234">
        <f>IF(F136&gt;0,1,0)</f>
        <v>0</v>
      </c>
      <c r="K136" s="235"/>
      <c r="L136" s="236" t="s">
        <v>333</v>
      </c>
      <c r="M136" s="234">
        <f>SUMIFS(M134:M135,$L134:$L135, "&gt;0")</f>
        <v>0</v>
      </c>
      <c r="N136" s="234">
        <f t="shared" ref="N136:O136" si="31">SUMIFS(N134:N135,$L134:$L135, "&gt;0")</f>
        <v>0</v>
      </c>
      <c r="O136" s="234">
        <f t="shared" si="31"/>
        <v>0</v>
      </c>
      <c r="P136" s="234">
        <f>IFERROR(IF(ROUND(100*(N136-M136)/(O136-M136),2) &lt; 0, 0, ROUND(100*(N136-M136)/(O136-M136),2)),0)</f>
        <v>0</v>
      </c>
      <c r="Q136" s="234">
        <f>IF(M136&gt;0,1,0)</f>
        <v>0</v>
      </c>
      <c r="R136" s="238"/>
    </row>
    <row r="137" spans="1:18" ht="15.15" thickBot="1" x14ac:dyDescent="0.35">
      <c r="A137" s="716"/>
      <c r="B137" s="716"/>
      <c r="C137" s="716"/>
      <c r="D137" s="232"/>
      <c r="E137" s="247" t="s">
        <v>1313</v>
      </c>
      <c r="F137" s="221"/>
      <c r="G137" s="221"/>
      <c r="H137" s="221"/>
      <c r="I137" s="221">
        <f>SUM(I127:I136)</f>
        <v>0</v>
      </c>
      <c r="J137" s="222">
        <f>SUM(J127:J136)</f>
        <v>0</v>
      </c>
      <c r="K137" s="223">
        <f>IFERROR(ROUND(I137/J137,2),0)</f>
        <v>0</v>
      </c>
      <c r="L137" s="224" t="s">
        <v>1313</v>
      </c>
      <c r="M137" s="222"/>
      <c r="N137" s="222"/>
      <c r="O137" s="222"/>
      <c r="P137" s="222">
        <f>SUM(P127:P136)</f>
        <v>0</v>
      </c>
      <c r="Q137" s="222">
        <f>SUM(Q127:Q136)</f>
        <v>1</v>
      </c>
      <c r="R137" s="223">
        <f>IFERROR(ROUND(P137/Q137,2),0)</f>
        <v>0</v>
      </c>
    </row>
  </sheetData>
  <mergeCells count="4">
    <mergeCell ref="L1:R1"/>
    <mergeCell ref="A1:D1"/>
    <mergeCell ref="E1:K1"/>
    <mergeCell ref="A2:R3"/>
  </mergeCells>
  <phoneticPr fontId="24" type="noConversion"/>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Blad10"/>
  <dimension ref="A2:Q285"/>
  <sheetViews>
    <sheetView topLeftCell="A208" workbookViewId="0">
      <selection activeCell="G25" sqref="G25"/>
    </sheetView>
  </sheetViews>
  <sheetFormatPr defaultRowHeight="14.55" x14ac:dyDescent="0.3"/>
  <cols>
    <col min="1" max="1" width="15.77734375" bestFit="1" customWidth="1"/>
    <col min="2" max="2" width="19" bestFit="1" customWidth="1"/>
    <col min="5" max="5" width="17.5546875" bestFit="1" customWidth="1"/>
    <col min="6" max="6" width="11.21875" bestFit="1" customWidth="1"/>
    <col min="7" max="7" width="13.77734375" bestFit="1" customWidth="1"/>
    <col min="8" max="9" width="9.77734375" bestFit="1" customWidth="1"/>
  </cols>
  <sheetData>
    <row r="2" spans="1:17" x14ac:dyDescent="0.3">
      <c r="A2" t="s">
        <v>374</v>
      </c>
    </row>
    <row r="3" spans="1:17" x14ac:dyDescent="0.3">
      <c r="A3">
        <v>11</v>
      </c>
      <c r="B3" t="str">
        <f>_Input!C20</f>
        <v>Incomplete</v>
      </c>
      <c r="N3" s="1"/>
      <c r="O3" s="1"/>
      <c r="P3" s="1"/>
      <c r="Q3" s="1"/>
    </row>
    <row r="4" spans="1:17" x14ac:dyDescent="0.3">
      <c r="A4">
        <v>12</v>
      </c>
      <c r="B4" t="str">
        <f>_Input!C21</f>
        <v>Partially complete</v>
      </c>
      <c r="N4" s="1"/>
      <c r="O4" s="1"/>
      <c r="P4" s="1"/>
      <c r="Q4" s="1"/>
    </row>
    <row r="5" spans="1:17" x14ac:dyDescent="0.3">
      <c r="A5">
        <v>13</v>
      </c>
      <c r="B5" t="str">
        <f>_Input!C21</f>
        <v>Partially complete</v>
      </c>
      <c r="N5" s="1"/>
      <c r="O5" s="1"/>
      <c r="P5" s="1"/>
      <c r="Q5" s="1"/>
    </row>
    <row r="6" spans="1:17" x14ac:dyDescent="0.3">
      <c r="A6">
        <v>14</v>
      </c>
      <c r="B6" t="str">
        <f>_Input!C21</f>
        <v>Partially complete</v>
      </c>
      <c r="N6" s="1"/>
      <c r="O6" s="1"/>
      <c r="P6" s="1"/>
      <c r="Q6" s="1"/>
    </row>
    <row r="7" spans="1:17" x14ac:dyDescent="0.3">
      <c r="A7">
        <v>15</v>
      </c>
      <c r="B7" t="str">
        <f>_Input!C22</f>
        <v>Averagely complete</v>
      </c>
      <c r="N7" s="1"/>
      <c r="O7" s="1"/>
      <c r="P7" s="1"/>
      <c r="Q7" s="1"/>
    </row>
    <row r="8" spans="1:17" x14ac:dyDescent="0.3">
      <c r="A8">
        <v>16</v>
      </c>
      <c r="B8" t="str">
        <f>_Input!C22</f>
        <v>Averagely complete</v>
      </c>
      <c r="N8" s="1"/>
      <c r="O8" s="1"/>
      <c r="P8" s="1"/>
      <c r="Q8" s="1"/>
    </row>
    <row r="9" spans="1:17" x14ac:dyDescent="0.3">
      <c r="A9">
        <v>17</v>
      </c>
      <c r="B9" t="str">
        <f>_Input!C22</f>
        <v>Averagely complete</v>
      </c>
    </row>
    <row r="10" spans="1:17" x14ac:dyDescent="0.3">
      <c r="A10">
        <v>18</v>
      </c>
      <c r="B10" t="str">
        <f>_Input!C22</f>
        <v>Averagely complete</v>
      </c>
    </row>
    <row r="11" spans="1:17" x14ac:dyDescent="0.3">
      <c r="A11">
        <v>19</v>
      </c>
      <c r="B11" t="str">
        <f>_Input!C23</f>
        <v>Mostly complete</v>
      </c>
    </row>
    <row r="12" spans="1:17" x14ac:dyDescent="0.3">
      <c r="A12">
        <v>20</v>
      </c>
      <c r="B12" t="str">
        <f>_Input!C23</f>
        <v>Mostly complete</v>
      </c>
    </row>
    <row r="13" spans="1:17" x14ac:dyDescent="0.3">
      <c r="A13">
        <v>21</v>
      </c>
      <c r="B13" t="str">
        <f>_Input!C23</f>
        <v>Mostly complete</v>
      </c>
    </row>
    <row r="14" spans="1:17" x14ac:dyDescent="0.3">
      <c r="A14">
        <v>22</v>
      </c>
      <c r="B14" t="str">
        <f>_Input!C24</f>
        <v>Fully complete</v>
      </c>
    </row>
    <row r="16" spans="1:17" x14ac:dyDescent="0.3">
      <c r="A16" t="s">
        <v>373</v>
      </c>
    </row>
    <row r="17" spans="1:2" x14ac:dyDescent="0.3">
      <c r="A17">
        <v>14</v>
      </c>
      <c r="B17" t="str">
        <f>_Input!C20</f>
        <v>Incomplete</v>
      </c>
    </row>
    <row r="18" spans="1:2" x14ac:dyDescent="0.3">
      <c r="A18">
        <v>15</v>
      </c>
      <c r="B18" t="str">
        <f>_Input!C21</f>
        <v>Partially complete</v>
      </c>
    </row>
    <row r="19" spans="1:2" x14ac:dyDescent="0.3">
      <c r="A19">
        <v>16</v>
      </c>
      <c r="B19" t="str">
        <f>_Input!C21</f>
        <v>Partially complete</v>
      </c>
    </row>
    <row r="20" spans="1:2" x14ac:dyDescent="0.3">
      <c r="A20">
        <v>17</v>
      </c>
      <c r="B20" t="str">
        <f>_Input!C21</f>
        <v>Partially complete</v>
      </c>
    </row>
    <row r="21" spans="1:2" x14ac:dyDescent="0.3">
      <c r="A21">
        <v>18</v>
      </c>
      <c r="B21" t="str">
        <f>_Input!C21</f>
        <v>Partially complete</v>
      </c>
    </row>
    <row r="22" spans="1:2" x14ac:dyDescent="0.3">
      <c r="A22">
        <v>19</v>
      </c>
      <c r="B22" t="str">
        <f>_Input!C22</f>
        <v>Averagely complete</v>
      </c>
    </row>
    <row r="23" spans="1:2" x14ac:dyDescent="0.3">
      <c r="A23">
        <v>20</v>
      </c>
      <c r="B23" t="str">
        <f>_Input!C22</f>
        <v>Averagely complete</v>
      </c>
    </row>
    <row r="24" spans="1:2" x14ac:dyDescent="0.3">
      <c r="A24">
        <v>21</v>
      </c>
      <c r="B24" t="str">
        <f>_Input!C22</f>
        <v>Averagely complete</v>
      </c>
    </row>
    <row r="25" spans="1:2" x14ac:dyDescent="0.3">
      <c r="A25">
        <v>22</v>
      </c>
      <c r="B25" t="str">
        <f>_Input!C22</f>
        <v>Averagely complete</v>
      </c>
    </row>
    <row r="26" spans="1:2" x14ac:dyDescent="0.3">
      <c r="A26">
        <v>23</v>
      </c>
      <c r="B26" t="str">
        <f>_Input!C22</f>
        <v>Averagely complete</v>
      </c>
    </row>
    <row r="27" spans="1:2" x14ac:dyDescent="0.3">
      <c r="A27">
        <v>24</v>
      </c>
      <c r="B27" t="str">
        <f>_Input!C23</f>
        <v>Mostly complete</v>
      </c>
    </row>
    <row r="28" spans="1:2" x14ac:dyDescent="0.3">
      <c r="A28">
        <v>25</v>
      </c>
      <c r="B28" t="str">
        <f>_Input!C23</f>
        <v>Mostly complete</v>
      </c>
    </row>
    <row r="29" spans="1:2" x14ac:dyDescent="0.3">
      <c r="A29">
        <v>26</v>
      </c>
      <c r="B29" t="str">
        <f>_Input!C23</f>
        <v>Mostly complete</v>
      </c>
    </row>
    <row r="30" spans="1:2" x14ac:dyDescent="0.3">
      <c r="A30">
        <v>27</v>
      </c>
      <c r="B30" t="str">
        <f>_Input!C23</f>
        <v>Mostly complete</v>
      </c>
    </row>
    <row r="31" spans="1:2" x14ac:dyDescent="0.3">
      <c r="A31">
        <v>28</v>
      </c>
      <c r="B31" t="str">
        <f>_Input!C24</f>
        <v>Fully complete</v>
      </c>
    </row>
    <row r="33" spans="1:2" x14ac:dyDescent="0.3">
      <c r="A33" t="s">
        <v>2356</v>
      </c>
    </row>
    <row r="34" spans="1:2" x14ac:dyDescent="0.3">
      <c r="A34">
        <v>8</v>
      </c>
      <c r="B34" t="str">
        <f>_Input!C20</f>
        <v>Incomplete</v>
      </c>
    </row>
    <row r="35" spans="1:2" x14ac:dyDescent="0.3">
      <c r="A35">
        <v>9</v>
      </c>
      <c r="B35" t="str">
        <f>_Input!C21</f>
        <v>Partially complete</v>
      </c>
    </row>
    <row r="36" spans="1:2" x14ac:dyDescent="0.3">
      <c r="A36">
        <v>10</v>
      </c>
      <c r="B36" t="str">
        <f>_Input!C21</f>
        <v>Partially complete</v>
      </c>
    </row>
    <row r="37" spans="1:2" x14ac:dyDescent="0.3">
      <c r="A37">
        <v>11</v>
      </c>
      <c r="B37" t="str">
        <f>_Input!C22</f>
        <v>Averagely complete</v>
      </c>
    </row>
    <row r="38" spans="1:2" x14ac:dyDescent="0.3">
      <c r="A38">
        <v>12</v>
      </c>
      <c r="B38" t="str">
        <f>_Input!C22</f>
        <v>Averagely complete</v>
      </c>
    </row>
    <row r="39" spans="1:2" x14ac:dyDescent="0.3">
      <c r="A39">
        <v>13</v>
      </c>
      <c r="B39" t="str">
        <f>_Input!C22</f>
        <v>Averagely complete</v>
      </c>
    </row>
    <row r="40" spans="1:2" x14ac:dyDescent="0.3">
      <c r="A40">
        <v>14</v>
      </c>
      <c r="B40" t="str">
        <f>_Input!C23</f>
        <v>Mostly complete</v>
      </c>
    </row>
    <row r="41" spans="1:2" x14ac:dyDescent="0.3">
      <c r="A41">
        <v>15</v>
      </c>
      <c r="B41" t="str">
        <f>_Input!C23</f>
        <v>Mostly complete</v>
      </c>
    </row>
    <row r="42" spans="1:2" x14ac:dyDescent="0.3">
      <c r="A42">
        <v>16</v>
      </c>
      <c r="B42" t="str">
        <f>_Input!C24</f>
        <v>Fully complete</v>
      </c>
    </row>
    <row r="44" spans="1:2" x14ac:dyDescent="0.3">
      <c r="A44" t="s">
        <v>457</v>
      </c>
    </row>
    <row r="45" spans="1:2" x14ac:dyDescent="0.3">
      <c r="A45">
        <v>10</v>
      </c>
      <c r="B45" t="str">
        <f>_Input!C20</f>
        <v>Incomplete</v>
      </c>
    </row>
    <row r="46" spans="1:2" x14ac:dyDescent="0.3">
      <c r="A46">
        <v>11</v>
      </c>
      <c r="B46" t="str">
        <f>_Input!C21</f>
        <v>Partially complete</v>
      </c>
    </row>
    <row r="47" spans="1:2" x14ac:dyDescent="0.3">
      <c r="A47">
        <v>12</v>
      </c>
      <c r="B47" t="str">
        <f>_Input!C21</f>
        <v>Partially complete</v>
      </c>
    </row>
    <row r="48" spans="1:2" x14ac:dyDescent="0.3">
      <c r="A48">
        <v>13</v>
      </c>
      <c r="B48" t="str">
        <f>_Input!C21</f>
        <v>Partially complete</v>
      </c>
    </row>
    <row r="49" spans="1:2" x14ac:dyDescent="0.3">
      <c r="A49">
        <v>14</v>
      </c>
      <c r="B49" t="str">
        <f>_Input!C22</f>
        <v>Averagely complete</v>
      </c>
    </row>
    <row r="50" spans="1:2" x14ac:dyDescent="0.3">
      <c r="A50">
        <v>15</v>
      </c>
      <c r="B50" t="str">
        <f>_Input!C22</f>
        <v>Averagely complete</v>
      </c>
    </row>
    <row r="51" spans="1:2" x14ac:dyDescent="0.3">
      <c r="A51">
        <v>16</v>
      </c>
      <c r="B51" t="str">
        <f>_Input!C22</f>
        <v>Averagely complete</v>
      </c>
    </row>
    <row r="52" spans="1:2" x14ac:dyDescent="0.3">
      <c r="A52">
        <v>17</v>
      </c>
      <c r="B52" t="str">
        <f>_Input!C23</f>
        <v>Mostly complete</v>
      </c>
    </row>
    <row r="53" spans="1:2" x14ac:dyDescent="0.3">
      <c r="A53">
        <v>18</v>
      </c>
      <c r="B53" t="str">
        <f>_Input!C23</f>
        <v>Mostly complete</v>
      </c>
    </row>
    <row r="54" spans="1:2" x14ac:dyDescent="0.3">
      <c r="A54">
        <v>19</v>
      </c>
      <c r="B54" t="str">
        <f>_Input!C23</f>
        <v>Mostly complete</v>
      </c>
    </row>
    <row r="55" spans="1:2" x14ac:dyDescent="0.3">
      <c r="A55">
        <v>20</v>
      </c>
      <c r="B55" t="str">
        <f>_Input!C24</f>
        <v>Fully complete</v>
      </c>
    </row>
    <row r="57" spans="1:2" x14ac:dyDescent="0.3">
      <c r="A57" t="s">
        <v>375</v>
      </c>
    </row>
    <row r="58" spans="1:2" x14ac:dyDescent="0.3">
      <c r="A58">
        <v>8</v>
      </c>
      <c r="B58" t="str">
        <f>_Input!C20</f>
        <v>Incomplete</v>
      </c>
    </row>
    <row r="59" spans="1:2" x14ac:dyDescent="0.3">
      <c r="A59">
        <v>9</v>
      </c>
      <c r="B59" t="str">
        <f>_Input!C21</f>
        <v>Partially complete</v>
      </c>
    </row>
    <row r="60" spans="1:2" x14ac:dyDescent="0.3">
      <c r="A60">
        <v>10</v>
      </c>
      <c r="B60" t="str">
        <f>_Input!C21</f>
        <v>Partially complete</v>
      </c>
    </row>
    <row r="61" spans="1:2" x14ac:dyDescent="0.3">
      <c r="A61">
        <v>11</v>
      </c>
      <c r="B61" t="str">
        <f>_Input!C22</f>
        <v>Averagely complete</v>
      </c>
    </row>
    <row r="62" spans="1:2" x14ac:dyDescent="0.3">
      <c r="A62">
        <v>12</v>
      </c>
      <c r="B62" t="str">
        <f>_Input!C22</f>
        <v>Averagely complete</v>
      </c>
    </row>
    <row r="63" spans="1:2" x14ac:dyDescent="0.3">
      <c r="A63">
        <v>13</v>
      </c>
      <c r="B63" t="str">
        <f>_Input!C22</f>
        <v>Averagely complete</v>
      </c>
    </row>
    <row r="64" spans="1:2" x14ac:dyDescent="0.3">
      <c r="A64">
        <v>14</v>
      </c>
      <c r="B64" t="str">
        <f>_Input!C23</f>
        <v>Mostly complete</v>
      </c>
    </row>
    <row r="65" spans="1:2" x14ac:dyDescent="0.3">
      <c r="A65">
        <v>15</v>
      </c>
      <c r="B65" t="str">
        <f>_Input!C23</f>
        <v>Mostly complete</v>
      </c>
    </row>
    <row r="66" spans="1:2" x14ac:dyDescent="0.3">
      <c r="A66">
        <v>16</v>
      </c>
      <c r="B66" t="str">
        <f>_Input!C24</f>
        <v>Fully complete</v>
      </c>
    </row>
    <row r="68" spans="1:2" x14ac:dyDescent="0.3">
      <c r="A68" t="s">
        <v>380</v>
      </c>
    </row>
    <row r="69" spans="1:2" x14ac:dyDescent="0.3">
      <c r="A69">
        <v>6</v>
      </c>
      <c r="B69" t="str">
        <f>_Input!C20</f>
        <v>Incomplete</v>
      </c>
    </row>
    <row r="70" spans="1:2" x14ac:dyDescent="0.3">
      <c r="A70">
        <v>7</v>
      </c>
      <c r="B70" t="str">
        <f>_Input!C21</f>
        <v>Partially complete</v>
      </c>
    </row>
    <row r="71" spans="1:2" x14ac:dyDescent="0.3">
      <c r="A71">
        <v>8</v>
      </c>
      <c r="B71" t="str">
        <f>_Input!C22</f>
        <v>Averagely complete</v>
      </c>
    </row>
    <row r="72" spans="1:2" x14ac:dyDescent="0.3">
      <c r="A72">
        <v>9</v>
      </c>
      <c r="B72" t="str">
        <f>_Input!C22</f>
        <v>Averagely complete</v>
      </c>
    </row>
    <row r="73" spans="1:2" x14ac:dyDescent="0.3">
      <c r="A73">
        <v>10</v>
      </c>
      <c r="B73" t="str">
        <f>_Input!C22</f>
        <v>Averagely complete</v>
      </c>
    </row>
    <row r="74" spans="1:2" x14ac:dyDescent="0.3">
      <c r="A74">
        <v>11</v>
      </c>
      <c r="B74" t="str">
        <f>_Input!C23</f>
        <v>Mostly complete</v>
      </c>
    </row>
    <row r="75" spans="1:2" x14ac:dyDescent="0.3">
      <c r="A75">
        <v>12</v>
      </c>
      <c r="B75" t="str">
        <f>_Input!C24</f>
        <v>Fully complete</v>
      </c>
    </row>
    <row r="77" spans="1:2" x14ac:dyDescent="0.3">
      <c r="A77" t="s">
        <v>382</v>
      </c>
    </row>
    <row r="78" spans="1:2" x14ac:dyDescent="0.3">
      <c r="A78">
        <v>3</v>
      </c>
      <c r="B78" t="str">
        <f>_Input!C20</f>
        <v>Incomplete</v>
      </c>
    </row>
    <row r="79" spans="1:2" x14ac:dyDescent="0.3">
      <c r="A79">
        <v>4</v>
      </c>
      <c r="B79" t="str">
        <f>_Input!C21</f>
        <v>Partially complete</v>
      </c>
    </row>
    <row r="80" spans="1:2" x14ac:dyDescent="0.3">
      <c r="A80">
        <v>5</v>
      </c>
      <c r="B80" t="str">
        <f>_Input!C23</f>
        <v>Mostly complete</v>
      </c>
    </row>
    <row r="81" spans="1:2" x14ac:dyDescent="0.3">
      <c r="A81">
        <v>6</v>
      </c>
      <c r="B81" t="str">
        <f>_Input!C24</f>
        <v>Fully complete</v>
      </c>
    </row>
    <row r="83" spans="1:2" x14ac:dyDescent="0.3">
      <c r="A83" t="s">
        <v>401</v>
      </c>
    </row>
    <row r="84" spans="1:2" x14ac:dyDescent="0.3">
      <c r="A84">
        <v>11</v>
      </c>
      <c r="B84" t="str">
        <f>_Input!C20</f>
        <v>Incomplete</v>
      </c>
    </row>
    <row r="85" spans="1:2" x14ac:dyDescent="0.3">
      <c r="A85">
        <v>12</v>
      </c>
      <c r="B85" t="str">
        <f>_Input!C21</f>
        <v>Partially complete</v>
      </c>
    </row>
    <row r="86" spans="1:2" x14ac:dyDescent="0.3">
      <c r="A86">
        <v>13</v>
      </c>
      <c r="B86" t="str">
        <f>_Input!C21</f>
        <v>Partially complete</v>
      </c>
    </row>
    <row r="87" spans="1:2" x14ac:dyDescent="0.3">
      <c r="A87">
        <v>14</v>
      </c>
      <c r="B87" t="str">
        <f>_Input!C21</f>
        <v>Partially complete</v>
      </c>
    </row>
    <row r="88" spans="1:2" x14ac:dyDescent="0.3">
      <c r="A88">
        <v>15</v>
      </c>
      <c r="B88" t="str">
        <f>_Input!C22</f>
        <v>Averagely complete</v>
      </c>
    </row>
    <row r="89" spans="1:2" x14ac:dyDescent="0.3">
      <c r="A89">
        <v>16</v>
      </c>
      <c r="B89" t="str">
        <f>_Input!C22</f>
        <v>Averagely complete</v>
      </c>
    </row>
    <row r="90" spans="1:2" x14ac:dyDescent="0.3">
      <c r="A90">
        <v>17</v>
      </c>
      <c r="B90" t="str">
        <f>_Input!C22</f>
        <v>Averagely complete</v>
      </c>
    </row>
    <row r="91" spans="1:2" x14ac:dyDescent="0.3">
      <c r="A91">
        <v>18</v>
      </c>
      <c r="B91" t="str">
        <f>_Input!C22</f>
        <v>Averagely complete</v>
      </c>
    </row>
    <row r="92" spans="1:2" x14ac:dyDescent="0.3">
      <c r="A92">
        <v>19</v>
      </c>
      <c r="B92" t="str">
        <f>_Input!C23</f>
        <v>Mostly complete</v>
      </c>
    </row>
    <row r="93" spans="1:2" x14ac:dyDescent="0.3">
      <c r="A93">
        <v>20</v>
      </c>
      <c r="B93" t="str">
        <f>_Input!C23</f>
        <v>Mostly complete</v>
      </c>
    </row>
    <row r="94" spans="1:2" x14ac:dyDescent="0.3">
      <c r="A94">
        <v>21</v>
      </c>
      <c r="B94" t="str">
        <f>_Input!C23</f>
        <v>Mostly complete</v>
      </c>
    </row>
    <row r="95" spans="1:2" x14ac:dyDescent="0.3">
      <c r="A95">
        <v>22</v>
      </c>
      <c r="B95" t="str">
        <f>_Input!C24</f>
        <v>Fully complete</v>
      </c>
    </row>
    <row r="97" spans="1:2" x14ac:dyDescent="0.3">
      <c r="A97" t="s">
        <v>402</v>
      </c>
    </row>
    <row r="98" spans="1:2" x14ac:dyDescent="0.3">
      <c r="A98">
        <v>12</v>
      </c>
      <c r="B98" t="str">
        <f>_Input!C20</f>
        <v>Incomplete</v>
      </c>
    </row>
    <row r="99" spans="1:2" x14ac:dyDescent="0.3">
      <c r="A99">
        <v>13</v>
      </c>
      <c r="B99" t="str">
        <f>_Input!C21</f>
        <v>Partially complete</v>
      </c>
    </row>
    <row r="100" spans="1:2" x14ac:dyDescent="0.3">
      <c r="A100">
        <v>14</v>
      </c>
      <c r="B100" t="str">
        <f>_Input!C21</f>
        <v>Partially complete</v>
      </c>
    </row>
    <row r="101" spans="1:2" x14ac:dyDescent="0.3">
      <c r="A101">
        <v>15</v>
      </c>
      <c r="B101" t="str">
        <f>_Input!C21</f>
        <v>Partially complete</v>
      </c>
    </row>
    <row r="102" spans="1:2" x14ac:dyDescent="0.3">
      <c r="A102">
        <v>16</v>
      </c>
      <c r="B102" t="str">
        <f>_Input!C22</f>
        <v>Averagely complete</v>
      </c>
    </row>
    <row r="103" spans="1:2" x14ac:dyDescent="0.3">
      <c r="A103">
        <v>17</v>
      </c>
      <c r="B103" t="str">
        <f>_Input!C22</f>
        <v>Averagely complete</v>
      </c>
    </row>
    <row r="104" spans="1:2" x14ac:dyDescent="0.3">
      <c r="A104">
        <v>18</v>
      </c>
      <c r="B104" t="str">
        <f>_Input!C22</f>
        <v>Averagely complete</v>
      </c>
    </row>
    <row r="105" spans="1:2" x14ac:dyDescent="0.3">
      <c r="A105">
        <v>19</v>
      </c>
      <c r="B105" t="str">
        <f>_Input!C22</f>
        <v>Averagely complete</v>
      </c>
    </row>
    <row r="106" spans="1:2" x14ac:dyDescent="0.3">
      <c r="A106">
        <v>20</v>
      </c>
      <c r="B106" t="str">
        <f>_Input!C22</f>
        <v>Averagely complete</v>
      </c>
    </row>
    <row r="107" spans="1:2" x14ac:dyDescent="0.3">
      <c r="A107">
        <v>21</v>
      </c>
      <c r="B107" t="str">
        <f>_Input!C23</f>
        <v>Mostly complete</v>
      </c>
    </row>
    <row r="108" spans="1:2" x14ac:dyDescent="0.3">
      <c r="A108">
        <v>22</v>
      </c>
      <c r="B108" t="str">
        <f>_Input!C23</f>
        <v>Mostly complete</v>
      </c>
    </row>
    <row r="109" spans="1:2" x14ac:dyDescent="0.3">
      <c r="A109">
        <v>23</v>
      </c>
      <c r="B109" t="str">
        <f>_Input!C23</f>
        <v>Mostly complete</v>
      </c>
    </row>
    <row r="110" spans="1:2" x14ac:dyDescent="0.3">
      <c r="A110">
        <v>24</v>
      </c>
      <c r="B110" t="str">
        <f>_Input!C24</f>
        <v>Fully complete</v>
      </c>
    </row>
    <row r="112" spans="1:2" x14ac:dyDescent="0.3">
      <c r="A112" t="s">
        <v>399</v>
      </c>
    </row>
    <row r="113" spans="1:2" x14ac:dyDescent="0.3">
      <c r="A113">
        <v>11</v>
      </c>
      <c r="B113" t="str">
        <f>_Input!C20</f>
        <v>Incomplete</v>
      </c>
    </row>
    <row r="114" spans="1:2" x14ac:dyDescent="0.3">
      <c r="A114">
        <v>12</v>
      </c>
      <c r="B114" t="str">
        <f>_Input!C21</f>
        <v>Partially complete</v>
      </c>
    </row>
    <row r="115" spans="1:2" x14ac:dyDescent="0.3">
      <c r="A115">
        <v>13</v>
      </c>
      <c r="B115" t="str">
        <f>_Input!C21</f>
        <v>Partially complete</v>
      </c>
    </row>
    <row r="116" spans="1:2" x14ac:dyDescent="0.3">
      <c r="A116">
        <v>14</v>
      </c>
      <c r="B116" t="str">
        <f>_Input!C21</f>
        <v>Partially complete</v>
      </c>
    </row>
    <row r="117" spans="1:2" x14ac:dyDescent="0.3">
      <c r="A117">
        <v>15</v>
      </c>
      <c r="B117" t="str">
        <f>_Input!C22</f>
        <v>Averagely complete</v>
      </c>
    </row>
    <row r="118" spans="1:2" x14ac:dyDescent="0.3">
      <c r="A118">
        <v>16</v>
      </c>
      <c r="B118" t="str">
        <f>_Input!C22</f>
        <v>Averagely complete</v>
      </c>
    </row>
    <row r="119" spans="1:2" x14ac:dyDescent="0.3">
      <c r="A119">
        <v>17</v>
      </c>
      <c r="B119" t="str">
        <f>_Input!C22</f>
        <v>Averagely complete</v>
      </c>
    </row>
    <row r="120" spans="1:2" x14ac:dyDescent="0.3">
      <c r="A120">
        <v>18</v>
      </c>
      <c r="B120" t="str">
        <f>_Input!C22</f>
        <v>Averagely complete</v>
      </c>
    </row>
    <row r="121" spans="1:2" x14ac:dyDescent="0.3">
      <c r="A121">
        <v>19</v>
      </c>
      <c r="B121" t="str">
        <f>_Input!C23</f>
        <v>Mostly complete</v>
      </c>
    </row>
    <row r="122" spans="1:2" x14ac:dyDescent="0.3">
      <c r="A122">
        <v>20</v>
      </c>
      <c r="B122" t="str">
        <f>_Input!C23</f>
        <v>Mostly complete</v>
      </c>
    </row>
    <row r="123" spans="1:2" x14ac:dyDescent="0.3">
      <c r="A123">
        <v>21</v>
      </c>
      <c r="B123" t="str">
        <f>_Input!C23</f>
        <v>Mostly complete</v>
      </c>
    </row>
    <row r="124" spans="1:2" x14ac:dyDescent="0.3">
      <c r="A124">
        <v>22</v>
      </c>
      <c r="B124" t="str">
        <f>_Input!C24</f>
        <v>Fully complete</v>
      </c>
    </row>
    <row r="126" spans="1:2" x14ac:dyDescent="0.3">
      <c r="A126" t="s">
        <v>400</v>
      </c>
    </row>
    <row r="127" spans="1:2" x14ac:dyDescent="0.3">
      <c r="A127">
        <v>11</v>
      </c>
      <c r="B127" t="str">
        <f>_Input!C20</f>
        <v>Incomplete</v>
      </c>
    </row>
    <row r="128" spans="1:2" x14ac:dyDescent="0.3">
      <c r="A128">
        <v>12</v>
      </c>
      <c r="B128" t="str">
        <f>_Input!C21</f>
        <v>Partially complete</v>
      </c>
    </row>
    <row r="129" spans="1:2" x14ac:dyDescent="0.3">
      <c r="A129">
        <v>13</v>
      </c>
      <c r="B129" t="str">
        <f>_Input!C21</f>
        <v>Partially complete</v>
      </c>
    </row>
    <row r="130" spans="1:2" x14ac:dyDescent="0.3">
      <c r="A130">
        <v>14</v>
      </c>
      <c r="B130" t="str">
        <f>_Input!C21</f>
        <v>Partially complete</v>
      </c>
    </row>
    <row r="131" spans="1:2" x14ac:dyDescent="0.3">
      <c r="A131">
        <v>15</v>
      </c>
      <c r="B131" t="str">
        <f>_Input!C22</f>
        <v>Averagely complete</v>
      </c>
    </row>
    <row r="132" spans="1:2" x14ac:dyDescent="0.3">
      <c r="A132">
        <v>16</v>
      </c>
      <c r="B132" t="str">
        <f>_Input!C22</f>
        <v>Averagely complete</v>
      </c>
    </row>
    <row r="133" spans="1:2" x14ac:dyDescent="0.3">
      <c r="A133">
        <v>17</v>
      </c>
      <c r="B133" t="str">
        <f>_Input!C22</f>
        <v>Averagely complete</v>
      </c>
    </row>
    <row r="134" spans="1:2" x14ac:dyDescent="0.3">
      <c r="A134">
        <v>18</v>
      </c>
      <c r="B134" t="str">
        <f>_Input!C22</f>
        <v>Averagely complete</v>
      </c>
    </row>
    <row r="135" spans="1:2" x14ac:dyDescent="0.3">
      <c r="A135">
        <v>19</v>
      </c>
      <c r="B135" t="str">
        <f>_Input!C23</f>
        <v>Mostly complete</v>
      </c>
    </row>
    <row r="136" spans="1:2" x14ac:dyDescent="0.3">
      <c r="A136">
        <v>20</v>
      </c>
      <c r="B136" t="str">
        <f>_Input!C23</f>
        <v>Mostly complete</v>
      </c>
    </row>
    <row r="137" spans="1:2" x14ac:dyDescent="0.3">
      <c r="A137">
        <v>21</v>
      </c>
      <c r="B137" t="str">
        <f>_Input!C23</f>
        <v>Mostly complete</v>
      </c>
    </row>
    <row r="138" spans="1:2" x14ac:dyDescent="0.3">
      <c r="A138">
        <v>22</v>
      </c>
      <c r="B138" t="str">
        <f>_Input!C24</f>
        <v>Fully complete</v>
      </c>
    </row>
    <row r="140" spans="1:2" x14ac:dyDescent="0.3">
      <c r="A140" t="s">
        <v>2102</v>
      </c>
    </row>
    <row r="141" spans="1:2" x14ac:dyDescent="0.3">
      <c r="A141">
        <v>11</v>
      </c>
      <c r="B141" t="str">
        <f>_Input!C20</f>
        <v>Incomplete</v>
      </c>
    </row>
    <row r="142" spans="1:2" x14ac:dyDescent="0.3">
      <c r="A142">
        <v>12</v>
      </c>
      <c r="B142" t="str">
        <f>_Input!C21</f>
        <v>Partially complete</v>
      </c>
    </row>
    <row r="143" spans="1:2" x14ac:dyDescent="0.3">
      <c r="A143">
        <v>13</v>
      </c>
      <c r="B143" t="str">
        <f>_Input!C21</f>
        <v>Partially complete</v>
      </c>
    </row>
    <row r="144" spans="1:2" x14ac:dyDescent="0.3">
      <c r="A144">
        <v>14</v>
      </c>
      <c r="B144" t="str">
        <f>_Input!C21</f>
        <v>Partially complete</v>
      </c>
    </row>
    <row r="145" spans="1:2" x14ac:dyDescent="0.3">
      <c r="A145">
        <v>15</v>
      </c>
      <c r="B145" t="str">
        <f>_Input!C22</f>
        <v>Averagely complete</v>
      </c>
    </row>
    <row r="146" spans="1:2" x14ac:dyDescent="0.3">
      <c r="A146">
        <v>16</v>
      </c>
      <c r="B146" t="str">
        <f>_Input!C22</f>
        <v>Averagely complete</v>
      </c>
    </row>
    <row r="147" spans="1:2" x14ac:dyDescent="0.3">
      <c r="A147">
        <v>17</v>
      </c>
      <c r="B147" t="str">
        <f>_Input!C22</f>
        <v>Averagely complete</v>
      </c>
    </row>
    <row r="148" spans="1:2" x14ac:dyDescent="0.3">
      <c r="A148">
        <v>18</v>
      </c>
      <c r="B148" t="str">
        <f>_Input!C22</f>
        <v>Averagely complete</v>
      </c>
    </row>
    <row r="149" spans="1:2" x14ac:dyDescent="0.3">
      <c r="A149">
        <v>19</v>
      </c>
      <c r="B149" t="str">
        <f>_Input!C23</f>
        <v>Mostly complete</v>
      </c>
    </row>
    <row r="150" spans="1:2" x14ac:dyDescent="0.3">
      <c r="A150">
        <v>20</v>
      </c>
      <c r="B150" t="str">
        <f>_Input!C23</f>
        <v>Mostly complete</v>
      </c>
    </row>
    <row r="151" spans="1:2" x14ac:dyDescent="0.3">
      <c r="A151">
        <v>21</v>
      </c>
      <c r="B151" t="str">
        <f>_Input!C23</f>
        <v>Mostly complete</v>
      </c>
    </row>
    <row r="152" spans="1:2" x14ac:dyDescent="0.3">
      <c r="A152">
        <v>22</v>
      </c>
      <c r="B152" t="str">
        <f>_Input!C24</f>
        <v>Fully complete</v>
      </c>
    </row>
    <row r="154" spans="1:2" x14ac:dyDescent="0.3">
      <c r="A154" t="s">
        <v>3469</v>
      </c>
    </row>
    <row r="155" spans="1:2" x14ac:dyDescent="0.3">
      <c r="A155">
        <v>10</v>
      </c>
      <c r="B155" t="s">
        <v>50</v>
      </c>
    </row>
    <row r="156" spans="1:2" x14ac:dyDescent="0.3">
      <c r="A156">
        <v>11</v>
      </c>
      <c r="B156" t="s">
        <v>51</v>
      </c>
    </row>
    <row r="157" spans="1:2" x14ac:dyDescent="0.3">
      <c r="A157">
        <v>12</v>
      </c>
      <c r="B157" t="s">
        <v>51</v>
      </c>
    </row>
    <row r="158" spans="1:2" x14ac:dyDescent="0.3">
      <c r="A158">
        <v>13</v>
      </c>
      <c r="B158" t="s">
        <v>51</v>
      </c>
    </row>
    <row r="159" spans="1:2" x14ac:dyDescent="0.3">
      <c r="A159">
        <v>14</v>
      </c>
      <c r="B159" t="s">
        <v>331</v>
      </c>
    </row>
    <row r="160" spans="1:2" x14ac:dyDescent="0.3">
      <c r="A160">
        <v>15</v>
      </c>
      <c r="B160" t="s">
        <v>331</v>
      </c>
    </row>
    <row r="161" spans="1:2" x14ac:dyDescent="0.3">
      <c r="A161">
        <v>16</v>
      </c>
      <c r="B161" t="s">
        <v>331</v>
      </c>
    </row>
    <row r="162" spans="1:2" x14ac:dyDescent="0.3">
      <c r="A162">
        <v>17</v>
      </c>
      <c r="B162" t="s">
        <v>52</v>
      </c>
    </row>
    <row r="163" spans="1:2" x14ac:dyDescent="0.3">
      <c r="A163">
        <v>18</v>
      </c>
      <c r="B163" t="s">
        <v>52</v>
      </c>
    </row>
    <row r="164" spans="1:2" x14ac:dyDescent="0.3">
      <c r="A164">
        <v>19</v>
      </c>
      <c r="B164" t="s">
        <v>52</v>
      </c>
    </row>
    <row r="165" spans="1:2" x14ac:dyDescent="0.3">
      <c r="A165">
        <v>20</v>
      </c>
      <c r="B165" t="s">
        <v>53</v>
      </c>
    </row>
    <row r="167" spans="1:2" x14ac:dyDescent="0.3">
      <c r="A167" t="s">
        <v>3486</v>
      </c>
    </row>
    <row r="168" spans="1:2" x14ac:dyDescent="0.3">
      <c r="A168">
        <v>6</v>
      </c>
      <c r="B168" t="s">
        <v>50</v>
      </c>
    </row>
    <row r="169" spans="1:2" x14ac:dyDescent="0.3">
      <c r="A169">
        <v>7</v>
      </c>
      <c r="B169" t="s">
        <v>51</v>
      </c>
    </row>
    <row r="170" spans="1:2" x14ac:dyDescent="0.3">
      <c r="A170">
        <v>8</v>
      </c>
      <c r="B170" t="s">
        <v>331</v>
      </c>
    </row>
    <row r="171" spans="1:2" x14ac:dyDescent="0.3">
      <c r="A171">
        <v>9</v>
      </c>
      <c r="B171" t="s">
        <v>331</v>
      </c>
    </row>
    <row r="172" spans="1:2" x14ac:dyDescent="0.3">
      <c r="A172">
        <v>10</v>
      </c>
      <c r="B172" t="s">
        <v>331</v>
      </c>
    </row>
    <row r="173" spans="1:2" x14ac:dyDescent="0.3">
      <c r="A173">
        <v>11</v>
      </c>
      <c r="B173" t="s">
        <v>52</v>
      </c>
    </row>
    <row r="174" spans="1:2" x14ac:dyDescent="0.3">
      <c r="A174">
        <v>12</v>
      </c>
      <c r="B174" t="s">
        <v>53</v>
      </c>
    </row>
    <row r="176" spans="1:2" x14ac:dyDescent="0.3">
      <c r="A176" t="s">
        <v>3588</v>
      </c>
    </row>
    <row r="177" spans="1:2" x14ac:dyDescent="0.3">
      <c r="A177">
        <v>8</v>
      </c>
      <c r="B177" t="s">
        <v>50</v>
      </c>
    </row>
    <row r="178" spans="1:2" x14ac:dyDescent="0.3">
      <c r="A178">
        <v>9</v>
      </c>
      <c r="B178" t="s">
        <v>51</v>
      </c>
    </row>
    <row r="179" spans="1:2" x14ac:dyDescent="0.3">
      <c r="A179">
        <v>10</v>
      </c>
      <c r="B179" t="s">
        <v>51</v>
      </c>
    </row>
    <row r="180" spans="1:2" x14ac:dyDescent="0.3">
      <c r="A180">
        <v>11</v>
      </c>
      <c r="B180" t="s">
        <v>331</v>
      </c>
    </row>
    <row r="181" spans="1:2" x14ac:dyDescent="0.3">
      <c r="A181">
        <v>12</v>
      </c>
      <c r="B181" t="s">
        <v>331</v>
      </c>
    </row>
    <row r="182" spans="1:2" x14ac:dyDescent="0.3">
      <c r="A182">
        <v>13</v>
      </c>
      <c r="B182" t="s">
        <v>331</v>
      </c>
    </row>
    <row r="183" spans="1:2" x14ac:dyDescent="0.3">
      <c r="A183">
        <v>14</v>
      </c>
      <c r="B183" t="s">
        <v>52</v>
      </c>
    </row>
    <row r="184" spans="1:2" x14ac:dyDescent="0.3">
      <c r="A184">
        <v>15</v>
      </c>
      <c r="B184" t="s">
        <v>52</v>
      </c>
    </row>
    <row r="185" spans="1:2" x14ac:dyDescent="0.3">
      <c r="A185">
        <v>16</v>
      </c>
      <c r="B185" t="s">
        <v>53</v>
      </c>
    </row>
    <row r="187" spans="1:2" x14ac:dyDescent="0.3">
      <c r="A187" t="s">
        <v>3589</v>
      </c>
    </row>
    <row r="188" spans="1:2" x14ac:dyDescent="0.3">
      <c r="A188">
        <v>6</v>
      </c>
      <c r="B188" t="s">
        <v>50</v>
      </c>
    </row>
    <row r="189" spans="1:2" x14ac:dyDescent="0.3">
      <c r="A189">
        <v>7</v>
      </c>
      <c r="B189" t="s">
        <v>51</v>
      </c>
    </row>
    <row r="190" spans="1:2" x14ac:dyDescent="0.3">
      <c r="A190">
        <v>8</v>
      </c>
      <c r="B190" t="s">
        <v>331</v>
      </c>
    </row>
    <row r="191" spans="1:2" x14ac:dyDescent="0.3">
      <c r="A191">
        <v>9</v>
      </c>
      <c r="B191" t="s">
        <v>331</v>
      </c>
    </row>
    <row r="192" spans="1:2" x14ac:dyDescent="0.3">
      <c r="A192">
        <v>10</v>
      </c>
      <c r="B192" t="s">
        <v>331</v>
      </c>
    </row>
    <row r="193" spans="1:2" x14ac:dyDescent="0.3">
      <c r="A193">
        <v>11</v>
      </c>
      <c r="B193" t="s">
        <v>52</v>
      </c>
    </row>
    <row r="194" spans="1:2" x14ac:dyDescent="0.3">
      <c r="A194">
        <v>12</v>
      </c>
      <c r="B194" t="s">
        <v>53</v>
      </c>
    </row>
    <row r="196" spans="1:2" x14ac:dyDescent="0.3">
      <c r="A196" t="s">
        <v>3731</v>
      </c>
    </row>
    <row r="197" spans="1:2" x14ac:dyDescent="0.3">
      <c r="A197">
        <v>4</v>
      </c>
      <c r="B197" t="s">
        <v>50</v>
      </c>
    </row>
    <row r="198" spans="1:2" x14ac:dyDescent="0.3">
      <c r="A198">
        <v>5</v>
      </c>
      <c r="B198" t="s">
        <v>51</v>
      </c>
    </row>
    <row r="199" spans="1:2" x14ac:dyDescent="0.3">
      <c r="A199">
        <v>6</v>
      </c>
      <c r="B199" t="s">
        <v>331</v>
      </c>
    </row>
    <row r="200" spans="1:2" x14ac:dyDescent="0.3">
      <c r="A200">
        <v>7</v>
      </c>
      <c r="B200" t="s">
        <v>52</v>
      </c>
    </row>
    <row r="201" spans="1:2" x14ac:dyDescent="0.3">
      <c r="A201">
        <v>8</v>
      </c>
      <c r="B201" t="s">
        <v>53</v>
      </c>
    </row>
    <row r="203" spans="1:2" x14ac:dyDescent="0.3">
      <c r="A203" t="s">
        <v>3732</v>
      </c>
    </row>
    <row r="204" spans="1:2" x14ac:dyDescent="0.3">
      <c r="A204">
        <v>3</v>
      </c>
      <c r="B204" t="s">
        <v>50</v>
      </c>
    </row>
    <row r="205" spans="1:2" x14ac:dyDescent="0.3">
      <c r="A205">
        <v>4</v>
      </c>
      <c r="B205" t="s">
        <v>51</v>
      </c>
    </row>
    <row r="206" spans="1:2" x14ac:dyDescent="0.3">
      <c r="A206">
        <v>5</v>
      </c>
      <c r="B206" t="s">
        <v>52</v>
      </c>
    </row>
    <row r="207" spans="1:2" x14ac:dyDescent="0.3">
      <c r="A207">
        <v>6</v>
      </c>
      <c r="B207" t="s">
        <v>53</v>
      </c>
    </row>
    <row r="209" spans="1:2" x14ac:dyDescent="0.3">
      <c r="A209" t="s">
        <v>4327</v>
      </c>
    </row>
    <row r="210" spans="1:2" x14ac:dyDescent="0.3">
      <c r="A210">
        <v>9</v>
      </c>
      <c r="B210" t="s">
        <v>50</v>
      </c>
    </row>
    <row r="211" spans="1:2" x14ac:dyDescent="0.3">
      <c r="A211">
        <v>10</v>
      </c>
      <c r="B211" t="s">
        <v>51</v>
      </c>
    </row>
    <row r="212" spans="1:2" x14ac:dyDescent="0.3">
      <c r="A212">
        <v>11</v>
      </c>
      <c r="B212" t="s">
        <v>51</v>
      </c>
    </row>
    <row r="213" spans="1:2" x14ac:dyDescent="0.3">
      <c r="A213">
        <v>12</v>
      </c>
      <c r="B213" t="s">
        <v>331</v>
      </c>
    </row>
    <row r="214" spans="1:2" x14ac:dyDescent="0.3">
      <c r="A214">
        <v>13</v>
      </c>
      <c r="B214" t="s">
        <v>331</v>
      </c>
    </row>
    <row r="215" spans="1:2" x14ac:dyDescent="0.3">
      <c r="A215">
        <v>14</v>
      </c>
      <c r="B215" t="s">
        <v>331</v>
      </c>
    </row>
    <row r="216" spans="1:2" x14ac:dyDescent="0.3">
      <c r="A216">
        <v>15</v>
      </c>
      <c r="B216" t="s">
        <v>331</v>
      </c>
    </row>
    <row r="217" spans="1:2" x14ac:dyDescent="0.3">
      <c r="A217">
        <v>16</v>
      </c>
      <c r="B217" t="s">
        <v>52</v>
      </c>
    </row>
    <row r="218" spans="1:2" x14ac:dyDescent="0.3">
      <c r="A218">
        <v>17</v>
      </c>
      <c r="B218" t="s">
        <v>52</v>
      </c>
    </row>
    <row r="219" spans="1:2" x14ac:dyDescent="0.3">
      <c r="A219">
        <v>18</v>
      </c>
      <c r="B219" t="s">
        <v>53</v>
      </c>
    </row>
    <row r="221" spans="1:2" x14ac:dyDescent="0.3">
      <c r="A221" t="s">
        <v>4328</v>
      </c>
    </row>
    <row r="222" spans="1:2" x14ac:dyDescent="0.3">
      <c r="A222">
        <v>6</v>
      </c>
      <c r="B222" t="s">
        <v>50</v>
      </c>
    </row>
    <row r="223" spans="1:2" x14ac:dyDescent="0.3">
      <c r="A223">
        <v>7</v>
      </c>
      <c r="B223" t="s">
        <v>51</v>
      </c>
    </row>
    <row r="224" spans="1:2" x14ac:dyDescent="0.3">
      <c r="A224">
        <v>8</v>
      </c>
      <c r="B224" t="s">
        <v>331</v>
      </c>
    </row>
    <row r="225" spans="1:2" x14ac:dyDescent="0.3">
      <c r="A225">
        <v>9</v>
      </c>
      <c r="B225" t="s">
        <v>331</v>
      </c>
    </row>
    <row r="226" spans="1:2" x14ac:dyDescent="0.3">
      <c r="A226">
        <v>10</v>
      </c>
      <c r="B226" t="s">
        <v>331</v>
      </c>
    </row>
    <row r="227" spans="1:2" x14ac:dyDescent="0.3">
      <c r="A227">
        <v>11</v>
      </c>
      <c r="B227" t="s">
        <v>52</v>
      </c>
    </row>
    <row r="228" spans="1:2" x14ac:dyDescent="0.3">
      <c r="A228">
        <v>12</v>
      </c>
      <c r="B228" t="s">
        <v>53</v>
      </c>
    </row>
    <row r="230" spans="1:2" x14ac:dyDescent="0.3">
      <c r="A230" t="s">
        <v>4329</v>
      </c>
    </row>
    <row r="231" spans="1:2" x14ac:dyDescent="0.3">
      <c r="A231">
        <v>5</v>
      </c>
      <c r="B231" t="s">
        <v>50</v>
      </c>
    </row>
    <row r="232" spans="1:2" x14ac:dyDescent="0.3">
      <c r="A232">
        <v>6</v>
      </c>
      <c r="B232" t="s">
        <v>51</v>
      </c>
    </row>
    <row r="233" spans="1:2" x14ac:dyDescent="0.3">
      <c r="A233">
        <v>7</v>
      </c>
      <c r="B233" t="s">
        <v>331</v>
      </c>
    </row>
    <row r="234" spans="1:2" x14ac:dyDescent="0.3">
      <c r="A234">
        <v>8</v>
      </c>
      <c r="B234" t="s">
        <v>331</v>
      </c>
    </row>
    <row r="235" spans="1:2" x14ac:dyDescent="0.3">
      <c r="A235">
        <v>9</v>
      </c>
      <c r="B235" t="s">
        <v>52</v>
      </c>
    </row>
    <row r="236" spans="1:2" x14ac:dyDescent="0.3">
      <c r="A236">
        <v>10</v>
      </c>
      <c r="B236" t="s">
        <v>53</v>
      </c>
    </row>
    <row r="238" spans="1:2" x14ac:dyDescent="0.3">
      <c r="A238" t="s">
        <v>4701</v>
      </c>
    </row>
    <row r="239" spans="1:2" x14ac:dyDescent="0.3">
      <c r="A239">
        <v>5</v>
      </c>
      <c r="B239" t="s">
        <v>50</v>
      </c>
    </row>
    <row r="240" spans="1:2" x14ac:dyDescent="0.3">
      <c r="A240">
        <v>6</v>
      </c>
      <c r="B240" t="s">
        <v>51</v>
      </c>
    </row>
    <row r="241" spans="1:2" x14ac:dyDescent="0.3">
      <c r="A241">
        <v>7</v>
      </c>
      <c r="B241" t="s">
        <v>331</v>
      </c>
    </row>
    <row r="242" spans="1:2" x14ac:dyDescent="0.3">
      <c r="A242">
        <v>8</v>
      </c>
      <c r="B242" t="s">
        <v>331</v>
      </c>
    </row>
    <row r="243" spans="1:2" x14ac:dyDescent="0.3">
      <c r="A243">
        <v>9</v>
      </c>
      <c r="B243" t="s">
        <v>52</v>
      </c>
    </row>
    <row r="244" spans="1:2" x14ac:dyDescent="0.3">
      <c r="A244">
        <v>10</v>
      </c>
      <c r="B244" t="s">
        <v>53</v>
      </c>
    </row>
    <row r="246" spans="1:2" x14ac:dyDescent="0.3">
      <c r="A246" t="s">
        <v>4702</v>
      </c>
    </row>
    <row r="247" spans="1:2" x14ac:dyDescent="0.3">
      <c r="A247">
        <v>8</v>
      </c>
      <c r="B247" t="s">
        <v>50</v>
      </c>
    </row>
    <row r="248" spans="1:2" x14ac:dyDescent="0.3">
      <c r="A248">
        <v>9</v>
      </c>
      <c r="B248" t="s">
        <v>51</v>
      </c>
    </row>
    <row r="249" spans="1:2" x14ac:dyDescent="0.3">
      <c r="A249">
        <v>10</v>
      </c>
      <c r="B249" t="s">
        <v>51</v>
      </c>
    </row>
    <row r="250" spans="1:2" x14ac:dyDescent="0.3">
      <c r="A250">
        <v>11</v>
      </c>
      <c r="B250" t="s">
        <v>331</v>
      </c>
    </row>
    <row r="251" spans="1:2" x14ac:dyDescent="0.3">
      <c r="A251">
        <v>12</v>
      </c>
      <c r="B251" t="s">
        <v>331</v>
      </c>
    </row>
    <row r="252" spans="1:2" x14ac:dyDescent="0.3">
      <c r="A252">
        <v>13</v>
      </c>
      <c r="B252" t="s">
        <v>331</v>
      </c>
    </row>
    <row r="253" spans="1:2" x14ac:dyDescent="0.3">
      <c r="A253">
        <v>14</v>
      </c>
      <c r="B253" t="s">
        <v>52</v>
      </c>
    </row>
    <row r="254" spans="1:2" x14ac:dyDescent="0.3">
      <c r="A254">
        <v>15</v>
      </c>
      <c r="B254" t="s">
        <v>52</v>
      </c>
    </row>
    <row r="255" spans="1:2" x14ac:dyDescent="0.3">
      <c r="A255">
        <v>16</v>
      </c>
      <c r="B255" t="s">
        <v>53</v>
      </c>
    </row>
    <row r="257" spans="1:2" x14ac:dyDescent="0.3">
      <c r="A257" t="s">
        <v>4714</v>
      </c>
    </row>
    <row r="258" spans="1:2" x14ac:dyDescent="0.3">
      <c r="A258">
        <v>5</v>
      </c>
      <c r="B258" t="s">
        <v>50</v>
      </c>
    </row>
    <row r="259" spans="1:2" x14ac:dyDescent="0.3">
      <c r="A259">
        <v>6</v>
      </c>
      <c r="B259" t="s">
        <v>51</v>
      </c>
    </row>
    <row r="260" spans="1:2" x14ac:dyDescent="0.3">
      <c r="A260">
        <v>7</v>
      </c>
      <c r="B260" t="s">
        <v>331</v>
      </c>
    </row>
    <row r="261" spans="1:2" x14ac:dyDescent="0.3">
      <c r="A261">
        <v>8</v>
      </c>
      <c r="B261" t="s">
        <v>331</v>
      </c>
    </row>
    <row r="262" spans="1:2" x14ac:dyDescent="0.3">
      <c r="A262">
        <v>9</v>
      </c>
      <c r="B262" t="s">
        <v>52</v>
      </c>
    </row>
    <row r="263" spans="1:2" x14ac:dyDescent="0.3">
      <c r="A263">
        <v>10</v>
      </c>
      <c r="B263" t="s">
        <v>53</v>
      </c>
    </row>
    <row r="266" spans="1:2" x14ac:dyDescent="0.3">
      <c r="A266" t="s">
        <v>4787</v>
      </c>
    </row>
    <row r="267" spans="1:2" x14ac:dyDescent="0.3">
      <c r="A267">
        <v>8</v>
      </c>
      <c r="B267" t="s">
        <v>50</v>
      </c>
    </row>
    <row r="268" spans="1:2" x14ac:dyDescent="0.3">
      <c r="A268">
        <v>9</v>
      </c>
      <c r="B268" t="s">
        <v>51</v>
      </c>
    </row>
    <row r="269" spans="1:2" x14ac:dyDescent="0.3">
      <c r="A269">
        <v>10</v>
      </c>
      <c r="B269" t="s">
        <v>51</v>
      </c>
    </row>
    <row r="270" spans="1:2" x14ac:dyDescent="0.3">
      <c r="A270">
        <v>11</v>
      </c>
      <c r="B270" t="s">
        <v>331</v>
      </c>
    </row>
    <row r="271" spans="1:2" x14ac:dyDescent="0.3">
      <c r="A271">
        <v>12</v>
      </c>
      <c r="B271" t="s">
        <v>331</v>
      </c>
    </row>
    <row r="272" spans="1:2" x14ac:dyDescent="0.3">
      <c r="A272">
        <v>13</v>
      </c>
      <c r="B272" t="s">
        <v>331</v>
      </c>
    </row>
    <row r="273" spans="1:2" x14ac:dyDescent="0.3">
      <c r="A273">
        <v>14</v>
      </c>
      <c r="B273" t="s">
        <v>52</v>
      </c>
    </row>
    <row r="274" spans="1:2" x14ac:dyDescent="0.3">
      <c r="A274">
        <v>15</v>
      </c>
      <c r="B274" t="s">
        <v>52</v>
      </c>
    </row>
    <row r="275" spans="1:2" x14ac:dyDescent="0.3">
      <c r="A275">
        <v>16</v>
      </c>
      <c r="B275" t="s">
        <v>53</v>
      </c>
    </row>
    <row r="277" spans="1:2" x14ac:dyDescent="0.3">
      <c r="A277" t="s">
        <v>4788</v>
      </c>
    </row>
    <row r="278" spans="1:2" x14ac:dyDescent="0.3">
      <c r="A278">
        <v>7</v>
      </c>
      <c r="B278" t="s">
        <v>50</v>
      </c>
    </row>
    <row r="279" spans="1:2" x14ac:dyDescent="0.3">
      <c r="A279">
        <v>8</v>
      </c>
      <c r="B279" t="s">
        <v>51</v>
      </c>
    </row>
    <row r="280" spans="1:2" x14ac:dyDescent="0.3">
      <c r="A280">
        <v>9</v>
      </c>
      <c r="B280" t="s">
        <v>51</v>
      </c>
    </row>
    <row r="281" spans="1:2" x14ac:dyDescent="0.3">
      <c r="A281">
        <v>10</v>
      </c>
      <c r="B281" t="s">
        <v>331</v>
      </c>
    </row>
    <row r="282" spans="1:2" x14ac:dyDescent="0.3">
      <c r="A282">
        <v>11</v>
      </c>
      <c r="B282" t="s">
        <v>331</v>
      </c>
    </row>
    <row r="283" spans="1:2" x14ac:dyDescent="0.3">
      <c r="A283">
        <v>12</v>
      </c>
      <c r="B283" t="s">
        <v>52</v>
      </c>
    </row>
    <row r="284" spans="1:2" x14ac:dyDescent="0.3">
      <c r="A284">
        <v>13</v>
      </c>
      <c r="B284" t="s">
        <v>52</v>
      </c>
    </row>
    <row r="285" spans="1:2" x14ac:dyDescent="0.3">
      <c r="A285">
        <v>14</v>
      </c>
      <c r="B285" t="s">
        <v>53</v>
      </c>
    </row>
  </sheetData>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Blad28"/>
  <dimension ref="A1:E2248"/>
  <sheetViews>
    <sheetView zoomScaleNormal="100" workbookViewId="0">
      <pane ySplit="1" topLeftCell="A549" activePane="bottomLeft" state="frozen"/>
      <selection activeCell="G25" sqref="G25"/>
      <selection pane="bottomLeft" activeCell="G25" sqref="G25"/>
    </sheetView>
  </sheetViews>
  <sheetFormatPr defaultRowHeight="14.55" x14ac:dyDescent="0.3"/>
  <cols>
    <col min="1" max="1" width="37.21875" customWidth="1"/>
    <col min="2" max="2" width="15.77734375" customWidth="1"/>
    <col min="3" max="3" width="61.5546875" customWidth="1"/>
  </cols>
  <sheetData>
    <row r="1" spans="1:3" ht="15.15" thickBot="1" x14ac:dyDescent="0.35">
      <c r="A1" s="184"/>
    </row>
    <row r="2" spans="1:3" ht="15.15" thickBot="1" x14ac:dyDescent="0.35">
      <c r="A2" s="1010" t="s">
        <v>563</v>
      </c>
      <c r="B2" s="1011"/>
      <c r="C2" s="1012"/>
    </row>
    <row r="3" spans="1:3" x14ac:dyDescent="0.3">
      <c r="A3" s="185" t="s">
        <v>180</v>
      </c>
      <c r="B3" s="186" t="s">
        <v>19</v>
      </c>
      <c r="C3" s="186" t="s">
        <v>1171</v>
      </c>
    </row>
    <row r="4" spans="1:3" x14ac:dyDescent="0.3">
      <c r="A4" s="24" t="s">
        <v>11</v>
      </c>
      <c r="B4" s="22">
        <v>0</v>
      </c>
      <c r="C4" s="22" t="s">
        <v>1194</v>
      </c>
    </row>
    <row r="5" spans="1:3" x14ac:dyDescent="0.3">
      <c r="A5" s="24"/>
      <c r="B5" s="22">
        <v>1</v>
      </c>
      <c r="C5" s="22" t="s">
        <v>1195</v>
      </c>
    </row>
    <row r="6" spans="1:3" x14ac:dyDescent="0.3">
      <c r="A6" s="24"/>
      <c r="B6" s="22">
        <v>2</v>
      </c>
      <c r="C6" s="22" t="s">
        <v>1173</v>
      </c>
    </row>
    <row r="7" spans="1:3" x14ac:dyDescent="0.3">
      <c r="A7" s="24"/>
      <c r="B7" s="22">
        <v>3</v>
      </c>
      <c r="C7" s="22" t="s">
        <v>1175</v>
      </c>
    </row>
    <row r="8" spans="1:3" x14ac:dyDescent="0.3">
      <c r="A8" s="24"/>
      <c r="B8" s="22">
        <v>4</v>
      </c>
      <c r="C8" s="22" t="s">
        <v>1176</v>
      </c>
    </row>
    <row r="9" spans="1:3" x14ac:dyDescent="0.3">
      <c r="A9" s="24"/>
      <c r="B9" s="22">
        <v>5</v>
      </c>
      <c r="C9" s="22" t="s">
        <v>1174</v>
      </c>
    </row>
    <row r="10" spans="1:3" x14ac:dyDescent="0.3">
      <c r="A10" s="24" t="s">
        <v>12</v>
      </c>
      <c r="B10" s="22">
        <v>0</v>
      </c>
      <c r="C10" s="22" t="s">
        <v>1194</v>
      </c>
    </row>
    <row r="11" spans="1:3" x14ac:dyDescent="0.3">
      <c r="A11" s="24"/>
      <c r="B11" s="22">
        <v>1</v>
      </c>
      <c r="C11" s="22" t="s">
        <v>1177</v>
      </c>
    </row>
    <row r="12" spans="1:3" x14ac:dyDescent="0.3">
      <c r="A12" s="24"/>
      <c r="B12" s="22">
        <v>2</v>
      </c>
      <c r="C12" s="22" t="s">
        <v>1178</v>
      </c>
    </row>
    <row r="13" spans="1:3" x14ac:dyDescent="0.3">
      <c r="A13" s="24"/>
      <c r="B13" s="22">
        <v>3</v>
      </c>
      <c r="C13" s="22" t="s">
        <v>1179</v>
      </c>
    </row>
    <row r="14" spans="1:3" x14ac:dyDescent="0.3">
      <c r="A14" s="24"/>
      <c r="B14" s="22">
        <v>4</v>
      </c>
      <c r="C14" s="22" t="s">
        <v>1191</v>
      </c>
    </row>
    <row r="15" spans="1:3" x14ac:dyDescent="0.3">
      <c r="A15" s="24"/>
      <c r="B15" s="22">
        <v>5</v>
      </c>
      <c r="C15" s="22" t="s">
        <v>1190</v>
      </c>
    </row>
    <row r="16" spans="1:3" x14ac:dyDescent="0.3">
      <c r="A16" s="24" t="s">
        <v>13</v>
      </c>
      <c r="B16" s="22">
        <v>0</v>
      </c>
      <c r="C16" s="22" t="s">
        <v>1194</v>
      </c>
    </row>
    <row r="17" spans="1:3" x14ac:dyDescent="0.3">
      <c r="A17" s="24"/>
      <c r="B17" s="22">
        <v>1</v>
      </c>
      <c r="C17" s="22" t="s">
        <v>1180</v>
      </c>
    </row>
    <row r="18" spans="1:3" x14ac:dyDescent="0.3">
      <c r="A18" s="24"/>
      <c r="B18" s="22">
        <v>2</v>
      </c>
      <c r="C18" s="22" t="s">
        <v>1182</v>
      </c>
    </row>
    <row r="19" spans="1:3" x14ac:dyDescent="0.3">
      <c r="A19" s="24"/>
      <c r="B19" s="22">
        <v>3</v>
      </c>
      <c r="C19" s="22" t="s">
        <v>1183</v>
      </c>
    </row>
    <row r="20" spans="1:3" x14ac:dyDescent="0.3">
      <c r="A20" s="24"/>
      <c r="B20" s="22">
        <v>4</v>
      </c>
      <c r="C20" s="22" t="s">
        <v>4136</v>
      </c>
    </row>
    <row r="21" spans="1:3" x14ac:dyDescent="0.3">
      <c r="A21" s="24"/>
      <c r="B21" s="22">
        <v>5</v>
      </c>
      <c r="C21" s="22" t="s">
        <v>1181</v>
      </c>
    </row>
    <row r="22" spans="1:3" x14ac:dyDescent="0.3">
      <c r="A22" s="24" t="s">
        <v>137</v>
      </c>
      <c r="B22" s="22">
        <v>0</v>
      </c>
      <c r="C22" s="22" t="s">
        <v>1194</v>
      </c>
    </row>
    <row r="23" spans="1:3" x14ac:dyDescent="0.3">
      <c r="A23" s="24"/>
      <c r="B23" s="26">
        <v>1</v>
      </c>
      <c r="C23" s="26" t="s">
        <v>1185</v>
      </c>
    </row>
    <row r="24" spans="1:3" x14ac:dyDescent="0.3">
      <c r="A24" s="24"/>
      <c r="B24" s="26">
        <v>2</v>
      </c>
      <c r="C24" s="26" t="s">
        <v>1186</v>
      </c>
    </row>
    <row r="25" spans="1:3" x14ac:dyDescent="0.3">
      <c r="A25" s="24"/>
      <c r="B25" s="26">
        <v>3</v>
      </c>
      <c r="C25" s="26" t="s">
        <v>1187</v>
      </c>
    </row>
    <row r="26" spans="1:3" x14ac:dyDescent="0.3">
      <c r="A26" s="24"/>
      <c r="B26" s="26">
        <v>4</v>
      </c>
      <c r="C26" s="26" t="s">
        <v>1188</v>
      </c>
    </row>
    <row r="27" spans="1:3" x14ac:dyDescent="0.3">
      <c r="A27" s="24"/>
      <c r="B27" s="26">
        <v>5</v>
      </c>
      <c r="C27" s="26" t="s">
        <v>1184</v>
      </c>
    </row>
    <row r="28" spans="1:3" x14ac:dyDescent="0.3">
      <c r="A28" s="25" t="s">
        <v>138</v>
      </c>
      <c r="B28" s="26">
        <v>0</v>
      </c>
      <c r="C28" s="26" t="s">
        <v>1194</v>
      </c>
    </row>
    <row r="29" spans="1:3" x14ac:dyDescent="0.3">
      <c r="A29" s="25"/>
      <c r="B29" s="26">
        <v>1</v>
      </c>
      <c r="C29" s="26" t="s">
        <v>1189</v>
      </c>
    </row>
    <row r="30" spans="1:3" x14ac:dyDescent="0.3">
      <c r="A30" s="25"/>
      <c r="B30" s="26">
        <v>2</v>
      </c>
      <c r="C30" s="26" t="s">
        <v>1193</v>
      </c>
    </row>
    <row r="31" spans="1:3" x14ac:dyDescent="0.3">
      <c r="A31" s="25"/>
      <c r="B31" s="26">
        <v>3</v>
      </c>
      <c r="C31" s="26" t="s">
        <v>2400</v>
      </c>
    </row>
    <row r="32" spans="1:3" x14ac:dyDescent="0.3">
      <c r="A32" s="25"/>
      <c r="B32" s="26">
        <v>4</v>
      </c>
      <c r="C32" s="26" t="s">
        <v>1196</v>
      </c>
    </row>
    <row r="33" spans="1:3" ht="15.15" thickBot="1" x14ac:dyDescent="0.35">
      <c r="A33" s="25"/>
      <c r="B33" s="26">
        <v>5</v>
      </c>
      <c r="C33" s="67" t="s">
        <v>1192</v>
      </c>
    </row>
    <row r="34" spans="1:3" x14ac:dyDescent="0.3">
      <c r="A34" s="53" t="s">
        <v>181</v>
      </c>
      <c r="B34" s="65" t="s">
        <v>19</v>
      </c>
      <c r="C34" s="186" t="s">
        <v>1171</v>
      </c>
    </row>
    <row r="35" spans="1:3" x14ac:dyDescent="0.3">
      <c r="A35" s="24" t="s">
        <v>139</v>
      </c>
      <c r="B35" s="22">
        <v>0</v>
      </c>
      <c r="C35" s="22" t="s">
        <v>1194</v>
      </c>
    </row>
    <row r="36" spans="1:3" x14ac:dyDescent="0.3">
      <c r="A36" s="24"/>
      <c r="B36" s="22">
        <v>1</v>
      </c>
      <c r="C36" s="22" t="s">
        <v>1198</v>
      </c>
    </row>
    <row r="37" spans="1:3" x14ac:dyDescent="0.3">
      <c r="A37" s="24"/>
      <c r="B37" s="22">
        <v>2</v>
      </c>
      <c r="C37" s="22" t="s">
        <v>1199</v>
      </c>
    </row>
    <row r="38" spans="1:3" x14ac:dyDescent="0.3">
      <c r="A38" s="24"/>
      <c r="B38" s="22">
        <v>3</v>
      </c>
      <c r="C38" s="22" t="s">
        <v>1200</v>
      </c>
    </row>
    <row r="39" spans="1:3" x14ac:dyDescent="0.3">
      <c r="A39" s="24"/>
      <c r="B39" s="22">
        <v>4</v>
      </c>
      <c r="C39" s="22" t="s">
        <v>1202</v>
      </c>
    </row>
    <row r="40" spans="1:3" x14ac:dyDescent="0.3">
      <c r="A40" s="24"/>
      <c r="B40" s="22">
        <v>5</v>
      </c>
      <c r="C40" s="22" t="s">
        <v>1203</v>
      </c>
    </row>
    <row r="41" spans="1:3" x14ac:dyDescent="0.3">
      <c r="A41" s="24" t="s">
        <v>141</v>
      </c>
      <c r="B41" s="22">
        <v>0</v>
      </c>
      <c r="C41" s="22" t="s">
        <v>1194</v>
      </c>
    </row>
    <row r="42" spans="1:3" x14ac:dyDescent="0.3">
      <c r="A42" s="24"/>
      <c r="B42" s="22">
        <v>1</v>
      </c>
      <c r="C42" s="22" t="s">
        <v>1177</v>
      </c>
    </row>
    <row r="43" spans="1:3" x14ac:dyDescent="0.3">
      <c r="A43" s="24"/>
      <c r="B43" s="22">
        <v>2</v>
      </c>
      <c r="C43" s="22" t="s">
        <v>1178</v>
      </c>
    </row>
    <row r="44" spans="1:3" x14ac:dyDescent="0.3">
      <c r="A44" s="24"/>
      <c r="B44" s="22">
        <v>3</v>
      </c>
      <c r="C44" s="22" t="s">
        <v>1205</v>
      </c>
    </row>
    <row r="45" spans="1:3" x14ac:dyDescent="0.3">
      <c r="A45" s="24"/>
      <c r="B45" s="22">
        <v>4</v>
      </c>
      <c r="C45" s="22" t="s">
        <v>1201</v>
      </c>
    </row>
    <row r="46" spans="1:3" x14ac:dyDescent="0.3">
      <c r="A46" s="24"/>
      <c r="B46" s="22">
        <v>5</v>
      </c>
      <c r="C46" s="22" t="s">
        <v>1190</v>
      </c>
    </row>
    <row r="47" spans="1:3" x14ac:dyDescent="0.3">
      <c r="A47" s="24" t="s">
        <v>142</v>
      </c>
      <c r="B47" s="22">
        <v>0</v>
      </c>
      <c r="C47" s="22" t="s">
        <v>1194</v>
      </c>
    </row>
    <row r="48" spans="1:3" x14ac:dyDescent="0.3">
      <c r="A48" s="24"/>
      <c r="B48" s="22">
        <v>1</v>
      </c>
      <c r="C48" s="22" t="s">
        <v>1204</v>
      </c>
    </row>
    <row r="49" spans="1:3" x14ac:dyDescent="0.3">
      <c r="A49" s="24"/>
      <c r="B49" s="22">
        <v>2</v>
      </c>
      <c r="C49" s="22" t="s">
        <v>2172</v>
      </c>
    </row>
    <row r="50" spans="1:3" x14ac:dyDescent="0.3">
      <c r="A50" s="24"/>
      <c r="B50" s="22">
        <v>3</v>
      </c>
      <c r="C50" s="22" t="s">
        <v>1209</v>
      </c>
    </row>
    <row r="51" spans="1:3" x14ac:dyDescent="0.3">
      <c r="A51" s="24"/>
      <c r="B51" s="22">
        <v>4</v>
      </c>
      <c r="C51" s="22" t="s">
        <v>1210</v>
      </c>
    </row>
    <row r="52" spans="1:3" x14ac:dyDescent="0.3">
      <c r="A52" s="24"/>
      <c r="B52" s="22">
        <v>5</v>
      </c>
      <c r="C52" s="22" t="s">
        <v>1208</v>
      </c>
    </row>
    <row r="53" spans="1:3" x14ac:dyDescent="0.3">
      <c r="A53" s="24" t="s">
        <v>158</v>
      </c>
      <c r="B53" s="22">
        <v>0</v>
      </c>
      <c r="C53" s="22" t="s">
        <v>1194</v>
      </c>
    </row>
    <row r="54" spans="1:3" x14ac:dyDescent="0.3">
      <c r="A54" s="24"/>
      <c r="B54" s="26">
        <v>1</v>
      </c>
      <c r="C54" s="22" t="s">
        <v>1812</v>
      </c>
    </row>
    <row r="55" spans="1:3" x14ac:dyDescent="0.3">
      <c r="A55" s="24"/>
      <c r="B55" s="26">
        <v>2</v>
      </c>
      <c r="C55" s="22" t="s">
        <v>1777</v>
      </c>
    </row>
    <row r="56" spans="1:3" x14ac:dyDescent="0.3">
      <c r="A56" s="24"/>
      <c r="B56" s="26">
        <v>3</v>
      </c>
      <c r="C56" s="22" t="s">
        <v>1778</v>
      </c>
    </row>
    <row r="57" spans="1:3" x14ac:dyDescent="0.3">
      <c r="A57" s="24"/>
      <c r="B57" s="26">
        <v>4</v>
      </c>
      <c r="C57" s="22" t="s">
        <v>1776</v>
      </c>
    </row>
    <row r="58" spans="1:3" x14ac:dyDescent="0.3">
      <c r="A58" s="24"/>
      <c r="B58" s="26">
        <v>5</v>
      </c>
      <c r="C58" s="22" t="s">
        <v>1811</v>
      </c>
    </row>
    <row r="59" spans="1:3" x14ac:dyDescent="0.3">
      <c r="A59" s="25" t="s">
        <v>203</v>
      </c>
      <c r="B59" s="26">
        <v>0</v>
      </c>
      <c r="C59" s="22" t="s">
        <v>1194</v>
      </c>
    </row>
    <row r="60" spans="1:3" x14ac:dyDescent="0.3">
      <c r="A60" s="25"/>
      <c r="B60" s="26">
        <v>1</v>
      </c>
      <c r="C60" s="26" t="s">
        <v>1206</v>
      </c>
    </row>
    <row r="61" spans="1:3" x14ac:dyDescent="0.3">
      <c r="A61" s="25"/>
      <c r="B61" s="26">
        <v>2</v>
      </c>
      <c r="C61" s="26" t="s">
        <v>1207</v>
      </c>
    </row>
    <row r="62" spans="1:3" x14ac:dyDescent="0.3">
      <c r="A62" s="25"/>
      <c r="B62" s="26">
        <v>3</v>
      </c>
      <c r="C62" s="26" t="s">
        <v>1808</v>
      </c>
    </row>
    <row r="63" spans="1:3" x14ac:dyDescent="0.3">
      <c r="A63" s="25"/>
      <c r="B63" s="26">
        <v>4</v>
      </c>
      <c r="C63" s="26" t="s">
        <v>1809</v>
      </c>
    </row>
    <row r="64" spans="1:3" x14ac:dyDescent="0.3">
      <c r="A64" s="25"/>
      <c r="B64" s="26">
        <v>5</v>
      </c>
      <c r="C64" s="26" t="s">
        <v>1810</v>
      </c>
    </row>
    <row r="65" spans="1:3" x14ac:dyDescent="0.3">
      <c r="A65" s="25" t="s">
        <v>1753</v>
      </c>
      <c r="B65" s="26">
        <v>0</v>
      </c>
      <c r="C65" s="26" t="s">
        <v>1194</v>
      </c>
    </row>
    <row r="66" spans="1:3" x14ac:dyDescent="0.3">
      <c r="A66" s="25"/>
      <c r="B66" s="26">
        <v>1</v>
      </c>
      <c r="C66" s="26" t="s">
        <v>2272</v>
      </c>
    </row>
    <row r="67" spans="1:3" x14ac:dyDescent="0.3">
      <c r="A67" s="25"/>
      <c r="B67" s="26">
        <v>2</v>
      </c>
      <c r="C67" s="26" t="s">
        <v>2273</v>
      </c>
    </row>
    <row r="68" spans="1:3" x14ac:dyDescent="0.3">
      <c r="A68" s="25"/>
      <c r="B68" s="26">
        <v>3</v>
      </c>
      <c r="C68" s="26" t="s">
        <v>2294</v>
      </c>
    </row>
    <row r="69" spans="1:3" x14ac:dyDescent="0.3">
      <c r="A69" s="25"/>
      <c r="B69" s="26">
        <v>4</v>
      </c>
      <c r="C69" s="26" t="s">
        <v>2275</v>
      </c>
    </row>
    <row r="70" spans="1:3" ht="15.15" thickBot="1" x14ac:dyDescent="0.35">
      <c r="A70" s="25"/>
      <c r="B70" s="26">
        <v>5</v>
      </c>
      <c r="C70" s="26" t="s">
        <v>2274</v>
      </c>
    </row>
    <row r="71" spans="1:3" x14ac:dyDescent="0.3">
      <c r="A71" s="53" t="s">
        <v>179</v>
      </c>
      <c r="B71" s="65" t="s">
        <v>19</v>
      </c>
      <c r="C71" s="65" t="s">
        <v>1171</v>
      </c>
    </row>
    <row r="72" spans="1:3" x14ac:dyDescent="0.3">
      <c r="A72" s="24" t="s">
        <v>111</v>
      </c>
      <c r="B72" s="22">
        <v>0</v>
      </c>
      <c r="C72" s="22" t="s">
        <v>1194</v>
      </c>
    </row>
    <row r="73" spans="1:3" x14ac:dyDescent="0.3">
      <c r="A73" s="24"/>
      <c r="B73" s="22">
        <v>1</v>
      </c>
      <c r="C73" s="22" t="s">
        <v>1211</v>
      </c>
    </row>
    <row r="74" spans="1:3" x14ac:dyDescent="0.3">
      <c r="A74" s="24"/>
      <c r="B74" s="22">
        <v>2</v>
      </c>
      <c r="C74" s="22" t="s">
        <v>1178</v>
      </c>
    </row>
    <row r="75" spans="1:3" x14ac:dyDescent="0.3">
      <c r="A75" s="24"/>
      <c r="B75" s="22">
        <v>3</v>
      </c>
      <c r="C75" s="22" t="s">
        <v>1219</v>
      </c>
    </row>
    <row r="76" spans="1:3" x14ac:dyDescent="0.3">
      <c r="A76" s="24"/>
      <c r="B76" s="22">
        <v>4</v>
      </c>
      <c r="C76" s="22" t="s">
        <v>1212</v>
      </c>
    </row>
    <row r="77" spans="1:3" x14ac:dyDescent="0.3">
      <c r="A77" s="24"/>
      <c r="B77" s="22">
        <v>5</v>
      </c>
      <c r="C77" s="22" t="s">
        <v>1213</v>
      </c>
    </row>
    <row r="78" spans="1:3" x14ac:dyDescent="0.3">
      <c r="A78" s="24" t="s">
        <v>69</v>
      </c>
      <c r="B78" s="22">
        <v>0</v>
      </c>
      <c r="C78" s="22" t="s">
        <v>1194</v>
      </c>
    </row>
    <row r="79" spans="1:3" x14ac:dyDescent="0.3">
      <c r="A79" s="24"/>
      <c r="B79" s="22">
        <v>1</v>
      </c>
      <c r="C79" s="22" t="s">
        <v>1215</v>
      </c>
    </row>
    <row r="80" spans="1:3" x14ac:dyDescent="0.3">
      <c r="A80" s="24"/>
      <c r="B80" s="22">
        <v>2</v>
      </c>
      <c r="C80" s="22" t="s">
        <v>1216</v>
      </c>
    </row>
    <row r="81" spans="1:3" x14ac:dyDescent="0.3">
      <c r="A81" s="24"/>
      <c r="B81" s="22">
        <v>3</v>
      </c>
      <c r="C81" s="22" t="s">
        <v>1217</v>
      </c>
    </row>
    <row r="82" spans="1:3" x14ac:dyDescent="0.3">
      <c r="A82" s="24"/>
      <c r="B82" s="22">
        <v>4</v>
      </c>
      <c r="C82" s="22" t="s">
        <v>1218</v>
      </c>
    </row>
    <row r="83" spans="1:3" x14ac:dyDescent="0.3">
      <c r="A83" s="24"/>
      <c r="B83" s="22">
        <v>5</v>
      </c>
      <c r="C83" s="22" t="s">
        <v>1214</v>
      </c>
    </row>
    <row r="84" spans="1:3" x14ac:dyDescent="0.3">
      <c r="A84" s="24" t="s">
        <v>70</v>
      </c>
      <c r="B84" s="22">
        <v>0</v>
      </c>
      <c r="C84" s="22" t="s">
        <v>1194</v>
      </c>
    </row>
    <row r="85" spans="1:3" x14ac:dyDescent="0.3">
      <c r="A85" s="24"/>
      <c r="B85" s="22">
        <v>1</v>
      </c>
      <c r="C85" s="26" t="s">
        <v>1220</v>
      </c>
    </row>
    <row r="86" spans="1:3" x14ac:dyDescent="0.3">
      <c r="A86" s="24"/>
      <c r="B86" s="22">
        <v>2</v>
      </c>
      <c r="C86" s="26" t="s">
        <v>1225</v>
      </c>
    </row>
    <row r="87" spans="1:3" x14ac:dyDescent="0.3">
      <c r="A87" s="24"/>
      <c r="B87" s="22">
        <v>3</v>
      </c>
      <c r="C87" s="26" t="s">
        <v>1229</v>
      </c>
    </row>
    <row r="88" spans="1:3" x14ac:dyDescent="0.3">
      <c r="A88" s="24"/>
      <c r="B88" s="22">
        <v>4</v>
      </c>
      <c r="C88" s="26" t="s">
        <v>1228</v>
      </c>
    </row>
    <row r="89" spans="1:3" x14ac:dyDescent="0.3">
      <c r="A89" s="24"/>
      <c r="B89" s="22">
        <v>5</v>
      </c>
      <c r="C89" s="26" t="s">
        <v>1224</v>
      </c>
    </row>
    <row r="90" spans="1:3" x14ac:dyDescent="0.3">
      <c r="A90" s="25" t="s">
        <v>177</v>
      </c>
      <c r="B90" s="22">
        <v>0</v>
      </c>
      <c r="C90" s="22" t="s">
        <v>1194</v>
      </c>
    </row>
    <row r="91" spans="1:3" x14ac:dyDescent="0.3">
      <c r="A91" s="25"/>
      <c r="B91" s="22">
        <v>1</v>
      </c>
      <c r="C91" s="26" t="s">
        <v>1221</v>
      </c>
    </row>
    <row r="92" spans="1:3" x14ac:dyDescent="0.3">
      <c r="A92" s="25"/>
      <c r="B92" s="22">
        <v>2</v>
      </c>
      <c r="C92" s="26" t="s">
        <v>1226</v>
      </c>
    </row>
    <row r="93" spans="1:3" x14ac:dyDescent="0.3">
      <c r="A93" s="25"/>
      <c r="B93" s="22">
        <v>3</v>
      </c>
      <c r="C93" s="26" t="s">
        <v>1223</v>
      </c>
    </row>
    <row r="94" spans="1:3" x14ac:dyDescent="0.3">
      <c r="A94" s="25"/>
      <c r="B94" s="22">
        <v>4</v>
      </c>
      <c r="C94" s="26" t="s">
        <v>1222</v>
      </c>
    </row>
    <row r="95" spans="1:3" ht="15.15" thickBot="1" x14ac:dyDescent="0.35">
      <c r="A95" s="25"/>
      <c r="B95" s="22">
        <v>5</v>
      </c>
      <c r="C95" s="26" t="s">
        <v>1227</v>
      </c>
    </row>
    <row r="96" spans="1:3" x14ac:dyDescent="0.3">
      <c r="A96" s="53" t="s">
        <v>178</v>
      </c>
      <c r="B96" s="65" t="s">
        <v>19</v>
      </c>
      <c r="C96" s="65" t="s">
        <v>1171</v>
      </c>
    </row>
    <row r="97" spans="1:3" x14ac:dyDescent="0.3">
      <c r="A97" s="24" t="s">
        <v>95</v>
      </c>
      <c r="B97" s="22">
        <v>0</v>
      </c>
      <c r="C97" s="22" t="s">
        <v>1194</v>
      </c>
    </row>
    <row r="98" spans="1:3" x14ac:dyDescent="0.3">
      <c r="A98" s="24"/>
      <c r="B98" s="22">
        <v>1</v>
      </c>
      <c r="C98" s="22" t="s">
        <v>2743</v>
      </c>
    </row>
    <row r="99" spans="1:3" x14ac:dyDescent="0.3">
      <c r="A99" s="24"/>
      <c r="B99" s="22">
        <v>2</v>
      </c>
      <c r="C99" s="22" t="s">
        <v>1244</v>
      </c>
    </row>
    <row r="100" spans="1:3" x14ac:dyDescent="0.3">
      <c r="A100" s="24"/>
      <c r="B100" s="22">
        <v>3</v>
      </c>
      <c r="C100" s="22" t="s">
        <v>1245</v>
      </c>
    </row>
    <row r="101" spans="1:3" x14ac:dyDescent="0.3">
      <c r="A101" s="24"/>
      <c r="B101" s="22">
        <v>4</v>
      </c>
      <c r="C101" s="22" t="s">
        <v>1407</v>
      </c>
    </row>
    <row r="102" spans="1:3" x14ac:dyDescent="0.3">
      <c r="A102" s="24"/>
      <c r="B102" s="22">
        <v>5</v>
      </c>
      <c r="C102" s="22" t="s">
        <v>1243</v>
      </c>
    </row>
    <row r="103" spans="1:3" x14ac:dyDescent="0.3">
      <c r="A103" s="24" t="s">
        <v>96</v>
      </c>
      <c r="B103" s="22">
        <v>0</v>
      </c>
      <c r="C103" s="22" t="s">
        <v>1194</v>
      </c>
    </row>
    <row r="104" spans="1:3" x14ac:dyDescent="0.3">
      <c r="A104" s="24"/>
      <c r="B104" s="22">
        <v>1</v>
      </c>
      <c r="C104" s="22" t="s">
        <v>1250</v>
      </c>
    </row>
    <row r="105" spans="1:3" x14ac:dyDescent="0.3">
      <c r="A105" s="24"/>
      <c r="B105" s="22">
        <v>2</v>
      </c>
      <c r="C105" s="22" t="s">
        <v>1252</v>
      </c>
    </row>
    <row r="106" spans="1:3" x14ac:dyDescent="0.3">
      <c r="A106" s="24"/>
      <c r="B106" s="22">
        <v>3</v>
      </c>
      <c r="C106" s="22" t="s">
        <v>1251</v>
      </c>
    </row>
    <row r="107" spans="1:3" x14ac:dyDescent="0.3">
      <c r="A107" s="24"/>
      <c r="B107" s="22">
        <v>4</v>
      </c>
      <c r="C107" s="22" t="s">
        <v>1249</v>
      </c>
    </row>
    <row r="108" spans="1:3" x14ac:dyDescent="0.3">
      <c r="A108" s="24"/>
      <c r="B108" s="22">
        <v>5</v>
      </c>
      <c r="C108" s="22" t="s">
        <v>1248</v>
      </c>
    </row>
    <row r="109" spans="1:3" x14ac:dyDescent="0.3">
      <c r="A109" s="24" t="s">
        <v>190</v>
      </c>
      <c r="B109" s="22">
        <v>0</v>
      </c>
      <c r="C109" s="22" t="s">
        <v>1194</v>
      </c>
    </row>
    <row r="110" spans="1:3" x14ac:dyDescent="0.3">
      <c r="A110" s="24"/>
      <c r="B110" s="22">
        <v>1</v>
      </c>
      <c r="C110" s="22" t="s">
        <v>2360</v>
      </c>
    </row>
    <row r="111" spans="1:3" x14ac:dyDescent="0.3">
      <c r="A111" s="24"/>
      <c r="B111" s="22">
        <v>2</v>
      </c>
      <c r="C111" s="22" t="s">
        <v>3951</v>
      </c>
    </row>
    <row r="112" spans="1:3" x14ac:dyDescent="0.3">
      <c r="A112" s="24"/>
      <c r="B112" s="22">
        <v>3</v>
      </c>
      <c r="C112" s="22" t="s">
        <v>2363</v>
      </c>
    </row>
    <row r="113" spans="1:3" x14ac:dyDescent="0.3">
      <c r="A113" s="24"/>
      <c r="B113" s="22">
        <v>4</v>
      </c>
      <c r="C113" s="22" t="s">
        <v>2362</v>
      </c>
    </row>
    <row r="114" spans="1:3" x14ac:dyDescent="0.3">
      <c r="A114" s="24"/>
      <c r="B114" s="22">
        <v>5</v>
      </c>
      <c r="C114" s="22" t="s">
        <v>2361</v>
      </c>
    </row>
    <row r="115" spans="1:3" x14ac:dyDescent="0.3">
      <c r="A115" s="24" t="s">
        <v>3950</v>
      </c>
      <c r="B115" s="22">
        <v>0</v>
      </c>
      <c r="C115" s="22" t="s">
        <v>1194</v>
      </c>
    </row>
    <row r="116" spans="1:3" x14ac:dyDescent="0.3">
      <c r="A116" s="24"/>
      <c r="B116" s="22">
        <v>1</v>
      </c>
      <c r="C116" s="22" t="s">
        <v>1253</v>
      </c>
    </row>
    <row r="117" spans="1:3" x14ac:dyDescent="0.3">
      <c r="A117" s="24"/>
      <c r="B117" s="22">
        <v>2</v>
      </c>
      <c r="C117" s="22" t="s">
        <v>1178</v>
      </c>
    </row>
    <row r="118" spans="1:3" x14ac:dyDescent="0.3">
      <c r="A118" s="24"/>
      <c r="B118" s="22">
        <v>3</v>
      </c>
      <c r="C118" s="22" t="s">
        <v>1254</v>
      </c>
    </row>
    <row r="119" spans="1:3" x14ac:dyDescent="0.3">
      <c r="A119" s="24"/>
      <c r="B119" s="22">
        <v>4</v>
      </c>
      <c r="C119" s="22" t="s">
        <v>1255</v>
      </c>
    </row>
    <row r="120" spans="1:3" x14ac:dyDescent="0.3">
      <c r="A120" s="24"/>
      <c r="B120" s="22">
        <v>5</v>
      </c>
      <c r="C120" s="22" t="s">
        <v>1256</v>
      </c>
    </row>
    <row r="121" spans="1:3" x14ac:dyDescent="0.3">
      <c r="A121" s="24" t="s">
        <v>1247</v>
      </c>
      <c r="B121" s="22">
        <v>0</v>
      </c>
      <c r="C121" s="22" t="s">
        <v>1194</v>
      </c>
    </row>
    <row r="122" spans="1:3" x14ac:dyDescent="0.3">
      <c r="A122" s="24"/>
      <c r="B122" s="22">
        <v>1</v>
      </c>
      <c r="C122" s="22" t="s">
        <v>3952</v>
      </c>
    </row>
    <row r="123" spans="1:3" x14ac:dyDescent="0.3">
      <c r="A123" s="24"/>
      <c r="B123" s="22">
        <v>2</v>
      </c>
      <c r="C123" s="22" t="s">
        <v>3953</v>
      </c>
    </row>
    <row r="124" spans="1:3" x14ac:dyDescent="0.3">
      <c r="A124" s="24"/>
      <c r="B124" s="22">
        <v>3</v>
      </c>
      <c r="C124" s="22" t="s">
        <v>4919</v>
      </c>
    </row>
    <row r="125" spans="1:3" x14ac:dyDescent="0.3">
      <c r="A125" s="24"/>
      <c r="B125" s="22">
        <v>4</v>
      </c>
      <c r="C125" s="22" t="s">
        <v>3954</v>
      </c>
    </row>
    <row r="126" spans="1:3" x14ac:dyDescent="0.3">
      <c r="A126" s="24"/>
      <c r="B126" s="22">
        <v>5</v>
      </c>
      <c r="C126" s="22" t="s">
        <v>3955</v>
      </c>
    </row>
    <row r="127" spans="1:3" x14ac:dyDescent="0.3">
      <c r="A127" s="24" t="s">
        <v>2354</v>
      </c>
      <c r="B127" s="22">
        <v>0</v>
      </c>
      <c r="C127" s="22" t="s">
        <v>1194</v>
      </c>
    </row>
    <row r="128" spans="1:3" x14ac:dyDescent="0.3">
      <c r="A128" s="24"/>
      <c r="B128" s="22">
        <v>1</v>
      </c>
      <c r="C128" s="22" t="s">
        <v>1257</v>
      </c>
    </row>
    <row r="129" spans="1:3" x14ac:dyDescent="0.3">
      <c r="A129" s="24"/>
      <c r="B129" s="22">
        <v>2</v>
      </c>
      <c r="C129" s="22" t="s">
        <v>1269</v>
      </c>
    </row>
    <row r="130" spans="1:3" x14ac:dyDescent="0.3">
      <c r="A130" s="24"/>
      <c r="B130" s="22">
        <v>3</v>
      </c>
      <c r="C130" s="22" t="s">
        <v>1270</v>
      </c>
    </row>
    <row r="131" spans="1:3" x14ac:dyDescent="0.3">
      <c r="A131" s="24"/>
      <c r="B131" s="22">
        <v>4</v>
      </c>
      <c r="C131" s="22" t="s">
        <v>1259</v>
      </c>
    </row>
    <row r="132" spans="1:3" x14ac:dyDescent="0.3">
      <c r="A132" s="24"/>
      <c r="B132" s="22">
        <v>5</v>
      </c>
      <c r="C132" s="22" t="s">
        <v>1258</v>
      </c>
    </row>
    <row r="133" spans="1:3" x14ac:dyDescent="0.3">
      <c r="A133" s="24" t="s">
        <v>2355</v>
      </c>
      <c r="B133" s="22">
        <v>0</v>
      </c>
      <c r="C133" s="22" t="s">
        <v>1194</v>
      </c>
    </row>
    <row r="134" spans="1:3" x14ac:dyDescent="0.3">
      <c r="A134" s="24"/>
      <c r="B134" s="22">
        <v>1</v>
      </c>
      <c r="C134" s="26" t="s">
        <v>1260</v>
      </c>
    </row>
    <row r="135" spans="1:3" x14ac:dyDescent="0.3">
      <c r="A135" s="24"/>
      <c r="B135" s="22">
        <v>2</v>
      </c>
      <c r="C135" s="26" t="s">
        <v>1261</v>
      </c>
    </row>
    <row r="136" spans="1:3" x14ac:dyDescent="0.3">
      <c r="A136" s="24"/>
      <c r="B136" s="22">
        <v>3</v>
      </c>
      <c r="C136" s="26" t="s">
        <v>1262</v>
      </c>
    </row>
    <row r="137" spans="1:3" x14ac:dyDescent="0.3">
      <c r="A137" s="24"/>
      <c r="B137" s="22">
        <v>4</v>
      </c>
      <c r="C137" s="26" t="s">
        <v>1263</v>
      </c>
    </row>
    <row r="138" spans="1:3" x14ac:dyDescent="0.3">
      <c r="A138" s="24"/>
      <c r="B138" s="26">
        <v>5</v>
      </c>
      <c r="C138" s="26" t="s">
        <v>1460</v>
      </c>
    </row>
    <row r="139" spans="1:3" x14ac:dyDescent="0.3">
      <c r="A139" s="24" t="s">
        <v>2521</v>
      </c>
      <c r="B139" s="22">
        <v>0</v>
      </c>
      <c r="C139" s="22" t="s">
        <v>1194</v>
      </c>
    </row>
    <row r="140" spans="1:3" x14ac:dyDescent="0.3">
      <c r="A140" s="24"/>
      <c r="B140" s="22">
        <v>1</v>
      </c>
      <c r="C140" s="26" t="s">
        <v>1264</v>
      </c>
    </row>
    <row r="141" spans="1:3" x14ac:dyDescent="0.3">
      <c r="A141" s="24"/>
      <c r="B141" s="22">
        <v>2</v>
      </c>
      <c r="C141" s="26" t="s">
        <v>1267</v>
      </c>
    </row>
    <row r="142" spans="1:3" x14ac:dyDescent="0.3">
      <c r="A142" s="24"/>
      <c r="B142" s="22">
        <v>3</v>
      </c>
      <c r="C142" s="26" t="s">
        <v>1268</v>
      </c>
    </row>
    <row r="143" spans="1:3" x14ac:dyDescent="0.3">
      <c r="A143" s="24"/>
      <c r="B143" s="22">
        <v>4</v>
      </c>
      <c r="C143" s="26" t="s">
        <v>1266</v>
      </c>
    </row>
    <row r="144" spans="1:3" x14ac:dyDescent="0.3">
      <c r="A144" s="24"/>
      <c r="B144" s="26">
        <v>5</v>
      </c>
      <c r="C144" s="26" t="s">
        <v>1265</v>
      </c>
    </row>
    <row r="145" spans="1:3" x14ac:dyDescent="0.3">
      <c r="A145" s="494" t="s">
        <v>3749</v>
      </c>
      <c r="B145" s="22">
        <v>0</v>
      </c>
      <c r="C145" s="26" t="s">
        <v>1194</v>
      </c>
    </row>
    <row r="146" spans="1:3" x14ac:dyDescent="0.3">
      <c r="A146" s="494"/>
      <c r="B146" s="22">
        <v>1</v>
      </c>
      <c r="C146" s="26" t="s">
        <v>2530</v>
      </c>
    </row>
    <row r="147" spans="1:3" x14ac:dyDescent="0.3">
      <c r="A147" s="494"/>
      <c r="B147" s="22">
        <v>2</v>
      </c>
      <c r="C147" s="26" t="s">
        <v>2531</v>
      </c>
    </row>
    <row r="148" spans="1:3" x14ac:dyDescent="0.3">
      <c r="A148" s="494"/>
      <c r="B148" s="22">
        <v>3</v>
      </c>
      <c r="C148" s="26" t="s">
        <v>5142</v>
      </c>
    </row>
    <row r="149" spans="1:3" x14ac:dyDescent="0.3">
      <c r="A149" s="494"/>
      <c r="B149" s="22">
        <v>4</v>
      </c>
      <c r="C149" s="26" t="s">
        <v>5143</v>
      </c>
    </row>
    <row r="150" spans="1:3" ht="15.15" thickBot="1" x14ac:dyDescent="0.35">
      <c r="A150" s="494"/>
      <c r="B150" s="22">
        <v>5</v>
      </c>
      <c r="C150" s="26" t="s">
        <v>2532</v>
      </c>
    </row>
    <row r="151" spans="1:3" x14ac:dyDescent="0.3">
      <c r="A151" s="53" t="s">
        <v>1236</v>
      </c>
      <c r="B151" s="65" t="s">
        <v>19</v>
      </c>
      <c r="C151" s="65" t="s">
        <v>1171</v>
      </c>
    </row>
    <row r="152" spans="1:3" x14ac:dyDescent="0.3">
      <c r="A152" s="494" t="s">
        <v>1237</v>
      </c>
      <c r="B152" s="495">
        <v>0</v>
      </c>
      <c r="C152" s="495" t="s">
        <v>1194</v>
      </c>
    </row>
    <row r="153" spans="1:3" x14ac:dyDescent="0.3">
      <c r="A153" s="494"/>
      <c r="B153" s="495">
        <v>1</v>
      </c>
      <c r="C153" s="495" t="s">
        <v>2537</v>
      </c>
    </row>
    <row r="154" spans="1:3" x14ac:dyDescent="0.3">
      <c r="A154" s="494"/>
      <c r="B154" s="495">
        <v>2</v>
      </c>
      <c r="C154" s="495" t="s">
        <v>4554</v>
      </c>
    </row>
    <row r="155" spans="1:3" x14ac:dyDescent="0.3">
      <c r="A155" s="494"/>
      <c r="B155" s="495">
        <v>3</v>
      </c>
      <c r="C155" s="495" t="s">
        <v>2533</v>
      </c>
    </row>
    <row r="156" spans="1:3" x14ac:dyDescent="0.3">
      <c r="A156" s="494"/>
      <c r="B156" s="495">
        <v>4</v>
      </c>
      <c r="C156" s="495" t="s">
        <v>2534</v>
      </c>
    </row>
    <row r="157" spans="1:3" x14ac:dyDescent="0.3">
      <c r="A157" s="494"/>
      <c r="B157" s="495">
        <v>5</v>
      </c>
      <c r="C157" s="495" t="s">
        <v>2547</v>
      </c>
    </row>
    <row r="158" spans="1:3" x14ac:dyDescent="0.3">
      <c r="A158" s="494" t="s">
        <v>1238</v>
      </c>
      <c r="B158" s="495">
        <v>0</v>
      </c>
      <c r="C158" s="495" t="s">
        <v>1194</v>
      </c>
    </row>
    <row r="159" spans="1:3" x14ac:dyDescent="0.3">
      <c r="A159" s="494"/>
      <c r="B159" s="495">
        <v>1</v>
      </c>
      <c r="C159" s="22" t="s">
        <v>3472</v>
      </c>
    </row>
    <row r="160" spans="1:3" x14ac:dyDescent="0.3">
      <c r="A160" s="494"/>
      <c r="B160" s="495">
        <v>2</v>
      </c>
      <c r="C160" s="22" t="s">
        <v>1178</v>
      </c>
    </row>
    <row r="161" spans="1:3" x14ac:dyDescent="0.3">
      <c r="A161" s="494"/>
      <c r="B161" s="495">
        <v>3</v>
      </c>
      <c r="C161" s="22" t="s">
        <v>3473</v>
      </c>
    </row>
    <row r="162" spans="1:3" x14ac:dyDescent="0.3">
      <c r="A162" s="494"/>
      <c r="B162" s="495">
        <v>4</v>
      </c>
      <c r="C162" s="22" t="s">
        <v>3474</v>
      </c>
    </row>
    <row r="163" spans="1:3" x14ac:dyDescent="0.3">
      <c r="A163" s="494"/>
      <c r="B163" s="495">
        <v>5</v>
      </c>
      <c r="C163" s="22" t="s">
        <v>3475</v>
      </c>
    </row>
    <row r="164" spans="1:3" x14ac:dyDescent="0.3">
      <c r="A164" s="494" t="s">
        <v>1239</v>
      </c>
      <c r="B164" s="495">
        <v>0</v>
      </c>
      <c r="C164" s="495" t="s">
        <v>1194</v>
      </c>
    </row>
    <row r="165" spans="1:3" x14ac:dyDescent="0.3">
      <c r="A165" s="494"/>
      <c r="B165" s="495">
        <v>1</v>
      </c>
      <c r="C165" s="495" t="s">
        <v>2538</v>
      </c>
    </row>
    <row r="166" spans="1:3" x14ac:dyDescent="0.3">
      <c r="A166" s="494"/>
      <c r="B166" s="495">
        <v>2</v>
      </c>
      <c r="C166" s="495" t="s">
        <v>2541</v>
      </c>
    </row>
    <row r="167" spans="1:3" x14ac:dyDescent="0.3">
      <c r="A167" s="494"/>
      <c r="B167" s="495">
        <v>3</v>
      </c>
      <c r="C167" s="495" t="s">
        <v>2542</v>
      </c>
    </row>
    <row r="168" spans="1:3" x14ac:dyDescent="0.3">
      <c r="A168" s="494"/>
      <c r="B168" s="495">
        <v>4</v>
      </c>
      <c r="C168" s="495" t="s">
        <v>2543</v>
      </c>
    </row>
    <row r="169" spans="1:3" x14ac:dyDescent="0.3">
      <c r="A169" s="494"/>
      <c r="B169" s="495">
        <v>5</v>
      </c>
      <c r="C169" s="495" t="s">
        <v>2539</v>
      </c>
    </row>
    <row r="170" spans="1:3" x14ac:dyDescent="0.3">
      <c r="A170" s="494" t="s">
        <v>1240</v>
      </c>
      <c r="B170" s="495">
        <v>0</v>
      </c>
      <c r="C170" s="495" t="s">
        <v>1194</v>
      </c>
    </row>
    <row r="171" spans="1:3" x14ac:dyDescent="0.3">
      <c r="A171" s="494"/>
      <c r="B171" s="495">
        <v>1</v>
      </c>
      <c r="C171" s="495" t="s">
        <v>2544</v>
      </c>
    </row>
    <row r="172" spans="1:3" x14ac:dyDescent="0.3">
      <c r="A172" s="494"/>
      <c r="B172" s="495">
        <v>2</v>
      </c>
      <c r="C172" s="495" t="s">
        <v>2545</v>
      </c>
    </row>
    <row r="173" spans="1:3" x14ac:dyDescent="0.3">
      <c r="A173" s="494"/>
      <c r="B173" s="495">
        <v>3</v>
      </c>
      <c r="C173" s="495" t="s">
        <v>2548</v>
      </c>
    </row>
    <row r="174" spans="1:3" x14ac:dyDescent="0.3">
      <c r="A174" s="494"/>
      <c r="B174" s="495">
        <v>4</v>
      </c>
      <c r="C174" s="495" t="s">
        <v>2549</v>
      </c>
    </row>
    <row r="175" spans="1:3" x14ac:dyDescent="0.3">
      <c r="A175" s="494"/>
      <c r="B175" s="495">
        <v>5</v>
      </c>
      <c r="C175" s="495" t="s">
        <v>2546</v>
      </c>
    </row>
    <row r="176" spans="1:3" x14ac:dyDescent="0.3">
      <c r="A176" s="24" t="s">
        <v>1241</v>
      </c>
      <c r="B176" s="22">
        <v>0</v>
      </c>
      <c r="C176" s="22" t="s">
        <v>1194</v>
      </c>
    </row>
    <row r="177" spans="1:3" x14ac:dyDescent="0.3">
      <c r="A177" s="24"/>
      <c r="B177" s="22">
        <v>1</v>
      </c>
      <c r="C177" s="22" t="s">
        <v>1272</v>
      </c>
    </row>
    <row r="178" spans="1:3" x14ac:dyDescent="0.3">
      <c r="A178" s="24"/>
      <c r="B178" s="22">
        <v>2</v>
      </c>
      <c r="C178" s="22" t="s">
        <v>1271</v>
      </c>
    </row>
    <row r="179" spans="1:3" x14ac:dyDescent="0.3">
      <c r="A179" s="24"/>
      <c r="B179" s="22">
        <v>3</v>
      </c>
      <c r="C179" s="22" t="s">
        <v>1274</v>
      </c>
    </row>
    <row r="180" spans="1:3" x14ac:dyDescent="0.3">
      <c r="A180" s="24"/>
      <c r="B180" s="22">
        <v>4</v>
      </c>
      <c r="C180" s="22" t="s">
        <v>1273</v>
      </c>
    </row>
    <row r="181" spans="1:3" x14ac:dyDescent="0.3">
      <c r="A181" s="24"/>
      <c r="B181" s="26">
        <v>5</v>
      </c>
      <c r="C181" s="22" t="s">
        <v>1298</v>
      </c>
    </row>
    <row r="182" spans="1:3" x14ac:dyDescent="0.3">
      <c r="A182" s="24" t="s">
        <v>2525</v>
      </c>
      <c r="B182" s="22">
        <v>0</v>
      </c>
      <c r="C182" s="22" t="s">
        <v>1194</v>
      </c>
    </row>
    <row r="183" spans="1:3" x14ac:dyDescent="0.3">
      <c r="A183" s="24"/>
      <c r="B183" s="22">
        <v>1</v>
      </c>
      <c r="C183" s="22" t="s">
        <v>1293</v>
      </c>
    </row>
    <row r="184" spans="1:3" x14ac:dyDescent="0.3">
      <c r="A184" s="24"/>
      <c r="B184" s="22">
        <v>2</v>
      </c>
      <c r="C184" s="22" t="s">
        <v>1296</v>
      </c>
    </row>
    <row r="185" spans="1:3" x14ac:dyDescent="0.3">
      <c r="A185" s="24"/>
      <c r="B185" s="22">
        <v>3</v>
      </c>
      <c r="C185" s="22" t="s">
        <v>1297</v>
      </c>
    </row>
    <row r="186" spans="1:3" x14ac:dyDescent="0.3">
      <c r="A186" s="24"/>
      <c r="B186" s="22">
        <v>4</v>
      </c>
      <c r="C186" s="22" t="s">
        <v>1294</v>
      </c>
    </row>
    <row r="187" spans="1:3" x14ac:dyDescent="0.3">
      <c r="A187" s="24"/>
      <c r="B187" s="26">
        <v>5</v>
      </c>
      <c r="C187" s="22" t="s">
        <v>1295</v>
      </c>
    </row>
    <row r="188" spans="1:3" x14ac:dyDescent="0.3">
      <c r="A188" s="24" t="s">
        <v>2526</v>
      </c>
      <c r="B188" s="22">
        <v>0</v>
      </c>
      <c r="C188" s="22" t="s">
        <v>1194</v>
      </c>
    </row>
    <row r="189" spans="1:3" x14ac:dyDescent="0.3">
      <c r="A189" s="24"/>
      <c r="B189" s="22">
        <v>1</v>
      </c>
      <c r="C189" s="22" t="s">
        <v>1275</v>
      </c>
    </row>
    <row r="190" spans="1:3" x14ac:dyDescent="0.3">
      <c r="A190" s="24"/>
      <c r="B190" s="22">
        <v>2</v>
      </c>
      <c r="C190" s="22" t="s">
        <v>1276</v>
      </c>
    </row>
    <row r="191" spans="1:3" x14ac:dyDescent="0.3">
      <c r="A191" s="24"/>
      <c r="B191" s="22">
        <v>3</v>
      </c>
      <c r="C191" s="22" t="s">
        <v>2173</v>
      </c>
    </row>
    <row r="192" spans="1:3" x14ac:dyDescent="0.3">
      <c r="A192" s="24"/>
      <c r="B192" s="22">
        <v>4</v>
      </c>
      <c r="C192" s="22" t="s">
        <v>1278</v>
      </c>
    </row>
    <row r="193" spans="1:3" x14ac:dyDescent="0.3">
      <c r="A193" s="24"/>
      <c r="B193" s="26">
        <v>5</v>
      </c>
      <c r="C193" s="22" t="s">
        <v>1277</v>
      </c>
    </row>
    <row r="194" spans="1:3" x14ac:dyDescent="0.3">
      <c r="A194" s="24" t="s">
        <v>2535</v>
      </c>
      <c r="B194" s="22">
        <v>0</v>
      </c>
      <c r="C194" s="22" t="s">
        <v>1194</v>
      </c>
    </row>
    <row r="195" spans="1:3" x14ac:dyDescent="0.3">
      <c r="A195" s="24"/>
      <c r="B195" s="22">
        <v>1</v>
      </c>
      <c r="C195" s="22" t="s">
        <v>1279</v>
      </c>
    </row>
    <row r="196" spans="1:3" x14ac:dyDescent="0.3">
      <c r="A196" s="24"/>
      <c r="B196" s="22">
        <v>2</v>
      </c>
      <c r="C196" s="22" t="s">
        <v>1178</v>
      </c>
    </row>
    <row r="197" spans="1:3" x14ac:dyDescent="0.3">
      <c r="A197" s="24"/>
      <c r="B197" s="22">
        <v>3</v>
      </c>
      <c r="C197" s="22" t="s">
        <v>1280</v>
      </c>
    </row>
    <row r="198" spans="1:3" x14ac:dyDescent="0.3">
      <c r="A198" s="24"/>
      <c r="B198" s="22">
        <v>4</v>
      </c>
      <c r="C198" s="22" t="s">
        <v>1281</v>
      </c>
    </row>
    <row r="199" spans="1:3" x14ac:dyDescent="0.3">
      <c r="A199" s="24"/>
      <c r="B199" s="26">
        <v>5</v>
      </c>
      <c r="C199" s="22" t="s">
        <v>1282</v>
      </c>
    </row>
    <row r="200" spans="1:3" x14ac:dyDescent="0.3">
      <c r="A200" s="24" t="s">
        <v>3459</v>
      </c>
      <c r="B200" s="22">
        <v>0</v>
      </c>
      <c r="C200" s="22" t="s">
        <v>1194</v>
      </c>
    </row>
    <row r="201" spans="1:3" x14ac:dyDescent="0.3">
      <c r="A201" s="24"/>
      <c r="B201" s="22">
        <v>1</v>
      </c>
      <c r="C201" s="22" t="s">
        <v>1283</v>
      </c>
    </row>
    <row r="202" spans="1:3" x14ac:dyDescent="0.3">
      <c r="A202" s="24"/>
      <c r="B202" s="22">
        <v>2</v>
      </c>
      <c r="C202" s="22" t="s">
        <v>1285</v>
      </c>
    </row>
    <row r="203" spans="1:3" x14ac:dyDescent="0.3">
      <c r="A203" s="24"/>
      <c r="B203" s="22">
        <v>3</v>
      </c>
      <c r="C203" s="22" t="s">
        <v>1286</v>
      </c>
    </row>
    <row r="204" spans="1:3" x14ac:dyDescent="0.3">
      <c r="A204" s="24"/>
      <c r="B204" s="22">
        <v>4</v>
      </c>
      <c r="C204" s="22" t="s">
        <v>2174</v>
      </c>
    </row>
    <row r="205" spans="1:3" x14ac:dyDescent="0.3">
      <c r="A205" s="24"/>
      <c r="B205" s="26">
        <v>5</v>
      </c>
      <c r="C205" s="22" t="s">
        <v>1284</v>
      </c>
    </row>
    <row r="206" spans="1:3" x14ac:dyDescent="0.3">
      <c r="A206" s="24" t="s">
        <v>3460</v>
      </c>
      <c r="B206" s="22">
        <v>0</v>
      </c>
      <c r="C206" s="22" t="s">
        <v>1194</v>
      </c>
    </row>
    <row r="207" spans="1:3" x14ac:dyDescent="0.3">
      <c r="A207" s="24"/>
      <c r="B207" s="22">
        <v>1</v>
      </c>
      <c r="C207" s="22" t="s">
        <v>1287</v>
      </c>
    </row>
    <row r="208" spans="1:3" x14ac:dyDescent="0.3">
      <c r="A208" s="24"/>
      <c r="B208" s="22">
        <v>2</v>
      </c>
      <c r="C208" s="22" t="s">
        <v>1290</v>
      </c>
    </row>
    <row r="209" spans="1:3" x14ac:dyDescent="0.3">
      <c r="A209" s="24"/>
      <c r="B209" s="22">
        <v>3</v>
      </c>
      <c r="C209" s="26" t="s">
        <v>1291</v>
      </c>
    </row>
    <row r="210" spans="1:3" x14ac:dyDescent="0.3">
      <c r="A210" s="24"/>
      <c r="B210" s="22">
        <v>4</v>
      </c>
      <c r="C210" s="22" t="s">
        <v>1289</v>
      </c>
    </row>
    <row r="211" spans="1:3" ht="15.15" thickBot="1" x14ac:dyDescent="0.35">
      <c r="A211" s="24"/>
      <c r="B211" s="26">
        <v>5</v>
      </c>
      <c r="C211" s="22" t="s">
        <v>1288</v>
      </c>
    </row>
    <row r="212" spans="1:3" ht="15.15" thickBot="1" x14ac:dyDescent="0.35">
      <c r="A212" s="69"/>
      <c r="B212" s="20"/>
      <c r="C212" s="57"/>
    </row>
    <row r="213" spans="1:3" ht="15.15" thickBot="1" x14ac:dyDescent="0.35">
      <c r="A213" s="1013" t="s">
        <v>562</v>
      </c>
      <c r="B213" s="1014"/>
      <c r="C213" s="1014"/>
    </row>
    <row r="214" spans="1:3" x14ac:dyDescent="0.3">
      <c r="A214" s="53" t="s">
        <v>226</v>
      </c>
      <c r="B214" s="65" t="s">
        <v>19</v>
      </c>
      <c r="C214" s="65" t="s">
        <v>1171</v>
      </c>
    </row>
    <row r="215" spans="1:3" x14ac:dyDescent="0.3">
      <c r="A215" s="24" t="s">
        <v>310</v>
      </c>
      <c r="B215" s="22">
        <v>0</v>
      </c>
      <c r="C215" s="22" t="s">
        <v>1194</v>
      </c>
    </row>
    <row r="216" spans="1:3" x14ac:dyDescent="0.3">
      <c r="A216" s="24"/>
      <c r="B216" s="22">
        <v>1</v>
      </c>
      <c r="C216" s="22" t="s">
        <v>1332</v>
      </c>
    </row>
    <row r="217" spans="1:3" x14ac:dyDescent="0.3">
      <c r="A217" s="24"/>
      <c r="B217" s="22">
        <v>2</v>
      </c>
      <c r="C217" s="22" t="s">
        <v>1342</v>
      </c>
    </row>
    <row r="218" spans="1:3" x14ac:dyDescent="0.3">
      <c r="A218" s="24"/>
      <c r="B218" s="22">
        <v>3</v>
      </c>
      <c r="C218" s="22" t="s">
        <v>1340</v>
      </c>
    </row>
    <row r="219" spans="1:3" x14ac:dyDescent="0.3">
      <c r="A219" s="24"/>
      <c r="B219" s="22">
        <v>4</v>
      </c>
      <c r="C219" s="22" t="s">
        <v>1341</v>
      </c>
    </row>
    <row r="220" spans="1:3" x14ac:dyDescent="0.3">
      <c r="A220" s="24"/>
      <c r="B220" s="22">
        <v>5</v>
      </c>
      <c r="C220" s="22" t="s">
        <v>1333</v>
      </c>
    </row>
    <row r="221" spans="1:3" x14ac:dyDescent="0.3">
      <c r="A221" s="24" t="s">
        <v>311</v>
      </c>
      <c r="B221" s="22">
        <v>0</v>
      </c>
      <c r="C221" s="22" t="s">
        <v>1194</v>
      </c>
    </row>
    <row r="222" spans="1:3" x14ac:dyDescent="0.3">
      <c r="A222" s="24"/>
      <c r="B222" s="22">
        <v>1</v>
      </c>
      <c r="C222" s="22" t="s">
        <v>1334</v>
      </c>
    </row>
    <row r="223" spans="1:3" x14ac:dyDescent="0.3">
      <c r="A223" s="24"/>
      <c r="B223" s="22">
        <v>2</v>
      </c>
      <c r="C223" s="22" t="s">
        <v>1345</v>
      </c>
    </row>
    <row r="224" spans="1:3" x14ac:dyDescent="0.3">
      <c r="A224" s="24"/>
      <c r="B224" s="22">
        <v>3</v>
      </c>
      <c r="C224" s="22" t="s">
        <v>1343</v>
      </c>
    </row>
    <row r="225" spans="1:3" x14ac:dyDescent="0.3">
      <c r="A225" s="24"/>
      <c r="B225" s="22">
        <v>4</v>
      </c>
      <c r="C225" s="22" t="s">
        <v>1344</v>
      </c>
    </row>
    <row r="226" spans="1:3" x14ac:dyDescent="0.3">
      <c r="A226" s="24"/>
      <c r="B226" s="22">
        <v>5</v>
      </c>
      <c r="C226" s="22" t="s">
        <v>1336</v>
      </c>
    </row>
    <row r="227" spans="1:3" x14ac:dyDescent="0.3">
      <c r="A227" s="22" t="s">
        <v>312</v>
      </c>
      <c r="B227" s="22">
        <v>0</v>
      </c>
      <c r="C227" s="22" t="s">
        <v>1194</v>
      </c>
    </row>
    <row r="228" spans="1:3" x14ac:dyDescent="0.3">
      <c r="A228" s="22"/>
      <c r="B228" s="22">
        <v>1</v>
      </c>
      <c r="C228" s="22" t="s">
        <v>1337</v>
      </c>
    </row>
    <row r="229" spans="1:3" x14ac:dyDescent="0.3">
      <c r="A229" s="22"/>
      <c r="B229" s="22">
        <v>2</v>
      </c>
      <c r="C229" s="22" t="s">
        <v>1348</v>
      </c>
    </row>
    <row r="230" spans="1:3" x14ac:dyDescent="0.3">
      <c r="A230" s="22"/>
      <c r="B230" s="22">
        <v>3</v>
      </c>
      <c r="C230" s="22" t="s">
        <v>1347</v>
      </c>
    </row>
    <row r="231" spans="1:3" x14ac:dyDescent="0.3">
      <c r="A231" s="22"/>
      <c r="B231" s="22">
        <v>4</v>
      </c>
      <c r="C231" s="22" t="s">
        <v>1346</v>
      </c>
    </row>
    <row r="232" spans="1:3" x14ac:dyDescent="0.3">
      <c r="A232" s="22"/>
      <c r="B232" s="22">
        <v>5</v>
      </c>
      <c r="C232" s="22" t="s">
        <v>1338</v>
      </c>
    </row>
    <row r="233" spans="1:3" x14ac:dyDescent="0.3">
      <c r="A233" s="22" t="s">
        <v>616</v>
      </c>
      <c r="B233" s="22">
        <v>0</v>
      </c>
      <c r="C233" s="22" t="s">
        <v>1194</v>
      </c>
    </row>
    <row r="234" spans="1:3" x14ac:dyDescent="0.3">
      <c r="A234" s="22"/>
      <c r="B234" s="22">
        <v>1</v>
      </c>
      <c r="C234" s="22" t="s">
        <v>2394</v>
      </c>
    </row>
    <row r="235" spans="1:3" x14ac:dyDescent="0.3">
      <c r="A235" s="22"/>
      <c r="B235" s="22">
        <v>2</v>
      </c>
      <c r="C235" s="22" t="s">
        <v>2393</v>
      </c>
    </row>
    <row r="236" spans="1:3" x14ac:dyDescent="0.3">
      <c r="A236" s="22"/>
      <c r="B236" s="22">
        <v>3</v>
      </c>
      <c r="C236" s="22" t="s">
        <v>2392</v>
      </c>
    </row>
    <row r="237" spans="1:3" x14ac:dyDescent="0.3">
      <c r="A237" s="22"/>
      <c r="B237" s="22">
        <v>4</v>
      </c>
      <c r="C237" s="22" t="s">
        <v>2391</v>
      </c>
    </row>
    <row r="238" spans="1:3" x14ac:dyDescent="0.3">
      <c r="A238" s="22"/>
      <c r="B238" s="22">
        <v>5</v>
      </c>
      <c r="C238" s="22" t="s">
        <v>2390</v>
      </c>
    </row>
    <row r="239" spans="1:3" x14ac:dyDescent="0.3">
      <c r="A239" s="22" t="s">
        <v>617</v>
      </c>
      <c r="B239" s="22">
        <v>0</v>
      </c>
      <c r="C239" s="22" t="s">
        <v>1194</v>
      </c>
    </row>
    <row r="240" spans="1:3" x14ac:dyDescent="0.3">
      <c r="A240" s="22"/>
      <c r="B240" s="22">
        <v>1</v>
      </c>
      <c r="C240" s="22" t="s">
        <v>1339</v>
      </c>
    </row>
    <row r="241" spans="1:3" x14ac:dyDescent="0.3">
      <c r="A241" s="22"/>
      <c r="B241" s="22">
        <v>2</v>
      </c>
      <c r="C241" s="22" t="s">
        <v>1349</v>
      </c>
    </row>
    <row r="242" spans="1:3" x14ac:dyDescent="0.3">
      <c r="A242" s="22"/>
      <c r="B242" s="22">
        <v>3</v>
      </c>
      <c r="C242" s="22" t="s">
        <v>2175</v>
      </c>
    </row>
    <row r="243" spans="1:3" x14ac:dyDescent="0.3">
      <c r="A243" s="22"/>
      <c r="B243" s="22">
        <v>4</v>
      </c>
      <c r="C243" s="22" t="s">
        <v>1355</v>
      </c>
    </row>
    <row r="244" spans="1:3" x14ac:dyDescent="0.3">
      <c r="A244" s="22"/>
      <c r="B244" s="22">
        <v>5</v>
      </c>
      <c r="C244" s="22" t="s">
        <v>1350</v>
      </c>
    </row>
    <row r="245" spans="1:3" x14ac:dyDescent="0.3">
      <c r="A245" s="22" t="s">
        <v>2389</v>
      </c>
      <c r="B245" s="22">
        <v>0</v>
      </c>
      <c r="C245" s="22" t="s">
        <v>1194</v>
      </c>
    </row>
    <row r="246" spans="1:3" x14ac:dyDescent="0.3">
      <c r="A246" s="22"/>
      <c r="B246" s="22">
        <v>1</v>
      </c>
      <c r="C246" s="22" t="s">
        <v>2403</v>
      </c>
    </row>
    <row r="247" spans="1:3" x14ac:dyDescent="0.3">
      <c r="A247" s="22"/>
      <c r="B247" s="22">
        <v>2</v>
      </c>
      <c r="C247" s="22" t="s">
        <v>2404</v>
      </c>
    </row>
    <row r="248" spans="1:3" x14ac:dyDescent="0.3">
      <c r="A248" s="22"/>
      <c r="B248" s="26">
        <v>3</v>
      </c>
      <c r="C248" s="22" t="s">
        <v>2405</v>
      </c>
    </row>
    <row r="249" spans="1:3" x14ac:dyDescent="0.3">
      <c r="A249" s="22"/>
      <c r="B249" s="22">
        <v>4</v>
      </c>
      <c r="C249" s="22" t="s">
        <v>2428</v>
      </c>
    </row>
    <row r="250" spans="1:3" x14ac:dyDescent="0.3">
      <c r="A250" s="22"/>
      <c r="B250" s="22">
        <v>5</v>
      </c>
      <c r="C250" s="22" t="s">
        <v>2406</v>
      </c>
    </row>
    <row r="251" spans="1:3" x14ac:dyDescent="0.3">
      <c r="A251" s="22" t="s">
        <v>2550</v>
      </c>
      <c r="B251" s="22">
        <v>0</v>
      </c>
      <c r="C251" s="22" t="s">
        <v>1194</v>
      </c>
    </row>
    <row r="252" spans="1:3" x14ac:dyDescent="0.3">
      <c r="A252" s="22"/>
      <c r="B252" s="22">
        <v>1</v>
      </c>
      <c r="C252" s="22" t="s">
        <v>2557</v>
      </c>
    </row>
    <row r="253" spans="1:3" x14ac:dyDescent="0.3">
      <c r="A253" s="22"/>
      <c r="B253" s="22">
        <v>2</v>
      </c>
      <c r="C253" s="22" t="s">
        <v>4670</v>
      </c>
    </row>
    <row r="254" spans="1:3" x14ac:dyDescent="0.3">
      <c r="A254" s="22"/>
      <c r="B254" s="26">
        <v>3</v>
      </c>
      <c r="C254" s="22" t="s">
        <v>2552</v>
      </c>
    </row>
    <row r="255" spans="1:3" x14ac:dyDescent="0.3">
      <c r="A255" s="22"/>
      <c r="B255" s="22">
        <v>4</v>
      </c>
      <c r="C255" s="22" t="s">
        <v>2553</v>
      </c>
    </row>
    <row r="256" spans="1:3" x14ac:dyDescent="0.3">
      <c r="A256" s="22"/>
      <c r="B256" s="22">
        <v>5</v>
      </c>
      <c r="C256" s="22" t="s">
        <v>2554</v>
      </c>
    </row>
    <row r="257" spans="1:3" x14ac:dyDescent="0.3">
      <c r="A257" s="22" t="s">
        <v>2551</v>
      </c>
      <c r="B257" s="22">
        <v>0</v>
      </c>
      <c r="C257" s="22" t="s">
        <v>1194</v>
      </c>
    </row>
    <row r="258" spans="1:3" x14ac:dyDescent="0.3">
      <c r="A258" s="22"/>
      <c r="B258" s="22">
        <v>1</v>
      </c>
      <c r="C258" s="22" t="s">
        <v>2744</v>
      </c>
    </row>
    <row r="259" spans="1:3" x14ac:dyDescent="0.3">
      <c r="A259" s="22"/>
      <c r="B259" s="22">
        <v>2</v>
      </c>
      <c r="C259" s="22" t="s">
        <v>2745</v>
      </c>
    </row>
    <row r="260" spans="1:3" x14ac:dyDescent="0.3">
      <c r="A260" s="22"/>
      <c r="B260" s="26">
        <v>3</v>
      </c>
      <c r="C260" s="22" t="s">
        <v>2555</v>
      </c>
    </row>
    <row r="261" spans="1:3" x14ac:dyDescent="0.3">
      <c r="A261" s="22"/>
      <c r="B261" s="22">
        <v>4</v>
      </c>
      <c r="C261" s="22" t="s">
        <v>2556</v>
      </c>
    </row>
    <row r="262" spans="1:3" ht="15.15" thickBot="1" x14ac:dyDescent="0.35">
      <c r="A262" s="22"/>
      <c r="B262" s="22">
        <v>5</v>
      </c>
      <c r="C262" s="22" t="s">
        <v>2746</v>
      </c>
    </row>
    <row r="263" spans="1:3" x14ac:dyDescent="0.3">
      <c r="A263" s="53" t="s">
        <v>253</v>
      </c>
      <c r="B263" s="65" t="s">
        <v>19</v>
      </c>
      <c r="C263" s="65" t="s">
        <v>1171</v>
      </c>
    </row>
    <row r="264" spans="1:3" x14ac:dyDescent="0.3">
      <c r="A264" s="24" t="s">
        <v>254</v>
      </c>
      <c r="B264" s="22">
        <v>0</v>
      </c>
      <c r="C264" s="22" t="s">
        <v>1194</v>
      </c>
    </row>
    <row r="265" spans="1:3" x14ac:dyDescent="0.3">
      <c r="A265" s="24"/>
      <c r="B265" s="22">
        <v>1</v>
      </c>
      <c r="C265" s="22" t="s">
        <v>1356</v>
      </c>
    </row>
    <row r="266" spans="1:3" x14ac:dyDescent="0.3">
      <c r="A266" s="24"/>
      <c r="B266" s="22">
        <v>2</v>
      </c>
      <c r="C266" s="22" t="s">
        <v>1369</v>
      </c>
    </row>
    <row r="267" spans="1:3" x14ac:dyDescent="0.3">
      <c r="A267" s="24"/>
      <c r="B267" s="22">
        <v>3</v>
      </c>
      <c r="C267" s="22" t="s">
        <v>1370</v>
      </c>
    </row>
    <row r="268" spans="1:3" x14ac:dyDescent="0.3">
      <c r="A268" s="24"/>
      <c r="B268" s="22">
        <v>4</v>
      </c>
      <c r="C268" s="22" t="s">
        <v>2176</v>
      </c>
    </row>
    <row r="269" spans="1:3" x14ac:dyDescent="0.3">
      <c r="A269" s="24"/>
      <c r="B269" s="22">
        <v>5</v>
      </c>
      <c r="C269" s="22" t="s">
        <v>2177</v>
      </c>
    </row>
    <row r="270" spans="1:3" x14ac:dyDescent="0.3">
      <c r="A270" s="24" t="s">
        <v>270</v>
      </c>
      <c r="B270" s="22">
        <v>0</v>
      </c>
      <c r="C270" s="22" t="s">
        <v>1194</v>
      </c>
    </row>
    <row r="271" spans="1:3" x14ac:dyDescent="0.3">
      <c r="A271" s="24"/>
      <c r="B271" s="22">
        <v>1</v>
      </c>
      <c r="C271" s="22" t="s">
        <v>1359</v>
      </c>
    </row>
    <row r="272" spans="1:3" x14ac:dyDescent="0.3">
      <c r="A272" s="24"/>
      <c r="B272" s="22">
        <v>2</v>
      </c>
      <c r="C272" s="22" t="s">
        <v>1371</v>
      </c>
    </row>
    <row r="273" spans="1:3" x14ac:dyDescent="0.3">
      <c r="A273" s="24"/>
      <c r="B273" s="22">
        <v>3</v>
      </c>
      <c r="C273" s="22" t="s">
        <v>1372</v>
      </c>
    </row>
    <row r="274" spans="1:3" x14ac:dyDescent="0.3">
      <c r="A274" s="24"/>
      <c r="B274" s="22">
        <v>4</v>
      </c>
      <c r="C274" s="22" t="s">
        <v>2178</v>
      </c>
    </row>
    <row r="275" spans="1:3" x14ac:dyDescent="0.3">
      <c r="A275" s="24"/>
      <c r="B275" s="22">
        <v>5</v>
      </c>
      <c r="C275" s="22" t="s">
        <v>2179</v>
      </c>
    </row>
    <row r="276" spans="1:3" x14ac:dyDescent="0.3">
      <c r="A276" s="24" t="s">
        <v>271</v>
      </c>
      <c r="B276" s="22">
        <v>0</v>
      </c>
      <c r="C276" s="22" t="s">
        <v>1194</v>
      </c>
    </row>
    <row r="277" spans="1:3" x14ac:dyDescent="0.3">
      <c r="A277" s="24"/>
      <c r="B277" s="22">
        <v>1</v>
      </c>
      <c r="C277" s="22" t="s">
        <v>1357</v>
      </c>
    </row>
    <row r="278" spans="1:3" x14ac:dyDescent="0.3">
      <c r="A278" s="24"/>
      <c r="B278" s="22">
        <v>2</v>
      </c>
      <c r="C278" s="22" t="s">
        <v>1375</v>
      </c>
    </row>
    <row r="279" spans="1:3" x14ac:dyDescent="0.3">
      <c r="A279" s="24"/>
      <c r="B279" s="22">
        <v>3</v>
      </c>
      <c r="C279" s="22" t="s">
        <v>1374</v>
      </c>
    </row>
    <row r="280" spans="1:3" x14ac:dyDescent="0.3">
      <c r="A280" s="24"/>
      <c r="B280" s="22">
        <v>4</v>
      </c>
      <c r="C280" s="22" t="s">
        <v>1376</v>
      </c>
    </row>
    <row r="281" spans="1:3" x14ac:dyDescent="0.3">
      <c r="A281" s="24"/>
      <c r="B281" s="22">
        <v>5</v>
      </c>
      <c r="C281" s="22" t="s">
        <v>1373</v>
      </c>
    </row>
    <row r="282" spans="1:3" x14ac:dyDescent="0.3">
      <c r="A282" s="24" t="s">
        <v>272</v>
      </c>
      <c r="B282" s="22">
        <v>0</v>
      </c>
      <c r="C282" s="22" t="s">
        <v>1194</v>
      </c>
    </row>
    <row r="283" spans="1:3" x14ac:dyDescent="0.3">
      <c r="A283" s="24"/>
      <c r="B283" s="22">
        <v>1</v>
      </c>
      <c r="C283" s="22" t="s">
        <v>1360</v>
      </c>
    </row>
    <row r="284" spans="1:3" x14ac:dyDescent="0.3">
      <c r="A284" s="24"/>
      <c r="B284" s="22">
        <v>2</v>
      </c>
      <c r="C284" s="22" t="s">
        <v>1418</v>
      </c>
    </row>
    <row r="285" spans="1:3" x14ac:dyDescent="0.3">
      <c r="A285" s="24"/>
      <c r="B285" s="22">
        <v>3</v>
      </c>
      <c r="C285" s="22" t="s">
        <v>1419</v>
      </c>
    </row>
    <row r="286" spans="1:3" x14ac:dyDescent="0.3">
      <c r="A286" s="24"/>
      <c r="B286" s="22">
        <v>4</v>
      </c>
      <c r="C286" s="22" t="s">
        <v>2180</v>
      </c>
    </row>
    <row r="287" spans="1:3" x14ac:dyDescent="0.3">
      <c r="A287" s="24"/>
      <c r="B287" s="22">
        <v>5</v>
      </c>
      <c r="C287" s="22" t="s">
        <v>2181</v>
      </c>
    </row>
    <row r="288" spans="1:3" x14ac:dyDescent="0.3">
      <c r="A288" s="24" t="s">
        <v>273</v>
      </c>
      <c r="B288" s="22">
        <v>0</v>
      </c>
      <c r="C288" s="22" t="s">
        <v>1194</v>
      </c>
    </row>
    <row r="289" spans="1:3" x14ac:dyDescent="0.3">
      <c r="A289" s="24"/>
      <c r="B289" s="22">
        <v>1</v>
      </c>
      <c r="C289" s="22" t="s">
        <v>1177</v>
      </c>
    </row>
    <row r="290" spans="1:3" x14ac:dyDescent="0.3">
      <c r="A290" s="24"/>
      <c r="B290" s="22">
        <v>2</v>
      </c>
      <c r="C290" s="22" t="s">
        <v>1178</v>
      </c>
    </row>
    <row r="291" spans="1:3" x14ac:dyDescent="0.3">
      <c r="A291" s="24"/>
      <c r="B291" s="22">
        <v>3</v>
      </c>
      <c r="C291" s="22" t="s">
        <v>1362</v>
      </c>
    </row>
    <row r="292" spans="1:3" x14ac:dyDescent="0.3">
      <c r="A292" s="24"/>
      <c r="B292" s="26">
        <v>4</v>
      </c>
      <c r="C292" s="22" t="s">
        <v>1361</v>
      </c>
    </row>
    <row r="293" spans="1:3" x14ac:dyDescent="0.3">
      <c r="A293" s="24"/>
      <c r="B293" s="26">
        <v>5</v>
      </c>
      <c r="C293" s="22" t="s">
        <v>1190</v>
      </c>
    </row>
    <row r="294" spans="1:3" x14ac:dyDescent="0.3">
      <c r="A294" s="24" t="s">
        <v>277</v>
      </c>
      <c r="B294" s="22">
        <v>0</v>
      </c>
      <c r="C294" s="22" t="s">
        <v>1194</v>
      </c>
    </row>
    <row r="295" spans="1:3" x14ac:dyDescent="0.3">
      <c r="A295" s="24"/>
      <c r="B295" s="22">
        <v>1</v>
      </c>
      <c r="C295" s="22" t="s">
        <v>2160</v>
      </c>
    </row>
    <row r="296" spans="1:3" x14ac:dyDescent="0.3">
      <c r="A296" s="24"/>
      <c r="B296" s="22">
        <v>2</v>
      </c>
      <c r="C296" s="22" t="s">
        <v>2161</v>
      </c>
    </row>
    <row r="297" spans="1:3" x14ac:dyDescent="0.3">
      <c r="A297" s="24"/>
      <c r="B297" s="22">
        <v>3</v>
      </c>
      <c r="C297" s="22" t="s">
        <v>2293</v>
      </c>
    </row>
    <row r="298" spans="1:3" x14ac:dyDescent="0.3">
      <c r="A298" s="24"/>
      <c r="B298" s="22">
        <v>4</v>
      </c>
      <c r="C298" s="22" t="s">
        <v>2292</v>
      </c>
    </row>
    <row r="299" spans="1:3" x14ac:dyDescent="0.3">
      <c r="A299" s="24"/>
      <c r="B299" s="22">
        <v>5</v>
      </c>
      <c r="C299" s="22" t="s">
        <v>2295</v>
      </c>
    </row>
    <row r="300" spans="1:3" x14ac:dyDescent="0.3">
      <c r="A300" s="24" t="s">
        <v>1321</v>
      </c>
      <c r="B300" s="26">
        <v>0</v>
      </c>
      <c r="C300" s="22" t="s">
        <v>1194</v>
      </c>
    </row>
    <row r="301" spans="1:3" x14ac:dyDescent="0.3">
      <c r="A301" s="24"/>
      <c r="B301" s="26">
        <v>1</v>
      </c>
      <c r="C301" s="22" t="s">
        <v>1177</v>
      </c>
    </row>
    <row r="302" spans="1:3" x14ac:dyDescent="0.3">
      <c r="A302" s="24"/>
      <c r="B302" s="26">
        <v>2</v>
      </c>
      <c r="C302" s="22" t="s">
        <v>1178</v>
      </c>
    </row>
    <row r="303" spans="1:3" x14ac:dyDescent="0.3">
      <c r="A303" s="24"/>
      <c r="B303" s="26">
        <v>3</v>
      </c>
      <c r="C303" s="22" t="s">
        <v>1363</v>
      </c>
    </row>
    <row r="304" spans="1:3" x14ac:dyDescent="0.3">
      <c r="A304" s="24"/>
      <c r="B304" s="26">
        <v>4</v>
      </c>
      <c r="C304" s="22" t="s">
        <v>1364</v>
      </c>
    </row>
    <row r="305" spans="1:3" x14ac:dyDescent="0.3">
      <c r="A305" s="22"/>
      <c r="B305" s="26">
        <v>5</v>
      </c>
      <c r="C305" s="22" t="s">
        <v>1190</v>
      </c>
    </row>
    <row r="306" spans="1:3" x14ac:dyDescent="0.3">
      <c r="A306" s="24" t="s">
        <v>2158</v>
      </c>
      <c r="B306" s="26">
        <v>0</v>
      </c>
      <c r="C306" s="22" t="s">
        <v>1194</v>
      </c>
    </row>
    <row r="307" spans="1:3" x14ac:dyDescent="0.3">
      <c r="A307" s="24"/>
      <c r="B307" s="26">
        <v>1</v>
      </c>
      <c r="C307" s="22" t="s">
        <v>1367</v>
      </c>
    </row>
    <row r="308" spans="1:3" x14ac:dyDescent="0.3">
      <c r="A308" s="24"/>
      <c r="B308" s="26">
        <v>2</v>
      </c>
      <c r="C308" s="22" t="s">
        <v>2182</v>
      </c>
    </row>
    <row r="309" spans="1:3" x14ac:dyDescent="0.3">
      <c r="A309" s="24"/>
      <c r="B309" s="26">
        <v>3</v>
      </c>
      <c r="C309" s="22" t="s">
        <v>1368</v>
      </c>
    </row>
    <row r="310" spans="1:3" x14ac:dyDescent="0.3">
      <c r="A310" s="24"/>
      <c r="B310" s="26">
        <v>4</v>
      </c>
      <c r="C310" s="22" t="s">
        <v>1365</v>
      </c>
    </row>
    <row r="311" spans="1:3" x14ac:dyDescent="0.3">
      <c r="A311" s="24"/>
      <c r="B311" s="22">
        <v>5</v>
      </c>
      <c r="C311" s="22" t="s">
        <v>1366</v>
      </c>
    </row>
    <row r="312" spans="1:3" ht="15.15" thickBot="1" x14ac:dyDescent="0.35">
      <c r="A312" s="19"/>
      <c r="B312" s="19"/>
      <c r="C312" s="19"/>
    </row>
    <row r="313" spans="1:3" x14ac:dyDescent="0.3">
      <c r="A313" s="53" t="s">
        <v>383</v>
      </c>
      <c r="B313" s="65" t="s">
        <v>19</v>
      </c>
      <c r="C313" s="65" t="s">
        <v>1171</v>
      </c>
    </row>
    <row r="314" spans="1:3" x14ac:dyDescent="0.3">
      <c r="A314" s="24" t="s">
        <v>284</v>
      </c>
      <c r="B314" s="22">
        <v>0</v>
      </c>
      <c r="C314" s="22" t="s">
        <v>1194</v>
      </c>
    </row>
    <row r="315" spans="1:3" x14ac:dyDescent="0.3">
      <c r="A315" s="24"/>
      <c r="B315" s="22">
        <v>1</v>
      </c>
      <c r="C315" s="22" t="s">
        <v>3430</v>
      </c>
    </row>
    <row r="316" spans="1:3" x14ac:dyDescent="0.3">
      <c r="A316" s="24"/>
      <c r="B316" s="22">
        <v>2</v>
      </c>
      <c r="C316" s="22" t="s">
        <v>1420</v>
      </c>
    </row>
    <row r="317" spans="1:3" x14ac:dyDescent="0.3">
      <c r="A317" s="24"/>
      <c r="B317" s="22">
        <v>3</v>
      </c>
      <c r="C317" s="22" t="s">
        <v>2747</v>
      </c>
    </row>
    <row r="318" spans="1:3" x14ac:dyDescent="0.3">
      <c r="A318" s="24"/>
      <c r="B318" s="22">
        <v>4</v>
      </c>
      <c r="C318" s="22" t="s">
        <v>2183</v>
      </c>
    </row>
    <row r="319" spans="1:3" x14ac:dyDescent="0.3">
      <c r="A319" s="24"/>
      <c r="B319" s="22">
        <v>5</v>
      </c>
      <c r="C319" s="22" t="s">
        <v>2184</v>
      </c>
    </row>
    <row r="320" spans="1:3" x14ac:dyDescent="0.3">
      <c r="A320" s="24" t="s">
        <v>285</v>
      </c>
      <c r="B320" s="22">
        <v>0</v>
      </c>
      <c r="C320" s="22" t="s">
        <v>1194</v>
      </c>
    </row>
    <row r="321" spans="1:3" x14ac:dyDescent="0.3">
      <c r="A321" s="24"/>
      <c r="B321" s="22">
        <v>1</v>
      </c>
      <c r="C321" s="22" t="s">
        <v>1377</v>
      </c>
    </row>
    <row r="322" spans="1:3" x14ac:dyDescent="0.3">
      <c r="A322" s="24"/>
      <c r="B322" s="22">
        <v>2</v>
      </c>
      <c r="C322" s="22" t="s">
        <v>1421</v>
      </c>
    </row>
    <row r="323" spans="1:3" x14ac:dyDescent="0.3">
      <c r="A323" s="24"/>
      <c r="B323" s="22">
        <v>3</v>
      </c>
      <c r="C323" s="22" t="s">
        <v>1422</v>
      </c>
    </row>
    <row r="324" spans="1:3" x14ac:dyDescent="0.3">
      <c r="A324" s="24"/>
      <c r="B324" s="22">
        <v>4</v>
      </c>
      <c r="C324" s="22" t="s">
        <v>2185</v>
      </c>
    </row>
    <row r="325" spans="1:3" x14ac:dyDescent="0.3">
      <c r="A325" s="24"/>
      <c r="B325" s="22">
        <v>5</v>
      </c>
      <c r="C325" s="22" t="s">
        <v>2186</v>
      </c>
    </row>
    <row r="326" spans="1:3" x14ac:dyDescent="0.3">
      <c r="A326" s="24" t="s">
        <v>286</v>
      </c>
      <c r="B326" s="22">
        <v>0</v>
      </c>
      <c r="C326" s="22" t="s">
        <v>1194</v>
      </c>
    </row>
    <row r="327" spans="1:3" x14ac:dyDescent="0.3">
      <c r="A327" s="24"/>
      <c r="B327" s="22">
        <v>1</v>
      </c>
      <c r="C327" s="22" t="s">
        <v>2407</v>
      </c>
    </row>
    <row r="328" spans="1:3" x14ac:dyDescent="0.3">
      <c r="A328" s="24"/>
      <c r="B328" s="22">
        <v>2</v>
      </c>
      <c r="C328" s="22" t="s">
        <v>1351</v>
      </c>
    </row>
    <row r="329" spans="1:3" x14ac:dyDescent="0.3">
      <c r="A329" s="24"/>
      <c r="B329" s="22">
        <v>3</v>
      </c>
      <c r="C329" s="22" t="s">
        <v>1352</v>
      </c>
    </row>
    <row r="330" spans="1:3" x14ac:dyDescent="0.3">
      <c r="A330" s="24"/>
      <c r="B330" s="22">
        <v>4</v>
      </c>
      <c r="C330" s="22" t="s">
        <v>1353</v>
      </c>
    </row>
    <row r="331" spans="1:3" x14ac:dyDescent="0.3">
      <c r="A331" s="24"/>
      <c r="B331" s="22">
        <v>5</v>
      </c>
      <c r="C331" s="22" t="s">
        <v>1354</v>
      </c>
    </row>
    <row r="332" spans="1:3" x14ac:dyDescent="0.3">
      <c r="A332" s="24" t="s">
        <v>287</v>
      </c>
      <c r="B332" s="22">
        <v>0</v>
      </c>
      <c r="C332" s="22" t="s">
        <v>1194</v>
      </c>
    </row>
    <row r="333" spans="1:3" x14ac:dyDescent="0.3">
      <c r="A333" s="24"/>
      <c r="B333" s="22">
        <v>1</v>
      </c>
      <c r="C333" s="22" t="s">
        <v>1378</v>
      </c>
    </row>
    <row r="334" spans="1:3" x14ac:dyDescent="0.3">
      <c r="A334" s="24"/>
      <c r="B334" s="22">
        <v>2</v>
      </c>
      <c r="C334" s="22" t="s">
        <v>2187</v>
      </c>
    </row>
    <row r="335" spans="1:3" x14ac:dyDescent="0.3">
      <c r="A335" s="24"/>
      <c r="B335" s="22">
        <v>3</v>
      </c>
      <c r="C335" s="22" t="s">
        <v>2188</v>
      </c>
    </row>
    <row r="336" spans="1:3" x14ac:dyDescent="0.3">
      <c r="A336" s="24"/>
      <c r="B336" s="22">
        <v>4</v>
      </c>
      <c r="C336" s="22" t="s">
        <v>1380</v>
      </c>
    </row>
    <row r="337" spans="1:3" x14ac:dyDescent="0.3">
      <c r="A337" s="24"/>
      <c r="B337" s="22">
        <v>5</v>
      </c>
      <c r="C337" s="22" t="s">
        <v>1379</v>
      </c>
    </row>
    <row r="338" spans="1:3" x14ac:dyDescent="0.3">
      <c r="A338" s="24" t="s">
        <v>288</v>
      </c>
      <c r="B338" s="22">
        <v>0</v>
      </c>
      <c r="C338" s="22" t="s">
        <v>1194</v>
      </c>
    </row>
    <row r="339" spans="1:3" x14ac:dyDescent="0.3">
      <c r="A339" s="24"/>
      <c r="B339" s="22">
        <v>1</v>
      </c>
      <c r="C339" s="22" t="s">
        <v>2577</v>
      </c>
    </row>
    <row r="340" spans="1:3" x14ac:dyDescent="0.3">
      <c r="A340" s="24"/>
      <c r="B340" s="22">
        <v>2</v>
      </c>
      <c r="C340" s="22" t="s">
        <v>2578</v>
      </c>
    </row>
    <row r="341" spans="1:3" x14ac:dyDescent="0.3">
      <c r="A341" s="24"/>
      <c r="B341" s="22">
        <v>3</v>
      </c>
      <c r="C341" s="22" t="s">
        <v>2579</v>
      </c>
    </row>
    <row r="342" spans="1:3" x14ac:dyDescent="0.3">
      <c r="A342" s="24"/>
      <c r="B342" s="22">
        <v>4</v>
      </c>
      <c r="C342" s="22" t="s">
        <v>2580</v>
      </c>
    </row>
    <row r="343" spans="1:3" x14ac:dyDescent="0.3">
      <c r="A343" s="24"/>
      <c r="B343" s="22">
        <v>5</v>
      </c>
      <c r="C343" s="22" t="s">
        <v>2581</v>
      </c>
    </row>
    <row r="344" spans="1:3" x14ac:dyDescent="0.3">
      <c r="A344" s="24" t="s">
        <v>289</v>
      </c>
      <c r="B344" s="22">
        <v>0</v>
      </c>
      <c r="C344" s="22" t="s">
        <v>1194</v>
      </c>
    </row>
    <row r="345" spans="1:3" x14ac:dyDescent="0.3">
      <c r="A345" s="24"/>
      <c r="B345" s="22">
        <v>1</v>
      </c>
      <c r="C345" s="22" t="s">
        <v>2562</v>
      </c>
    </row>
    <row r="346" spans="1:3" x14ac:dyDescent="0.3">
      <c r="A346" s="24"/>
      <c r="B346" s="22">
        <v>2</v>
      </c>
      <c r="C346" s="22" t="s">
        <v>2563</v>
      </c>
    </row>
    <row r="347" spans="1:3" x14ac:dyDescent="0.3">
      <c r="A347" s="24"/>
      <c r="B347" s="22">
        <v>3</v>
      </c>
      <c r="C347" s="22" t="s">
        <v>2564</v>
      </c>
    </row>
    <row r="348" spans="1:3" x14ac:dyDescent="0.3">
      <c r="A348" s="24"/>
      <c r="B348" s="22">
        <v>4</v>
      </c>
      <c r="C348" s="22" t="s">
        <v>2565</v>
      </c>
    </row>
    <row r="349" spans="1:3" x14ac:dyDescent="0.3">
      <c r="A349" s="24"/>
      <c r="B349" s="22">
        <v>5</v>
      </c>
      <c r="C349" s="22" t="s">
        <v>2576</v>
      </c>
    </row>
    <row r="350" spans="1:3" x14ac:dyDescent="0.3">
      <c r="A350" s="24" t="s">
        <v>514</v>
      </c>
      <c r="B350" s="22">
        <v>0</v>
      </c>
      <c r="C350" s="22" t="s">
        <v>1194</v>
      </c>
    </row>
    <row r="351" spans="1:3" x14ac:dyDescent="0.3">
      <c r="A351" s="24"/>
      <c r="B351" s="22">
        <v>1</v>
      </c>
      <c r="C351" s="22" t="s">
        <v>1381</v>
      </c>
    </row>
    <row r="352" spans="1:3" x14ac:dyDescent="0.3">
      <c r="A352" s="24"/>
      <c r="B352" s="22">
        <v>2</v>
      </c>
      <c r="C352" s="22" t="s">
        <v>2748</v>
      </c>
    </row>
    <row r="353" spans="1:3" x14ac:dyDescent="0.3">
      <c r="A353" s="24"/>
      <c r="B353" s="22">
        <v>3</v>
      </c>
      <c r="C353" s="22" t="s">
        <v>2749</v>
      </c>
    </row>
    <row r="354" spans="1:3" x14ac:dyDescent="0.3">
      <c r="A354" s="24"/>
      <c r="B354" s="22">
        <v>4</v>
      </c>
      <c r="C354" s="22" t="s">
        <v>1382</v>
      </c>
    </row>
    <row r="355" spans="1:3" x14ac:dyDescent="0.3">
      <c r="A355" s="24"/>
      <c r="B355" s="22">
        <v>5</v>
      </c>
      <c r="C355" s="22" t="s">
        <v>1383</v>
      </c>
    </row>
    <row r="356" spans="1:3" x14ac:dyDescent="0.3">
      <c r="A356" s="24" t="s">
        <v>1327</v>
      </c>
      <c r="B356" s="22">
        <v>0</v>
      </c>
      <c r="C356" s="22" t="s">
        <v>1194</v>
      </c>
    </row>
    <row r="357" spans="1:3" x14ac:dyDescent="0.3">
      <c r="A357" s="24"/>
      <c r="B357" s="22">
        <v>1</v>
      </c>
      <c r="C357" s="22" t="s">
        <v>1384</v>
      </c>
    </row>
    <row r="358" spans="1:3" x14ac:dyDescent="0.3">
      <c r="A358" s="24"/>
      <c r="B358" s="22">
        <v>2</v>
      </c>
      <c r="C358" s="22" t="s">
        <v>1388</v>
      </c>
    </row>
    <row r="359" spans="1:3" x14ac:dyDescent="0.3">
      <c r="A359" s="24"/>
      <c r="B359" s="22">
        <v>3</v>
      </c>
      <c r="C359" s="22" t="s">
        <v>1387</v>
      </c>
    </row>
    <row r="360" spans="1:3" x14ac:dyDescent="0.3">
      <c r="A360" s="24"/>
      <c r="B360" s="22">
        <v>4</v>
      </c>
      <c r="C360" s="22" t="s">
        <v>1386</v>
      </c>
    </row>
    <row r="361" spans="1:3" x14ac:dyDescent="0.3">
      <c r="A361" s="24"/>
      <c r="B361" s="22">
        <v>5</v>
      </c>
      <c r="C361" s="22" t="s">
        <v>1385</v>
      </c>
    </row>
    <row r="362" spans="1:3" x14ac:dyDescent="0.3">
      <c r="A362" s="452" t="s">
        <v>1489</v>
      </c>
      <c r="B362" s="22">
        <v>0</v>
      </c>
      <c r="C362" s="22" t="s">
        <v>1194</v>
      </c>
    </row>
    <row r="363" spans="1:3" x14ac:dyDescent="0.3">
      <c r="A363" s="452"/>
      <c r="B363" s="22">
        <v>1</v>
      </c>
      <c r="C363" s="22" t="s">
        <v>2297</v>
      </c>
    </row>
    <row r="364" spans="1:3" x14ac:dyDescent="0.3">
      <c r="A364" s="452"/>
      <c r="B364" s="22">
        <v>2</v>
      </c>
      <c r="C364" s="22" t="s">
        <v>2298</v>
      </c>
    </row>
    <row r="365" spans="1:3" x14ac:dyDescent="0.3">
      <c r="A365" s="452"/>
      <c r="B365" s="22">
        <v>3</v>
      </c>
      <c r="C365" s="22" t="s">
        <v>2300</v>
      </c>
    </row>
    <row r="366" spans="1:3" x14ac:dyDescent="0.3">
      <c r="A366" s="452"/>
      <c r="B366" s="22">
        <v>4</v>
      </c>
      <c r="C366" s="22" t="s">
        <v>2429</v>
      </c>
    </row>
    <row r="367" spans="1:3" x14ac:dyDescent="0.3">
      <c r="A367" s="452"/>
      <c r="B367" s="22">
        <v>5</v>
      </c>
      <c r="C367" s="22" t="s">
        <v>2299</v>
      </c>
    </row>
    <row r="368" spans="1:3" x14ac:dyDescent="0.3">
      <c r="A368" s="22" t="s">
        <v>2388</v>
      </c>
      <c r="B368" s="22">
        <v>0</v>
      </c>
      <c r="C368" s="22" t="s">
        <v>1194</v>
      </c>
    </row>
    <row r="369" spans="1:3" x14ac:dyDescent="0.3">
      <c r="A369" s="22"/>
      <c r="B369" s="22">
        <v>1</v>
      </c>
      <c r="C369" s="22" t="s">
        <v>1389</v>
      </c>
    </row>
    <row r="370" spans="1:3" x14ac:dyDescent="0.3">
      <c r="A370" s="22"/>
      <c r="B370" s="22">
        <v>2</v>
      </c>
      <c r="C370" s="22" t="s">
        <v>1390</v>
      </c>
    </row>
    <row r="371" spans="1:3" x14ac:dyDescent="0.3">
      <c r="A371" s="22"/>
      <c r="B371" s="22">
        <v>3</v>
      </c>
      <c r="C371" s="22" t="s">
        <v>1402</v>
      </c>
    </row>
    <row r="372" spans="1:3" x14ac:dyDescent="0.3">
      <c r="A372" s="22"/>
      <c r="B372" s="22">
        <v>4</v>
      </c>
      <c r="C372" s="22" t="s">
        <v>1392</v>
      </c>
    </row>
    <row r="373" spans="1:3" x14ac:dyDescent="0.3">
      <c r="A373" s="22"/>
      <c r="B373" s="22">
        <v>5</v>
      </c>
      <c r="C373" s="22" t="s">
        <v>1391</v>
      </c>
    </row>
    <row r="374" spans="1:3" x14ac:dyDescent="0.3">
      <c r="A374" s="22" t="s">
        <v>2558</v>
      </c>
      <c r="B374" s="22">
        <v>0</v>
      </c>
      <c r="C374" s="22" t="s">
        <v>1194</v>
      </c>
    </row>
    <row r="375" spans="1:3" x14ac:dyDescent="0.3">
      <c r="A375" s="22"/>
      <c r="B375" s="22">
        <v>1</v>
      </c>
      <c r="C375" s="22" t="s">
        <v>1393</v>
      </c>
    </row>
    <row r="376" spans="1:3" x14ac:dyDescent="0.3">
      <c r="A376" s="22"/>
      <c r="B376" s="22">
        <v>2</v>
      </c>
      <c r="C376" s="22" t="s">
        <v>1395</v>
      </c>
    </row>
    <row r="377" spans="1:3" x14ac:dyDescent="0.3">
      <c r="A377" s="22"/>
      <c r="B377" s="22">
        <v>3</v>
      </c>
      <c r="C377" s="22" t="s">
        <v>1396</v>
      </c>
    </row>
    <row r="378" spans="1:3" x14ac:dyDescent="0.3">
      <c r="A378" s="22"/>
      <c r="B378" s="22">
        <v>4</v>
      </c>
      <c r="C378" s="22" t="s">
        <v>1397</v>
      </c>
    </row>
    <row r="379" spans="1:3" x14ac:dyDescent="0.3">
      <c r="A379" s="22"/>
      <c r="B379" s="22">
        <v>5</v>
      </c>
      <c r="C379" s="22" t="s">
        <v>1394</v>
      </c>
    </row>
    <row r="380" spans="1:3" x14ac:dyDescent="0.3">
      <c r="A380" s="22" t="s">
        <v>2559</v>
      </c>
      <c r="B380" s="22">
        <v>0</v>
      </c>
      <c r="C380" s="22" t="s">
        <v>1194</v>
      </c>
    </row>
    <row r="381" spans="1:3" x14ac:dyDescent="0.3">
      <c r="A381" s="22"/>
      <c r="B381" s="22">
        <v>1</v>
      </c>
      <c r="C381" s="22" t="s">
        <v>1398</v>
      </c>
    </row>
    <row r="382" spans="1:3" x14ac:dyDescent="0.3">
      <c r="A382" s="22"/>
      <c r="B382" s="22">
        <v>2</v>
      </c>
      <c r="C382" s="22" t="s">
        <v>1400</v>
      </c>
    </row>
    <row r="383" spans="1:3" x14ac:dyDescent="0.3">
      <c r="A383" s="22"/>
      <c r="B383" s="22">
        <v>3</v>
      </c>
      <c r="C383" s="22" t="s">
        <v>1403</v>
      </c>
    </row>
    <row r="384" spans="1:3" x14ac:dyDescent="0.3">
      <c r="A384" s="22"/>
      <c r="B384" s="22">
        <v>4</v>
      </c>
      <c r="C384" s="22" t="s">
        <v>1401</v>
      </c>
    </row>
    <row r="385" spans="1:4" x14ac:dyDescent="0.3">
      <c r="A385" s="22"/>
      <c r="B385" s="22">
        <v>5</v>
      </c>
      <c r="C385" s="22" t="s">
        <v>1399</v>
      </c>
    </row>
    <row r="386" spans="1:4" x14ac:dyDescent="0.3">
      <c r="A386" s="22" t="s">
        <v>2560</v>
      </c>
      <c r="B386" s="22">
        <v>0</v>
      </c>
      <c r="C386" t="s">
        <v>1194</v>
      </c>
    </row>
    <row r="387" spans="1:4" x14ac:dyDescent="0.3">
      <c r="A387" s="22"/>
      <c r="B387" s="22">
        <v>1</v>
      </c>
      <c r="C387" t="s">
        <v>2566</v>
      </c>
    </row>
    <row r="388" spans="1:4" x14ac:dyDescent="0.3">
      <c r="A388" s="22"/>
      <c r="B388" s="22">
        <v>2</v>
      </c>
      <c r="C388" t="s">
        <v>2567</v>
      </c>
    </row>
    <row r="389" spans="1:4" x14ac:dyDescent="0.3">
      <c r="A389" s="22"/>
      <c r="B389" s="22">
        <v>3</v>
      </c>
      <c r="C389" t="s">
        <v>2568</v>
      </c>
    </row>
    <row r="390" spans="1:4" x14ac:dyDescent="0.3">
      <c r="A390" s="22"/>
      <c r="B390" s="22">
        <v>4</v>
      </c>
      <c r="C390" t="s">
        <v>2569</v>
      </c>
    </row>
    <row r="391" spans="1:4" x14ac:dyDescent="0.3">
      <c r="A391" s="22"/>
      <c r="B391" s="22">
        <v>5</v>
      </c>
      <c r="C391" t="s">
        <v>2570</v>
      </c>
    </row>
    <row r="392" spans="1:4" x14ac:dyDescent="0.3">
      <c r="A392" s="22" t="s">
        <v>2561</v>
      </c>
      <c r="B392" s="22">
        <v>0</v>
      </c>
      <c r="C392" t="s">
        <v>1194</v>
      </c>
    </row>
    <row r="393" spans="1:4" x14ac:dyDescent="0.3">
      <c r="A393" s="22"/>
      <c r="B393" s="22">
        <v>1</v>
      </c>
      <c r="C393" t="s">
        <v>1381</v>
      </c>
    </row>
    <row r="394" spans="1:4" x14ac:dyDescent="0.3">
      <c r="A394" s="22"/>
      <c r="B394" s="22">
        <v>2</v>
      </c>
      <c r="C394" t="s">
        <v>2748</v>
      </c>
    </row>
    <row r="395" spans="1:4" x14ac:dyDescent="0.3">
      <c r="A395" s="22"/>
      <c r="B395" s="22">
        <v>3</v>
      </c>
      <c r="C395" t="s">
        <v>2749</v>
      </c>
    </row>
    <row r="396" spans="1:4" x14ac:dyDescent="0.3">
      <c r="A396" s="22"/>
      <c r="B396" s="22">
        <v>4</v>
      </c>
      <c r="C396" t="s">
        <v>1382</v>
      </c>
    </row>
    <row r="397" spans="1:4" x14ac:dyDescent="0.3">
      <c r="A397" s="22"/>
      <c r="B397" s="22">
        <v>5</v>
      </c>
      <c r="C397" t="s">
        <v>2571</v>
      </c>
    </row>
    <row r="398" spans="1:4" ht="15.15" thickBot="1" x14ac:dyDescent="0.35">
      <c r="A398" s="19"/>
      <c r="B398" s="19"/>
      <c r="C398" s="19"/>
    </row>
    <row r="399" spans="1:4" x14ac:dyDescent="0.3">
      <c r="A399" s="53" t="s">
        <v>408</v>
      </c>
      <c r="B399" s="65" t="s">
        <v>19</v>
      </c>
      <c r="C399" s="65" t="s">
        <v>1171</v>
      </c>
    </row>
    <row r="400" spans="1:4" x14ac:dyDescent="0.3">
      <c r="A400" s="24" t="s">
        <v>302</v>
      </c>
      <c r="B400" s="22">
        <v>0</v>
      </c>
      <c r="C400" s="22" t="s">
        <v>1194</v>
      </c>
      <c r="D400" t="s">
        <v>409</v>
      </c>
    </row>
    <row r="401" spans="1:4" x14ac:dyDescent="0.3">
      <c r="A401" s="24"/>
      <c r="B401" s="22">
        <v>1</v>
      </c>
      <c r="C401" s="22" t="s">
        <v>1405</v>
      </c>
    </row>
    <row r="402" spans="1:4" x14ac:dyDescent="0.3">
      <c r="A402" s="24"/>
      <c r="B402" s="22">
        <v>2</v>
      </c>
      <c r="C402" s="22" t="s">
        <v>1404</v>
      </c>
    </row>
    <row r="403" spans="1:4" x14ac:dyDescent="0.3">
      <c r="A403" s="24"/>
      <c r="B403" s="22">
        <v>3</v>
      </c>
      <c r="C403" s="22" t="s">
        <v>1408</v>
      </c>
    </row>
    <row r="404" spans="1:4" x14ac:dyDescent="0.3">
      <c r="A404" s="24"/>
      <c r="B404" s="22">
        <v>4</v>
      </c>
      <c r="C404" s="22" t="s">
        <v>1458</v>
      </c>
    </row>
    <row r="405" spans="1:4" x14ac:dyDescent="0.3">
      <c r="A405" s="24"/>
      <c r="B405" s="22">
        <v>5</v>
      </c>
      <c r="C405" s="22" t="s">
        <v>1406</v>
      </c>
    </row>
    <row r="406" spans="1:4" x14ac:dyDescent="0.3">
      <c r="A406" s="24" t="s">
        <v>303</v>
      </c>
      <c r="B406" s="22">
        <v>0</v>
      </c>
      <c r="C406" s="22" t="s">
        <v>1194</v>
      </c>
      <c r="D406" t="s">
        <v>3707</v>
      </c>
    </row>
    <row r="407" spans="1:4" x14ac:dyDescent="0.3">
      <c r="A407" s="24"/>
      <c r="B407" s="22">
        <v>1</v>
      </c>
      <c r="C407" s="22" t="s">
        <v>3956</v>
      </c>
    </row>
    <row r="408" spans="1:4" x14ac:dyDescent="0.3">
      <c r="A408" s="24"/>
      <c r="B408" s="22">
        <v>2</v>
      </c>
      <c r="C408" s="22" t="s">
        <v>3969</v>
      </c>
    </row>
    <row r="409" spans="1:4" x14ac:dyDescent="0.3">
      <c r="A409" s="24"/>
      <c r="B409" s="22">
        <v>3</v>
      </c>
      <c r="C409" s="22" t="s">
        <v>3958</v>
      </c>
    </row>
    <row r="410" spans="1:4" x14ac:dyDescent="0.3">
      <c r="A410" s="24"/>
      <c r="B410" s="22">
        <v>4</v>
      </c>
      <c r="C410" s="22" t="s">
        <v>3960</v>
      </c>
    </row>
    <row r="411" spans="1:4" x14ac:dyDescent="0.3">
      <c r="A411" s="24"/>
      <c r="B411" s="22">
        <v>5</v>
      </c>
      <c r="C411" s="22" t="s">
        <v>3959</v>
      </c>
    </row>
    <row r="412" spans="1:4" x14ac:dyDescent="0.3">
      <c r="A412" s="24" t="s">
        <v>3725</v>
      </c>
      <c r="B412" s="22">
        <v>0</v>
      </c>
      <c r="C412" s="22" t="s">
        <v>1194</v>
      </c>
      <c r="D412" t="s">
        <v>3712</v>
      </c>
    </row>
    <row r="413" spans="1:4" x14ac:dyDescent="0.3">
      <c r="A413" s="24"/>
      <c r="B413" s="22">
        <v>1</v>
      </c>
      <c r="C413" s="22" t="s">
        <v>3957</v>
      </c>
    </row>
    <row r="414" spans="1:4" x14ac:dyDescent="0.3">
      <c r="A414" s="24"/>
      <c r="B414" s="22">
        <v>2</v>
      </c>
      <c r="C414" s="22" t="s">
        <v>3964</v>
      </c>
    </row>
    <row r="415" spans="1:4" x14ac:dyDescent="0.3">
      <c r="A415" s="24"/>
      <c r="B415" s="22">
        <v>3</v>
      </c>
      <c r="C415" s="22" t="s">
        <v>3965</v>
      </c>
    </row>
    <row r="416" spans="1:4" x14ac:dyDescent="0.3">
      <c r="A416" s="24"/>
      <c r="B416" s="22">
        <v>4</v>
      </c>
      <c r="C416" s="22" t="s">
        <v>3966</v>
      </c>
    </row>
    <row r="417" spans="1:4" x14ac:dyDescent="0.3">
      <c r="A417" s="24"/>
      <c r="B417" s="22">
        <v>5</v>
      </c>
      <c r="C417" s="22" t="s">
        <v>3961</v>
      </c>
    </row>
    <row r="418" spans="1:4" x14ac:dyDescent="0.3">
      <c r="A418" s="24" t="s">
        <v>1317</v>
      </c>
      <c r="B418" s="22">
        <v>0</v>
      </c>
      <c r="C418" s="22" t="s">
        <v>1194</v>
      </c>
      <c r="D418" t="s">
        <v>3713</v>
      </c>
    </row>
    <row r="419" spans="1:4" x14ac:dyDescent="0.3">
      <c r="A419" s="24"/>
      <c r="B419" s="22">
        <v>1</v>
      </c>
      <c r="C419" s="22" t="s">
        <v>1409</v>
      </c>
    </row>
    <row r="420" spans="1:4" x14ac:dyDescent="0.3">
      <c r="A420" s="24"/>
      <c r="B420" s="22">
        <v>2</v>
      </c>
      <c r="C420" s="22" t="s">
        <v>3968</v>
      </c>
    </row>
    <row r="421" spans="1:4" x14ac:dyDescent="0.3">
      <c r="A421" s="24"/>
      <c r="B421" s="22">
        <v>3</v>
      </c>
      <c r="C421" s="22" t="s">
        <v>3970</v>
      </c>
    </row>
    <row r="422" spans="1:4" x14ac:dyDescent="0.3">
      <c r="A422" s="24"/>
      <c r="B422" s="22">
        <v>4</v>
      </c>
      <c r="C422" s="22" t="s">
        <v>3971</v>
      </c>
    </row>
    <row r="423" spans="1:4" x14ac:dyDescent="0.3">
      <c r="A423" s="24"/>
      <c r="B423" s="22">
        <v>5</v>
      </c>
      <c r="C423" s="22" t="s">
        <v>3972</v>
      </c>
    </row>
    <row r="424" spans="1:4" x14ac:dyDescent="0.3">
      <c r="A424" s="24" t="s">
        <v>3729</v>
      </c>
      <c r="B424" s="22">
        <v>0</v>
      </c>
      <c r="C424" s="22" t="s">
        <v>1194</v>
      </c>
      <c r="D424" t="s">
        <v>3719</v>
      </c>
    </row>
    <row r="425" spans="1:4" x14ac:dyDescent="0.3">
      <c r="A425" s="24"/>
      <c r="B425" s="22">
        <v>1</v>
      </c>
      <c r="C425" s="22" t="s">
        <v>3963</v>
      </c>
    </row>
    <row r="426" spans="1:4" x14ac:dyDescent="0.3">
      <c r="A426" s="24"/>
      <c r="B426" s="22">
        <v>2</v>
      </c>
      <c r="C426" s="22" t="s">
        <v>3967</v>
      </c>
    </row>
    <row r="427" spans="1:4" x14ac:dyDescent="0.3">
      <c r="A427" s="24"/>
      <c r="B427" s="22">
        <v>3</v>
      </c>
      <c r="C427" s="22" t="s">
        <v>3974</v>
      </c>
    </row>
    <row r="428" spans="1:4" x14ac:dyDescent="0.3">
      <c r="A428" s="24"/>
      <c r="B428" s="22">
        <v>4</v>
      </c>
      <c r="C428" s="22" t="s">
        <v>3975</v>
      </c>
    </row>
    <row r="429" spans="1:4" x14ac:dyDescent="0.3">
      <c r="A429" s="24"/>
      <c r="B429" s="22">
        <v>5</v>
      </c>
      <c r="C429" s="22" t="s">
        <v>3973</v>
      </c>
    </row>
    <row r="430" spans="1:4" x14ac:dyDescent="0.3">
      <c r="A430" s="22" t="s">
        <v>3730</v>
      </c>
      <c r="B430" s="22">
        <v>0</v>
      </c>
      <c r="C430" s="22" t="s">
        <v>1194</v>
      </c>
      <c r="D430" t="s">
        <v>2494</v>
      </c>
    </row>
    <row r="431" spans="1:4" x14ac:dyDescent="0.3">
      <c r="A431" s="22"/>
      <c r="B431" s="22">
        <v>1</v>
      </c>
      <c r="C431" s="22" t="s">
        <v>2583</v>
      </c>
    </row>
    <row r="432" spans="1:4" x14ac:dyDescent="0.3">
      <c r="A432" s="22"/>
      <c r="B432" s="22">
        <v>2</v>
      </c>
      <c r="C432" s="22" t="s">
        <v>2750</v>
      </c>
    </row>
    <row r="433" spans="1:4" x14ac:dyDescent="0.3">
      <c r="A433" s="22"/>
      <c r="B433" s="22">
        <v>3</v>
      </c>
      <c r="C433" s="22" t="s">
        <v>2584</v>
      </c>
    </row>
    <row r="434" spans="1:4" x14ac:dyDescent="0.3">
      <c r="A434" s="22"/>
      <c r="B434" s="22">
        <v>4</v>
      </c>
      <c r="C434" s="22" t="s">
        <v>2585</v>
      </c>
    </row>
    <row r="435" spans="1:4" x14ac:dyDescent="0.3">
      <c r="A435" s="22"/>
      <c r="B435" s="22">
        <v>5</v>
      </c>
      <c r="C435" s="22" t="s">
        <v>2586</v>
      </c>
    </row>
    <row r="436" spans="1:4" x14ac:dyDescent="0.3">
      <c r="A436" s="22" t="s">
        <v>3720</v>
      </c>
      <c r="B436" s="22">
        <v>0</v>
      </c>
      <c r="C436" s="22" t="s">
        <v>1194</v>
      </c>
      <c r="D436" t="s">
        <v>410</v>
      </c>
    </row>
    <row r="437" spans="1:4" x14ac:dyDescent="0.3">
      <c r="A437" s="22"/>
      <c r="B437" s="22">
        <v>1</v>
      </c>
      <c r="C437" s="22" t="s">
        <v>1367</v>
      </c>
    </row>
    <row r="438" spans="1:4" x14ac:dyDescent="0.3">
      <c r="A438" s="22"/>
      <c r="B438" s="22">
        <v>2</v>
      </c>
      <c r="C438" s="22" t="s">
        <v>2182</v>
      </c>
    </row>
    <row r="439" spans="1:4" x14ac:dyDescent="0.3">
      <c r="A439" s="22"/>
      <c r="B439" s="22">
        <v>3</v>
      </c>
      <c r="C439" s="22" t="s">
        <v>1368</v>
      </c>
    </row>
    <row r="440" spans="1:4" x14ac:dyDescent="0.3">
      <c r="A440" s="22"/>
      <c r="B440" s="22">
        <v>4</v>
      </c>
      <c r="C440" s="22" t="s">
        <v>1365</v>
      </c>
    </row>
    <row r="441" spans="1:4" x14ac:dyDescent="0.3">
      <c r="A441" s="22"/>
      <c r="B441" s="22">
        <v>5</v>
      </c>
      <c r="C441" s="22" t="s">
        <v>1366</v>
      </c>
    </row>
    <row r="442" spans="1:4" x14ac:dyDescent="0.3">
      <c r="A442" s="22" t="s">
        <v>3721</v>
      </c>
      <c r="B442" s="22">
        <v>0</v>
      </c>
      <c r="C442" s="22" t="s">
        <v>1194</v>
      </c>
      <c r="D442" t="s">
        <v>1316</v>
      </c>
    </row>
    <row r="443" spans="1:4" x14ac:dyDescent="0.3">
      <c r="A443" s="22"/>
      <c r="B443" s="22">
        <v>1</v>
      </c>
      <c r="C443" s="22" t="s">
        <v>1410</v>
      </c>
    </row>
    <row r="444" spans="1:4" x14ac:dyDescent="0.3">
      <c r="A444" s="22"/>
      <c r="B444" s="22">
        <v>2</v>
      </c>
      <c r="C444" s="22" t="s">
        <v>1411</v>
      </c>
    </row>
    <row r="445" spans="1:4" x14ac:dyDescent="0.3">
      <c r="A445" s="22"/>
      <c r="B445" s="22">
        <v>3</v>
      </c>
      <c r="C445" s="22" t="s">
        <v>1412</v>
      </c>
    </row>
    <row r="446" spans="1:4" x14ac:dyDescent="0.3">
      <c r="A446" s="22"/>
      <c r="B446" s="22">
        <v>4</v>
      </c>
      <c r="C446" s="22" t="s">
        <v>1413</v>
      </c>
    </row>
    <row r="447" spans="1:4" x14ac:dyDescent="0.3">
      <c r="A447" s="22"/>
      <c r="B447" s="22">
        <v>5</v>
      </c>
      <c r="C447" s="22" t="s">
        <v>2189</v>
      </c>
    </row>
    <row r="448" spans="1:4" ht="15.15" thickBot="1" x14ac:dyDescent="0.35"/>
    <row r="449" spans="1:3" x14ac:dyDescent="0.3">
      <c r="A449" s="53" t="s">
        <v>415</v>
      </c>
      <c r="B449" s="65" t="s">
        <v>19</v>
      </c>
      <c r="C449" s="65" t="s">
        <v>1171</v>
      </c>
    </row>
    <row r="450" spans="1:3" x14ac:dyDescent="0.3">
      <c r="A450" s="24" t="s">
        <v>425</v>
      </c>
      <c r="B450" s="22">
        <v>0</v>
      </c>
      <c r="C450" s="22" t="s">
        <v>1194</v>
      </c>
    </row>
    <row r="451" spans="1:3" x14ac:dyDescent="0.3">
      <c r="A451" s="24"/>
      <c r="B451" s="22">
        <v>1</v>
      </c>
      <c r="C451" s="22" t="s">
        <v>1414</v>
      </c>
    </row>
    <row r="452" spans="1:3" x14ac:dyDescent="0.3">
      <c r="A452" s="24"/>
      <c r="B452" s="22">
        <v>2</v>
      </c>
      <c r="C452" s="22" t="s">
        <v>1423</v>
      </c>
    </row>
    <row r="453" spans="1:3" x14ac:dyDescent="0.3">
      <c r="A453" s="24"/>
      <c r="B453" s="22">
        <v>3</v>
      </c>
      <c r="C453" s="22" t="s">
        <v>1424</v>
      </c>
    </row>
    <row r="454" spans="1:3" x14ac:dyDescent="0.3">
      <c r="A454" s="24"/>
      <c r="B454" s="22">
        <v>4</v>
      </c>
      <c r="C454" s="22" t="s">
        <v>2190</v>
      </c>
    </row>
    <row r="455" spans="1:3" x14ac:dyDescent="0.3">
      <c r="A455" s="24"/>
      <c r="B455" s="22">
        <v>5</v>
      </c>
      <c r="C455" s="22" t="s">
        <v>2191</v>
      </c>
    </row>
    <row r="456" spans="1:3" x14ac:dyDescent="0.3">
      <c r="A456" s="24" t="s">
        <v>433</v>
      </c>
      <c r="B456" s="22">
        <v>0</v>
      </c>
      <c r="C456" s="22" t="s">
        <v>1194</v>
      </c>
    </row>
    <row r="457" spans="1:3" x14ac:dyDescent="0.3">
      <c r="A457" s="24"/>
      <c r="B457" s="22">
        <v>1</v>
      </c>
      <c r="C457" s="22" t="s">
        <v>1415</v>
      </c>
    </row>
    <row r="458" spans="1:3" x14ac:dyDescent="0.3">
      <c r="A458" s="24"/>
      <c r="B458" s="22">
        <v>2</v>
      </c>
      <c r="C458" s="22" t="s">
        <v>1417</v>
      </c>
    </row>
    <row r="459" spans="1:3" x14ac:dyDescent="0.3">
      <c r="A459" s="24"/>
      <c r="B459" s="22">
        <v>3</v>
      </c>
      <c r="C459" s="22" t="s">
        <v>1416</v>
      </c>
    </row>
    <row r="460" spans="1:3" x14ac:dyDescent="0.3">
      <c r="A460" s="24"/>
      <c r="B460" s="22">
        <v>4</v>
      </c>
      <c r="C460" s="22" t="s">
        <v>2192</v>
      </c>
    </row>
    <row r="461" spans="1:3" x14ac:dyDescent="0.3">
      <c r="A461" s="24"/>
      <c r="B461" s="22">
        <v>5</v>
      </c>
      <c r="C461" s="22" t="s">
        <v>2193</v>
      </c>
    </row>
    <row r="462" spans="1:3" x14ac:dyDescent="0.3">
      <c r="A462" s="24" t="s">
        <v>438</v>
      </c>
      <c r="B462" s="22">
        <v>0</v>
      </c>
      <c r="C462" s="22" t="s">
        <v>1194</v>
      </c>
    </row>
    <row r="463" spans="1:3" x14ac:dyDescent="0.3">
      <c r="A463" s="24"/>
      <c r="B463" s="22">
        <v>1</v>
      </c>
      <c r="C463" s="22" t="s">
        <v>1426</v>
      </c>
    </row>
    <row r="464" spans="1:3" x14ac:dyDescent="0.3">
      <c r="A464" s="24"/>
      <c r="B464" s="22">
        <v>2</v>
      </c>
      <c r="C464" s="22" t="s">
        <v>1446</v>
      </c>
    </row>
    <row r="465" spans="1:3" x14ac:dyDescent="0.3">
      <c r="A465" s="24"/>
      <c r="B465" s="22">
        <v>3</v>
      </c>
      <c r="C465" s="22" t="s">
        <v>1447</v>
      </c>
    </row>
    <row r="466" spans="1:3" x14ac:dyDescent="0.3">
      <c r="A466" s="24"/>
      <c r="B466" s="22">
        <v>4</v>
      </c>
      <c r="C466" s="22" t="s">
        <v>1448</v>
      </c>
    </row>
    <row r="467" spans="1:3" x14ac:dyDescent="0.3">
      <c r="A467" s="24"/>
      <c r="B467" s="22">
        <v>5</v>
      </c>
      <c r="C467" s="22" t="s">
        <v>1449</v>
      </c>
    </row>
    <row r="468" spans="1:3" x14ac:dyDescent="0.3">
      <c r="A468" s="24" t="s">
        <v>439</v>
      </c>
      <c r="B468" s="22">
        <v>0</v>
      </c>
      <c r="C468" s="22" t="s">
        <v>1194</v>
      </c>
    </row>
    <row r="469" spans="1:3" x14ac:dyDescent="0.3">
      <c r="A469" s="24"/>
      <c r="B469" s="22">
        <v>1</v>
      </c>
      <c r="C469" s="22" t="s">
        <v>1427</v>
      </c>
    </row>
    <row r="470" spans="1:3" x14ac:dyDescent="0.3">
      <c r="A470" s="24"/>
      <c r="B470" s="22">
        <v>2</v>
      </c>
      <c r="C470" s="22" t="s">
        <v>1443</v>
      </c>
    </row>
    <row r="471" spans="1:3" x14ac:dyDescent="0.3">
      <c r="A471" s="24"/>
      <c r="B471" s="22">
        <v>3</v>
      </c>
      <c r="C471" s="22" t="s">
        <v>1428</v>
      </c>
    </row>
    <row r="472" spans="1:3" x14ac:dyDescent="0.3">
      <c r="A472" s="24"/>
      <c r="B472" s="22">
        <v>4</v>
      </c>
      <c r="C472" s="22" t="s">
        <v>1429</v>
      </c>
    </row>
    <row r="473" spans="1:3" x14ac:dyDescent="0.3">
      <c r="A473" s="24"/>
      <c r="B473" s="22">
        <v>5</v>
      </c>
      <c r="C473" s="22" t="s">
        <v>1430</v>
      </c>
    </row>
    <row r="474" spans="1:3" x14ac:dyDescent="0.3">
      <c r="A474" s="24" t="s">
        <v>440</v>
      </c>
      <c r="B474" s="22">
        <v>0</v>
      </c>
      <c r="C474" s="22" t="s">
        <v>1194</v>
      </c>
    </row>
    <row r="475" spans="1:3" x14ac:dyDescent="0.3">
      <c r="A475" s="24"/>
      <c r="B475" s="22">
        <v>1</v>
      </c>
      <c r="C475" s="22" t="s">
        <v>1442</v>
      </c>
    </row>
    <row r="476" spans="1:3" x14ac:dyDescent="0.3">
      <c r="A476" s="24"/>
      <c r="B476" s="22">
        <v>2</v>
      </c>
      <c r="C476" s="22" t="s">
        <v>1444</v>
      </c>
    </row>
    <row r="477" spans="1:3" x14ac:dyDescent="0.3">
      <c r="A477" s="24"/>
      <c r="B477" s="22">
        <v>3</v>
      </c>
      <c r="C477" s="22" t="s">
        <v>1440</v>
      </c>
    </row>
    <row r="478" spans="1:3" x14ac:dyDescent="0.3">
      <c r="A478" s="24"/>
      <c r="B478" s="22">
        <v>4</v>
      </c>
      <c r="C478" s="22" t="s">
        <v>1441</v>
      </c>
    </row>
    <row r="479" spans="1:3" x14ac:dyDescent="0.3">
      <c r="A479" s="24"/>
      <c r="B479" s="22">
        <v>5</v>
      </c>
      <c r="C479" s="22" t="s">
        <v>1445</v>
      </c>
    </row>
    <row r="480" spans="1:3" x14ac:dyDescent="0.3">
      <c r="A480" s="24" t="s">
        <v>441</v>
      </c>
      <c r="B480" s="22">
        <v>0</v>
      </c>
      <c r="C480" s="22" t="s">
        <v>1194</v>
      </c>
    </row>
    <row r="481" spans="1:4" x14ac:dyDescent="0.3">
      <c r="A481" s="24"/>
      <c r="B481" s="22">
        <v>1</v>
      </c>
      <c r="C481" s="22" t="s">
        <v>1431</v>
      </c>
    </row>
    <row r="482" spans="1:4" x14ac:dyDescent="0.3">
      <c r="A482" s="24"/>
      <c r="B482" s="22">
        <v>2</v>
      </c>
      <c r="C482" s="22" t="s">
        <v>1432</v>
      </c>
    </row>
    <row r="483" spans="1:4" x14ac:dyDescent="0.3">
      <c r="A483" s="24"/>
      <c r="B483" s="22">
        <v>3</v>
      </c>
      <c r="C483" s="22" t="s">
        <v>1435</v>
      </c>
    </row>
    <row r="484" spans="1:4" x14ac:dyDescent="0.3">
      <c r="A484" s="24"/>
      <c r="B484" s="22">
        <v>4</v>
      </c>
      <c r="C484" s="22" t="s">
        <v>1434</v>
      </c>
    </row>
    <row r="485" spans="1:4" x14ac:dyDescent="0.3">
      <c r="A485" s="24"/>
      <c r="B485" s="26">
        <v>5</v>
      </c>
      <c r="C485" s="22" t="s">
        <v>1433</v>
      </c>
    </row>
    <row r="486" spans="1:4" x14ac:dyDescent="0.3">
      <c r="A486" s="24" t="s">
        <v>1325</v>
      </c>
      <c r="B486" s="26">
        <v>0</v>
      </c>
      <c r="C486" s="22" t="s">
        <v>1194</v>
      </c>
    </row>
    <row r="487" spans="1:4" x14ac:dyDescent="0.3">
      <c r="A487" s="24"/>
      <c r="B487" s="26">
        <v>1</v>
      </c>
      <c r="C487" s="22" t="s">
        <v>1436</v>
      </c>
    </row>
    <row r="488" spans="1:4" x14ac:dyDescent="0.3">
      <c r="A488" s="24"/>
      <c r="B488" s="26">
        <v>2</v>
      </c>
      <c r="C488" s="22" t="s">
        <v>1588</v>
      </c>
    </row>
    <row r="489" spans="1:4" x14ac:dyDescent="0.3">
      <c r="A489" s="24"/>
      <c r="B489" s="26">
        <v>3</v>
      </c>
      <c r="C489" s="22" t="s">
        <v>1592</v>
      </c>
    </row>
    <row r="490" spans="1:4" x14ac:dyDescent="0.3">
      <c r="A490" s="24"/>
      <c r="B490" s="26">
        <v>4</v>
      </c>
      <c r="C490" s="22" t="s">
        <v>1437</v>
      </c>
    </row>
    <row r="491" spans="1:4" x14ac:dyDescent="0.3">
      <c r="A491" s="24"/>
      <c r="B491" s="22">
        <v>5</v>
      </c>
      <c r="C491" s="22" t="s">
        <v>1438</v>
      </c>
    </row>
    <row r="492" spans="1:4" ht="15.15" thickBot="1" x14ac:dyDescent="0.35">
      <c r="A492" s="19"/>
      <c r="B492" s="19"/>
      <c r="C492" s="19"/>
    </row>
    <row r="493" spans="1:4" ht="15.15" thickBot="1" x14ac:dyDescent="0.35">
      <c r="A493" s="1013" t="s">
        <v>561</v>
      </c>
      <c r="B493" s="1014"/>
      <c r="C493" s="1014"/>
    </row>
    <row r="494" spans="1:4" x14ac:dyDescent="0.3">
      <c r="A494" s="53" t="s">
        <v>466</v>
      </c>
      <c r="B494" s="65" t="s">
        <v>19</v>
      </c>
      <c r="C494" s="65" t="s">
        <v>1171</v>
      </c>
    </row>
    <row r="495" spans="1:4" x14ac:dyDescent="0.3">
      <c r="A495" s="24" t="s">
        <v>487</v>
      </c>
      <c r="B495" s="22">
        <v>0</v>
      </c>
      <c r="C495" s="22" t="s">
        <v>1194</v>
      </c>
      <c r="D495" t="s">
        <v>443</v>
      </c>
    </row>
    <row r="496" spans="1:4" x14ac:dyDescent="0.3">
      <c r="A496" s="24"/>
      <c r="B496" s="22">
        <v>1</v>
      </c>
      <c r="C496" s="22" t="s">
        <v>1453</v>
      </c>
    </row>
    <row r="497" spans="1:4" x14ac:dyDescent="0.3">
      <c r="A497" s="24"/>
      <c r="B497" s="22">
        <v>2</v>
      </c>
      <c r="C497" s="22" t="s">
        <v>1457</v>
      </c>
    </row>
    <row r="498" spans="1:4" x14ac:dyDescent="0.3">
      <c r="A498" s="24"/>
      <c r="B498" s="22">
        <v>3</v>
      </c>
      <c r="C498" s="22" t="s">
        <v>1454</v>
      </c>
    </row>
    <row r="499" spans="1:4" x14ac:dyDescent="0.3">
      <c r="A499" s="24"/>
      <c r="B499" s="22">
        <v>4</v>
      </c>
      <c r="C499" s="22" t="s">
        <v>1455</v>
      </c>
    </row>
    <row r="500" spans="1:4" x14ac:dyDescent="0.3">
      <c r="A500" s="24"/>
      <c r="B500" s="22">
        <v>5</v>
      </c>
      <c r="C500" s="22" t="s">
        <v>1456</v>
      </c>
    </row>
    <row r="501" spans="1:4" x14ac:dyDescent="0.3">
      <c r="A501" s="24" t="s">
        <v>488</v>
      </c>
      <c r="B501" s="22">
        <v>0</v>
      </c>
      <c r="C501" s="22" t="s">
        <v>1194</v>
      </c>
      <c r="D501" t="s">
        <v>1459</v>
      </c>
    </row>
    <row r="502" spans="1:4" x14ac:dyDescent="0.3">
      <c r="A502" s="24"/>
      <c r="B502" s="22">
        <v>1</v>
      </c>
      <c r="C502" s="22" t="s">
        <v>1177</v>
      </c>
    </row>
    <row r="503" spans="1:4" x14ac:dyDescent="0.3">
      <c r="A503" s="24"/>
      <c r="B503" s="22">
        <v>2</v>
      </c>
      <c r="C503" s="22" t="s">
        <v>1178</v>
      </c>
    </row>
    <row r="504" spans="1:4" x14ac:dyDescent="0.3">
      <c r="A504" s="24"/>
      <c r="B504" s="22">
        <v>3</v>
      </c>
      <c r="C504" s="22" t="s">
        <v>3438</v>
      </c>
    </row>
    <row r="505" spans="1:4" x14ac:dyDescent="0.3">
      <c r="A505" s="24"/>
      <c r="B505" s="22">
        <v>4</v>
      </c>
      <c r="C505" s="22" t="s">
        <v>3439</v>
      </c>
    </row>
    <row r="506" spans="1:4" x14ac:dyDescent="0.3">
      <c r="A506" s="24"/>
      <c r="B506" s="22">
        <v>5</v>
      </c>
      <c r="C506" s="22" t="s">
        <v>1190</v>
      </c>
    </row>
    <row r="507" spans="1:4" x14ac:dyDescent="0.3">
      <c r="A507" s="24" t="s">
        <v>499</v>
      </c>
      <c r="B507" s="22">
        <v>0</v>
      </c>
      <c r="C507" s="22" t="s">
        <v>1194</v>
      </c>
      <c r="D507" t="s">
        <v>2401</v>
      </c>
    </row>
    <row r="508" spans="1:4" x14ac:dyDescent="0.3">
      <c r="A508" s="24"/>
      <c r="B508" s="22">
        <v>1</v>
      </c>
      <c r="C508" s="22" t="s">
        <v>2458</v>
      </c>
    </row>
    <row r="509" spans="1:4" x14ac:dyDescent="0.3">
      <c r="A509" s="24"/>
      <c r="B509" s="22">
        <v>2</v>
      </c>
      <c r="C509" s="22" t="s">
        <v>2459</v>
      </c>
    </row>
    <row r="510" spans="1:4" x14ac:dyDescent="0.3">
      <c r="A510" s="24"/>
      <c r="B510" s="22">
        <v>3</v>
      </c>
      <c r="C510" s="22" t="s">
        <v>1270</v>
      </c>
    </row>
    <row r="511" spans="1:4" x14ac:dyDescent="0.3">
      <c r="A511" s="24"/>
      <c r="B511" s="22">
        <v>4</v>
      </c>
      <c r="C511" s="22" t="s">
        <v>1259</v>
      </c>
    </row>
    <row r="512" spans="1:4" x14ac:dyDescent="0.3">
      <c r="A512" s="24"/>
      <c r="B512" s="22">
        <v>5</v>
      </c>
      <c r="C512" s="22" t="s">
        <v>1258</v>
      </c>
    </row>
    <row r="513" spans="1:4" x14ac:dyDescent="0.3">
      <c r="A513" s="25" t="s">
        <v>500</v>
      </c>
      <c r="B513" s="22">
        <v>0</v>
      </c>
      <c r="C513" s="22" t="s">
        <v>1194</v>
      </c>
      <c r="D513" t="s">
        <v>2402</v>
      </c>
    </row>
    <row r="514" spans="1:4" x14ac:dyDescent="0.3">
      <c r="A514" s="25"/>
      <c r="B514" s="22">
        <v>1</v>
      </c>
      <c r="C514" s="26" t="s">
        <v>1260</v>
      </c>
    </row>
    <row r="515" spans="1:4" x14ac:dyDescent="0.3">
      <c r="A515" s="25"/>
      <c r="B515" s="22">
        <v>2</v>
      </c>
      <c r="C515" s="26" t="s">
        <v>1261</v>
      </c>
    </row>
    <row r="516" spans="1:4" x14ac:dyDescent="0.3">
      <c r="A516" s="25"/>
      <c r="B516" s="22">
        <v>3</v>
      </c>
      <c r="C516" s="26" t="s">
        <v>1262</v>
      </c>
    </row>
    <row r="517" spans="1:4" x14ac:dyDescent="0.3">
      <c r="A517" s="25"/>
      <c r="B517" s="22">
        <v>4</v>
      </c>
      <c r="C517" s="26" t="s">
        <v>1263</v>
      </c>
    </row>
    <row r="518" spans="1:4" x14ac:dyDescent="0.3">
      <c r="A518" s="22"/>
      <c r="B518" s="22">
        <v>5</v>
      </c>
      <c r="C518" s="22" t="s">
        <v>1460</v>
      </c>
    </row>
    <row r="519" spans="1:4" x14ac:dyDescent="0.3">
      <c r="A519" s="25" t="s">
        <v>3919</v>
      </c>
      <c r="B519" s="22">
        <v>0</v>
      </c>
      <c r="C519" s="22" t="s">
        <v>1194</v>
      </c>
      <c r="D519" t="s">
        <v>3912</v>
      </c>
    </row>
    <row r="520" spans="1:4" x14ac:dyDescent="0.3">
      <c r="A520" s="25"/>
      <c r="B520" s="22">
        <v>1</v>
      </c>
      <c r="C520" s="26" t="s">
        <v>3976</v>
      </c>
    </row>
    <row r="521" spans="1:4" x14ac:dyDescent="0.3">
      <c r="A521" s="25"/>
      <c r="B521" s="22">
        <v>2</v>
      </c>
      <c r="C521" s="26" t="s">
        <v>3977</v>
      </c>
    </row>
    <row r="522" spans="1:4" x14ac:dyDescent="0.3">
      <c r="A522" s="25"/>
      <c r="B522" s="22">
        <v>3</v>
      </c>
      <c r="C522" s="26" t="s">
        <v>3978</v>
      </c>
    </row>
    <row r="523" spans="1:4" x14ac:dyDescent="0.3">
      <c r="A523" s="25"/>
      <c r="B523" s="22">
        <v>4</v>
      </c>
      <c r="C523" s="26" t="s">
        <v>3979</v>
      </c>
    </row>
    <row r="524" spans="1:4" x14ac:dyDescent="0.3">
      <c r="A524" s="22"/>
      <c r="B524" s="22">
        <v>5</v>
      </c>
      <c r="C524" s="26" t="s">
        <v>3987</v>
      </c>
    </row>
    <row r="525" spans="1:4" x14ac:dyDescent="0.3">
      <c r="A525" s="25" t="s">
        <v>4330</v>
      </c>
      <c r="B525" s="22">
        <v>0</v>
      </c>
      <c r="C525" s="22" t="s">
        <v>1194</v>
      </c>
      <c r="D525" t="s">
        <v>3913</v>
      </c>
    </row>
    <row r="526" spans="1:4" x14ac:dyDescent="0.3">
      <c r="A526" s="25"/>
      <c r="B526" s="22">
        <v>1</v>
      </c>
      <c r="C526" s="26" t="s">
        <v>3980</v>
      </c>
    </row>
    <row r="527" spans="1:4" x14ac:dyDescent="0.3">
      <c r="A527" s="25"/>
      <c r="B527" s="22">
        <v>2</v>
      </c>
      <c r="C527" s="26" t="s">
        <v>3981</v>
      </c>
    </row>
    <row r="528" spans="1:4" x14ac:dyDescent="0.3">
      <c r="A528" s="25"/>
      <c r="B528" s="22">
        <v>3</v>
      </c>
      <c r="C528" s="26" t="s">
        <v>3982</v>
      </c>
    </row>
    <row r="529" spans="1:4" x14ac:dyDescent="0.3">
      <c r="A529" s="25"/>
      <c r="B529" s="22">
        <v>4</v>
      </c>
      <c r="C529" s="26" t="s">
        <v>3983</v>
      </c>
    </row>
    <row r="530" spans="1:4" x14ac:dyDescent="0.3">
      <c r="A530" s="22"/>
      <c r="B530" s="22">
        <v>5</v>
      </c>
      <c r="C530" s="26" t="s">
        <v>3986</v>
      </c>
    </row>
    <row r="531" spans="1:4" x14ac:dyDescent="0.3">
      <c r="A531" s="25" t="s">
        <v>4316</v>
      </c>
      <c r="B531" s="22">
        <v>0</v>
      </c>
      <c r="C531" s="22" t="s">
        <v>1194</v>
      </c>
      <c r="D531" t="s">
        <v>3913</v>
      </c>
    </row>
    <row r="532" spans="1:4" x14ac:dyDescent="0.3">
      <c r="A532" s="25"/>
      <c r="B532" s="22">
        <v>1</v>
      </c>
      <c r="C532" s="26" t="s">
        <v>4342</v>
      </c>
    </row>
    <row r="533" spans="1:4" x14ac:dyDescent="0.3">
      <c r="A533" s="25"/>
      <c r="B533" s="22">
        <v>2</v>
      </c>
      <c r="C533" s="22" t="s">
        <v>4343</v>
      </c>
    </row>
    <row r="534" spans="1:4" x14ac:dyDescent="0.3">
      <c r="A534" s="25"/>
      <c r="B534" s="22">
        <v>3</v>
      </c>
      <c r="C534" s="22" t="s">
        <v>4332</v>
      </c>
    </row>
    <row r="535" spans="1:4" x14ac:dyDescent="0.3">
      <c r="A535" s="25"/>
      <c r="B535" s="22">
        <v>4</v>
      </c>
      <c r="C535" s="26" t="s">
        <v>4345</v>
      </c>
    </row>
    <row r="536" spans="1:4" ht="15.15" thickBot="1" x14ac:dyDescent="0.35">
      <c r="A536" s="22"/>
      <c r="B536" s="22">
        <v>5</v>
      </c>
      <c r="C536" s="26" t="s">
        <v>4344</v>
      </c>
    </row>
    <row r="537" spans="1:4" x14ac:dyDescent="0.3">
      <c r="A537" s="71" t="s">
        <v>467</v>
      </c>
      <c r="B537" s="65" t="s">
        <v>19</v>
      </c>
      <c r="C537" s="65" t="s">
        <v>1171</v>
      </c>
    </row>
    <row r="538" spans="1:4" x14ac:dyDescent="0.3">
      <c r="A538" s="72" t="s">
        <v>468</v>
      </c>
      <c r="B538" s="22">
        <v>0</v>
      </c>
      <c r="C538" s="22" t="s">
        <v>1194</v>
      </c>
      <c r="D538" t="s">
        <v>3481</v>
      </c>
    </row>
    <row r="539" spans="1:4" x14ac:dyDescent="0.3">
      <c r="A539" s="546"/>
      <c r="B539" s="22">
        <v>1</v>
      </c>
      <c r="C539" s="22" t="s">
        <v>3508</v>
      </c>
    </row>
    <row r="540" spans="1:4" x14ac:dyDescent="0.3">
      <c r="A540" s="546"/>
      <c r="B540" s="22">
        <v>2</v>
      </c>
      <c r="C540" s="22" t="s">
        <v>1178</v>
      </c>
    </row>
    <row r="541" spans="1:4" x14ac:dyDescent="0.3">
      <c r="A541" s="546"/>
      <c r="B541" s="22">
        <v>3</v>
      </c>
      <c r="C541" s="22" t="s">
        <v>3509</v>
      </c>
    </row>
    <row r="542" spans="1:4" x14ac:dyDescent="0.3">
      <c r="A542" s="546"/>
      <c r="B542" s="22">
        <v>4</v>
      </c>
      <c r="C542" s="22" t="s">
        <v>3510</v>
      </c>
    </row>
    <row r="543" spans="1:4" x14ac:dyDescent="0.3">
      <c r="A543" s="546"/>
      <c r="B543" s="22">
        <v>5</v>
      </c>
      <c r="C543" s="22" t="s">
        <v>3511</v>
      </c>
    </row>
    <row r="544" spans="1:4" x14ac:dyDescent="0.3">
      <c r="A544" s="72" t="s">
        <v>469</v>
      </c>
      <c r="B544" s="22">
        <v>0</v>
      </c>
      <c r="C544" s="22" t="s">
        <v>1194</v>
      </c>
      <c r="D544" t="s">
        <v>750</v>
      </c>
    </row>
    <row r="545" spans="1:4" x14ac:dyDescent="0.3">
      <c r="A545" s="72"/>
      <c r="B545" s="22">
        <v>1</v>
      </c>
      <c r="C545" s="22" t="s">
        <v>2194</v>
      </c>
    </row>
    <row r="546" spans="1:4" x14ac:dyDescent="0.3">
      <c r="A546" s="72"/>
      <c r="B546" s="22">
        <v>2</v>
      </c>
      <c r="C546" s="22" t="s">
        <v>2195</v>
      </c>
    </row>
    <row r="547" spans="1:4" x14ac:dyDescent="0.3">
      <c r="A547" s="72"/>
      <c r="B547" s="22">
        <v>3</v>
      </c>
      <c r="C547" s="22" t="s">
        <v>1477</v>
      </c>
    </row>
    <row r="548" spans="1:4" x14ac:dyDescent="0.3">
      <c r="A548" s="72"/>
      <c r="B548" s="22">
        <v>4</v>
      </c>
      <c r="C548" s="22" t="s">
        <v>1478</v>
      </c>
    </row>
    <row r="549" spans="1:4" x14ac:dyDescent="0.3">
      <c r="A549" s="72"/>
      <c r="B549" s="22">
        <v>5</v>
      </c>
      <c r="C549" s="22" t="s">
        <v>3524</v>
      </c>
    </row>
    <row r="550" spans="1:4" x14ac:dyDescent="0.3">
      <c r="A550" s="72" t="s">
        <v>470</v>
      </c>
      <c r="B550" s="22">
        <v>0</v>
      </c>
      <c r="C550" s="22" t="s">
        <v>1194</v>
      </c>
      <c r="D550" t="s">
        <v>3482</v>
      </c>
    </row>
    <row r="551" spans="1:4" x14ac:dyDescent="0.3">
      <c r="A551" s="72"/>
      <c r="B551" s="22">
        <v>1</v>
      </c>
      <c r="C551" s="22" t="s">
        <v>3512</v>
      </c>
    </row>
    <row r="552" spans="1:4" x14ac:dyDescent="0.3">
      <c r="A552" s="72"/>
      <c r="B552" s="22">
        <v>2</v>
      </c>
      <c r="C552" s="22" t="s">
        <v>3513</v>
      </c>
    </row>
    <row r="553" spans="1:4" x14ac:dyDescent="0.3">
      <c r="A553" s="72"/>
      <c r="B553" s="22">
        <v>3</v>
      </c>
      <c r="C553" s="22" t="s">
        <v>3520</v>
      </c>
    </row>
    <row r="554" spans="1:4" x14ac:dyDescent="0.3">
      <c r="A554" s="72"/>
      <c r="B554" s="22">
        <v>4</v>
      </c>
      <c r="C554" s="22" t="s">
        <v>3514</v>
      </c>
    </row>
    <row r="555" spans="1:4" x14ac:dyDescent="0.3">
      <c r="A555" s="72"/>
      <c r="B555" s="22">
        <v>5</v>
      </c>
      <c r="C555" s="22" t="s">
        <v>3519</v>
      </c>
    </row>
    <row r="556" spans="1:4" x14ac:dyDescent="0.3">
      <c r="A556" s="72" t="s">
        <v>471</v>
      </c>
      <c r="B556" s="22">
        <v>0</v>
      </c>
      <c r="C556" s="22" t="s">
        <v>1194</v>
      </c>
      <c r="D556" t="s">
        <v>3483</v>
      </c>
    </row>
    <row r="557" spans="1:4" x14ac:dyDescent="0.3">
      <c r="A557" s="72"/>
      <c r="B557" s="22">
        <v>1</v>
      </c>
      <c r="C557" s="22" t="s">
        <v>3515</v>
      </c>
    </row>
    <row r="558" spans="1:4" x14ac:dyDescent="0.3">
      <c r="A558" s="72"/>
      <c r="B558" s="22">
        <v>2</v>
      </c>
      <c r="C558" s="22" t="s">
        <v>3516</v>
      </c>
    </row>
    <row r="559" spans="1:4" x14ac:dyDescent="0.3">
      <c r="A559" s="72"/>
      <c r="B559" s="22">
        <v>3</v>
      </c>
      <c r="C559" s="22" t="s">
        <v>3517</v>
      </c>
    </row>
    <row r="560" spans="1:4" x14ac:dyDescent="0.3">
      <c r="A560" s="72"/>
      <c r="B560" s="22">
        <v>4</v>
      </c>
      <c r="C560" s="22" t="s">
        <v>3521</v>
      </c>
    </row>
    <row r="561" spans="1:3" x14ac:dyDescent="0.3">
      <c r="A561" s="72"/>
      <c r="B561" s="22">
        <v>5</v>
      </c>
      <c r="C561" s="22" t="s">
        <v>3518</v>
      </c>
    </row>
    <row r="562" spans="1:3" x14ac:dyDescent="0.3">
      <c r="A562" s="72" t="s">
        <v>472</v>
      </c>
      <c r="B562" s="22">
        <v>0</v>
      </c>
      <c r="C562" s="22" t="s">
        <v>1194</v>
      </c>
    </row>
    <row r="563" spans="1:3" x14ac:dyDescent="0.3">
      <c r="A563" s="72"/>
      <c r="B563" s="22">
        <v>1</v>
      </c>
      <c r="C563" s="22" t="s">
        <v>1461</v>
      </c>
    </row>
    <row r="564" spans="1:3" x14ac:dyDescent="0.3">
      <c r="A564" s="72"/>
      <c r="B564" s="22">
        <v>2</v>
      </c>
      <c r="C564" s="22" t="s">
        <v>3378</v>
      </c>
    </row>
    <row r="565" spans="1:3" x14ac:dyDescent="0.3">
      <c r="A565" s="72"/>
      <c r="B565" s="22">
        <v>3</v>
      </c>
      <c r="C565" s="22" t="s">
        <v>1476</v>
      </c>
    </row>
    <row r="566" spans="1:3" x14ac:dyDescent="0.3">
      <c r="A566" s="72"/>
      <c r="B566" s="22">
        <v>4</v>
      </c>
      <c r="C566" s="22" t="s">
        <v>2196</v>
      </c>
    </row>
    <row r="567" spans="1:3" x14ac:dyDescent="0.3">
      <c r="A567" s="72"/>
      <c r="B567" s="22">
        <v>5</v>
      </c>
      <c r="C567" s="22" t="s">
        <v>2197</v>
      </c>
    </row>
    <row r="568" spans="1:3" x14ac:dyDescent="0.3">
      <c r="A568" s="72" t="s">
        <v>473</v>
      </c>
      <c r="B568" s="22">
        <v>0</v>
      </c>
      <c r="C568" s="22" t="s">
        <v>1194</v>
      </c>
    </row>
    <row r="569" spans="1:3" x14ac:dyDescent="0.3">
      <c r="A569" s="72"/>
      <c r="B569" s="22">
        <v>1</v>
      </c>
      <c r="C569" s="22" t="s">
        <v>1462</v>
      </c>
    </row>
    <row r="570" spans="1:3" x14ac:dyDescent="0.3">
      <c r="A570" s="72"/>
      <c r="B570" s="22">
        <v>2</v>
      </c>
      <c r="C570" s="22" t="s">
        <v>1466</v>
      </c>
    </row>
    <row r="571" spans="1:3" x14ac:dyDescent="0.3">
      <c r="A571" s="72"/>
      <c r="B571" s="22">
        <v>3</v>
      </c>
      <c r="C571" s="22" t="s">
        <v>1463</v>
      </c>
    </row>
    <row r="572" spans="1:3" x14ac:dyDescent="0.3">
      <c r="A572" s="72"/>
      <c r="B572" s="22">
        <v>4</v>
      </c>
      <c r="C572" s="22" t="s">
        <v>1464</v>
      </c>
    </row>
    <row r="573" spans="1:3" x14ac:dyDescent="0.3">
      <c r="A573" s="72"/>
      <c r="B573" s="22">
        <v>5</v>
      </c>
      <c r="C573" s="22" t="s">
        <v>1465</v>
      </c>
    </row>
    <row r="574" spans="1:3" x14ac:dyDescent="0.3">
      <c r="A574" s="72" t="s">
        <v>474</v>
      </c>
      <c r="B574" s="22">
        <v>0</v>
      </c>
      <c r="C574" s="22" t="s">
        <v>1194</v>
      </c>
    </row>
    <row r="575" spans="1:3" x14ac:dyDescent="0.3">
      <c r="A575" s="72"/>
      <c r="B575" s="22">
        <v>1</v>
      </c>
      <c r="C575" s="22" t="s">
        <v>1472</v>
      </c>
    </row>
    <row r="576" spans="1:3" x14ac:dyDescent="0.3">
      <c r="A576" s="72"/>
      <c r="B576" s="22">
        <v>2</v>
      </c>
      <c r="C576" s="22" t="s">
        <v>1178</v>
      </c>
    </row>
    <row r="577" spans="1:3" x14ac:dyDescent="0.3">
      <c r="A577" s="72"/>
      <c r="B577" s="22">
        <v>3</v>
      </c>
      <c r="C577" s="22" t="s">
        <v>1473</v>
      </c>
    </row>
    <row r="578" spans="1:3" x14ac:dyDescent="0.3">
      <c r="A578" s="72"/>
      <c r="B578" s="22">
        <v>4</v>
      </c>
      <c r="C578" s="22" t="s">
        <v>1474</v>
      </c>
    </row>
    <row r="579" spans="1:3" x14ac:dyDescent="0.3">
      <c r="A579" s="72"/>
      <c r="B579" s="22">
        <v>5</v>
      </c>
      <c r="C579" s="22" t="s">
        <v>1475</v>
      </c>
    </row>
    <row r="580" spans="1:3" x14ac:dyDescent="0.3">
      <c r="A580" s="72" t="s">
        <v>475</v>
      </c>
      <c r="B580" s="22">
        <v>0</v>
      </c>
      <c r="C580" s="22" t="s">
        <v>1194</v>
      </c>
    </row>
    <row r="581" spans="1:3" x14ac:dyDescent="0.3">
      <c r="A581" s="72"/>
      <c r="B581" s="22">
        <v>1</v>
      </c>
      <c r="C581" s="22" t="s">
        <v>1467</v>
      </c>
    </row>
    <row r="582" spans="1:3" x14ac:dyDescent="0.3">
      <c r="A582" s="72"/>
      <c r="B582" s="22">
        <v>2</v>
      </c>
      <c r="C582" s="22" t="s">
        <v>1178</v>
      </c>
    </row>
    <row r="583" spans="1:3" x14ac:dyDescent="0.3">
      <c r="A583" s="72"/>
      <c r="B583" s="22">
        <v>3</v>
      </c>
      <c r="C583" s="22" t="s">
        <v>1469</v>
      </c>
    </row>
    <row r="584" spans="1:3" x14ac:dyDescent="0.3">
      <c r="A584" s="72"/>
      <c r="B584" s="22">
        <v>4</v>
      </c>
      <c r="C584" s="22" t="s">
        <v>1470</v>
      </c>
    </row>
    <row r="585" spans="1:3" x14ac:dyDescent="0.3">
      <c r="A585" s="72"/>
      <c r="B585" s="22">
        <v>5</v>
      </c>
      <c r="C585" s="22" t="s">
        <v>1468</v>
      </c>
    </row>
    <row r="586" spans="1:3" x14ac:dyDescent="0.3">
      <c r="A586" s="72" t="s">
        <v>476</v>
      </c>
      <c r="B586" s="22">
        <v>0</v>
      </c>
      <c r="C586" s="22" t="s">
        <v>1194</v>
      </c>
    </row>
    <row r="587" spans="1:3" x14ac:dyDescent="0.3">
      <c r="A587" s="72"/>
      <c r="B587" s="22">
        <v>1</v>
      </c>
      <c r="C587" s="22" t="s">
        <v>2587</v>
      </c>
    </row>
    <row r="588" spans="1:3" x14ac:dyDescent="0.3">
      <c r="A588" s="72"/>
      <c r="B588" s="22">
        <v>2</v>
      </c>
      <c r="C588" s="22" t="s">
        <v>2588</v>
      </c>
    </row>
    <row r="589" spans="1:3" x14ac:dyDescent="0.3">
      <c r="A589" s="72"/>
      <c r="B589" s="22">
        <v>3</v>
      </c>
      <c r="C589" s="22" t="s">
        <v>2589</v>
      </c>
    </row>
    <row r="590" spans="1:3" x14ac:dyDescent="0.3">
      <c r="A590" s="72"/>
      <c r="B590" s="22">
        <v>4</v>
      </c>
      <c r="C590" s="22" t="s">
        <v>2590</v>
      </c>
    </row>
    <row r="591" spans="1:3" x14ac:dyDescent="0.3">
      <c r="A591" s="72"/>
      <c r="B591" s="22">
        <v>5</v>
      </c>
      <c r="C591" s="22" t="s">
        <v>2591</v>
      </c>
    </row>
    <row r="592" spans="1:3" x14ac:dyDescent="0.3">
      <c r="A592" s="72" t="s">
        <v>5161</v>
      </c>
      <c r="B592" s="22">
        <v>0</v>
      </c>
      <c r="C592" s="22" t="s">
        <v>1194</v>
      </c>
    </row>
    <row r="593" spans="1:3" x14ac:dyDescent="0.3">
      <c r="A593" s="72"/>
      <c r="B593" s="22">
        <v>1</v>
      </c>
      <c r="C593" s="22" t="s">
        <v>5162</v>
      </c>
    </row>
    <row r="594" spans="1:3" x14ac:dyDescent="0.3">
      <c r="A594" s="72"/>
      <c r="B594" s="22">
        <v>2</v>
      </c>
      <c r="C594" s="22" t="s">
        <v>5166</v>
      </c>
    </row>
    <row r="595" spans="1:3" x14ac:dyDescent="0.3">
      <c r="A595" s="72"/>
      <c r="B595" s="22">
        <v>3</v>
      </c>
      <c r="C595" s="22" t="s">
        <v>5165</v>
      </c>
    </row>
    <row r="596" spans="1:3" x14ac:dyDescent="0.3">
      <c r="A596" s="72"/>
      <c r="B596" s="22">
        <v>4</v>
      </c>
      <c r="C596" s="22" t="s">
        <v>5164</v>
      </c>
    </row>
    <row r="597" spans="1:3" x14ac:dyDescent="0.3">
      <c r="A597" s="72"/>
      <c r="B597" s="22">
        <v>5</v>
      </c>
      <c r="C597" s="22" t="s">
        <v>5163</v>
      </c>
    </row>
    <row r="598" spans="1:3" x14ac:dyDescent="0.3">
      <c r="A598" s="72" t="s">
        <v>477</v>
      </c>
      <c r="B598" s="22">
        <v>0</v>
      </c>
      <c r="C598" s="22" t="s">
        <v>1194</v>
      </c>
    </row>
    <row r="599" spans="1:3" x14ac:dyDescent="0.3">
      <c r="A599" s="72"/>
      <c r="B599" s="22">
        <v>1</v>
      </c>
      <c r="C599" s="22" t="s">
        <v>4716</v>
      </c>
    </row>
    <row r="600" spans="1:3" x14ac:dyDescent="0.3">
      <c r="A600" s="72"/>
      <c r="B600" s="22">
        <v>2</v>
      </c>
      <c r="C600" s="22" t="s">
        <v>4717</v>
      </c>
    </row>
    <row r="601" spans="1:3" x14ac:dyDescent="0.3">
      <c r="A601" s="72"/>
      <c r="B601" s="22">
        <v>3</v>
      </c>
      <c r="C601" s="22" t="s">
        <v>4718</v>
      </c>
    </row>
    <row r="602" spans="1:3" x14ac:dyDescent="0.3">
      <c r="A602" s="72"/>
      <c r="B602" s="22">
        <v>4</v>
      </c>
      <c r="C602" s="22" t="s">
        <v>4719</v>
      </c>
    </row>
    <row r="603" spans="1:3" x14ac:dyDescent="0.3">
      <c r="A603" s="72"/>
      <c r="B603" s="22">
        <v>5</v>
      </c>
      <c r="C603" s="22" t="s">
        <v>4715</v>
      </c>
    </row>
    <row r="604" spans="1:3" x14ac:dyDescent="0.3">
      <c r="A604" s="72" t="s">
        <v>478</v>
      </c>
      <c r="B604" s="22">
        <v>0</v>
      </c>
      <c r="C604" s="22" t="s">
        <v>1194</v>
      </c>
    </row>
    <row r="605" spans="1:3" x14ac:dyDescent="0.3">
      <c r="A605" s="72"/>
      <c r="B605" s="22">
        <v>1</v>
      </c>
      <c r="C605" s="22" t="s">
        <v>4723</v>
      </c>
    </row>
    <row r="606" spans="1:3" x14ac:dyDescent="0.3">
      <c r="A606" s="72"/>
      <c r="B606" s="22">
        <v>2</v>
      </c>
      <c r="C606" s="22" t="s">
        <v>4724</v>
      </c>
    </row>
    <row r="607" spans="1:3" x14ac:dyDescent="0.3">
      <c r="A607" s="72"/>
      <c r="B607" s="22">
        <v>3</v>
      </c>
      <c r="C607" s="22" t="s">
        <v>4725</v>
      </c>
    </row>
    <row r="608" spans="1:3" x14ac:dyDescent="0.3">
      <c r="A608" s="72"/>
      <c r="B608" s="22">
        <v>4</v>
      </c>
      <c r="C608" s="22" t="s">
        <v>4726</v>
      </c>
    </row>
    <row r="609" spans="1:3" x14ac:dyDescent="0.3">
      <c r="A609" s="72"/>
      <c r="B609" s="22">
        <v>5</v>
      </c>
      <c r="C609" s="22" t="s">
        <v>4727</v>
      </c>
    </row>
    <row r="610" spans="1:3" x14ac:dyDescent="0.3">
      <c r="A610" s="72" t="s">
        <v>480</v>
      </c>
      <c r="B610" s="22">
        <v>0</v>
      </c>
      <c r="C610" s="22" t="s">
        <v>1194</v>
      </c>
    </row>
    <row r="611" spans="1:3" x14ac:dyDescent="0.3">
      <c r="A611" s="72"/>
      <c r="B611" s="22">
        <v>1</v>
      </c>
      <c r="C611" s="22" t="s">
        <v>1480</v>
      </c>
    </row>
    <row r="612" spans="1:3" x14ac:dyDescent="0.3">
      <c r="A612" s="72"/>
      <c r="B612" s="22">
        <v>2</v>
      </c>
      <c r="C612" s="22" t="s">
        <v>2198</v>
      </c>
    </row>
    <row r="613" spans="1:3" x14ac:dyDescent="0.3">
      <c r="A613" s="72"/>
      <c r="B613" s="22">
        <v>3</v>
      </c>
      <c r="C613" s="22" t="s">
        <v>4721</v>
      </c>
    </row>
    <row r="614" spans="1:3" x14ac:dyDescent="0.3">
      <c r="A614" s="72"/>
      <c r="B614" s="22">
        <v>4</v>
      </c>
      <c r="C614" s="22" t="s">
        <v>4720</v>
      </c>
    </row>
    <row r="615" spans="1:3" x14ac:dyDescent="0.3">
      <c r="A615" s="72"/>
      <c r="B615" s="22">
        <v>5</v>
      </c>
      <c r="C615" s="22" t="s">
        <v>2199</v>
      </c>
    </row>
    <row r="616" spans="1:3" x14ac:dyDescent="0.3">
      <c r="A616" s="72" t="s">
        <v>481</v>
      </c>
      <c r="B616" s="22">
        <v>0</v>
      </c>
      <c r="C616" s="22" t="s">
        <v>1194</v>
      </c>
    </row>
    <row r="617" spans="1:3" x14ac:dyDescent="0.3">
      <c r="A617" s="72"/>
      <c r="B617" s="22">
        <v>1</v>
      </c>
      <c r="C617" s="22" t="s">
        <v>2592</v>
      </c>
    </row>
    <row r="618" spans="1:3" x14ac:dyDescent="0.3">
      <c r="A618" s="72"/>
      <c r="B618" s="22">
        <v>2</v>
      </c>
      <c r="C618" s="22" t="s">
        <v>2594</v>
      </c>
    </row>
    <row r="619" spans="1:3" x14ac:dyDescent="0.3">
      <c r="A619" s="72"/>
      <c r="B619" s="22">
        <v>3</v>
      </c>
      <c r="C619" s="22" t="s">
        <v>2595</v>
      </c>
    </row>
    <row r="620" spans="1:3" x14ac:dyDescent="0.3">
      <c r="A620" s="72"/>
      <c r="B620" s="22">
        <v>4</v>
      </c>
      <c r="C620" s="22" t="s">
        <v>4271</v>
      </c>
    </row>
    <row r="621" spans="1:3" x14ac:dyDescent="0.3">
      <c r="A621" s="72"/>
      <c r="B621" s="22">
        <v>5</v>
      </c>
      <c r="C621" s="22" t="s">
        <v>4270</v>
      </c>
    </row>
    <row r="622" spans="1:3" x14ac:dyDescent="0.3">
      <c r="A622" s="72" t="s">
        <v>484</v>
      </c>
      <c r="B622" s="22">
        <v>0</v>
      </c>
      <c r="C622" s="22" t="s">
        <v>1194</v>
      </c>
    </row>
    <row r="623" spans="1:3" x14ac:dyDescent="0.3">
      <c r="A623" s="72"/>
      <c r="B623" s="22">
        <v>1</v>
      </c>
      <c r="C623" s="22" t="s">
        <v>1483</v>
      </c>
    </row>
    <row r="624" spans="1:3" x14ac:dyDescent="0.3">
      <c r="A624" s="72"/>
      <c r="B624" s="22">
        <v>2</v>
      </c>
      <c r="C624" s="22" t="s">
        <v>1511</v>
      </c>
    </row>
    <row r="625" spans="1:3" x14ac:dyDescent="0.3">
      <c r="A625" s="72"/>
      <c r="B625" s="22">
        <v>3</v>
      </c>
      <c r="C625" s="22" t="s">
        <v>1510</v>
      </c>
    </row>
    <row r="626" spans="1:3" x14ac:dyDescent="0.3">
      <c r="A626" s="72"/>
      <c r="B626" s="22">
        <v>4</v>
      </c>
      <c r="C626" s="22" t="s">
        <v>4732</v>
      </c>
    </row>
    <row r="627" spans="1:3" x14ac:dyDescent="0.3">
      <c r="A627" s="72"/>
      <c r="B627" s="22">
        <v>5</v>
      </c>
      <c r="C627" s="22" t="s">
        <v>4733</v>
      </c>
    </row>
    <row r="628" spans="1:3" x14ac:dyDescent="0.3">
      <c r="A628" s="72" t="s">
        <v>485</v>
      </c>
      <c r="B628" s="22">
        <v>0</v>
      </c>
      <c r="C628" s="22" t="s">
        <v>1194</v>
      </c>
    </row>
    <row r="629" spans="1:3" x14ac:dyDescent="0.3">
      <c r="A629" s="72"/>
      <c r="B629" s="22">
        <v>1</v>
      </c>
      <c r="C629" s="22" t="s">
        <v>2596</v>
      </c>
    </row>
    <row r="630" spans="1:3" x14ac:dyDescent="0.3">
      <c r="A630" s="72"/>
      <c r="B630" s="22">
        <v>2</v>
      </c>
      <c r="C630" s="22" t="s">
        <v>2597</v>
      </c>
    </row>
    <row r="631" spans="1:3" x14ac:dyDescent="0.3">
      <c r="A631" s="72"/>
      <c r="B631" s="22">
        <v>3</v>
      </c>
      <c r="C631" s="22" t="s">
        <v>2598</v>
      </c>
    </row>
    <row r="632" spans="1:3" x14ac:dyDescent="0.3">
      <c r="A632" s="72"/>
      <c r="B632" s="22">
        <v>4</v>
      </c>
      <c r="C632" s="22" t="s">
        <v>2599</v>
      </c>
    </row>
    <row r="633" spans="1:3" x14ac:dyDescent="0.3">
      <c r="A633" s="72"/>
      <c r="B633" s="22">
        <v>5</v>
      </c>
      <c r="C633" s="22" t="s">
        <v>2600</v>
      </c>
    </row>
    <row r="634" spans="1:3" x14ac:dyDescent="0.3">
      <c r="A634" s="72" t="s">
        <v>3499</v>
      </c>
      <c r="B634" s="22">
        <v>0</v>
      </c>
      <c r="C634" s="22" t="s">
        <v>1194</v>
      </c>
    </row>
    <row r="635" spans="1:3" x14ac:dyDescent="0.3">
      <c r="A635" s="72"/>
      <c r="B635" s="22">
        <v>1</v>
      </c>
      <c r="C635" s="22" t="s">
        <v>1486</v>
      </c>
    </row>
    <row r="636" spans="1:3" x14ac:dyDescent="0.3">
      <c r="A636" s="72"/>
      <c r="B636" s="22">
        <v>2</v>
      </c>
      <c r="C636" s="22" t="s">
        <v>1499</v>
      </c>
    </row>
    <row r="637" spans="1:3" x14ac:dyDescent="0.3">
      <c r="A637" s="72"/>
      <c r="B637" s="22">
        <v>3</v>
      </c>
      <c r="C637" s="22" t="s">
        <v>1500</v>
      </c>
    </row>
    <row r="638" spans="1:3" x14ac:dyDescent="0.3">
      <c r="A638" s="72"/>
      <c r="B638" s="22">
        <v>4</v>
      </c>
      <c r="C638" s="22" t="s">
        <v>2430</v>
      </c>
    </row>
    <row r="639" spans="1:3" x14ac:dyDescent="0.3">
      <c r="A639" s="72"/>
      <c r="B639" s="22">
        <v>5</v>
      </c>
      <c r="C639" s="22" t="s">
        <v>2431</v>
      </c>
    </row>
    <row r="640" spans="1:3" x14ac:dyDescent="0.3">
      <c r="A640" s="72" t="s">
        <v>3500</v>
      </c>
      <c r="B640" s="22">
        <v>0</v>
      </c>
      <c r="C640" s="22" t="s">
        <v>1194</v>
      </c>
    </row>
    <row r="641" spans="1:3" x14ac:dyDescent="0.3">
      <c r="A641" s="72"/>
      <c r="B641" s="22">
        <v>1</v>
      </c>
      <c r="C641" s="22" t="s">
        <v>1491</v>
      </c>
    </row>
    <row r="642" spans="1:3" x14ac:dyDescent="0.3">
      <c r="A642" s="72"/>
      <c r="B642" s="22">
        <v>2</v>
      </c>
      <c r="C642" s="22" t="s">
        <v>1492</v>
      </c>
    </row>
    <row r="643" spans="1:3" x14ac:dyDescent="0.3">
      <c r="A643" s="72"/>
      <c r="B643" s="22">
        <v>3</v>
      </c>
      <c r="C643" s="22" t="s">
        <v>1496</v>
      </c>
    </row>
    <row r="644" spans="1:3" x14ac:dyDescent="0.3">
      <c r="A644" s="72"/>
      <c r="B644" s="22">
        <v>4</v>
      </c>
      <c r="C644" s="22" t="s">
        <v>1495</v>
      </c>
    </row>
    <row r="645" spans="1:3" x14ac:dyDescent="0.3">
      <c r="A645" s="72"/>
      <c r="B645" s="22">
        <v>5</v>
      </c>
      <c r="C645" s="22" t="s">
        <v>1494</v>
      </c>
    </row>
    <row r="646" spans="1:3" x14ac:dyDescent="0.3">
      <c r="A646" s="72" t="s">
        <v>3501</v>
      </c>
      <c r="B646" s="22">
        <v>0</v>
      </c>
      <c r="C646" s="22" t="s">
        <v>1194</v>
      </c>
    </row>
    <row r="647" spans="1:3" x14ac:dyDescent="0.3">
      <c r="A647" s="72"/>
      <c r="B647" s="22">
        <v>1</v>
      </c>
      <c r="C647" s="22" t="s">
        <v>1487</v>
      </c>
    </row>
    <row r="648" spans="1:3" x14ac:dyDescent="0.3">
      <c r="A648" s="72"/>
      <c r="B648" s="22">
        <v>2</v>
      </c>
      <c r="C648" s="22" t="s">
        <v>2432</v>
      </c>
    </row>
    <row r="649" spans="1:3" x14ac:dyDescent="0.3">
      <c r="A649" s="72"/>
      <c r="B649" s="22">
        <v>3</v>
      </c>
      <c r="C649" s="22" t="s">
        <v>1497</v>
      </c>
    </row>
    <row r="650" spans="1:3" x14ac:dyDescent="0.3">
      <c r="A650" s="72"/>
      <c r="B650" s="22">
        <v>4</v>
      </c>
      <c r="C650" s="22" t="s">
        <v>1498</v>
      </c>
    </row>
    <row r="651" spans="1:3" x14ac:dyDescent="0.3">
      <c r="A651" s="72"/>
      <c r="B651" s="22">
        <v>5</v>
      </c>
      <c r="C651" s="22" t="s">
        <v>1493</v>
      </c>
    </row>
    <row r="652" spans="1:3" x14ac:dyDescent="0.3">
      <c r="A652" s="72" t="s">
        <v>3502</v>
      </c>
      <c r="B652" s="22">
        <v>0</v>
      </c>
      <c r="C652" s="22" t="s">
        <v>1194</v>
      </c>
    </row>
    <row r="653" spans="1:3" x14ac:dyDescent="0.3">
      <c r="A653" s="72"/>
      <c r="B653" s="22">
        <v>1</v>
      </c>
      <c r="C653" s="22" t="s">
        <v>1488</v>
      </c>
    </row>
    <row r="654" spans="1:3" x14ac:dyDescent="0.3">
      <c r="A654" s="72"/>
      <c r="B654" s="22">
        <v>2</v>
      </c>
      <c r="C654" s="22" t="s">
        <v>1512</v>
      </c>
    </row>
    <row r="655" spans="1:3" x14ac:dyDescent="0.3">
      <c r="A655" s="72"/>
      <c r="B655" s="22">
        <v>3</v>
      </c>
      <c r="C655" s="22" t="s">
        <v>1513</v>
      </c>
    </row>
    <row r="656" spans="1:3" x14ac:dyDescent="0.3">
      <c r="A656" s="72"/>
      <c r="B656" s="22">
        <v>4</v>
      </c>
      <c r="C656" s="22" t="s">
        <v>3445</v>
      </c>
    </row>
    <row r="657" spans="1:3" x14ac:dyDescent="0.3">
      <c r="A657" s="72"/>
      <c r="B657" s="22">
        <v>5</v>
      </c>
      <c r="C657" s="22" t="s">
        <v>2200</v>
      </c>
    </row>
    <row r="658" spans="1:3" ht="15.15" thickBot="1" x14ac:dyDescent="0.35">
      <c r="A658" s="19"/>
      <c r="B658" s="19"/>
      <c r="C658" s="19"/>
    </row>
    <row r="659" spans="1:3" x14ac:dyDescent="0.3">
      <c r="A659" s="71" t="s">
        <v>528</v>
      </c>
      <c r="B659" s="65" t="s">
        <v>19</v>
      </c>
      <c r="C659" s="65" t="s">
        <v>127</v>
      </c>
    </row>
    <row r="660" spans="1:3" x14ac:dyDescent="0.3">
      <c r="A660" s="24" t="s">
        <v>529</v>
      </c>
      <c r="B660" s="22">
        <v>0</v>
      </c>
      <c r="C660" s="22" t="s">
        <v>1194</v>
      </c>
    </row>
    <row r="661" spans="1:3" x14ac:dyDescent="0.3">
      <c r="A661" s="24"/>
      <c r="B661" s="22">
        <v>1</v>
      </c>
      <c r="C661" s="22" t="s">
        <v>1502</v>
      </c>
    </row>
    <row r="662" spans="1:3" x14ac:dyDescent="0.3">
      <c r="A662" s="24"/>
      <c r="B662" s="22">
        <v>2</v>
      </c>
      <c r="C662" s="22" t="s">
        <v>1503</v>
      </c>
    </row>
    <row r="663" spans="1:3" x14ac:dyDescent="0.3">
      <c r="A663" s="24"/>
      <c r="B663" s="22">
        <v>3</v>
      </c>
      <c r="C663" s="22" t="s">
        <v>2201</v>
      </c>
    </row>
    <row r="664" spans="1:3" x14ac:dyDescent="0.3">
      <c r="A664" s="24"/>
      <c r="B664" s="22">
        <v>4</v>
      </c>
      <c r="C664" s="22" t="s">
        <v>2202</v>
      </c>
    </row>
    <row r="665" spans="1:3" x14ac:dyDescent="0.3">
      <c r="A665" s="24"/>
      <c r="B665" s="22">
        <v>5</v>
      </c>
      <c r="C665" s="22" t="s">
        <v>2203</v>
      </c>
    </row>
    <row r="666" spans="1:3" x14ac:dyDescent="0.3">
      <c r="A666" s="24" t="s">
        <v>530</v>
      </c>
      <c r="B666" s="22">
        <v>0</v>
      </c>
      <c r="C666" s="22" t="s">
        <v>1194</v>
      </c>
    </row>
    <row r="667" spans="1:3" x14ac:dyDescent="0.3">
      <c r="A667" s="24"/>
      <c r="B667" s="22">
        <v>1</v>
      </c>
      <c r="C667" s="22" t="s">
        <v>1504</v>
      </c>
    </row>
    <row r="668" spans="1:3" x14ac:dyDescent="0.3">
      <c r="A668" s="24"/>
      <c r="B668" s="22">
        <v>2</v>
      </c>
      <c r="C668" s="22" t="s">
        <v>1515</v>
      </c>
    </row>
    <row r="669" spans="1:3" x14ac:dyDescent="0.3">
      <c r="A669" s="24"/>
      <c r="B669" s="22">
        <v>3</v>
      </c>
      <c r="C669" s="22" t="s">
        <v>1516</v>
      </c>
    </row>
    <row r="670" spans="1:3" x14ac:dyDescent="0.3">
      <c r="A670" s="24"/>
      <c r="B670" s="22">
        <v>4</v>
      </c>
      <c r="C670" s="22" t="s">
        <v>2204</v>
      </c>
    </row>
    <row r="671" spans="1:3" x14ac:dyDescent="0.3">
      <c r="A671" s="24"/>
      <c r="B671" s="22">
        <v>5</v>
      </c>
      <c r="C671" s="22" t="s">
        <v>1505</v>
      </c>
    </row>
    <row r="672" spans="1:3" x14ac:dyDescent="0.3">
      <c r="A672" s="24" t="s">
        <v>531</v>
      </c>
      <c r="B672" s="22">
        <v>0</v>
      </c>
      <c r="C672" s="22" t="s">
        <v>1194</v>
      </c>
    </row>
    <row r="673" spans="1:3" x14ac:dyDescent="0.3">
      <c r="A673" s="24"/>
      <c r="B673" s="22">
        <v>1</v>
      </c>
      <c r="C673" s="22" t="s">
        <v>1517</v>
      </c>
    </row>
    <row r="674" spans="1:3" x14ac:dyDescent="0.3">
      <c r="A674" s="24"/>
      <c r="B674" s="22">
        <v>2</v>
      </c>
      <c r="C674" s="22" t="s">
        <v>1518</v>
      </c>
    </row>
    <row r="675" spans="1:3" x14ac:dyDescent="0.3">
      <c r="A675" s="24"/>
      <c r="B675" s="22">
        <v>3</v>
      </c>
      <c r="C675" s="22" t="s">
        <v>1521</v>
      </c>
    </row>
    <row r="676" spans="1:3" x14ac:dyDescent="0.3">
      <c r="A676" s="24"/>
      <c r="B676" s="22">
        <v>4</v>
      </c>
      <c r="C676" s="22" t="s">
        <v>1520</v>
      </c>
    </row>
    <row r="677" spans="1:3" x14ac:dyDescent="0.3">
      <c r="A677" s="24"/>
      <c r="B677" s="22">
        <v>5</v>
      </c>
      <c r="C677" s="22" t="s">
        <v>1519</v>
      </c>
    </row>
    <row r="678" spans="1:3" x14ac:dyDescent="0.3">
      <c r="A678" s="24" t="s">
        <v>532</v>
      </c>
      <c r="B678" s="22">
        <v>0</v>
      </c>
      <c r="C678" s="22" t="s">
        <v>1194</v>
      </c>
    </row>
    <row r="679" spans="1:3" x14ac:dyDescent="0.3">
      <c r="A679" s="24"/>
      <c r="B679" s="22">
        <v>1</v>
      </c>
      <c r="C679" s="22" t="s">
        <v>1506</v>
      </c>
    </row>
    <row r="680" spans="1:3" x14ac:dyDescent="0.3">
      <c r="A680" s="24"/>
      <c r="B680" s="22">
        <v>2</v>
      </c>
      <c r="C680" s="22" t="s">
        <v>1507</v>
      </c>
    </row>
    <row r="681" spans="1:3" x14ac:dyDescent="0.3">
      <c r="A681" s="24"/>
      <c r="B681" s="22">
        <v>3</v>
      </c>
      <c r="C681" s="22" t="s">
        <v>1508</v>
      </c>
    </row>
    <row r="682" spans="1:3" x14ac:dyDescent="0.3">
      <c r="A682" s="24"/>
      <c r="B682" s="22">
        <v>4</v>
      </c>
      <c r="C682" s="22" t="s">
        <v>1514</v>
      </c>
    </row>
    <row r="683" spans="1:3" x14ac:dyDescent="0.3">
      <c r="A683" s="24"/>
      <c r="B683" s="22">
        <v>5</v>
      </c>
      <c r="C683" s="22" t="s">
        <v>1509</v>
      </c>
    </row>
    <row r="684" spans="1:3" x14ac:dyDescent="0.3">
      <c r="A684" s="24" t="s">
        <v>533</v>
      </c>
      <c r="B684" s="22">
        <v>0</v>
      </c>
      <c r="C684" s="22" t="s">
        <v>1194</v>
      </c>
    </row>
    <row r="685" spans="1:3" x14ac:dyDescent="0.3">
      <c r="A685" s="24"/>
      <c r="B685" s="22">
        <v>1</v>
      </c>
      <c r="C685" s="22" t="s">
        <v>1522</v>
      </c>
    </row>
    <row r="686" spans="1:3" x14ac:dyDescent="0.3">
      <c r="A686" s="24"/>
      <c r="B686" s="22">
        <v>2</v>
      </c>
      <c r="C686" s="22" t="s">
        <v>1524</v>
      </c>
    </row>
    <row r="687" spans="1:3" x14ac:dyDescent="0.3">
      <c r="A687" s="24"/>
      <c r="B687" s="22">
        <v>3</v>
      </c>
      <c r="C687" s="22" t="s">
        <v>1525</v>
      </c>
    </row>
    <row r="688" spans="1:3" x14ac:dyDescent="0.3">
      <c r="A688" s="24"/>
      <c r="B688" s="22">
        <v>4</v>
      </c>
      <c r="C688" s="22" t="s">
        <v>1531</v>
      </c>
    </row>
    <row r="689" spans="1:4" x14ac:dyDescent="0.3">
      <c r="A689" s="24"/>
      <c r="B689" s="22">
        <v>5</v>
      </c>
      <c r="C689" s="22" t="s">
        <v>1523</v>
      </c>
    </row>
    <row r="690" spans="1:4" x14ac:dyDescent="0.3">
      <c r="A690" s="24" t="s">
        <v>534</v>
      </c>
      <c r="B690" s="22">
        <v>0</v>
      </c>
      <c r="C690" s="22" t="s">
        <v>1194</v>
      </c>
    </row>
    <row r="691" spans="1:4" x14ac:dyDescent="0.3">
      <c r="A691" s="24"/>
      <c r="B691" s="22">
        <v>1</v>
      </c>
      <c r="C691" s="22" t="s">
        <v>1526</v>
      </c>
    </row>
    <row r="692" spans="1:4" x14ac:dyDescent="0.3">
      <c r="A692" s="24"/>
      <c r="B692" s="22">
        <v>2</v>
      </c>
      <c r="C692" s="22" t="s">
        <v>1529</v>
      </c>
    </row>
    <row r="693" spans="1:4" x14ac:dyDescent="0.3">
      <c r="A693" s="24"/>
      <c r="B693" s="22">
        <v>3</v>
      </c>
      <c r="C693" s="22" t="s">
        <v>1530</v>
      </c>
    </row>
    <row r="694" spans="1:4" x14ac:dyDescent="0.3">
      <c r="A694" s="24"/>
      <c r="B694" s="22">
        <v>4</v>
      </c>
      <c r="C694" s="22" t="s">
        <v>1528</v>
      </c>
    </row>
    <row r="695" spans="1:4" x14ac:dyDescent="0.3">
      <c r="A695" s="24"/>
      <c r="B695" s="22">
        <v>5</v>
      </c>
      <c r="C695" s="22" t="s">
        <v>1527</v>
      </c>
    </row>
    <row r="696" spans="1:4" x14ac:dyDescent="0.3">
      <c r="A696" s="24" t="s">
        <v>535</v>
      </c>
      <c r="B696" s="22">
        <v>0</v>
      </c>
      <c r="C696" s="22" t="s">
        <v>1194</v>
      </c>
      <c r="D696" t="s">
        <v>3576</v>
      </c>
    </row>
    <row r="697" spans="1:4" x14ac:dyDescent="0.3">
      <c r="A697" s="24"/>
      <c r="B697" s="22">
        <v>1</v>
      </c>
      <c r="C697" s="22" t="s">
        <v>3996</v>
      </c>
    </row>
    <row r="698" spans="1:4" x14ac:dyDescent="0.3">
      <c r="A698" s="24"/>
      <c r="B698" s="22">
        <v>2</v>
      </c>
      <c r="C698" s="22" t="s">
        <v>3995</v>
      </c>
    </row>
    <row r="699" spans="1:4" x14ac:dyDescent="0.3">
      <c r="A699" s="24"/>
      <c r="B699" s="22">
        <v>3</v>
      </c>
      <c r="C699" s="22" t="s">
        <v>3999</v>
      </c>
    </row>
    <row r="700" spans="1:4" x14ac:dyDescent="0.3">
      <c r="A700" s="24"/>
      <c r="B700" s="22">
        <v>4</v>
      </c>
      <c r="C700" s="22" t="s">
        <v>3998</v>
      </c>
    </row>
    <row r="701" spans="1:4" x14ac:dyDescent="0.3">
      <c r="A701" s="24"/>
      <c r="B701" s="22">
        <v>5</v>
      </c>
      <c r="C701" s="22" t="s">
        <v>3997</v>
      </c>
    </row>
    <row r="702" spans="1:4" x14ac:dyDescent="0.3">
      <c r="A702" s="24" t="s">
        <v>547</v>
      </c>
      <c r="B702" s="22">
        <v>0</v>
      </c>
      <c r="C702" s="22" t="s">
        <v>1194</v>
      </c>
      <c r="D702" t="s">
        <v>3585</v>
      </c>
    </row>
    <row r="703" spans="1:4" x14ac:dyDescent="0.3">
      <c r="A703" s="24"/>
      <c r="B703" s="22">
        <v>1</v>
      </c>
      <c r="C703" s="22" t="s">
        <v>4002</v>
      </c>
    </row>
    <row r="704" spans="1:4" x14ac:dyDescent="0.3">
      <c r="A704" s="24"/>
      <c r="B704" s="22">
        <v>2</v>
      </c>
      <c r="C704" s="22" t="s">
        <v>4001</v>
      </c>
    </row>
    <row r="705" spans="1:3" x14ac:dyDescent="0.3">
      <c r="A705" s="24"/>
      <c r="B705" s="22">
        <v>3</v>
      </c>
      <c r="C705" s="22" t="s">
        <v>4000</v>
      </c>
    </row>
    <row r="706" spans="1:3" x14ac:dyDescent="0.3">
      <c r="A706" s="24"/>
      <c r="B706" s="22">
        <v>4</v>
      </c>
      <c r="C706" s="22" t="s">
        <v>4003</v>
      </c>
    </row>
    <row r="707" spans="1:3" x14ac:dyDescent="0.3">
      <c r="A707" s="24"/>
      <c r="B707" s="22">
        <v>5</v>
      </c>
      <c r="C707" s="22" t="s">
        <v>4004</v>
      </c>
    </row>
    <row r="708" spans="1:3" x14ac:dyDescent="0.3">
      <c r="A708" s="24" t="s">
        <v>3361</v>
      </c>
      <c r="B708" s="22">
        <v>0</v>
      </c>
      <c r="C708" s="22" t="s">
        <v>1194</v>
      </c>
    </row>
    <row r="709" spans="1:3" x14ac:dyDescent="0.3">
      <c r="A709" s="24"/>
      <c r="B709" s="22">
        <v>1</v>
      </c>
      <c r="C709" s="22" t="s">
        <v>1539</v>
      </c>
    </row>
    <row r="710" spans="1:3" x14ac:dyDescent="0.3">
      <c r="A710" s="24"/>
      <c r="B710" s="22">
        <v>2</v>
      </c>
      <c r="C710" s="22" t="s">
        <v>1540</v>
      </c>
    </row>
    <row r="711" spans="1:3" x14ac:dyDescent="0.3">
      <c r="A711" s="24"/>
      <c r="B711" s="22">
        <v>3</v>
      </c>
      <c r="C711" s="22" t="s">
        <v>1541</v>
      </c>
    </row>
    <row r="712" spans="1:3" x14ac:dyDescent="0.3">
      <c r="A712" s="24"/>
      <c r="B712" s="22">
        <v>4</v>
      </c>
      <c r="C712" s="22" t="s">
        <v>1542</v>
      </c>
    </row>
    <row r="713" spans="1:3" x14ac:dyDescent="0.3">
      <c r="A713" s="24"/>
      <c r="B713" s="22">
        <v>5</v>
      </c>
      <c r="C713" s="22" t="s">
        <v>1543</v>
      </c>
    </row>
    <row r="714" spans="1:3" x14ac:dyDescent="0.3">
      <c r="A714" s="24" t="s">
        <v>3362</v>
      </c>
      <c r="B714" s="22">
        <v>0</v>
      </c>
      <c r="C714" s="22" t="s">
        <v>1194</v>
      </c>
    </row>
    <row r="715" spans="1:3" x14ac:dyDescent="0.3">
      <c r="A715" s="24"/>
      <c r="B715" s="22">
        <v>1</v>
      </c>
      <c r="C715" s="22" t="s">
        <v>1545</v>
      </c>
    </row>
    <row r="716" spans="1:3" x14ac:dyDescent="0.3">
      <c r="A716" s="24"/>
      <c r="B716" s="22">
        <v>2</v>
      </c>
      <c r="C716" s="22" t="s">
        <v>1546</v>
      </c>
    </row>
    <row r="717" spans="1:3" x14ac:dyDescent="0.3">
      <c r="A717" s="24"/>
      <c r="B717" s="22">
        <v>3</v>
      </c>
      <c r="C717" s="22" t="s">
        <v>1544</v>
      </c>
    </row>
    <row r="718" spans="1:3" x14ac:dyDescent="0.3">
      <c r="A718" s="24"/>
      <c r="B718" s="22">
        <v>4</v>
      </c>
      <c r="C718" s="22" t="s">
        <v>2151</v>
      </c>
    </row>
    <row r="719" spans="1:3" x14ac:dyDescent="0.3">
      <c r="A719" s="24"/>
      <c r="B719" s="22">
        <v>5</v>
      </c>
      <c r="C719" s="22" t="s">
        <v>1547</v>
      </c>
    </row>
    <row r="720" spans="1:3" x14ac:dyDescent="0.3">
      <c r="A720" s="24" t="s">
        <v>3363</v>
      </c>
      <c r="B720" s="22">
        <v>0</v>
      </c>
      <c r="C720" s="22" t="s">
        <v>1194</v>
      </c>
    </row>
    <row r="721" spans="1:3" x14ac:dyDescent="0.3">
      <c r="A721" s="24"/>
      <c r="B721" s="22">
        <v>1</v>
      </c>
      <c r="C721" s="22" t="s">
        <v>1549</v>
      </c>
    </row>
    <row r="722" spans="1:3" x14ac:dyDescent="0.3">
      <c r="A722" s="24"/>
      <c r="B722" s="22">
        <v>2</v>
      </c>
      <c r="C722" s="22" t="s">
        <v>1551</v>
      </c>
    </row>
    <row r="723" spans="1:3" x14ac:dyDescent="0.3">
      <c r="A723" s="24"/>
      <c r="B723" s="22">
        <v>3</v>
      </c>
      <c r="C723" s="22" t="s">
        <v>1552</v>
      </c>
    </row>
    <row r="724" spans="1:3" x14ac:dyDescent="0.3">
      <c r="A724" s="24"/>
      <c r="B724" s="22">
        <v>4</v>
      </c>
      <c r="C724" s="22" t="s">
        <v>1553</v>
      </c>
    </row>
    <row r="725" spans="1:3" x14ac:dyDescent="0.3">
      <c r="A725" s="24"/>
      <c r="B725" s="22">
        <v>5</v>
      </c>
      <c r="C725" s="22" t="s">
        <v>1548</v>
      </c>
    </row>
    <row r="726" spans="1:3" x14ac:dyDescent="0.3">
      <c r="A726" s="24" t="s">
        <v>3989</v>
      </c>
      <c r="B726" s="22">
        <v>0</v>
      </c>
      <c r="C726" s="22" t="s">
        <v>1194</v>
      </c>
    </row>
    <row r="727" spans="1:3" x14ac:dyDescent="0.3">
      <c r="A727" s="24"/>
      <c r="B727" s="22">
        <v>1</v>
      </c>
      <c r="C727" s="22" t="s">
        <v>2608</v>
      </c>
    </row>
    <row r="728" spans="1:3" x14ac:dyDescent="0.3">
      <c r="A728" s="24"/>
      <c r="B728" s="22">
        <v>2</v>
      </c>
      <c r="C728" s="22" t="s">
        <v>2609</v>
      </c>
    </row>
    <row r="729" spans="1:3" x14ac:dyDescent="0.3">
      <c r="A729" s="24"/>
      <c r="B729" s="22">
        <v>3</v>
      </c>
      <c r="C729" s="22" t="s">
        <v>2610</v>
      </c>
    </row>
    <row r="730" spans="1:3" x14ac:dyDescent="0.3">
      <c r="A730" s="24"/>
      <c r="B730" s="22">
        <v>4</v>
      </c>
      <c r="C730" s="22" t="s">
        <v>2611</v>
      </c>
    </row>
    <row r="731" spans="1:3" x14ac:dyDescent="0.3">
      <c r="A731" s="24"/>
      <c r="B731" s="22">
        <v>5</v>
      </c>
      <c r="C731" s="22" t="s">
        <v>2612</v>
      </c>
    </row>
    <row r="732" spans="1:3" x14ac:dyDescent="0.3">
      <c r="A732" s="24" t="s">
        <v>3990</v>
      </c>
      <c r="B732" s="22">
        <v>0</v>
      </c>
      <c r="C732" s="22" t="s">
        <v>1194</v>
      </c>
    </row>
    <row r="733" spans="1:3" x14ac:dyDescent="0.3">
      <c r="A733" s="24"/>
      <c r="B733" s="22">
        <v>1</v>
      </c>
      <c r="C733" s="22" t="s">
        <v>2613</v>
      </c>
    </row>
    <row r="734" spans="1:3" x14ac:dyDescent="0.3">
      <c r="A734" s="24"/>
      <c r="B734" s="22">
        <v>2</v>
      </c>
      <c r="C734" s="22" t="s">
        <v>2614</v>
      </c>
    </row>
    <row r="735" spans="1:3" x14ac:dyDescent="0.3">
      <c r="A735" s="24"/>
      <c r="B735" s="22">
        <v>3</v>
      </c>
      <c r="C735" s="22" t="s">
        <v>2615</v>
      </c>
    </row>
    <row r="736" spans="1:3" x14ac:dyDescent="0.3">
      <c r="A736" s="24"/>
      <c r="B736" s="22">
        <v>4</v>
      </c>
      <c r="C736" s="22" t="s">
        <v>2616</v>
      </c>
    </row>
    <row r="737" spans="1:4" x14ac:dyDescent="0.3">
      <c r="A737" s="24"/>
      <c r="B737" s="22">
        <v>5</v>
      </c>
      <c r="C737" s="22" t="s">
        <v>2617</v>
      </c>
    </row>
    <row r="738" spans="1:4" x14ac:dyDescent="0.3">
      <c r="A738" s="24" t="s">
        <v>3991</v>
      </c>
      <c r="B738" s="22">
        <v>0</v>
      </c>
      <c r="C738" s="22" t="s">
        <v>1194</v>
      </c>
      <c r="D738" t="s">
        <v>3372</v>
      </c>
    </row>
    <row r="739" spans="1:4" x14ac:dyDescent="0.3">
      <c r="A739" s="24"/>
      <c r="B739" s="22">
        <v>1</v>
      </c>
      <c r="C739" s="22" t="s">
        <v>3370</v>
      </c>
    </row>
    <row r="740" spans="1:4" x14ac:dyDescent="0.3">
      <c r="A740" s="24"/>
      <c r="B740" s="22">
        <v>2</v>
      </c>
      <c r="C740" s="22" t="s">
        <v>3369</v>
      </c>
    </row>
    <row r="741" spans="1:4" x14ac:dyDescent="0.3">
      <c r="A741" s="24"/>
      <c r="B741" s="22">
        <v>3</v>
      </c>
      <c r="C741" s="22" t="s">
        <v>3371</v>
      </c>
    </row>
    <row r="742" spans="1:4" x14ac:dyDescent="0.3">
      <c r="A742" s="24"/>
      <c r="B742" s="22">
        <v>4</v>
      </c>
      <c r="C742" s="22" t="s">
        <v>3377</v>
      </c>
    </row>
    <row r="743" spans="1:4" x14ac:dyDescent="0.3">
      <c r="A743" s="24"/>
      <c r="B743" s="22">
        <v>5</v>
      </c>
      <c r="C743" s="22" t="s">
        <v>3364</v>
      </c>
    </row>
    <row r="744" spans="1:4" x14ac:dyDescent="0.3">
      <c r="A744" s="24" t="s">
        <v>3992</v>
      </c>
      <c r="B744" s="22">
        <v>0</v>
      </c>
      <c r="C744" s="22" t="s">
        <v>1194</v>
      </c>
      <c r="D744" t="s">
        <v>3359</v>
      </c>
    </row>
    <row r="745" spans="1:4" x14ac:dyDescent="0.3">
      <c r="A745" s="24"/>
      <c r="B745" s="22">
        <v>1</v>
      </c>
      <c r="C745" s="22" t="s">
        <v>3365</v>
      </c>
    </row>
    <row r="746" spans="1:4" x14ac:dyDescent="0.3">
      <c r="A746" s="24"/>
      <c r="B746" s="22">
        <v>2</v>
      </c>
      <c r="C746" s="22" t="s">
        <v>3383</v>
      </c>
    </row>
    <row r="747" spans="1:4" x14ac:dyDescent="0.3">
      <c r="A747" s="24"/>
      <c r="B747" s="22">
        <v>3</v>
      </c>
      <c r="C747" s="22" t="s">
        <v>3384</v>
      </c>
    </row>
    <row r="748" spans="1:4" x14ac:dyDescent="0.3">
      <c r="A748" s="24"/>
      <c r="B748" s="22">
        <v>4</v>
      </c>
      <c r="C748" s="22" t="s">
        <v>3385</v>
      </c>
    </row>
    <row r="749" spans="1:4" x14ac:dyDescent="0.3">
      <c r="A749" s="24"/>
      <c r="B749" s="22">
        <v>5</v>
      </c>
      <c r="C749" s="22" t="s">
        <v>3375</v>
      </c>
    </row>
    <row r="750" spans="1:4" x14ac:dyDescent="0.3">
      <c r="A750" s="24" t="s">
        <v>3993</v>
      </c>
      <c r="B750" s="22">
        <v>0</v>
      </c>
      <c r="C750" s="22" t="s">
        <v>1194</v>
      </c>
      <c r="D750" t="s">
        <v>3360</v>
      </c>
    </row>
    <row r="751" spans="1:4" x14ac:dyDescent="0.3">
      <c r="A751" s="24"/>
      <c r="B751" s="22">
        <v>1</v>
      </c>
      <c r="C751" s="22" t="s">
        <v>3366</v>
      </c>
    </row>
    <row r="752" spans="1:4" x14ac:dyDescent="0.3">
      <c r="A752" s="24"/>
      <c r="B752" s="22">
        <v>2</v>
      </c>
      <c r="C752" s="22" t="s">
        <v>3367</v>
      </c>
    </row>
    <row r="753" spans="1:4" x14ac:dyDescent="0.3">
      <c r="A753" s="24"/>
      <c r="B753" s="22">
        <v>3</v>
      </c>
      <c r="C753" s="22" t="s">
        <v>3379</v>
      </c>
    </row>
    <row r="754" spans="1:4" x14ac:dyDescent="0.3">
      <c r="A754" s="24"/>
      <c r="B754" s="22">
        <v>4</v>
      </c>
      <c r="C754" s="22" t="s">
        <v>3387</v>
      </c>
    </row>
    <row r="755" spans="1:4" x14ac:dyDescent="0.3">
      <c r="A755" s="24"/>
      <c r="B755" s="22">
        <v>5</v>
      </c>
      <c r="C755" s="22" t="s">
        <v>3380</v>
      </c>
    </row>
    <row r="756" spans="1:4" x14ac:dyDescent="0.3">
      <c r="A756" s="24" t="s">
        <v>3994</v>
      </c>
      <c r="B756" s="22">
        <v>0</v>
      </c>
      <c r="C756" s="22" t="s">
        <v>1194</v>
      </c>
    </row>
    <row r="757" spans="1:4" x14ac:dyDescent="0.3">
      <c r="A757" s="24"/>
      <c r="B757" s="22">
        <v>1</v>
      </c>
      <c r="C757" s="22" t="s">
        <v>3381</v>
      </c>
      <c r="D757" t="s">
        <v>3374</v>
      </c>
    </row>
    <row r="758" spans="1:4" x14ac:dyDescent="0.3">
      <c r="A758" s="24"/>
      <c r="B758" s="22">
        <v>2</v>
      </c>
      <c r="C758" s="22" t="s">
        <v>3382</v>
      </c>
    </row>
    <row r="759" spans="1:4" x14ac:dyDescent="0.3">
      <c r="A759" s="24"/>
      <c r="B759" s="22">
        <v>3</v>
      </c>
      <c r="C759" s="22" t="s">
        <v>3368</v>
      </c>
    </row>
    <row r="760" spans="1:4" x14ac:dyDescent="0.3">
      <c r="A760" s="24"/>
      <c r="B760" s="22">
        <v>4</v>
      </c>
      <c r="C760" s="22" t="s">
        <v>3386</v>
      </c>
    </row>
    <row r="761" spans="1:4" x14ac:dyDescent="0.3">
      <c r="A761" s="24"/>
      <c r="B761" s="22">
        <v>5</v>
      </c>
      <c r="C761" s="22" t="s">
        <v>3376</v>
      </c>
    </row>
    <row r="762" spans="1:4" ht="15.15" thickBot="1" x14ac:dyDescent="0.35">
      <c r="A762" s="19"/>
      <c r="B762" s="19"/>
      <c r="C762" s="19"/>
    </row>
    <row r="763" spans="1:4" x14ac:dyDescent="0.3">
      <c r="A763" s="130" t="s">
        <v>793</v>
      </c>
      <c r="B763" s="65" t="s">
        <v>19</v>
      </c>
      <c r="C763" s="65" t="s">
        <v>127</v>
      </c>
    </row>
    <row r="764" spans="1:4" x14ac:dyDescent="0.3">
      <c r="A764" s="24" t="s">
        <v>794</v>
      </c>
      <c r="B764" s="22">
        <v>0</v>
      </c>
      <c r="C764" t="s">
        <v>1194</v>
      </c>
    </row>
    <row r="765" spans="1:4" x14ac:dyDescent="0.3">
      <c r="A765" s="24"/>
      <c r="B765" s="22">
        <v>1</v>
      </c>
      <c r="C765" s="22" t="s">
        <v>1555</v>
      </c>
    </row>
    <row r="766" spans="1:4" x14ac:dyDescent="0.3">
      <c r="A766" s="24"/>
      <c r="B766" s="22">
        <v>2</v>
      </c>
      <c r="C766" s="22" t="s">
        <v>1556</v>
      </c>
    </row>
    <row r="767" spans="1:4" x14ac:dyDescent="0.3">
      <c r="A767" s="24"/>
      <c r="B767" s="22">
        <v>3</v>
      </c>
      <c r="C767" s="22" t="s">
        <v>2149</v>
      </c>
    </row>
    <row r="768" spans="1:4" x14ac:dyDescent="0.3">
      <c r="A768" s="24"/>
      <c r="B768" s="22">
        <v>4</v>
      </c>
      <c r="C768" s="22" t="s">
        <v>1557</v>
      </c>
    </row>
    <row r="769" spans="1:3" x14ac:dyDescent="0.3">
      <c r="A769" s="24"/>
      <c r="B769" s="22">
        <v>5</v>
      </c>
      <c r="C769" s="22" t="s">
        <v>2150</v>
      </c>
    </row>
    <row r="770" spans="1:3" x14ac:dyDescent="0.3">
      <c r="A770" s="24" t="s">
        <v>795</v>
      </c>
      <c r="B770" s="22">
        <v>0</v>
      </c>
      <c r="C770" s="22" t="s">
        <v>1194</v>
      </c>
    </row>
    <row r="771" spans="1:3" x14ac:dyDescent="0.3">
      <c r="A771" s="24"/>
      <c r="B771" s="22">
        <v>1</v>
      </c>
      <c r="C771" s="22" t="s">
        <v>1177</v>
      </c>
    </row>
    <row r="772" spans="1:3" x14ac:dyDescent="0.3">
      <c r="A772" s="24"/>
      <c r="B772" s="22">
        <v>2</v>
      </c>
      <c r="C772" s="22" t="s">
        <v>1178</v>
      </c>
    </row>
    <row r="773" spans="1:3" x14ac:dyDescent="0.3">
      <c r="A773" s="24"/>
      <c r="B773" s="22">
        <v>3</v>
      </c>
      <c r="C773" s="22" t="s">
        <v>3435</v>
      </c>
    </row>
    <row r="774" spans="1:3" x14ac:dyDescent="0.3">
      <c r="A774" s="24"/>
      <c r="B774" s="22">
        <v>4</v>
      </c>
      <c r="C774" s="22" t="s">
        <v>3436</v>
      </c>
    </row>
    <row r="775" spans="1:3" x14ac:dyDescent="0.3">
      <c r="A775" s="24"/>
      <c r="B775" s="22">
        <v>5</v>
      </c>
      <c r="C775" s="22" t="s">
        <v>3437</v>
      </c>
    </row>
    <row r="776" spans="1:3" x14ac:dyDescent="0.3">
      <c r="A776" s="24" t="s">
        <v>796</v>
      </c>
      <c r="B776" s="22">
        <v>0</v>
      </c>
      <c r="C776" s="22" t="s">
        <v>1194</v>
      </c>
    </row>
    <row r="777" spans="1:3" x14ac:dyDescent="0.3">
      <c r="A777" s="24"/>
      <c r="B777" s="22">
        <v>1</v>
      </c>
      <c r="C777" s="26" t="s">
        <v>1558</v>
      </c>
    </row>
    <row r="778" spans="1:3" x14ac:dyDescent="0.3">
      <c r="A778" s="24"/>
      <c r="B778" s="22">
        <v>2</v>
      </c>
      <c r="C778" s="26" t="s">
        <v>1559</v>
      </c>
    </row>
    <row r="779" spans="1:3" x14ac:dyDescent="0.3">
      <c r="A779" s="24"/>
      <c r="B779" s="22">
        <v>3</v>
      </c>
      <c r="C779" s="26" t="s">
        <v>1560</v>
      </c>
    </row>
    <row r="780" spans="1:3" x14ac:dyDescent="0.3">
      <c r="A780" s="24"/>
      <c r="B780" s="22">
        <v>4</v>
      </c>
      <c r="C780" s="26" t="s">
        <v>1562</v>
      </c>
    </row>
    <row r="781" spans="1:3" x14ac:dyDescent="0.3">
      <c r="A781" s="24"/>
      <c r="B781" s="22">
        <v>5</v>
      </c>
      <c r="C781" s="22" t="s">
        <v>1561</v>
      </c>
    </row>
    <row r="782" spans="1:3" x14ac:dyDescent="0.3">
      <c r="A782" s="24" t="s">
        <v>797</v>
      </c>
      <c r="B782" s="22">
        <v>0</v>
      </c>
      <c r="C782" s="22" t="s">
        <v>1194</v>
      </c>
    </row>
    <row r="783" spans="1:3" x14ac:dyDescent="0.3">
      <c r="A783" s="24"/>
      <c r="B783" s="22">
        <v>1</v>
      </c>
      <c r="C783" s="22" t="s">
        <v>1563</v>
      </c>
    </row>
    <row r="784" spans="1:3" x14ac:dyDescent="0.3">
      <c r="A784" s="24"/>
      <c r="B784" s="22">
        <v>2</v>
      </c>
      <c r="C784" s="22" t="s">
        <v>1564</v>
      </c>
    </row>
    <row r="785" spans="1:3" x14ac:dyDescent="0.3">
      <c r="A785" s="24"/>
      <c r="B785" s="22">
        <v>3</v>
      </c>
      <c r="C785" s="22" t="s">
        <v>1567</v>
      </c>
    </row>
    <row r="786" spans="1:3" x14ac:dyDescent="0.3">
      <c r="A786" s="24"/>
      <c r="B786" s="22">
        <v>4</v>
      </c>
      <c r="C786" s="22" t="s">
        <v>1566</v>
      </c>
    </row>
    <row r="787" spans="1:3" x14ac:dyDescent="0.3">
      <c r="A787" s="24"/>
      <c r="B787" s="22">
        <v>5</v>
      </c>
      <c r="C787" s="22" t="s">
        <v>1565</v>
      </c>
    </row>
    <row r="788" spans="1:3" x14ac:dyDescent="0.3">
      <c r="A788" s="24" t="s">
        <v>798</v>
      </c>
      <c r="B788" s="22">
        <v>0</v>
      </c>
      <c r="C788" s="22" t="s">
        <v>1194</v>
      </c>
    </row>
    <row r="789" spans="1:3" x14ac:dyDescent="0.3">
      <c r="A789" s="24"/>
      <c r="B789" s="22">
        <v>1</v>
      </c>
      <c r="C789" s="22" t="s">
        <v>2205</v>
      </c>
    </row>
    <row r="790" spans="1:3" x14ac:dyDescent="0.3">
      <c r="A790" s="24"/>
      <c r="B790" s="22">
        <v>2</v>
      </c>
      <c r="C790" s="22" t="s">
        <v>1569</v>
      </c>
    </row>
    <row r="791" spans="1:3" x14ac:dyDescent="0.3">
      <c r="A791" s="24"/>
      <c r="B791" s="22">
        <v>3</v>
      </c>
      <c r="C791" s="22" t="s">
        <v>1570</v>
      </c>
    </row>
    <row r="792" spans="1:3" x14ac:dyDescent="0.3">
      <c r="A792" s="24"/>
      <c r="B792" s="22">
        <v>4</v>
      </c>
      <c r="C792" s="22" t="s">
        <v>2206</v>
      </c>
    </row>
    <row r="793" spans="1:3" x14ac:dyDescent="0.3">
      <c r="A793" s="24"/>
      <c r="B793" s="22">
        <v>5</v>
      </c>
      <c r="C793" s="22" t="s">
        <v>2207</v>
      </c>
    </row>
    <row r="794" spans="1:3" x14ac:dyDescent="0.3">
      <c r="A794" s="24" t="s">
        <v>799</v>
      </c>
      <c r="B794" s="22">
        <v>0</v>
      </c>
      <c r="C794" s="22" t="s">
        <v>1194</v>
      </c>
    </row>
    <row r="795" spans="1:3" x14ac:dyDescent="0.3">
      <c r="A795" s="24"/>
      <c r="B795" s="22">
        <v>1</v>
      </c>
      <c r="C795" s="22" t="s">
        <v>1568</v>
      </c>
    </row>
    <row r="796" spans="1:3" x14ac:dyDescent="0.3">
      <c r="A796" s="24"/>
      <c r="B796" s="22">
        <v>2</v>
      </c>
      <c r="C796" s="22" t="s">
        <v>2208</v>
      </c>
    </row>
    <row r="797" spans="1:3" x14ac:dyDescent="0.3">
      <c r="A797" s="24"/>
      <c r="B797" s="22">
        <v>3</v>
      </c>
      <c r="C797" s="22" t="s">
        <v>1573</v>
      </c>
    </row>
    <row r="798" spans="1:3" x14ac:dyDescent="0.3">
      <c r="A798" s="24"/>
      <c r="B798" s="22">
        <v>4</v>
      </c>
      <c r="C798" s="22" t="s">
        <v>1572</v>
      </c>
    </row>
    <row r="799" spans="1:3" x14ac:dyDescent="0.3">
      <c r="A799" s="24"/>
      <c r="B799" s="22">
        <v>5</v>
      </c>
      <c r="C799" s="22" t="s">
        <v>2148</v>
      </c>
    </row>
    <row r="800" spans="1:3" x14ac:dyDescent="0.3">
      <c r="A800" s="24" t="s">
        <v>800</v>
      </c>
      <c r="B800" s="22">
        <v>0</v>
      </c>
      <c r="C800" s="22" t="s">
        <v>1194</v>
      </c>
    </row>
    <row r="801" spans="1:3" x14ac:dyDescent="0.3">
      <c r="A801" s="24"/>
      <c r="B801" s="22">
        <v>1</v>
      </c>
      <c r="C801" s="22" t="s">
        <v>1571</v>
      </c>
    </row>
    <row r="802" spans="1:3" x14ac:dyDescent="0.3">
      <c r="A802" s="24"/>
      <c r="B802" s="22">
        <v>2</v>
      </c>
      <c r="C802" s="22" t="s">
        <v>2209</v>
      </c>
    </row>
    <row r="803" spans="1:3" x14ac:dyDescent="0.3">
      <c r="A803" s="24"/>
      <c r="B803" s="22">
        <v>3</v>
      </c>
      <c r="C803" s="22" t="s">
        <v>1574</v>
      </c>
    </row>
    <row r="804" spans="1:3" x14ac:dyDescent="0.3">
      <c r="A804" s="24"/>
      <c r="B804" s="22">
        <v>4</v>
      </c>
      <c r="C804" s="22" t="s">
        <v>2210</v>
      </c>
    </row>
    <row r="805" spans="1:3" x14ac:dyDescent="0.3">
      <c r="A805" s="24"/>
      <c r="B805" s="22">
        <v>5</v>
      </c>
      <c r="C805" s="22" t="s">
        <v>2147</v>
      </c>
    </row>
    <row r="806" spans="1:3" x14ac:dyDescent="0.3">
      <c r="A806" s="24" t="s">
        <v>801</v>
      </c>
      <c r="B806" s="22">
        <v>0</v>
      </c>
      <c r="C806" s="22" t="s">
        <v>1194</v>
      </c>
    </row>
    <row r="807" spans="1:3" x14ac:dyDescent="0.3">
      <c r="A807" s="24"/>
      <c r="B807" s="22">
        <v>1</v>
      </c>
      <c r="C807" s="22" t="s">
        <v>1571</v>
      </c>
    </row>
    <row r="808" spans="1:3" x14ac:dyDescent="0.3">
      <c r="A808" s="24"/>
      <c r="B808" s="22">
        <v>2</v>
      </c>
      <c r="C808" s="22" t="s">
        <v>2209</v>
      </c>
    </row>
    <row r="809" spans="1:3" x14ac:dyDescent="0.3">
      <c r="A809" s="24"/>
      <c r="B809" s="22">
        <v>3</v>
      </c>
      <c r="C809" s="22" t="s">
        <v>1574</v>
      </c>
    </row>
    <row r="810" spans="1:3" x14ac:dyDescent="0.3">
      <c r="A810" s="24"/>
      <c r="B810" s="22">
        <v>4</v>
      </c>
      <c r="C810" s="22" t="s">
        <v>2210</v>
      </c>
    </row>
    <row r="811" spans="1:3" x14ac:dyDescent="0.3">
      <c r="A811" s="24"/>
      <c r="B811" s="22">
        <v>5</v>
      </c>
      <c r="C811" s="22" t="s">
        <v>2147</v>
      </c>
    </row>
    <row r="812" spans="1:3" x14ac:dyDescent="0.3">
      <c r="A812" s="24" t="s">
        <v>802</v>
      </c>
      <c r="B812" s="22">
        <v>0</v>
      </c>
      <c r="C812" s="22" t="s">
        <v>1194</v>
      </c>
    </row>
    <row r="813" spans="1:3" x14ac:dyDescent="0.3">
      <c r="A813" s="24"/>
      <c r="B813" s="22">
        <v>1</v>
      </c>
      <c r="C813" s="22" t="s">
        <v>1577</v>
      </c>
    </row>
    <row r="814" spans="1:3" x14ac:dyDescent="0.3">
      <c r="A814" s="24"/>
      <c r="B814" s="22">
        <v>2</v>
      </c>
      <c r="C814" s="22" t="s">
        <v>1578</v>
      </c>
    </row>
    <row r="815" spans="1:3" x14ac:dyDescent="0.3">
      <c r="A815" s="24"/>
      <c r="B815" s="22">
        <v>3</v>
      </c>
      <c r="C815" s="22" t="s">
        <v>1579</v>
      </c>
    </row>
    <row r="816" spans="1:3" x14ac:dyDescent="0.3">
      <c r="A816" s="24"/>
      <c r="B816" s="22">
        <v>4</v>
      </c>
      <c r="C816" s="22" t="s">
        <v>1581</v>
      </c>
    </row>
    <row r="817" spans="1:4" x14ac:dyDescent="0.3">
      <c r="A817" s="24"/>
      <c r="B817" s="22">
        <v>5</v>
      </c>
      <c r="C817" s="22" t="s">
        <v>1580</v>
      </c>
    </row>
    <row r="818" spans="1:4" x14ac:dyDescent="0.3">
      <c r="A818" s="24" t="s">
        <v>803</v>
      </c>
      <c r="B818" s="22">
        <v>0</v>
      </c>
      <c r="C818" s="22" t="s">
        <v>1194</v>
      </c>
    </row>
    <row r="819" spans="1:4" x14ac:dyDescent="0.3">
      <c r="A819" s="25"/>
      <c r="B819" s="22">
        <v>1</v>
      </c>
      <c r="C819" s="26" t="s">
        <v>1582</v>
      </c>
    </row>
    <row r="820" spans="1:4" x14ac:dyDescent="0.3">
      <c r="A820" s="25"/>
      <c r="B820" s="22">
        <v>2</v>
      </c>
      <c r="C820" s="26" t="s">
        <v>1585</v>
      </c>
    </row>
    <row r="821" spans="1:4" x14ac:dyDescent="0.3">
      <c r="A821" s="25"/>
      <c r="B821" s="22">
        <v>3</v>
      </c>
      <c r="C821" s="26" t="s">
        <v>1583</v>
      </c>
    </row>
    <row r="822" spans="1:4" x14ac:dyDescent="0.3">
      <c r="A822" s="25"/>
      <c r="B822" s="22">
        <v>4</v>
      </c>
      <c r="C822" s="26" t="s">
        <v>1584</v>
      </c>
    </row>
    <row r="823" spans="1:4" x14ac:dyDescent="0.3">
      <c r="A823" s="25"/>
      <c r="B823" s="22">
        <v>5</v>
      </c>
      <c r="C823" s="26" t="s">
        <v>2211</v>
      </c>
    </row>
    <row r="824" spans="1:4" x14ac:dyDescent="0.3">
      <c r="A824" s="25" t="s">
        <v>804</v>
      </c>
      <c r="B824" s="22">
        <v>0</v>
      </c>
      <c r="C824" s="26" t="s">
        <v>1194</v>
      </c>
    </row>
    <row r="825" spans="1:4" x14ac:dyDescent="0.3">
      <c r="A825" s="22"/>
      <c r="B825" s="22">
        <v>1</v>
      </c>
      <c r="C825" s="22" t="s">
        <v>1586</v>
      </c>
    </row>
    <row r="826" spans="1:4" x14ac:dyDescent="0.3">
      <c r="A826" s="22"/>
      <c r="B826" s="22">
        <v>2</v>
      </c>
      <c r="C826" s="22" t="s">
        <v>1587</v>
      </c>
    </row>
    <row r="827" spans="1:4" x14ac:dyDescent="0.3">
      <c r="A827" s="22"/>
      <c r="B827" s="22">
        <v>3</v>
      </c>
      <c r="C827" s="22" t="s">
        <v>1589</v>
      </c>
    </row>
    <row r="828" spans="1:4" x14ac:dyDescent="0.3">
      <c r="A828" s="22"/>
      <c r="B828" s="22">
        <v>4</v>
      </c>
      <c r="C828" s="22" t="s">
        <v>1590</v>
      </c>
    </row>
    <row r="829" spans="1:4" x14ac:dyDescent="0.3">
      <c r="A829" s="22"/>
      <c r="B829" s="22">
        <v>5</v>
      </c>
      <c r="C829" s="22" t="s">
        <v>1591</v>
      </c>
    </row>
    <row r="830" spans="1:4" x14ac:dyDescent="0.3">
      <c r="A830" s="25" t="s">
        <v>2621</v>
      </c>
      <c r="B830" s="22">
        <v>0</v>
      </c>
      <c r="C830" s="26" t="s">
        <v>1194</v>
      </c>
      <c r="D830" t="s">
        <v>4062</v>
      </c>
    </row>
    <row r="831" spans="1:4" x14ac:dyDescent="0.3">
      <c r="A831" s="22"/>
      <c r="B831" s="22">
        <v>1</v>
      </c>
      <c r="C831" s="26" t="s">
        <v>2628</v>
      </c>
    </row>
    <row r="832" spans="1:4" x14ac:dyDescent="0.3">
      <c r="A832" s="22"/>
      <c r="B832" s="22">
        <v>2</v>
      </c>
      <c r="C832" s="26" t="s">
        <v>4075</v>
      </c>
    </row>
    <row r="833" spans="1:4" x14ac:dyDescent="0.3">
      <c r="A833" s="22"/>
      <c r="B833" s="22">
        <v>3</v>
      </c>
      <c r="C833" s="26" t="s">
        <v>4076</v>
      </c>
    </row>
    <row r="834" spans="1:4" x14ac:dyDescent="0.3">
      <c r="A834" s="22"/>
      <c r="B834" s="22">
        <v>4</v>
      </c>
      <c r="C834" s="22" t="s">
        <v>2657</v>
      </c>
    </row>
    <row r="835" spans="1:4" x14ac:dyDescent="0.3">
      <c r="A835" s="22"/>
      <c r="B835" s="22">
        <v>5</v>
      </c>
      <c r="C835" s="22" t="s">
        <v>2646</v>
      </c>
    </row>
    <row r="836" spans="1:4" x14ac:dyDescent="0.3">
      <c r="A836" s="25" t="s">
        <v>2622</v>
      </c>
      <c r="B836" s="22">
        <v>0</v>
      </c>
      <c r="C836" s="26" t="s">
        <v>1194</v>
      </c>
      <c r="D836" t="s">
        <v>4061</v>
      </c>
    </row>
    <row r="837" spans="1:4" x14ac:dyDescent="0.3">
      <c r="A837" s="22"/>
      <c r="B837" s="22">
        <v>1</v>
      </c>
      <c r="C837" s="26" t="s">
        <v>2630</v>
      </c>
    </row>
    <row r="838" spans="1:4" x14ac:dyDescent="0.3">
      <c r="A838" s="22"/>
      <c r="B838" s="22">
        <v>2</v>
      </c>
      <c r="C838" s="26" t="s">
        <v>2751</v>
      </c>
    </row>
    <row r="839" spans="1:4" x14ac:dyDescent="0.3">
      <c r="A839" s="22"/>
      <c r="B839" s="22">
        <v>3</v>
      </c>
      <c r="C839" s="26" t="s">
        <v>2658</v>
      </c>
    </row>
    <row r="840" spans="1:4" x14ac:dyDescent="0.3">
      <c r="A840" s="22"/>
      <c r="B840" s="22">
        <v>4</v>
      </c>
      <c r="C840" s="26" t="s">
        <v>2659</v>
      </c>
    </row>
    <row r="841" spans="1:4" x14ac:dyDescent="0.3">
      <c r="A841" s="22"/>
      <c r="B841" s="22">
        <v>5</v>
      </c>
      <c r="C841" s="26" t="s">
        <v>2660</v>
      </c>
    </row>
    <row r="842" spans="1:4" x14ac:dyDescent="0.3">
      <c r="A842" s="25" t="s">
        <v>2623</v>
      </c>
      <c r="B842" s="22">
        <v>0</v>
      </c>
      <c r="C842" s="26" t="s">
        <v>1194</v>
      </c>
      <c r="D842" t="s">
        <v>4077</v>
      </c>
    </row>
    <row r="843" spans="1:4" x14ac:dyDescent="0.3">
      <c r="A843" s="22"/>
      <c r="B843" s="22">
        <v>1</v>
      </c>
      <c r="C843" s="26" t="s">
        <v>4078</v>
      </c>
    </row>
    <row r="844" spans="1:4" x14ac:dyDescent="0.3">
      <c r="A844" s="22"/>
      <c r="B844" s="22">
        <v>2</v>
      </c>
      <c r="C844" s="26" t="s">
        <v>4079</v>
      </c>
    </row>
    <row r="845" spans="1:4" x14ac:dyDescent="0.3">
      <c r="A845" s="22"/>
      <c r="B845" s="22">
        <v>3</v>
      </c>
      <c r="C845" s="26" t="s">
        <v>4080</v>
      </c>
    </row>
    <row r="846" spans="1:4" x14ac:dyDescent="0.3">
      <c r="A846" s="22"/>
      <c r="B846" s="22">
        <v>4</v>
      </c>
      <c r="C846" s="26" t="s">
        <v>4081</v>
      </c>
    </row>
    <row r="847" spans="1:4" x14ac:dyDescent="0.3">
      <c r="A847" s="22"/>
      <c r="B847" s="22">
        <v>5</v>
      </c>
      <c r="C847" s="26" t="s">
        <v>2629</v>
      </c>
    </row>
    <row r="848" spans="1:4" x14ac:dyDescent="0.3">
      <c r="A848" s="25" t="s">
        <v>2624</v>
      </c>
      <c r="B848" s="22">
        <v>0</v>
      </c>
      <c r="C848" s="26" t="s">
        <v>1194</v>
      </c>
      <c r="D848" t="s">
        <v>4060</v>
      </c>
    </row>
    <row r="849" spans="1:4" x14ac:dyDescent="0.3">
      <c r="A849" s="22"/>
      <c r="B849" s="22">
        <v>1</v>
      </c>
      <c r="C849" s="26" t="s">
        <v>4082</v>
      </c>
    </row>
    <row r="850" spans="1:4" x14ac:dyDescent="0.3">
      <c r="A850" s="22"/>
      <c r="B850" s="22">
        <v>2</v>
      </c>
      <c r="C850" s="26" t="s">
        <v>4086</v>
      </c>
    </row>
    <row r="851" spans="1:4" x14ac:dyDescent="0.3">
      <c r="A851" s="22"/>
      <c r="B851" s="22">
        <v>3</v>
      </c>
      <c r="C851" s="26" t="s">
        <v>4085</v>
      </c>
    </row>
    <row r="852" spans="1:4" x14ac:dyDescent="0.3">
      <c r="A852" s="22"/>
      <c r="B852" s="22">
        <v>4</v>
      </c>
      <c r="C852" s="26" t="s">
        <v>4083</v>
      </c>
    </row>
    <row r="853" spans="1:4" x14ac:dyDescent="0.3">
      <c r="A853" s="22"/>
      <c r="B853" s="22">
        <v>5</v>
      </c>
      <c r="C853" s="26" t="s">
        <v>4084</v>
      </c>
    </row>
    <row r="854" spans="1:4" x14ac:dyDescent="0.3">
      <c r="A854" s="498" t="s">
        <v>2632</v>
      </c>
      <c r="B854" s="22">
        <v>0</v>
      </c>
      <c r="C854" s="26" t="s">
        <v>1194</v>
      </c>
      <c r="D854" t="s">
        <v>2631</v>
      </c>
    </row>
    <row r="855" spans="1:4" x14ac:dyDescent="0.3">
      <c r="A855" s="498"/>
      <c r="B855" s="22">
        <v>1</v>
      </c>
      <c r="C855" s="26" t="s">
        <v>2633</v>
      </c>
    </row>
    <row r="856" spans="1:4" x14ac:dyDescent="0.3">
      <c r="A856" s="498"/>
      <c r="B856" s="22">
        <v>2</v>
      </c>
      <c r="C856" s="26" t="s">
        <v>2634</v>
      </c>
    </row>
    <row r="857" spans="1:4" x14ac:dyDescent="0.3">
      <c r="A857" s="498"/>
      <c r="B857" s="22">
        <v>3</v>
      </c>
      <c r="C857" s="26" t="s">
        <v>2644</v>
      </c>
    </row>
    <row r="858" spans="1:4" x14ac:dyDescent="0.3">
      <c r="A858" s="498"/>
      <c r="B858" s="22">
        <v>4</v>
      </c>
      <c r="C858" s="26" t="s">
        <v>2645</v>
      </c>
    </row>
    <row r="859" spans="1:4" x14ac:dyDescent="0.3">
      <c r="A859" s="498"/>
      <c r="B859" s="22">
        <v>5</v>
      </c>
      <c r="C859" s="26" t="s">
        <v>2643</v>
      </c>
    </row>
    <row r="860" spans="1:4" x14ac:dyDescent="0.3">
      <c r="A860" s="498" t="s">
        <v>2637</v>
      </c>
      <c r="B860" s="22">
        <v>0</v>
      </c>
      <c r="C860" s="26" t="s">
        <v>1194</v>
      </c>
      <c r="D860" t="s">
        <v>2635</v>
      </c>
    </row>
    <row r="861" spans="1:4" x14ac:dyDescent="0.3">
      <c r="A861" s="498"/>
      <c r="B861" s="22">
        <v>1</v>
      </c>
      <c r="C861" s="26" t="s">
        <v>2638</v>
      </c>
    </row>
    <row r="862" spans="1:4" x14ac:dyDescent="0.3">
      <c r="A862" s="498"/>
      <c r="B862" s="22">
        <v>2</v>
      </c>
      <c r="C862" s="26" t="s">
        <v>2639</v>
      </c>
    </row>
    <row r="863" spans="1:4" x14ac:dyDescent="0.3">
      <c r="A863" s="498"/>
      <c r="B863" s="22">
        <v>3</v>
      </c>
      <c r="C863" s="26" t="s">
        <v>2640</v>
      </c>
    </row>
    <row r="864" spans="1:4" x14ac:dyDescent="0.3">
      <c r="A864" s="498"/>
      <c r="B864" s="22">
        <v>4</v>
      </c>
      <c r="C864" s="26" t="s">
        <v>2641</v>
      </c>
    </row>
    <row r="865" spans="1:4" x14ac:dyDescent="0.3">
      <c r="A865" s="498"/>
      <c r="B865" s="22">
        <v>5</v>
      </c>
      <c r="C865" s="26" t="s">
        <v>2642</v>
      </c>
    </row>
    <row r="866" spans="1:4" x14ac:dyDescent="0.3">
      <c r="A866" s="25" t="s">
        <v>2625</v>
      </c>
      <c r="B866" s="22">
        <v>0</v>
      </c>
      <c r="C866" s="26" t="s">
        <v>1194</v>
      </c>
      <c r="D866" t="s">
        <v>2484</v>
      </c>
    </row>
    <row r="867" spans="1:4" x14ac:dyDescent="0.3">
      <c r="A867" s="22"/>
      <c r="B867" s="22">
        <v>1</v>
      </c>
      <c r="C867" s="26" t="s">
        <v>2647</v>
      </c>
    </row>
    <row r="868" spans="1:4" x14ac:dyDescent="0.3">
      <c r="A868" s="22"/>
      <c r="B868" s="22">
        <v>2</v>
      </c>
      <c r="C868" s="26" t="s">
        <v>2650</v>
      </c>
    </row>
    <row r="869" spans="1:4" x14ac:dyDescent="0.3">
      <c r="A869" s="22"/>
      <c r="B869" s="22">
        <v>3</v>
      </c>
      <c r="C869" s="26" t="s">
        <v>2651</v>
      </c>
    </row>
    <row r="870" spans="1:4" x14ac:dyDescent="0.3">
      <c r="A870" s="22"/>
      <c r="B870" s="22">
        <v>4</v>
      </c>
      <c r="C870" s="26" t="s">
        <v>2649</v>
      </c>
    </row>
    <row r="871" spans="1:4" x14ac:dyDescent="0.3">
      <c r="A871" s="22"/>
      <c r="B871" s="22">
        <v>5</v>
      </c>
      <c r="C871" s="26" t="s">
        <v>2648</v>
      </c>
    </row>
    <row r="872" spans="1:4" x14ac:dyDescent="0.3">
      <c r="A872" s="25" t="s">
        <v>2626</v>
      </c>
      <c r="B872" s="22">
        <v>0</v>
      </c>
      <c r="C872" s="26" t="s">
        <v>1194</v>
      </c>
      <c r="D872" t="s">
        <v>2476</v>
      </c>
    </row>
    <row r="873" spans="1:4" x14ac:dyDescent="0.3">
      <c r="A873" s="22"/>
      <c r="B873" s="22">
        <v>1</v>
      </c>
      <c r="C873" s="26" t="s">
        <v>2652</v>
      </c>
    </row>
    <row r="874" spans="1:4" x14ac:dyDescent="0.3">
      <c r="A874" s="22"/>
      <c r="B874" s="22">
        <v>2</v>
      </c>
      <c r="C874" s="26" t="s">
        <v>2655</v>
      </c>
    </row>
    <row r="875" spans="1:4" x14ac:dyDescent="0.3">
      <c r="A875" s="22"/>
      <c r="B875" s="22">
        <v>3</v>
      </c>
      <c r="C875" s="26" t="s">
        <v>2656</v>
      </c>
    </row>
    <row r="876" spans="1:4" x14ac:dyDescent="0.3">
      <c r="A876" s="22"/>
      <c r="B876" s="22">
        <v>4</v>
      </c>
      <c r="C876" s="26" t="s">
        <v>2654</v>
      </c>
    </row>
    <row r="877" spans="1:4" x14ac:dyDescent="0.3">
      <c r="A877" s="22"/>
      <c r="B877" s="22">
        <v>5</v>
      </c>
      <c r="C877" s="26" t="s">
        <v>2653</v>
      </c>
    </row>
    <row r="878" spans="1:4" x14ac:dyDescent="0.3">
      <c r="A878" s="25" t="s">
        <v>2627</v>
      </c>
      <c r="B878" s="22">
        <v>0</v>
      </c>
      <c r="C878" s="26" t="s">
        <v>1194</v>
      </c>
      <c r="D878" t="s">
        <v>4087</v>
      </c>
    </row>
    <row r="879" spans="1:4" x14ac:dyDescent="0.3">
      <c r="A879" s="22"/>
      <c r="B879" s="22">
        <v>1</v>
      </c>
      <c r="C879" s="26" t="s">
        <v>4088</v>
      </c>
    </row>
    <row r="880" spans="1:4" x14ac:dyDescent="0.3">
      <c r="A880" s="22"/>
      <c r="B880" s="22">
        <v>2</v>
      </c>
      <c r="C880" s="26" t="s">
        <v>4089</v>
      </c>
    </row>
    <row r="881" spans="1:4" x14ac:dyDescent="0.3">
      <c r="A881" s="22"/>
      <c r="B881" s="22">
        <v>3</v>
      </c>
      <c r="C881" s="26" t="s">
        <v>4090</v>
      </c>
    </row>
    <row r="882" spans="1:4" x14ac:dyDescent="0.3">
      <c r="A882" s="22"/>
      <c r="B882" s="22">
        <v>4</v>
      </c>
      <c r="C882" s="22" t="s">
        <v>4091</v>
      </c>
    </row>
    <row r="883" spans="1:4" x14ac:dyDescent="0.3">
      <c r="A883" s="22"/>
      <c r="B883" s="22">
        <v>5</v>
      </c>
      <c r="C883" s="22" t="s">
        <v>4092</v>
      </c>
    </row>
    <row r="884" spans="1:4" ht="15.15" thickBot="1" x14ac:dyDescent="0.35">
      <c r="A884" s="498"/>
      <c r="B884" s="22"/>
      <c r="C884" s="26"/>
    </row>
    <row r="885" spans="1:4" x14ac:dyDescent="0.3">
      <c r="A885" s="130" t="s">
        <v>2676</v>
      </c>
      <c r="B885" s="65" t="s">
        <v>19</v>
      </c>
      <c r="C885" s="65" t="s">
        <v>127</v>
      </c>
    </row>
    <row r="886" spans="1:4" x14ac:dyDescent="0.3">
      <c r="A886" s="25" t="s">
        <v>2666</v>
      </c>
      <c r="B886" s="22">
        <v>0</v>
      </c>
      <c r="C886" s="26" t="s">
        <v>1194</v>
      </c>
      <c r="D886" t="s">
        <v>2470</v>
      </c>
    </row>
    <row r="887" spans="1:4" x14ac:dyDescent="0.3">
      <c r="A887" s="22"/>
      <c r="B887" s="22">
        <v>1</v>
      </c>
      <c r="C887" s="22" t="s">
        <v>2693</v>
      </c>
    </row>
    <row r="888" spans="1:4" x14ac:dyDescent="0.3">
      <c r="A888" s="22"/>
      <c r="B888" s="22">
        <v>2</v>
      </c>
      <c r="C888" s="22" t="s">
        <v>2694</v>
      </c>
    </row>
    <row r="889" spans="1:4" x14ac:dyDescent="0.3">
      <c r="A889" s="22"/>
      <c r="B889" s="22">
        <v>3</v>
      </c>
      <c r="C889" s="22" t="s">
        <v>2695</v>
      </c>
    </row>
    <row r="890" spans="1:4" x14ac:dyDescent="0.3">
      <c r="A890" s="22"/>
      <c r="B890" s="22">
        <v>4</v>
      </c>
      <c r="C890" s="22" t="s">
        <v>2696</v>
      </c>
    </row>
    <row r="891" spans="1:4" x14ac:dyDescent="0.3">
      <c r="A891" s="22"/>
      <c r="B891" s="22">
        <v>5</v>
      </c>
      <c r="C891" s="22" t="s">
        <v>2697</v>
      </c>
    </row>
    <row r="892" spans="1:4" x14ac:dyDescent="0.3">
      <c r="A892" s="25" t="s">
        <v>2667</v>
      </c>
      <c r="B892" s="22">
        <v>0</v>
      </c>
      <c r="C892" s="26" t="s">
        <v>1194</v>
      </c>
      <c r="D892" t="s">
        <v>2471</v>
      </c>
    </row>
    <row r="893" spans="1:4" x14ac:dyDescent="0.3">
      <c r="A893" s="22"/>
      <c r="B893" s="22">
        <v>1</v>
      </c>
      <c r="C893" s="22" t="s">
        <v>1177</v>
      </c>
    </row>
    <row r="894" spans="1:4" x14ac:dyDescent="0.3">
      <c r="A894" s="22"/>
      <c r="B894" s="22">
        <v>2</v>
      </c>
      <c r="C894" s="22" t="s">
        <v>1178</v>
      </c>
    </row>
    <row r="895" spans="1:4" x14ac:dyDescent="0.3">
      <c r="A895" s="22"/>
      <c r="B895" s="22">
        <v>3</v>
      </c>
      <c r="C895" s="22" t="s">
        <v>4267</v>
      </c>
    </row>
    <row r="896" spans="1:4" x14ac:dyDescent="0.3">
      <c r="A896" s="22"/>
      <c r="B896" s="22">
        <v>4</v>
      </c>
      <c r="C896" s="22" t="s">
        <v>4268</v>
      </c>
    </row>
    <row r="897" spans="1:4" x14ac:dyDescent="0.3">
      <c r="A897" s="22"/>
      <c r="B897" s="22">
        <v>5</v>
      </c>
      <c r="C897" s="22" t="s">
        <v>1190</v>
      </c>
    </row>
    <row r="898" spans="1:4" x14ac:dyDescent="0.3">
      <c r="A898" s="25" t="s">
        <v>2668</v>
      </c>
      <c r="B898" s="22">
        <v>0</v>
      </c>
      <c r="C898" s="26" t="s">
        <v>1194</v>
      </c>
      <c r="D898" t="s">
        <v>2472</v>
      </c>
    </row>
    <row r="899" spans="1:4" x14ac:dyDescent="0.3">
      <c r="A899" s="22"/>
      <c r="B899" s="22">
        <v>1</v>
      </c>
      <c r="C899" s="26" t="s">
        <v>2698</v>
      </c>
    </row>
    <row r="900" spans="1:4" x14ac:dyDescent="0.3">
      <c r="A900" s="22"/>
      <c r="B900" s="22">
        <v>2</v>
      </c>
      <c r="C900" s="26" t="s">
        <v>2699</v>
      </c>
    </row>
    <row r="901" spans="1:4" x14ac:dyDescent="0.3">
      <c r="A901" s="22"/>
      <c r="B901" s="22">
        <v>3</v>
      </c>
      <c r="C901" s="26" t="s">
        <v>2701</v>
      </c>
    </row>
    <row r="902" spans="1:4" x14ac:dyDescent="0.3">
      <c r="A902" s="22"/>
      <c r="B902" s="22">
        <v>4</v>
      </c>
      <c r="C902" s="26" t="s">
        <v>2702</v>
      </c>
    </row>
    <row r="903" spans="1:4" x14ac:dyDescent="0.3">
      <c r="A903" s="22"/>
      <c r="B903" s="22">
        <v>5</v>
      </c>
      <c r="C903" s="22" t="s">
        <v>2700</v>
      </c>
    </row>
    <row r="904" spans="1:4" x14ac:dyDescent="0.3">
      <c r="A904" s="25" t="s">
        <v>2669</v>
      </c>
      <c r="B904" s="22">
        <v>0</v>
      </c>
      <c r="C904" s="26" t="s">
        <v>1194</v>
      </c>
      <c r="D904" t="s">
        <v>2482</v>
      </c>
    </row>
    <row r="905" spans="1:4" x14ac:dyDescent="0.3">
      <c r="A905" s="22"/>
      <c r="B905" s="22">
        <v>1</v>
      </c>
      <c r="C905" s="26" t="s">
        <v>2703</v>
      </c>
    </row>
    <row r="906" spans="1:4" x14ac:dyDescent="0.3">
      <c r="A906" s="22"/>
      <c r="B906" s="22">
        <v>2</v>
      </c>
      <c r="C906" s="26" t="s">
        <v>2704</v>
      </c>
    </row>
    <row r="907" spans="1:4" x14ac:dyDescent="0.3">
      <c r="A907" s="22"/>
      <c r="B907" s="22">
        <v>3</v>
      </c>
      <c r="C907" s="26" t="s">
        <v>2705</v>
      </c>
    </row>
    <row r="908" spans="1:4" x14ac:dyDescent="0.3">
      <c r="A908" s="22"/>
      <c r="B908" s="22">
        <v>4</v>
      </c>
      <c r="C908" s="22" t="s">
        <v>2706</v>
      </c>
    </row>
    <row r="909" spans="1:4" x14ac:dyDescent="0.3">
      <c r="A909" s="22"/>
      <c r="B909" s="22">
        <v>5</v>
      </c>
      <c r="C909" s="22" t="s">
        <v>2752</v>
      </c>
    </row>
    <row r="910" spans="1:4" x14ac:dyDescent="0.3">
      <c r="A910" s="25" t="s">
        <v>2670</v>
      </c>
      <c r="B910" s="22">
        <v>0</v>
      </c>
      <c r="C910" s="26" t="s">
        <v>1194</v>
      </c>
      <c r="D910" t="s">
        <v>2512</v>
      </c>
    </row>
    <row r="911" spans="1:4" x14ac:dyDescent="0.3">
      <c r="A911" s="22"/>
      <c r="B911" s="22">
        <v>1</v>
      </c>
      <c r="C911" s="26" t="s">
        <v>2703</v>
      </c>
    </row>
    <row r="912" spans="1:4" x14ac:dyDescent="0.3">
      <c r="A912" s="22"/>
      <c r="B912" s="22">
        <v>2</v>
      </c>
      <c r="C912" s="26" t="s">
        <v>2704</v>
      </c>
    </row>
    <row r="913" spans="1:4" x14ac:dyDescent="0.3">
      <c r="A913" s="22"/>
      <c r="B913" s="22">
        <v>3</v>
      </c>
      <c r="C913" s="26" t="s">
        <v>2707</v>
      </c>
    </row>
    <row r="914" spans="1:4" x14ac:dyDescent="0.3">
      <c r="A914" s="22"/>
      <c r="B914" s="22">
        <v>4</v>
      </c>
      <c r="C914" s="22" t="s">
        <v>2708</v>
      </c>
    </row>
    <row r="915" spans="1:4" x14ac:dyDescent="0.3">
      <c r="A915" s="22"/>
      <c r="B915" s="22">
        <v>5</v>
      </c>
      <c r="C915" s="22" t="s">
        <v>2753</v>
      </c>
    </row>
    <row r="916" spans="1:4" x14ac:dyDescent="0.3">
      <c r="A916" s="25" t="s">
        <v>2671</v>
      </c>
      <c r="B916" s="22">
        <v>0</v>
      </c>
      <c r="C916" s="26" t="s">
        <v>1194</v>
      </c>
      <c r="D916" t="s">
        <v>2478</v>
      </c>
    </row>
    <row r="917" spans="1:4" x14ac:dyDescent="0.3">
      <c r="A917" s="22"/>
      <c r="B917" s="22">
        <v>1</v>
      </c>
      <c r="C917" s="26" t="s">
        <v>2709</v>
      </c>
    </row>
    <row r="918" spans="1:4" x14ac:dyDescent="0.3">
      <c r="A918" s="22"/>
      <c r="B918" s="22">
        <v>2</v>
      </c>
      <c r="C918" s="26" t="s">
        <v>2714</v>
      </c>
    </row>
    <row r="919" spans="1:4" x14ac:dyDescent="0.3">
      <c r="A919" s="22"/>
      <c r="B919" s="22">
        <v>3</v>
      </c>
      <c r="C919" s="26" t="s">
        <v>2715</v>
      </c>
    </row>
    <row r="920" spans="1:4" x14ac:dyDescent="0.3">
      <c r="A920" s="22"/>
      <c r="B920" s="22">
        <v>4</v>
      </c>
      <c r="C920" s="22" t="s">
        <v>2716</v>
      </c>
    </row>
    <row r="921" spans="1:4" x14ac:dyDescent="0.3">
      <c r="A921" s="22"/>
      <c r="B921" s="22">
        <v>5</v>
      </c>
      <c r="C921" s="22" t="s">
        <v>2721</v>
      </c>
    </row>
    <row r="922" spans="1:4" x14ac:dyDescent="0.3">
      <c r="A922" s="25" t="s">
        <v>2672</v>
      </c>
      <c r="B922" s="22">
        <v>0</v>
      </c>
      <c r="C922" s="26" t="s">
        <v>1194</v>
      </c>
      <c r="D922" t="s">
        <v>2513</v>
      </c>
    </row>
    <row r="923" spans="1:4" x14ac:dyDescent="0.3">
      <c r="A923" s="22"/>
      <c r="B923" s="22">
        <v>1</v>
      </c>
      <c r="C923" s="26" t="s">
        <v>2710</v>
      </c>
    </row>
    <row r="924" spans="1:4" x14ac:dyDescent="0.3">
      <c r="A924" s="22"/>
      <c r="B924" s="22">
        <v>2</v>
      </c>
      <c r="C924" s="26" t="s">
        <v>2717</v>
      </c>
    </row>
    <row r="925" spans="1:4" x14ac:dyDescent="0.3">
      <c r="A925" s="22"/>
      <c r="B925" s="22">
        <v>3</v>
      </c>
      <c r="C925" s="26" t="s">
        <v>2718</v>
      </c>
    </row>
    <row r="926" spans="1:4" x14ac:dyDescent="0.3">
      <c r="A926" s="22"/>
      <c r="B926" s="22">
        <v>4</v>
      </c>
      <c r="C926" s="22" t="s">
        <v>2719</v>
      </c>
    </row>
    <row r="927" spans="1:4" x14ac:dyDescent="0.3">
      <c r="A927" s="22"/>
      <c r="B927" s="22">
        <v>5</v>
      </c>
      <c r="C927" s="22" t="s">
        <v>2720</v>
      </c>
    </row>
    <row r="928" spans="1:4" x14ac:dyDescent="0.3">
      <c r="A928" s="25" t="s">
        <v>2673</v>
      </c>
      <c r="B928" s="22">
        <v>0</v>
      </c>
      <c r="C928" s="26" t="s">
        <v>1194</v>
      </c>
      <c r="D928" t="s">
        <v>2477</v>
      </c>
    </row>
    <row r="929" spans="1:4" x14ac:dyDescent="0.3">
      <c r="A929" s="22"/>
      <c r="B929" s="22">
        <v>1</v>
      </c>
      <c r="C929" s="26" t="s">
        <v>2722</v>
      </c>
    </row>
    <row r="930" spans="1:4" x14ac:dyDescent="0.3">
      <c r="A930" s="22"/>
      <c r="B930" s="22">
        <v>2</v>
      </c>
      <c r="C930" s="26" t="s">
        <v>2723</v>
      </c>
    </row>
    <row r="931" spans="1:4" x14ac:dyDescent="0.3">
      <c r="A931" s="22"/>
      <c r="B931" s="22">
        <v>3</v>
      </c>
      <c r="C931" s="26" t="s">
        <v>2724</v>
      </c>
    </row>
    <row r="932" spans="1:4" x14ac:dyDescent="0.3">
      <c r="A932" s="22"/>
      <c r="B932" s="22">
        <v>4</v>
      </c>
      <c r="C932" s="22" t="s">
        <v>4276</v>
      </c>
    </row>
    <row r="933" spans="1:4" x14ac:dyDescent="0.3">
      <c r="A933" s="22"/>
      <c r="B933" s="22">
        <v>5</v>
      </c>
      <c r="C933" s="22" t="s">
        <v>2725</v>
      </c>
    </row>
    <row r="934" spans="1:4" x14ac:dyDescent="0.3">
      <c r="A934" s="25" t="s">
        <v>2674</v>
      </c>
      <c r="B934" s="22">
        <v>0</v>
      </c>
      <c r="C934" s="26" t="s">
        <v>1194</v>
      </c>
      <c r="D934" t="s">
        <v>2662</v>
      </c>
    </row>
    <row r="935" spans="1:4" x14ac:dyDescent="0.3">
      <c r="A935" s="22"/>
      <c r="B935" s="22">
        <v>1</v>
      </c>
      <c r="C935" s="26" t="s">
        <v>2726</v>
      </c>
    </row>
    <row r="936" spans="1:4" x14ac:dyDescent="0.3">
      <c r="A936" s="22"/>
      <c r="B936" s="22">
        <v>2</v>
      </c>
      <c r="C936" s="26" t="s">
        <v>2727</v>
      </c>
    </row>
    <row r="937" spans="1:4" x14ac:dyDescent="0.3">
      <c r="A937" s="22"/>
      <c r="B937" s="22">
        <v>3</v>
      </c>
      <c r="C937" s="26" t="s">
        <v>2728</v>
      </c>
    </row>
    <row r="938" spans="1:4" x14ac:dyDescent="0.3">
      <c r="A938" s="22"/>
      <c r="B938" s="22">
        <v>4</v>
      </c>
      <c r="C938" s="22" t="s">
        <v>2730</v>
      </c>
    </row>
    <row r="939" spans="1:4" x14ac:dyDescent="0.3">
      <c r="A939" s="22"/>
      <c r="B939" s="22">
        <v>5</v>
      </c>
      <c r="C939" s="22" t="s">
        <v>2731</v>
      </c>
    </row>
    <row r="940" spans="1:4" x14ac:dyDescent="0.3">
      <c r="A940" s="25" t="s">
        <v>2675</v>
      </c>
      <c r="B940" s="22">
        <v>0</v>
      </c>
      <c r="C940" s="26" t="s">
        <v>1194</v>
      </c>
      <c r="D940" t="s">
        <v>2663</v>
      </c>
    </row>
    <row r="941" spans="1:4" x14ac:dyDescent="0.3">
      <c r="A941" s="22"/>
      <c r="B941" s="22">
        <v>1</v>
      </c>
      <c r="C941" s="26" t="s">
        <v>2729</v>
      </c>
    </row>
    <row r="942" spans="1:4" x14ac:dyDescent="0.3">
      <c r="A942" s="22"/>
      <c r="B942" s="22">
        <v>2</v>
      </c>
      <c r="C942" s="26" t="s">
        <v>2734</v>
      </c>
    </row>
    <row r="943" spans="1:4" x14ac:dyDescent="0.3">
      <c r="A943" s="22"/>
      <c r="B943" s="22">
        <v>3</v>
      </c>
      <c r="C943" s="26" t="s">
        <v>2732</v>
      </c>
    </row>
    <row r="944" spans="1:4" x14ac:dyDescent="0.3">
      <c r="A944" s="22"/>
      <c r="B944" s="22">
        <v>4</v>
      </c>
      <c r="C944" s="22" t="s">
        <v>2733</v>
      </c>
    </row>
    <row r="945" spans="1:4" x14ac:dyDescent="0.3">
      <c r="A945" s="22"/>
      <c r="B945" s="22">
        <v>5</v>
      </c>
      <c r="C945" s="22" t="s">
        <v>2742</v>
      </c>
    </row>
    <row r="946" spans="1:4" x14ac:dyDescent="0.3">
      <c r="A946" s="25" t="s">
        <v>2686</v>
      </c>
      <c r="B946" s="22">
        <v>0</v>
      </c>
      <c r="C946" s="26" t="s">
        <v>1194</v>
      </c>
      <c r="D946" t="s">
        <v>2479</v>
      </c>
    </row>
    <row r="947" spans="1:4" x14ac:dyDescent="0.3">
      <c r="A947" s="22"/>
      <c r="B947" s="22">
        <v>1</v>
      </c>
      <c r="C947" s="26" t="s">
        <v>3741</v>
      </c>
    </row>
    <row r="948" spans="1:4" x14ac:dyDescent="0.3">
      <c r="A948" s="22"/>
      <c r="B948" s="22">
        <v>2</v>
      </c>
      <c r="C948" s="26" t="s">
        <v>3742</v>
      </c>
    </row>
    <row r="949" spans="1:4" x14ac:dyDescent="0.3">
      <c r="A949" s="22"/>
      <c r="B949" s="22">
        <v>3</v>
      </c>
      <c r="C949" s="26" t="s">
        <v>3745</v>
      </c>
    </row>
    <row r="950" spans="1:4" x14ac:dyDescent="0.3">
      <c r="A950" s="22"/>
      <c r="B950" s="22">
        <v>4</v>
      </c>
      <c r="C950" s="26" t="s">
        <v>3744</v>
      </c>
    </row>
    <row r="951" spans="1:4" x14ac:dyDescent="0.3">
      <c r="A951" s="22"/>
      <c r="B951" s="22">
        <v>5</v>
      </c>
      <c r="C951" s="22" t="s">
        <v>3743</v>
      </c>
    </row>
    <row r="952" spans="1:4" x14ac:dyDescent="0.3">
      <c r="A952" s="25" t="s">
        <v>2687</v>
      </c>
      <c r="B952" s="22">
        <v>0</v>
      </c>
      <c r="C952" s="26" t="s">
        <v>1194</v>
      </c>
      <c r="D952" t="s">
        <v>4093</v>
      </c>
    </row>
    <row r="953" spans="1:4" x14ac:dyDescent="0.3">
      <c r="A953" s="22"/>
      <c r="B953" s="22">
        <v>1</v>
      </c>
      <c r="C953" s="26" t="s">
        <v>2713</v>
      </c>
    </row>
    <row r="954" spans="1:4" x14ac:dyDescent="0.3">
      <c r="A954" s="22"/>
      <c r="B954" s="22">
        <v>2</v>
      </c>
      <c r="C954" s="26" t="s">
        <v>2735</v>
      </c>
    </row>
    <row r="955" spans="1:4" x14ac:dyDescent="0.3">
      <c r="A955" s="22"/>
      <c r="B955" s="22">
        <v>3</v>
      </c>
      <c r="C955" s="26" t="s">
        <v>2737</v>
      </c>
    </row>
    <row r="956" spans="1:4" x14ac:dyDescent="0.3">
      <c r="A956" s="22"/>
      <c r="B956" s="22">
        <v>4</v>
      </c>
      <c r="C956" s="26" t="s">
        <v>2738</v>
      </c>
    </row>
    <row r="957" spans="1:4" x14ac:dyDescent="0.3">
      <c r="A957" s="22"/>
      <c r="B957" s="22">
        <v>5</v>
      </c>
      <c r="C957" s="26" t="s">
        <v>2736</v>
      </c>
    </row>
    <row r="958" spans="1:4" x14ac:dyDescent="0.3">
      <c r="A958" s="25" t="s">
        <v>2688</v>
      </c>
      <c r="B958" s="22">
        <v>0</v>
      </c>
      <c r="C958" s="26" t="s">
        <v>1194</v>
      </c>
      <c r="D958" t="s">
        <v>4094</v>
      </c>
    </row>
    <row r="959" spans="1:4" x14ac:dyDescent="0.3">
      <c r="A959" s="22"/>
      <c r="B959" s="22">
        <v>1</v>
      </c>
      <c r="C959" s="26" t="s">
        <v>2713</v>
      </c>
    </row>
    <row r="960" spans="1:4" x14ac:dyDescent="0.3">
      <c r="A960" s="22"/>
      <c r="B960" s="22">
        <v>2</v>
      </c>
      <c r="C960" s="26" t="s">
        <v>2735</v>
      </c>
    </row>
    <row r="961" spans="1:4" x14ac:dyDescent="0.3">
      <c r="A961" s="22"/>
      <c r="B961" s="22">
        <v>3</v>
      </c>
      <c r="C961" s="26" t="s">
        <v>2737</v>
      </c>
    </row>
    <row r="962" spans="1:4" x14ac:dyDescent="0.3">
      <c r="A962" s="22"/>
      <c r="B962" s="22">
        <v>4</v>
      </c>
      <c r="C962" s="26" t="s">
        <v>2738</v>
      </c>
    </row>
    <row r="963" spans="1:4" x14ac:dyDescent="0.3">
      <c r="A963" s="22"/>
      <c r="B963" s="22">
        <v>5</v>
      </c>
      <c r="C963" s="26" t="s">
        <v>2736</v>
      </c>
    </row>
    <row r="964" spans="1:4" x14ac:dyDescent="0.3">
      <c r="A964" s="25" t="s">
        <v>2689</v>
      </c>
      <c r="B964" s="22">
        <v>0</v>
      </c>
      <c r="C964" s="26" t="s">
        <v>1194</v>
      </c>
      <c r="D964" t="s">
        <v>2481</v>
      </c>
    </row>
    <row r="965" spans="1:4" x14ac:dyDescent="0.3">
      <c r="A965" s="22"/>
      <c r="B965" s="22">
        <v>1</v>
      </c>
      <c r="C965" s="26" t="s">
        <v>2711</v>
      </c>
    </row>
    <row r="966" spans="1:4" x14ac:dyDescent="0.3">
      <c r="A966" s="22"/>
      <c r="B966" s="22">
        <v>2</v>
      </c>
      <c r="C966" s="26" t="s">
        <v>2739</v>
      </c>
    </row>
    <row r="967" spans="1:4" x14ac:dyDescent="0.3">
      <c r="A967" s="22"/>
      <c r="B967" s="22">
        <v>3</v>
      </c>
      <c r="C967" s="26" t="s">
        <v>2740</v>
      </c>
    </row>
    <row r="968" spans="1:4" x14ac:dyDescent="0.3">
      <c r="A968" s="22"/>
      <c r="B968" s="22">
        <v>4</v>
      </c>
      <c r="C968" s="26" t="s">
        <v>2754</v>
      </c>
    </row>
    <row r="969" spans="1:4" x14ac:dyDescent="0.3">
      <c r="A969" s="22"/>
      <c r="B969" s="22">
        <v>5</v>
      </c>
      <c r="C969" s="22" t="s">
        <v>2741</v>
      </c>
    </row>
    <row r="970" spans="1:4" x14ac:dyDescent="0.3">
      <c r="A970" s="25" t="s">
        <v>2690</v>
      </c>
      <c r="B970" s="22">
        <v>0</v>
      </c>
      <c r="C970" s="26" t="s">
        <v>1194</v>
      </c>
      <c r="D970" t="s">
        <v>2480</v>
      </c>
    </row>
    <row r="971" spans="1:4" x14ac:dyDescent="0.3">
      <c r="A971" s="22"/>
      <c r="B971" s="22">
        <v>1</v>
      </c>
      <c r="C971" s="26" t="s">
        <v>2755</v>
      </c>
    </row>
    <row r="972" spans="1:4" x14ac:dyDescent="0.3">
      <c r="A972" s="22"/>
      <c r="B972" s="22">
        <v>2</v>
      </c>
      <c r="C972" s="26" t="s">
        <v>2756</v>
      </c>
    </row>
    <row r="973" spans="1:4" x14ac:dyDescent="0.3">
      <c r="A973" s="22"/>
      <c r="B973" s="22">
        <v>3</v>
      </c>
      <c r="C973" s="26" t="s">
        <v>2757</v>
      </c>
    </row>
    <row r="974" spans="1:4" x14ac:dyDescent="0.3">
      <c r="A974" s="22"/>
      <c r="B974" s="22">
        <v>4</v>
      </c>
      <c r="C974" s="22" t="s">
        <v>2758</v>
      </c>
    </row>
    <row r="975" spans="1:4" x14ac:dyDescent="0.3">
      <c r="A975" s="22"/>
      <c r="B975" s="22">
        <v>5</v>
      </c>
      <c r="C975" s="22" t="s">
        <v>2759</v>
      </c>
    </row>
    <row r="976" spans="1:4" x14ac:dyDescent="0.3">
      <c r="A976" s="25" t="s">
        <v>2691</v>
      </c>
      <c r="B976" s="22">
        <v>0</v>
      </c>
      <c r="C976" s="26" t="s">
        <v>1194</v>
      </c>
      <c r="D976" t="s">
        <v>2712</v>
      </c>
    </row>
    <row r="977" spans="1:4" x14ac:dyDescent="0.3">
      <c r="A977" s="22"/>
      <c r="B977" s="22">
        <v>1</v>
      </c>
      <c r="C977" s="26" t="s">
        <v>2760</v>
      </c>
    </row>
    <row r="978" spans="1:4" x14ac:dyDescent="0.3">
      <c r="A978" s="22"/>
      <c r="B978" s="22">
        <v>2</v>
      </c>
      <c r="C978" s="26" t="s">
        <v>2761</v>
      </c>
    </row>
    <row r="979" spans="1:4" x14ac:dyDescent="0.3">
      <c r="A979" s="22"/>
      <c r="B979" s="22">
        <v>3</v>
      </c>
      <c r="C979" s="26" t="s">
        <v>2763</v>
      </c>
    </row>
    <row r="980" spans="1:4" x14ac:dyDescent="0.3">
      <c r="A980" s="22"/>
      <c r="B980" s="22">
        <v>4</v>
      </c>
      <c r="C980" s="22" t="s">
        <v>2762</v>
      </c>
    </row>
    <row r="981" spans="1:4" x14ac:dyDescent="0.3">
      <c r="A981" s="22"/>
      <c r="B981" s="22">
        <v>5</v>
      </c>
      <c r="C981" s="22" t="s">
        <v>2764</v>
      </c>
    </row>
    <row r="982" spans="1:4" x14ac:dyDescent="0.3">
      <c r="A982" s="25" t="s">
        <v>4005</v>
      </c>
      <c r="B982" s="22">
        <v>0</v>
      </c>
      <c r="C982" s="26" t="s">
        <v>1194</v>
      </c>
      <c r="D982" t="s">
        <v>3907</v>
      </c>
    </row>
    <row r="983" spans="1:4" x14ac:dyDescent="0.3">
      <c r="A983" s="22"/>
      <c r="B983" s="22">
        <v>1</v>
      </c>
      <c r="C983" s="26" t="s">
        <v>4006</v>
      </c>
    </row>
    <row r="984" spans="1:4" x14ac:dyDescent="0.3">
      <c r="A984" s="22"/>
      <c r="B984" s="22">
        <v>2</v>
      </c>
      <c r="C984" s="26" t="s">
        <v>4007</v>
      </c>
    </row>
    <row r="985" spans="1:4" x14ac:dyDescent="0.3">
      <c r="A985" s="22"/>
      <c r="B985" s="22">
        <v>3</v>
      </c>
      <c r="C985" s="26" t="s">
        <v>4014</v>
      </c>
    </row>
    <row r="986" spans="1:4" x14ac:dyDescent="0.3">
      <c r="A986" s="22"/>
      <c r="B986" s="22">
        <v>4</v>
      </c>
      <c r="C986" s="22" t="s">
        <v>4008</v>
      </c>
    </row>
    <row r="987" spans="1:4" x14ac:dyDescent="0.3">
      <c r="A987" s="22"/>
      <c r="B987" s="22">
        <v>5</v>
      </c>
      <c r="C987" s="22" t="s">
        <v>4920</v>
      </c>
    </row>
    <row r="988" spans="1:4" x14ac:dyDescent="0.3">
      <c r="A988" s="25" t="s">
        <v>3911</v>
      </c>
      <c r="B988" s="22">
        <v>0</v>
      </c>
      <c r="C988" s="26" t="s">
        <v>1194</v>
      </c>
      <c r="D988" t="s">
        <v>3909</v>
      </c>
    </row>
    <row r="989" spans="1:4" x14ac:dyDescent="0.3">
      <c r="A989" s="22"/>
      <c r="B989" s="22">
        <v>1</v>
      </c>
      <c r="C989" s="26" t="s">
        <v>4010</v>
      </c>
    </row>
    <row r="990" spans="1:4" x14ac:dyDescent="0.3">
      <c r="A990" s="22"/>
      <c r="B990" s="22">
        <v>2</v>
      </c>
      <c r="C990" s="26" t="s">
        <v>4011</v>
      </c>
    </row>
    <row r="991" spans="1:4" x14ac:dyDescent="0.3">
      <c r="A991" s="22"/>
      <c r="B991" s="22">
        <v>3</v>
      </c>
      <c r="C991" s="26" t="s">
        <v>4013</v>
      </c>
    </row>
    <row r="992" spans="1:4" x14ac:dyDescent="0.3">
      <c r="A992" s="22"/>
      <c r="B992" s="22">
        <v>4</v>
      </c>
      <c r="C992" s="22" t="s">
        <v>4012</v>
      </c>
    </row>
    <row r="993" spans="1:3" ht="15.15" thickBot="1" x14ac:dyDescent="0.35">
      <c r="A993" s="22"/>
      <c r="B993" s="22">
        <v>5</v>
      </c>
      <c r="C993" s="22" t="s">
        <v>4017</v>
      </c>
    </row>
    <row r="994" spans="1:3" x14ac:dyDescent="0.3">
      <c r="A994" s="130" t="s">
        <v>4840</v>
      </c>
      <c r="B994" s="65" t="s">
        <v>19</v>
      </c>
      <c r="C994" s="65" t="s">
        <v>127</v>
      </c>
    </row>
    <row r="995" spans="1:3" x14ac:dyDescent="0.3">
      <c r="A995" s="25" t="s">
        <v>4759</v>
      </c>
      <c r="B995" s="22">
        <v>0</v>
      </c>
      <c r="C995" s="26" t="s">
        <v>1194</v>
      </c>
    </row>
    <row r="996" spans="1:3" x14ac:dyDescent="0.3">
      <c r="A996" s="22"/>
      <c r="B996" s="22">
        <v>1</v>
      </c>
      <c r="C996" s="22" t="s">
        <v>4841</v>
      </c>
    </row>
    <row r="997" spans="1:3" x14ac:dyDescent="0.3">
      <c r="A997" s="22"/>
      <c r="B997" s="22">
        <v>2</v>
      </c>
      <c r="C997" s="22" t="s">
        <v>4842</v>
      </c>
    </row>
    <row r="998" spans="1:3" x14ac:dyDescent="0.3">
      <c r="A998" s="22"/>
      <c r="B998" s="22">
        <v>3</v>
      </c>
      <c r="C998" s="22" t="s">
        <v>4844</v>
      </c>
    </row>
    <row r="999" spans="1:3" x14ac:dyDescent="0.3">
      <c r="A999" s="22"/>
      <c r="B999" s="22">
        <v>4</v>
      </c>
      <c r="C999" s="22" t="s">
        <v>4845</v>
      </c>
    </row>
    <row r="1000" spans="1:3" x14ac:dyDescent="0.3">
      <c r="A1000" s="22"/>
      <c r="B1000" s="22">
        <v>5</v>
      </c>
      <c r="C1000" s="22" t="s">
        <v>4846</v>
      </c>
    </row>
    <row r="1001" spans="1:3" x14ac:dyDescent="0.3">
      <c r="A1001" s="25" t="s">
        <v>4760</v>
      </c>
      <c r="B1001" s="22">
        <v>0</v>
      </c>
      <c r="C1001" s="26" t="s">
        <v>1194</v>
      </c>
    </row>
    <row r="1002" spans="1:3" x14ac:dyDescent="0.3">
      <c r="A1002" s="22"/>
      <c r="B1002" s="22">
        <v>1</v>
      </c>
      <c r="C1002" s="22" t="s">
        <v>1177</v>
      </c>
    </row>
    <row r="1003" spans="1:3" x14ac:dyDescent="0.3">
      <c r="A1003" s="22"/>
      <c r="B1003" s="22">
        <v>2</v>
      </c>
      <c r="C1003" s="22" t="s">
        <v>1178</v>
      </c>
    </row>
    <row r="1004" spans="1:3" x14ac:dyDescent="0.3">
      <c r="A1004" s="22"/>
      <c r="B1004" s="22">
        <v>3</v>
      </c>
      <c r="C1004" s="22" t="s">
        <v>4843</v>
      </c>
    </row>
    <row r="1005" spans="1:3" x14ac:dyDescent="0.3">
      <c r="A1005" s="22"/>
      <c r="B1005" s="22">
        <v>4</v>
      </c>
      <c r="C1005" s="22" t="s">
        <v>4847</v>
      </c>
    </row>
    <row r="1006" spans="1:3" x14ac:dyDescent="0.3">
      <c r="A1006" s="22"/>
      <c r="B1006" s="22">
        <v>5</v>
      </c>
      <c r="C1006" s="22" t="s">
        <v>1190</v>
      </c>
    </row>
    <row r="1007" spans="1:3" x14ac:dyDescent="0.3">
      <c r="A1007" s="25" t="s">
        <v>4761</v>
      </c>
      <c r="B1007" s="22">
        <v>0</v>
      </c>
      <c r="C1007" s="26" t="s">
        <v>1194</v>
      </c>
    </row>
    <row r="1008" spans="1:3" x14ac:dyDescent="0.3">
      <c r="A1008" s="22"/>
      <c r="B1008" s="22">
        <v>1</v>
      </c>
      <c r="C1008" s="26" t="s">
        <v>2698</v>
      </c>
    </row>
    <row r="1009" spans="1:3" x14ac:dyDescent="0.3">
      <c r="A1009" s="22"/>
      <c r="B1009" s="22">
        <v>2</v>
      </c>
      <c r="C1009" s="26" t="s">
        <v>2699</v>
      </c>
    </row>
    <row r="1010" spans="1:3" x14ac:dyDescent="0.3">
      <c r="A1010" s="22"/>
      <c r="B1010" s="22">
        <v>3</v>
      </c>
      <c r="C1010" s="26" t="s">
        <v>2701</v>
      </c>
    </row>
    <row r="1011" spans="1:3" x14ac:dyDescent="0.3">
      <c r="A1011" s="22"/>
      <c r="B1011" s="22">
        <v>4</v>
      </c>
      <c r="C1011" s="26" t="s">
        <v>2702</v>
      </c>
    </row>
    <row r="1012" spans="1:3" x14ac:dyDescent="0.3">
      <c r="A1012" s="22"/>
      <c r="B1012" s="22">
        <v>5</v>
      </c>
      <c r="C1012" s="22" t="s">
        <v>2700</v>
      </c>
    </row>
    <row r="1013" spans="1:3" x14ac:dyDescent="0.3">
      <c r="A1013" s="25" t="s">
        <v>4762</v>
      </c>
      <c r="B1013" s="22">
        <v>0</v>
      </c>
      <c r="C1013" s="26" t="s">
        <v>1194</v>
      </c>
    </row>
    <row r="1014" spans="1:3" x14ac:dyDescent="0.3">
      <c r="A1014" s="22"/>
      <c r="B1014" s="22">
        <v>1</v>
      </c>
      <c r="C1014" s="26" t="s">
        <v>4848</v>
      </c>
    </row>
    <row r="1015" spans="1:3" x14ac:dyDescent="0.3">
      <c r="A1015" s="22"/>
      <c r="B1015" s="22">
        <v>2</v>
      </c>
      <c r="C1015" s="26" t="s">
        <v>4849</v>
      </c>
    </row>
    <row r="1016" spans="1:3" x14ac:dyDescent="0.3">
      <c r="A1016" s="22"/>
      <c r="B1016" s="22">
        <v>3</v>
      </c>
      <c r="C1016" s="26" t="s">
        <v>4850</v>
      </c>
    </row>
    <row r="1017" spans="1:3" x14ac:dyDescent="0.3">
      <c r="A1017" s="22"/>
      <c r="B1017" s="22">
        <v>4</v>
      </c>
      <c r="C1017" s="22" t="s">
        <v>4852</v>
      </c>
    </row>
    <row r="1018" spans="1:3" x14ac:dyDescent="0.3">
      <c r="A1018" s="22"/>
      <c r="B1018" s="22">
        <v>5</v>
      </c>
      <c r="C1018" s="22" t="s">
        <v>4851</v>
      </c>
    </row>
    <row r="1019" spans="1:3" x14ac:dyDescent="0.3">
      <c r="A1019" s="25" t="s">
        <v>4763</v>
      </c>
      <c r="B1019" s="22">
        <v>0</v>
      </c>
      <c r="C1019" s="26" t="s">
        <v>1194</v>
      </c>
    </row>
    <row r="1020" spans="1:3" x14ac:dyDescent="0.3">
      <c r="A1020" s="22"/>
      <c r="B1020" s="22">
        <v>1</v>
      </c>
      <c r="C1020" s="26" t="s">
        <v>4853</v>
      </c>
    </row>
    <row r="1021" spans="1:3" x14ac:dyDescent="0.3">
      <c r="A1021" s="22"/>
      <c r="B1021" s="22">
        <v>2</v>
      </c>
      <c r="C1021" s="26" t="s">
        <v>4854</v>
      </c>
    </row>
    <row r="1022" spans="1:3" x14ac:dyDescent="0.3">
      <c r="A1022" s="22"/>
      <c r="B1022" s="22">
        <v>3</v>
      </c>
      <c r="C1022" s="26" t="s">
        <v>4857</v>
      </c>
    </row>
    <row r="1023" spans="1:3" x14ac:dyDescent="0.3">
      <c r="A1023" s="22"/>
      <c r="B1023" s="22">
        <v>4</v>
      </c>
      <c r="C1023" s="22" t="s">
        <v>4855</v>
      </c>
    </row>
    <row r="1024" spans="1:3" x14ac:dyDescent="0.3">
      <c r="A1024" s="22"/>
      <c r="B1024" s="22">
        <v>5</v>
      </c>
      <c r="C1024" s="22" t="s">
        <v>4856</v>
      </c>
    </row>
    <row r="1025" spans="1:3" x14ac:dyDescent="0.3">
      <c r="A1025" s="25" t="s">
        <v>4764</v>
      </c>
      <c r="B1025" s="22">
        <v>0</v>
      </c>
      <c r="C1025" s="26" t="s">
        <v>1194</v>
      </c>
    </row>
    <row r="1026" spans="1:3" x14ac:dyDescent="0.3">
      <c r="A1026" s="22"/>
      <c r="B1026" s="22">
        <v>1</v>
      </c>
      <c r="C1026" s="26" t="s">
        <v>4858</v>
      </c>
    </row>
    <row r="1027" spans="1:3" x14ac:dyDescent="0.3">
      <c r="A1027" s="22"/>
      <c r="B1027" s="22">
        <v>2</v>
      </c>
      <c r="C1027" s="26" t="s">
        <v>4859</v>
      </c>
    </row>
    <row r="1028" spans="1:3" x14ac:dyDescent="0.3">
      <c r="A1028" s="22"/>
      <c r="B1028" s="22">
        <v>3</v>
      </c>
      <c r="C1028" s="26" t="s">
        <v>4860</v>
      </c>
    </row>
    <row r="1029" spans="1:3" x14ac:dyDescent="0.3">
      <c r="A1029" s="22"/>
      <c r="B1029" s="22">
        <v>4</v>
      </c>
      <c r="C1029" s="22" t="s">
        <v>4921</v>
      </c>
    </row>
    <row r="1030" spans="1:3" x14ac:dyDescent="0.3">
      <c r="A1030" s="22"/>
      <c r="B1030" s="22">
        <v>5</v>
      </c>
      <c r="C1030" s="22" t="s">
        <v>4861</v>
      </c>
    </row>
    <row r="1031" spans="1:3" x14ac:dyDescent="0.3">
      <c r="A1031" s="25" t="s">
        <v>4765</v>
      </c>
      <c r="B1031" s="22">
        <v>0</v>
      </c>
      <c r="C1031" s="26" t="s">
        <v>1194</v>
      </c>
    </row>
    <row r="1032" spans="1:3" x14ac:dyDescent="0.3">
      <c r="A1032" s="22"/>
      <c r="B1032" s="22">
        <v>1</v>
      </c>
      <c r="C1032" s="26" t="s">
        <v>4863</v>
      </c>
    </row>
    <row r="1033" spans="1:3" x14ac:dyDescent="0.3">
      <c r="A1033" s="22"/>
      <c r="B1033" s="22">
        <v>2</v>
      </c>
      <c r="C1033" s="26" t="s">
        <v>4862</v>
      </c>
    </row>
    <row r="1034" spans="1:3" x14ac:dyDescent="0.3">
      <c r="A1034" s="22"/>
      <c r="B1034" s="22">
        <v>3</v>
      </c>
      <c r="C1034" s="26" t="s">
        <v>4864</v>
      </c>
    </row>
    <row r="1035" spans="1:3" x14ac:dyDescent="0.3">
      <c r="A1035" s="22"/>
      <c r="B1035" s="22">
        <v>4</v>
      </c>
      <c r="C1035" s="22" t="s">
        <v>4865</v>
      </c>
    </row>
    <row r="1036" spans="1:3" x14ac:dyDescent="0.3">
      <c r="A1036" s="22"/>
      <c r="B1036" s="22">
        <v>5</v>
      </c>
      <c r="C1036" s="22" t="s">
        <v>4866</v>
      </c>
    </row>
    <row r="1037" spans="1:3" x14ac:dyDescent="0.3">
      <c r="A1037" s="25" t="s">
        <v>4766</v>
      </c>
      <c r="B1037" s="22">
        <v>0</v>
      </c>
      <c r="C1037" s="26" t="s">
        <v>1194</v>
      </c>
    </row>
    <row r="1038" spans="1:3" x14ac:dyDescent="0.3">
      <c r="A1038" s="22"/>
      <c r="B1038" s="22">
        <v>1</v>
      </c>
      <c r="C1038" s="26" t="s">
        <v>2722</v>
      </c>
    </row>
    <row r="1039" spans="1:3" x14ac:dyDescent="0.3">
      <c r="A1039" s="22"/>
      <c r="B1039" s="22">
        <v>2</v>
      </c>
      <c r="C1039" s="26" t="s">
        <v>2723</v>
      </c>
    </row>
    <row r="1040" spans="1:3" x14ac:dyDescent="0.3">
      <c r="A1040" s="22"/>
      <c r="B1040" s="22">
        <v>3</v>
      </c>
      <c r="C1040" s="26" t="s">
        <v>2724</v>
      </c>
    </row>
    <row r="1041" spans="1:3" x14ac:dyDescent="0.3">
      <c r="A1041" s="22"/>
      <c r="B1041" s="22">
        <v>4</v>
      </c>
      <c r="C1041" s="22" t="s">
        <v>4276</v>
      </c>
    </row>
    <row r="1042" spans="1:3" x14ac:dyDescent="0.3">
      <c r="A1042" s="22"/>
      <c r="B1042" s="22">
        <v>5</v>
      </c>
      <c r="C1042" s="22" t="s">
        <v>2725</v>
      </c>
    </row>
    <row r="1043" spans="1:3" x14ac:dyDescent="0.3">
      <c r="A1043" s="25" t="s">
        <v>4768</v>
      </c>
      <c r="B1043" s="22">
        <v>0</v>
      </c>
      <c r="C1043" s="26" t="s">
        <v>1194</v>
      </c>
    </row>
    <row r="1044" spans="1:3" x14ac:dyDescent="0.3">
      <c r="A1044" s="22"/>
      <c r="B1044" s="22">
        <v>1</v>
      </c>
      <c r="C1044" s="26" t="s">
        <v>4869</v>
      </c>
    </row>
    <row r="1045" spans="1:3" x14ac:dyDescent="0.3">
      <c r="A1045" s="22"/>
      <c r="B1045" s="22">
        <v>2</v>
      </c>
      <c r="C1045" s="22" t="s">
        <v>1178</v>
      </c>
    </row>
    <row r="1046" spans="1:3" x14ac:dyDescent="0.3">
      <c r="A1046" s="22"/>
      <c r="B1046" s="22">
        <v>3</v>
      </c>
      <c r="C1046" s="22" t="s">
        <v>4867</v>
      </c>
    </row>
    <row r="1047" spans="1:3" x14ac:dyDescent="0.3">
      <c r="A1047" s="22"/>
      <c r="B1047" s="22">
        <v>4</v>
      </c>
      <c r="C1047" s="22" t="s">
        <v>4868</v>
      </c>
    </row>
    <row r="1048" spans="1:3" x14ac:dyDescent="0.3">
      <c r="A1048" s="22"/>
      <c r="B1048" s="22">
        <v>5</v>
      </c>
      <c r="C1048" s="22" t="s">
        <v>1190</v>
      </c>
    </row>
    <row r="1049" spans="1:3" x14ac:dyDescent="0.3">
      <c r="A1049" s="25" t="s">
        <v>4871</v>
      </c>
      <c r="B1049" s="22">
        <v>0</v>
      </c>
      <c r="C1049" s="26" t="s">
        <v>1194</v>
      </c>
    </row>
    <row r="1050" spans="1:3" x14ac:dyDescent="0.3">
      <c r="A1050" s="22"/>
      <c r="B1050" s="22">
        <v>1</v>
      </c>
      <c r="C1050" s="26" t="s">
        <v>4873</v>
      </c>
    </row>
    <row r="1051" spans="1:3" x14ac:dyDescent="0.3">
      <c r="A1051" s="22"/>
      <c r="B1051" s="22">
        <v>2</v>
      </c>
      <c r="C1051" s="22" t="s">
        <v>4876</v>
      </c>
    </row>
    <row r="1052" spans="1:3" x14ac:dyDescent="0.3">
      <c r="A1052" s="22"/>
      <c r="B1052" s="22">
        <v>3</v>
      </c>
      <c r="C1052" s="22" t="s">
        <v>4877</v>
      </c>
    </row>
    <row r="1053" spans="1:3" x14ac:dyDescent="0.3">
      <c r="A1053" s="22"/>
      <c r="B1053" s="22">
        <v>4</v>
      </c>
      <c r="C1053" s="22" t="s">
        <v>4874</v>
      </c>
    </row>
    <row r="1054" spans="1:3" ht="15.15" thickBot="1" x14ac:dyDescent="0.35">
      <c r="A1054" s="22"/>
      <c r="B1054" s="22">
        <v>5</v>
      </c>
      <c r="C1054" s="22" t="s">
        <v>4875</v>
      </c>
    </row>
    <row r="1055" spans="1:3" x14ac:dyDescent="0.3">
      <c r="A1055" s="130" t="s">
        <v>4834</v>
      </c>
      <c r="B1055" s="65" t="s">
        <v>19</v>
      </c>
      <c r="C1055" s="65" t="s">
        <v>127</v>
      </c>
    </row>
    <row r="1056" spans="1:3" x14ac:dyDescent="0.3">
      <c r="A1056" s="25" t="s">
        <v>4797</v>
      </c>
      <c r="B1056" s="22">
        <v>0</v>
      </c>
      <c r="C1056" s="22" t="s">
        <v>1194</v>
      </c>
    </row>
    <row r="1057" spans="1:3" x14ac:dyDescent="0.3">
      <c r="A1057" s="22"/>
      <c r="B1057" s="22">
        <v>1</v>
      </c>
      <c r="C1057" s="22" t="s">
        <v>4887</v>
      </c>
    </row>
    <row r="1058" spans="1:3" x14ac:dyDescent="0.3">
      <c r="A1058" s="22"/>
      <c r="B1058" s="22">
        <v>2</v>
      </c>
      <c r="C1058" s="22" t="s">
        <v>4888</v>
      </c>
    </row>
    <row r="1059" spans="1:3" x14ac:dyDescent="0.3">
      <c r="A1059" s="22"/>
      <c r="B1059" s="22">
        <v>3</v>
      </c>
      <c r="C1059" s="22" t="s">
        <v>4889</v>
      </c>
    </row>
    <row r="1060" spans="1:3" x14ac:dyDescent="0.3">
      <c r="A1060" s="22"/>
      <c r="B1060" s="22">
        <v>4</v>
      </c>
      <c r="C1060" s="22" t="s">
        <v>4890</v>
      </c>
    </row>
    <row r="1061" spans="1:3" x14ac:dyDescent="0.3">
      <c r="A1061" s="22"/>
      <c r="B1061" s="22">
        <v>5</v>
      </c>
      <c r="C1061" s="22" t="s">
        <v>4891</v>
      </c>
    </row>
    <row r="1062" spans="1:3" x14ac:dyDescent="0.3">
      <c r="A1062" s="22" t="s">
        <v>4798</v>
      </c>
      <c r="B1062" s="22">
        <v>0</v>
      </c>
      <c r="C1062" s="22" t="s">
        <v>1194</v>
      </c>
    </row>
    <row r="1063" spans="1:3" x14ac:dyDescent="0.3">
      <c r="A1063" s="22"/>
      <c r="B1063" s="22">
        <v>1</v>
      </c>
      <c r="C1063" s="22" t="s">
        <v>4892</v>
      </c>
    </row>
    <row r="1064" spans="1:3" x14ac:dyDescent="0.3">
      <c r="A1064" s="22"/>
      <c r="B1064" s="22">
        <v>2</v>
      </c>
      <c r="C1064" s="22" t="s">
        <v>4893</v>
      </c>
    </row>
    <row r="1065" spans="1:3" x14ac:dyDescent="0.3">
      <c r="A1065" s="22"/>
      <c r="B1065" s="22">
        <v>3</v>
      </c>
      <c r="C1065" s="22" t="s">
        <v>4894</v>
      </c>
    </row>
    <row r="1066" spans="1:3" x14ac:dyDescent="0.3">
      <c r="A1066" s="22"/>
      <c r="B1066" s="22">
        <v>4</v>
      </c>
      <c r="C1066" s="22" t="s">
        <v>4895</v>
      </c>
    </row>
    <row r="1067" spans="1:3" x14ac:dyDescent="0.3">
      <c r="A1067" s="22"/>
      <c r="B1067" s="22">
        <v>5</v>
      </c>
      <c r="C1067" s="22" t="s">
        <v>4896</v>
      </c>
    </row>
    <row r="1068" spans="1:3" x14ac:dyDescent="0.3">
      <c r="A1068" s="22" t="s">
        <v>4799</v>
      </c>
      <c r="B1068" s="22">
        <v>0</v>
      </c>
      <c r="C1068" s="22" t="s">
        <v>1194</v>
      </c>
    </row>
    <row r="1069" spans="1:3" x14ac:dyDescent="0.3">
      <c r="A1069" s="22"/>
      <c r="B1069" s="22">
        <v>1</v>
      </c>
      <c r="C1069" s="22" t="s">
        <v>1272</v>
      </c>
    </row>
    <row r="1070" spans="1:3" x14ac:dyDescent="0.3">
      <c r="A1070" s="22"/>
      <c r="B1070" s="22">
        <v>2</v>
      </c>
      <c r="C1070" s="22" t="s">
        <v>4897</v>
      </c>
    </row>
    <row r="1071" spans="1:3" x14ac:dyDescent="0.3">
      <c r="A1071" s="22"/>
      <c r="B1071" s="22">
        <v>3</v>
      </c>
      <c r="C1071" s="22" t="s">
        <v>1274</v>
      </c>
    </row>
    <row r="1072" spans="1:3" x14ac:dyDescent="0.3">
      <c r="A1072" s="22"/>
      <c r="B1072" s="22">
        <v>4</v>
      </c>
      <c r="C1072" s="22" t="s">
        <v>4898</v>
      </c>
    </row>
    <row r="1073" spans="1:3" x14ac:dyDescent="0.3">
      <c r="A1073" s="25"/>
      <c r="B1073" s="26">
        <v>5</v>
      </c>
      <c r="C1073" s="22" t="s">
        <v>4922</v>
      </c>
    </row>
    <row r="1074" spans="1:3" x14ac:dyDescent="0.3">
      <c r="A1074" s="25" t="s">
        <v>4800</v>
      </c>
      <c r="B1074" s="22">
        <v>0</v>
      </c>
      <c r="C1074" s="26" t="s">
        <v>1194</v>
      </c>
    </row>
    <row r="1075" spans="1:3" x14ac:dyDescent="0.3">
      <c r="A1075" s="22"/>
      <c r="B1075" s="22">
        <v>1</v>
      </c>
      <c r="C1075" s="26" t="s">
        <v>4899</v>
      </c>
    </row>
    <row r="1076" spans="1:3" x14ac:dyDescent="0.3">
      <c r="A1076" s="22"/>
      <c r="B1076" s="22">
        <v>2</v>
      </c>
      <c r="C1076" s="26" t="s">
        <v>4900</v>
      </c>
    </row>
    <row r="1077" spans="1:3" x14ac:dyDescent="0.3">
      <c r="A1077" s="22"/>
      <c r="B1077" s="22">
        <v>3</v>
      </c>
      <c r="C1077" s="26" t="s">
        <v>4901</v>
      </c>
    </row>
    <row r="1078" spans="1:3" x14ac:dyDescent="0.3">
      <c r="A1078" s="22"/>
      <c r="B1078" s="22">
        <v>4</v>
      </c>
      <c r="C1078" s="22" t="s">
        <v>4903</v>
      </c>
    </row>
    <row r="1079" spans="1:3" x14ac:dyDescent="0.3">
      <c r="A1079" s="22"/>
      <c r="B1079" s="22">
        <v>5</v>
      </c>
      <c r="C1079" s="22" t="s">
        <v>4902</v>
      </c>
    </row>
    <row r="1080" spans="1:3" x14ac:dyDescent="0.3">
      <c r="A1080" s="25" t="s">
        <v>4801</v>
      </c>
      <c r="B1080" s="22">
        <v>0</v>
      </c>
      <c r="C1080" s="22" t="s">
        <v>1194</v>
      </c>
    </row>
    <row r="1081" spans="1:3" x14ac:dyDescent="0.3">
      <c r="A1081" s="22"/>
      <c r="B1081" s="22">
        <v>1</v>
      </c>
      <c r="C1081" s="22" t="s">
        <v>4904</v>
      </c>
    </row>
    <row r="1082" spans="1:3" x14ac:dyDescent="0.3">
      <c r="A1082" s="22"/>
      <c r="B1082" s="22">
        <v>2</v>
      </c>
      <c r="C1082" s="22" t="s">
        <v>4905</v>
      </c>
    </row>
    <row r="1083" spans="1:3" x14ac:dyDescent="0.3">
      <c r="A1083" s="22"/>
      <c r="B1083" s="22">
        <v>3</v>
      </c>
      <c r="C1083" s="22" t="s">
        <v>4906</v>
      </c>
    </row>
    <row r="1084" spans="1:3" x14ac:dyDescent="0.3">
      <c r="A1084" s="22"/>
      <c r="B1084" s="22">
        <v>4</v>
      </c>
      <c r="C1084" s="22" t="s">
        <v>4907</v>
      </c>
    </row>
    <row r="1085" spans="1:3" x14ac:dyDescent="0.3">
      <c r="A1085" s="22"/>
      <c r="B1085" s="26">
        <v>5</v>
      </c>
      <c r="C1085" s="22" t="s">
        <v>4908</v>
      </c>
    </row>
    <row r="1086" spans="1:3" x14ac:dyDescent="0.3">
      <c r="A1086" s="25" t="s">
        <v>4802</v>
      </c>
      <c r="B1086" s="22">
        <v>0</v>
      </c>
      <c r="C1086" s="22" t="s">
        <v>1194</v>
      </c>
    </row>
    <row r="1087" spans="1:3" x14ac:dyDescent="0.3">
      <c r="A1087" s="22"/>
      <c r="B1087" s="22">
        <v>1</v>
      </c>
      <c r="C1087" s="26" t="s">
        <v>1260</v>
      </c>
    </row>
    <row r="1088" spans="1:3" x14ac:dyDescent="0.3">
      <c r="A1088" s="22"/>
      <c r="B1088" s="22">
        <v>2</v>
      </c>
      <c r="C1088" s="26" t="s">
        <v>1261</v>
      </c>
    </row>
    <row r="1089" spans="1:3" x14ac:dyDescent="0.3">
      <c r="A1089" s="22"/>
      <c r="B1089" s="22">
        <v>3</v>
      </c>
      <c r="C1089" s="26" t="s">
        <v>4911</v>
      </c>
    </row>
    <row r="1090" spans="1:3" x14ac:dyDescent="0.3">
      <c r="A1090" s="22"/>
      <c r="B1090" s="22">
        <v>4</v>
      </c>
      <c r="C1090" s="26" t="s">
        <v>4910</v>
      </c>
    </row>
    <row r="1091" spans="1:3" x14ac:dyDescent="0.3">
      <c r="A1091" s="22"/>
      <c r="B1091" s="26">
        <v>5</v>
      </c>
      <c r="C1091" s="26" t="s">
        <v>4909</v>
      </c>
    </row>
    <row r="1092" spans="1:3" x14ac:dyDescent="0.3">
      <c r="A1092" s="25" t="s">
        <v>4803</v>
      </c>
      <c r="B1092" s="22">
        <v>0</v>
      </c>
      <c r="C1092" s="26" t="s">
        <v>1194</v>
      </c>
    </row>
    <row r="1093" spans="1:3" x14ac:dyDescent="0.3">
      <c r="A1093" s="22"/>
      <c r="B1093" s="22">
        <v>1</v>
      </c>
      <c r="C1093" s="26" t="s">
        <v>4912</v>
      </c>
    </row>
    <row r="1094" spans="1:3" x14ac:dyDescent="0.3">
      <c r="A1094" s="22"/>
      <c r="B1094" s="22">
        <v>2</v>
      </c>
      <c r="C1094" s="26" t="s">
        <v>4913</v>
      </c>
    </row>
    <row r="1095" spans="1:3" x14ac:dyDescent="0.3">
      <c r="A1095" s="22"/>
      <c r="B1095" s="22">
        <v>3</v>
      </c>
      <c r="C1095" s="26" t="s">
        <v>4914</v>
      </c>
    </row>
    <row r="1096" spans="1:3" x14ac:dyDescent="0.3">
      <c r="A1096" s="22"/>
      <c r="B1096" s="22">
        <v>4</v>
      </c>
      <c r="C1096" s="22" t="s">
        <v>4915</v>
      </c>
    </row>
    <row r="1097" spans="1:3" x14ac:dyDescent="0.3">
      <c r="A1097" s="22"/>
      <c r="B1097" s="22">
        <v>5</v>
      </c>
      <c r="C1097" s="22" t="s">
        <v>4916</v>
      </c>
    </row>
    <row r="1098" spans="1:3" x14ac:dyDescent="0.3">
      <c r="A1098" s="25" t="s">
        <v>4804</v>
      </c>
      <c r="B1098" s="22">
        <v>0</v>
      </c>
      <c r="C1098" s="22" t="s">
        <v>1194</v>
      </c>
    </row>
    <row r="1099" spans="1:3" x14ac:dyDescent="0.3">
      <c r="A1099" s="22"/>
      <c r="B1099" s="22">
        <v>1</v>
      </c>
      <c r="C1099" s="22" t="s">
        <v>1757</v>
      </c>
    </row>
    <row r="1100" spans="1:3" x14ac:dyDescent="0.3">
      <c r="A1100" s="22"/>
      <c r="B1100" s="22">
        <v>2</v>
      </c>
      <c r="C1100" s="22" t="s">
        <v>1691</v>
      </c>
    </row>
    <row r="1101" spans="1:3" x14ac:dyDescent="0.3">
      <c r="A1101" s="22"/>
      <c r="B1101" s="22">
        <v>3</v>
      </c>
      <c r="C1101" s="22" t="s">
        <v>1714</v>
      </c>
    </row>
    <row r="1102" spans="1:3" x14ac:dyDescent="0.3">
      <c r="A1102" s="22"/>
      <c r="B1102" s="22">
        <v>4</v>
      </c>
      <c r="C1102" s="22" t="s">
        <v>4917</v>
      </c>
    </row>
    <row r="1103" spans="1:3" ht="15.15" thickBot="1" x14ac:dyDescent="0.35">
      <c r="A1103" s="22"/>
      <c r="B1103" s="22">
        <v>5</v>
      </c>
      <c r="C1103" s="22" t="s">
        <v>4918</v>
      </c>
    </row>
    <row r="1104" spans="1:3" x14ac:dyDescent="0.3">
      <c r="A1104" s="53" t="s">
        <v>5017</v>
      </c>
      <c r="B1104" s="65" t="s">
        <v>19</v>
      </c>
      <c r="C1104" s="65" t="s">
        <v>1171</v>
      </c>
    </row>
    <row r="1105" spans="1:5" x14ac:dyDescent="0.3">
      <c r="A1105" s="73" t="s">
        <v>661</v>
      </c>
      <c r="B1105" s="22">
        <v>0</v>
      </c>
      <c r="C1105" s="22" t="s">
        <v>1194</v>
      </c>
      <c r="E1105" s="2"/>
    </row>
    <row r="1106" spans="1:5" x14ac:dyDescent="0.3">
      <c r="A1106" s="73"/>
      <c r="B1106" s="22">
        <v>1</v>
      </c>
      <c r="C1106" s="22" t="s">
        <v>1673</v>
      </c>
      <c r="E1106" s="2"/>
    </row>
    <row r="1107" spans="1:5" x14ac:dyDescent="0.3">
      <c r="A1107" s="73"/>
      <c r="B1107" s="22">
        <v>2</v>
      </c>
      <c r="C1107" s="22" t="s">
        <v>1674</v>
      </c>
      <c r="E1107" s="2"/>
    </row>
    <row r="1108" spans="1:5" x14ac:dyDescent="0.3">
      <c r="A1108" s="73"/>
      <c r="B1108" s="22">
        <v>3</v>
      </c>
      <c r="C1108" s="22" t="s">
        <v>1675</v>
      </c>
      <c r="E1108" s="2"/>
    </row>
    <row r="1109" spans="1:5" x14ac:dyDescent="0.3">
      <c r="A1109" s="73"/>
      <c r="B1109" s="22">
        <v>4</v>
      </c>
      <c r="C1109" s="22" t="s">
        <v>1679</v>
      </c>
      <c r="E1109" s="2"/>
    </row>
    <row r="1110" spans="1:5" x14ac:dyDescent="0.3">
      <c r="A1110" s="73"/>
      <c r="B1110" s="22">
        <v>5</v>
      </c>
      <c r="C1110" s="22" t="s">
        <v>1678</v>
      </c>
      <c r="E1110" s="2"/>
    </row>
    <row r="1111" spans="1:5" x14ac:dyDescent="0.3">
      <c r="A1111" s="73" t="s">
        <v>662</v>
      </c>
      <c r="B1111" s="22">
        <v>0</v>
      </c>
      <c r="C1111" s="22" t="s">
        <v>1194</v>
      </c>
      <c r="E1111" s="100"/>
    </row>
    <row r="1112" spans="1:5" x14ac:dyDescent="0.3">
      <c r="A1112" s="73"/>
      <c r="B1112" s="22">
        <v>1</v>
      </c>
      <c r="C1112" s="22" t="s">
        <v>1730</v>
      </c>
      <c r="E1112" s="100"/>
    </row>
    <row r="1113" spans="1:5" x14ac:dyDescent="0.3">
      <c r="A1113" s="73"/>
      <c r="B1113" s="22">
        <v>2</v>
      </c>
      <c r="C1113" s="22" t="s">
        <v>1674</v>
      </c>
      <c r="E1113" s="100"/>
    </row>
    <row r="1114" spans="1:5" x14ac:dyDescent="0.3">
      <c r="A1114" s="73"/>
      <c r="B1114" s="22">
        <v>3</v>
      </c>
      <c r="C1114" s="22" t="s">
        <v>1675</v>
      </c>
      <c r="E1114" s="100"/>
    </row>
    <row r="1115" spans="1:5" x14ac:dyDescent="0.3">
      <c r="A1115" s="73"/>
      <c r="B1115" s="22">
        <v>4</v>
      </c>
      <c r="C1115" s="22" t="s">
        <v>1676</v>
      </c>
      <c r="E1115" s="100"/>
    </row>
    <row r="1116" spans="1:5" x14ac:dyDescent="0.3">
      <c r="A1116" s="73"/>
      <c r="B1116" s="22">
        <v>5</v>
      </c>
      <c r="C1116" s="22" t="s">
        <v>1677</v>
      </c>
      <c r="E1116" s="100"/>
    </row>
    <row r="1117" spans="1:5" x14ac:dyDescent="0.3">
      <c r="A1117" s="73" t="s">
        <v>567</v>
      </c>
      <c r="B1117" s="22">
        <v>0</v>
      </c>
      <c r="C1117" s="22" t="s">
        <v>1194</v>
      </c>
      <c r="E1117" s="2"/>
    </row>
    <row r="1118" spans="1:5" x14ac:dyDescent="0.3">
      <c r="A1118" s="73"/>
      <c r="B1118" s="22">
        <v>1</v>
      </c>
      <c r="C1118" s="22" t="s">
        <v>1177</v>
      </c>
      <c r="E1118" s="2"/>
    </row>
    <row r="1119" spans="1:5" x14ac:dyDescent="0.3">
      <c r="A1119" s="73"/>
      <c r="B1119" s="22">
        <v>2</v>
      </c>
      <c r="C1119" s="22" t="s">
        <v>1178</v>
      </c>
      <c r="E1119" s="2"/>
    </row>
    <row r="1120" spans="1:5" x14ac:dyDescent="0.3">
      <c r="A1120" s="73"/>
      <c r="B1120" s="22">
        <v>3</v>
      </c>
      <c r="C1120" s="22" t="s">
        <v>5018</v>
      </c>
      <c r="E1120" s="2"/>
    </row>
    <row r="1121" spans="1:5" x14ac:dyDescent="0.3">
      <c r="A1121" s="73"/>
      <c r="B1121" s="22">
        <v>4</v>
      </c>
      <c r="C1121" s="22" t="s">
        <v>5019</v>
      </c>
      <c r="E1121" s="2"/>
    </row>
    <row r="1122" spans="1:5" x14ac:dyDescent="0.3">
      <c r="A1122" s="73"/>
      <c r="B1122" s="22">
        <v>5</v>
      </c>
      <c r="C1122" s="22" t="s">
        <v>1190</v>
      </c>
      <c r="E1122" s="2"/>
    </row>
    <row r="1123" spans="1:5" x14ac:dyDescent="0.3">
      <c r="A1123" s="73" t="s">
        <v>568</v>
      </c>
      <c r="B1123" s="22">
        <v>0</v>
      </c>
      <c r="C1123" s="22" t="s">
        <v>1194</v>
      </c>
      <c r="E1123" s="100"/>
    </row>
    <row r="1124" spans="1:5" x14ac:dyDescent="0.3">
      <c r="A1124" s="73"/>
      <c r="B1124" s="22">
        <v>1</v>
      </c>
      <c r="C1124" s="22" t="s">
        <v>1177</v>
      </c>
      <c r="E1124" s="100"/>
    </row>
    <row r="1125" spans="1:5" x14ac:dyDescent="0.3">
      <c r="A1125" s="73"/>
      <c r="B1125" s="22">
        <v>2</v>
      </c>
      <c r="C1125" s="22" t="s">
        <v>1178</v>
      </c>
      <c r="E1125" s="100"/>
    </row>
    <row r="1126" spans="1:5" x14ac:dyDescent="0.3">
      <c r="A1126" s="73"/>
      <c r="B1126" s="22">
        <v>3</v>
      </c>
      <c r="C1126" s="22" t="s">
        <v>5018</v>
      </c>
      <c r="E1126" s="100"/>
    </row>
    <row r="1127" spans="1:5" x14ac:dyDescent="0.3">
      <c r="A1127" s="73"/>
      <c r="B1127" s="22">
        <v>4</v>
      </c>
      <c r="C1127" s="22" t="s">
        <v>5021</v>
      </c>
      <c r="E1127" s="100"/>
    </row>
    <row r="1128" spans="1:5" x14ac:dyDescent="0.3">
      <c r="A1128" s="73"/>
      <c r="B1128" s="22">
        <v>5</v>
      </c>
      <c r="C1128" s="22" t="s">
        <v>1190</v>
      </c>
      <c r="E1128" s="100"/>
    </row>
    <row r="1129" spans="1:5" x14ac:dyDescent="0.3">
      <c r="A1129" s="73" t="s">
        <v>570</v>
      </c>
      <c r="B1129" s="22">
        <v>0</v>
      </c>
      <c r="C1129" s="22" t="s">
        <v>1194</v>
      </c>
      <c r="E1129" s="32"/>
    </row>
    <row r="1130" spans="1:5" x14ac:dyDescent="0.3">
      <c r="A1130" s="73"/>
      <c r="B1130" s="22">
        <v>1</v>
      </c>
      <c r="C1130" s="22" t="s">
        <v>5020</v>
      </c>
      <c r="E1130" s="32"/>
    </row>
    <row r="1131" spans="1:5" x14ac:dyDescent="0.3">
      <c r="A1131" s="73"/>
      <c r="B1131" s="22">
        <v>2</v>
      </c>
      <c r="C1131" s="22" t="s">
        <v>1759</v>
      </c>
      <c r="E1131" s="32"/>
    </row>
    <row r="1132" spans="1:5" x14ac:dyDescent="0.3">
      <c r="A1132" s="73"/>
      <c r="B1132" s="22">
        <v>3</v>
      </c>
      <c r="C1132" s="22" t="s">
        <v>1686</v>
      </c>
      <c r="E1132" s="32"/>
    </row>
    <row r="1133" spans="1:5" x14ac:dyDescent="0.3">
      <c r="A1133" s="73"/>
      <c r="B1133" s="22">
        <v>4</v>
      </c>
      <c r="C1133" s="22" t="s">
        <v>2212</v>
      </c>
      <c r="E1133" s="32"/>
    </row>
    <row r="1134" spans="1:5" x14ac:dyDescent="0.3">
      <c r="A1134" s="73"/>
      <c r="B1134" s="22">
        <v>5</v>
      </c>
      <c r="C1134" s="22" t="s">
        <v>2213</v>
      </c>
      <c r="E1134" s="32"/>
    </row>
    <row r="1135" spans="1:5" x14ac:dyDescent="0.3">
      <c r="A1135" s="73" t="s">
        <v>571</v>
      </c>
      <c r="B1135" s="22">
        <v>0</v>
      </c>
      <c r="C1135" s="22" t="s">
        <v>1194</v>
      </c>
      <c r="E1135" s="100"/>
    </row>
    <row r="1136" spans="1:5" x14ac:dyDescent="0.3">
      <c r="A1136" s="73"/>
      <c r="B1136" s="22">
        <v>1</v>
      </c>
      <c r="C1136" s="22" t="s">
        <v>1680</v>
      </c>
      <c r="E1136" s="100"/>
    </row>
    <row r="1137" spans="1:5" x14ac:dyDescent="0.3">
      <c r="A1137" s="73"/>
      <c r="B1137" s="22">
        <v>2</v>
      </c>
      <c r="C1137" s="22" t="s">
        <v>1681</v>
      </c>
      <c r="E1137" s="100"/>
    </row>
    <row r="1138" spans="1:5" x14ac:dyDescent="0.3">
      <c r="A1138" s="73"/>
      <c r="B1138" s="22">
        <v>3</v>
      </c>
      <c r="C1138" s="22" t="s">
        <v>1684</v>
      </c>
      <c r="E1138" s="100"/>
    </row>
    <row r="1139" spans="1:5" x14ac:dyDescent="0.3">
      <c r="A1139" s="73"/>
      <c r="B1139" s="22">
        <v>4</v>
      </c>
      <c r="C1139" s="22" t="s">
        <v>1683</v>
      </c>
      <c r="E1139" s="100"/>
    </row>
    <row r="1140" spans="1:5" x14ac:dyDescent="0.3">
      <c r="A1140" s="73"/>
      <c r="B1140" s="22">
        <v>5</v>
      </c>
      <c r="C1140" s="22" t="s">
        <v>1682</v>
      </c>
      <c r="E1140" s="100"/>
    </row>
    <row r="1141" spans="1:5" x14ac:dyDescent="0.3">
      <c r="A1141" s="73" t="s">
        <v>663</v>
      </c>
      <c r="B1141" s="22">
        <v>0</v>
      </c>
      <c r="C1141" s="22" t="s">
        <v>1194</v>
      </c>
      <c r="E1141" s="100"/>
    </row>
    <row r="1142" spans="1:5" x14ac:dyDescent="0.3">
      <c r="A1142" s="73"/>
      <c r="B1142" s="22">
        <v>1</v>
      </c>
      <c r="C1142" s="22" t="s">
        <v>1716</v>
      </c>
      <c r="E1142" s="100"/>
    </row>
    <row r="1143" spans="1:5" x14ac:dyDescent="0.3">
      <c r="A1143" s="73"/>
      <c r="B1143" s="22">
        <v>2</v>
      </c>
      <c r="C1143" s="22" t="s">
        <v>1717</v>
      </c>
      <c r="E1143" s="100"/>
    </row>
    <row r="1144" spans="1:5" x14ac:dyDescent="0.3">
      <c r="A1144" s="73"/>
      <c r="B1144" s="22">
        <v>3</v>
      </c>
      <c r="C1144" s="22" t="s">
        <v>1718</v>
      </c>
      <c r="E1144" s="100"/>
    </row>
    <row r="1145" spans="1:5" x14ac:dyDescent="0.3">
      <c r="A1145" s="73"/>
      <c r="B1145" s="22">
        <v>4</v>
      </c>
      <c r="C1145" s="22" t="s">
        <v>1719</v>
      </c>
      <c r="E1145" s="100"/>
    </row>
    <row r="1146" spans="1:5" x14ac:dyDescent="0.3">
      <c r="A1146" s="73"/>
      <c r="B1146" s="22">
        <v>5</v>
      </c>
      <c r="C1146" s="22" t="s">
        <v>1720</v>
      </c>
      <c r="E1146" s="100"/>
    </row>
    <row r="1147" spans="1:5" x14ac:dyDescent="0.3">
      <c r="A1147" s="73" t="s">
        <v>664</v>
      </c>
      <c r="B1147" s="22">
        <v>0</v>
      </c>
      <c r="C1147" s="22" t="s">
        <v>1194</v>
      </c>
      <c r="E1147" s="100"/>
    </row>
    <row r="1148" spans="1:5" x14ac:dyDescent="0.3">
      <c r="A1148" s="73"/>
      <c r="B1148" s="22">
        <v>1</v>
      </c>
      <c r="C1148" s="22" t="s">
        <v>1685</v>
      </c>
      <c r="E1148" s="100"/>
    </row>
    <row r="1149" spans="1:5" x14ac:dyDescent="0.3">
      <c r="A1149" s="73"/>
      <c r="B1149" s="22">
        <v>2</v>
      </c>
      <c r="C1149" s="22" t="s">
        <v>1690</v>
      </c>
      <c r="E1149" s="100"/>
    </row>
    <row r="1150" spans="1:5" x14ac:dyDescent="0.3">
      <c r="A1150" s="73"/>
      <c r="B1150" s="22">
        <v>3</v>
      </c>
      <c r="C1150" s="22" t="s">
        <v>1688</v>
      </c>
      <c r="E1150" s="100"/>
    </row>
    <row r="1151" spans="1:5" x14ac:dyDescent="0.3">
      <c r="A1151" s="73"/>
      <c r="B1151" s="22">
        <v>4</v>
      </c>
      <c r="C1151" s="22" t="s">
        <v>1689</v>
      </c>
      <c r="E1151" s="100"/>
    </row>
    <row r="1152" spans="1:5" x14ac:dyDescent="0.3">
      <c r="A1152" s="73"/>
      <c r="B1152" s="22">
        <v>5</v>
      </c>
      <c r="C1152" s="22" t="s">
        <v>1687</v>
      </c>
      <c r="E1152" s="100"/>
    </row>
    <row r="1153" spans="1:5" x14ac:dyDescent="0.3">
      <c r="A1153" s="73" t="s">
        <v>572</v>
      </c>
      <c r="B1153" s="22">
        <v>0</v>
      </c>
      <c r="C1153" s="22" t="s">
        <v>1194</v>
      </c>
      <c r="D1153" t="s">
        <v>2514</v>
      </c>
      <c r="E1153" s="100"/>
    </row>
    <row r="1154" spans="1:5" x14ac:dyDescent="0.3">
      <c r="A1154" s="73"/>
      <c r="B1154" s="22">
        <v>1</v>
      </c>
      <c r="C1154" s="22" t="s">
        <v>2833</v>
      </c>
      <c r="E1154" s="100"/>
    </row>
    <row r="1155" spans="1:5" x14ac:dyDescent="0.3">
      <c r="A1155" s="73"/>
      <c r="B1155" s="22">
        <v>2</v>
      </c>
      <c r="C1155" s="22" t="s">
        <v>2834</v>
      </c>
      <c r="E1155" s="100"/>
    </row>
    <row r="1156" spans="1:5" x14ac:dyDescent="0.3">
      <c r="A1156" s="73"/>
      <c r="B1156" s="22">
        <v>3</v>
      </c>
      <c r="C1156" s="22" t="s">
        <v>2844</v>
      </c>
      <c r="E1156" s="100"/>
    </row>
    <row r="1157" spans="1:5" x14ac:dyDescent="0.3">
      <c r="A1157" s="73"/>
      <c r="B1157" s="22">
        <v>4</v>
      </c>
      <c r="C1157" s="22" t="s">
        <v>2845</v>
      </c>
      <c r="E1157" s="100"/>
    </row>
    <row r="1158" spans="1:5" x14ac:dyDescent="0.3">
      <c r="A1158" s="73"/>
      <c r="B1158" s="22">
        <v>5</v>
      </c>
      <c r="C1158" s="22" t="s">
        <v>2846</v>
      </c>
      <c r="E1158" s="100"/>
    </row>
    <row r="1159" spans="1:5" x14ac:dyDescent="0.3">
      <c r="A1159" s="73" t="s">
        <v>573</v>
      </c>
      <c r="B1159" s="22">
        <v>0</v>
      </c>
      <c r="C1159" s="22" t="s">
        <v>1194</v>
      </c>
      <c r="D1159" t="s">
        <v>2498</v>
      </c>
      <c r="E1159" s="100"/>
    </row>
    <row r="1160" spans="1:5" x14ac:dyDescent="0.3">
      <c r="A1160" s="73"/>
      <c r="B1160" s="22">
        <v>1</v>
      </c>
      <c r="C1160" s="22" t="s">
        <v>2835</v>
      </c>
      <c r="E1160" s="100"/>
    </row>
    <row r="1161" spans="1:5" x14ac:dyDescent="0.3">
      <c r="A1161" s="73"/>
      <c r="B1161" s="22">
        <v>2</v>
      </c>
      <c r="C1161" s="22" t="s">
        <v>2840</v>
      </c>
      <c r="E1161" s="100"/>
    </row>
    <row r="1162" spans="1:5" x14ac:dyDescent="0.3">
      <c r="A1162" s="73"/>
      <c r="B1162" s="22">
        <v>3</v>
      </c>
      <c r="C1162" s="22" t="s">
        <v>2841</v>
      </c>
      <c r="E1162" s="100"/>
    </row>
    <row r="1163" spans="1:5" x14ac:dyDescent="0.3">
      <c r="A1163" s="73"/>
      <c r="B1163" s="22">
        <v>4</v>
      </c>
      <c r="C1163" s="22" t="s">
        <v>2842</v>
      </c>
      <c r="E1163" s="100"/>
    </row>
    <row r="1164" spans="1:5" x14ac:dyDescent="0.3">
      <c r="A1164" s="73"/>
      <c r="B1164" s="22">
        <v>5</v>
      </c>
      <c r="C1164" s="22" t="s">
        <v>2843</v>
      </c>
      <c r="E1164" s="100"/>
    </row>
    <row r="1165" spans="1:5" x14ac:dyDescent="0.3">
      <c r="A1165" s="73" t="s">
        <v>574</v>
      </c>
      <c r="B1165" s="22">
        <v>0</v>
      </c>
      <c r="C1165" s="22" t="s">
        <v>1194</v>
      </c>
      <c r="D1165" t="s">
        <v>2830</v>
      </c>
      <c r="E1165" s="100"/>
    </row>
    <row r="1166" spans="1:5" x14ac:dyDescent="0.3">
      <c r="A1166" s="73"/>
      <c r="B1166" s="22">
        <v>1</v>
      </c>
      <c r="C1166" s="22" t="s">
        <v>2836</v>
      </c>
      <c r="E1166" s="100"/>
    </row>
    <row r="1167" spans="1:5" x14ac:dyDescent="0.3">
      <c r="A1167" s="73"/>
      <c r="B1167" s="22">
        <v>2</v>
      </c>
      <c r="C1167" s="22" t="s">
        <v>2837</v>
      </c>
      <c r="E1167" s="100"/>
    </row>
    <row r="1168" spans="1:5" x14ac:dyDescent="0.3">
      <c r="A1168" s="73"/>
      <c r="B1168" s="22">
        <v>3</v>
      </c>
      <c r="C1168" s="22" t="s">
        <v>2854</v>
      </c>
      <c r="E1168" s="100"/>
    </row>
    <row r="1169" spans="1:5" x14ac:dyDescent="0.3">
      <c r="A1169" s="73"/>
      <c r="B1169" s="22">
        <v>4</v>
      </c>
      <c r="C1169" s="22" t="s">
        <v>2838</v>
      </c>
      <c r="E1169" s="100"/>
    </row>
    <row r="1170" spans="1:5" x14ac:dyDescent="0.3">
      <c r="A1170" s="73"/>
      <c r="B1170" s="22">
        <v>5</v>
      </c>
      <c r="C1170" s="22" t="s">
        <v>2839</v>
      </c>
      <c r="E1170" s="100"/>
    </row>
    <row r="1171" spans="1:5" x14ac:dyDescent="0.3">
      <c r="A1171" s="73" t="s">
        <v>761</v>
      </c>
      <c r="B1171" s="22">
        <v>0</v>
      </c>
      <c r="C1171" s="22" t="s">
        <v>1194</v>
      </c>
      <c r="D1171" t="s">
        <v>2499</v>
      </c>
      <c r="E1171" s="100"/>
    </row>
    <row r="1172" spans="1:5" x14ac:dyDescent="0.3">
      <c r="A1172" s="73"/>
      <c r="B1172" s="22">
        <v>1</v>
      </c>
      <c r="C1172" s="22" t="s">
        <v>2847</v>
      </c>
      <c r="E1172" s="100"/>
    </row>
    <row r="1173" spans="1:5" x14ac:dyDescent="0.3">
      <c r="A1173" s="73"/>
      <c r="B1173" s="22">
        <v>2</v>
      </c>
      <c r="C1173" s="22" t="s">
        <v>2849</v>
      </c>
      <c r="E1173" s="100"/>
    </row>
    <row r="1174" spans="1:5" x14ac:dyDescent="0.3">
      <c r="A1174" s="73"/>
      <c r="B1174" s="22">
        <v>3</v>
      </c>
      <c r="C1174" s="22" t="s">
        <v>2850</v>
      </c>
      <c r="E1174" s="100"/>
    </row>
    <row r="1175" spans="1:5" x14ac:dyDescent="0.3">
      <c r="A1175" s="73"/>
      <c r="B1175" s="22">
        <v>4</v>
      </c>
      <c r="C1175" s="22" t="s">
        <v>2848</v>
      </c>
      <c r="E1175" s="100"/>
    </row>
    <row r="1176" spans="1:5" x14ac:dyDescent="0.3">
      <c r="A1176" s="73"/>
      <c r="B1176" s="22">
        <v>5</v>
      </c>
      <c r="C1176" s="22" t="s">
        <v>2851</v>
      </c>
      <c r="E1176" s="100"/>
    </row>
    <row r="1177" spans="1:5" x14ac:dyDescent="0.3">
      <c r="A1177" s="73" t="s">
        <v>2305</v>
      </c>
      <c r="B1177" s="22">
        <v>0</v>
      </c>
      <c r="C1177" s="22" t="s">
        <v>1194</v>
      </c>
      <c r="D1177" t="s">
        <v>2500</v>
      </c>
      <c r="E1177" s="100"/>
    </row>
    <row r="1178" spans="1:5" x14ac:dyDescent="0.3">
      <c r="A1178" s="73"/>
      <c r="B1178" s="22">
        <v>1</v>
      </c>
      <c r="C1178" s="22" t="s">
        <v>2901</v>
      </c>
      <c r="E1178" s="100"/>
    </row>
    <row r="1179" spans="1:5" x14ac:dyDescent="0.3">
      <c r="A1179" s="73"/>
      <c r="B1179" s="22">
        <v>2</v>
      </c>
      <c r="C1179" s="22" t="s">
        <v>2852</v>
      </c>
      <c r="E1179" s="100"/>
    </row>
    <row r="1180" spans="1:5" x14ac:dyDescent="0.3">
      <c r="A1180" s="73"/>
      <c r="B1180" s="22">
        <v>3</v>
      </c>
      <c r="C1180" s="22" t="s">
        <v>2900</v>
      </c>
      <c r="E1180" s="100"/>
    </row>
    <row r="1181" spans="1:5" x14ac:dyDescent="0.3">
      <c r="A1181" s="73"/>
      <c r="B1181" s="22">
        <v>4</v>
      </c>
      <c r="C1181" s="22" t="s">
        <v>2902</v>
      </c>
      <c r="E1181" s="100"/>
    </row>
    <row r="1182" spans="1:5" x14ac:dyDescent="0.3">
      <c r="A1182" s="73"/>
      <c r="B1182" s="22">
        <v>5</v>
      </c>
      <c r="C1182" s="22" t="s">
        <v>2903</v>
      </c>
      <c r="E1182" s="100"/>
    </row>
    <row r="1183" spans="1:5" x14ac:dyDescent="0.3">
      <c r="A1183" s="73" t="s">
        <v>666</v>
      </c>
      <c r="B1183" s="22">
        <v>0</v>
      </c>
      <c r="C1183" s="22" t="s">
        <v>1194</v>
      </c>
      <c r="E1183" s="2"/>
    </row>
    <row r="1184" spans="1:5" x14ac:dyDescent="0.3">
      <c r="A1184" s="73"/>
      <c r="B1184" s="22">
        <v>1</v>
      </c>
      <c r="C1184" s="22" t="s">
        <v>1705</v>
      </c>
      <c r="E1184" s="2"/>
    </row>
    <row r="1185" spans="1:5" x14ac:dyDescent="0.3">
      <c r="A1185" s="73"/>
      <c r="B1185" s="22">
        <v>2</v>
      </c>
      <c r="C1185" s="22" t="s">
        <v>1707</v>
      </c>
      <c r="E1185" s="2"/>
    </row>
    <row r="1186" spans="1:5" x14ac:dyDescent="0.3">
      <c r="A1186" s="73"/>
      <c r="B1186" s="22">
        <v>3</v>
      </c>
      <c r="C1186" s="22" t="s">
        <v>1708</v>
      </c>
      <c r="E1186" s="2"/>
    </row>
    <row r="1187" spans="1:5" x14ac:dyDescent="0.3">
      <c r="A1187" s="73"/>
      <c r="B1187" s="22">
        <v>4</v>
      </c>
      <c r="C1187" s="22" t="s">
        <v>2853</v>
      </c>
      <c r="E1187" s="2"/>
    </row>
    <row r="1188" spans="1:5" x14ac:dyDescent="0.3">
      <c r="A1188" s="73"/>
      <c r="B1188" s="22">
        <v>5</v>
      </c>
      <c r="C1188" s="22" t="s">
        <v>1704</v>
      </c>
      <c r="E1188" s="2"/>
    </row>
    <row r="1189" spans="1:5" x14ac:dyDescent="0.3">
      <c r="A1189" s="73" t="s">
        <v>667</v>
      </c>
      <c r="B1189" s="22">
        <v>0</v>
      </c>
      <c r="C1189" s="22" t="s">
        <v>1194</v>
      </c>
      <c r="E1189" s="100"/>
    </row>
    <row r="1190" spans="1:5" x14ac:dyDescent="0.3">
      <c r="A1190" s="73"/>
      <c r="B1190" s="22">
        <v>1</v>
      </c>
      <c r="C1190" s="22" t="s">
        <v>1692</v>
      </c>
      <c r="E1190" s="100"/>
    </row>
    <row r="1191" spans="1:5" x14ac:dyDescent="0.3">
      <c r="A1191" s="73"/>
      <c r="B1191" s="22">
        <v>2</v>
      </c>
      <c r="C1191" s="22" t="s">
        <v>1693</v>
      </c>
      <c r="E1191" s="100"/>
    </row>
    <row r="1192" spans="1:5" x14ac:dyDescent="0.3">
      <c r="A1192" s="73"/>
      <c r="B1192" s="22">
        <v>3</v>
      </c>
      <c r="C1192" s="22" t="s">
        <v>1700</v>
      </c>
      <c r="E1192" s="100"/>
    </row>
    <row r="1193" spans="1:5" x14ac:dyDescent="0.3">
      <c r="A1193" s="73"/>
      <c r="B1193" s="22">
        <v>4</v>
      </c>
      <c r="C1193" s="22" t="s">
        <v>1694</v>
      </c>
      <c r="E1193" s="100"/>
    </row>
    <row r="1194" spans="1:5" x14ac:dyDescent="0.3">
      <c r="A1194" s="73"/>
      <c r="B1194" s="22">
        <v>5</v>
      </c>
      <c r="C1194" s="22" t="s">
        <v>1695</v>
      </c>
      <c r="E1194" s="100"/>
    </row>
    <row r="1195" spans="1:5" x14ac:dyDescent="0.3">
      <c r="A1195" s="73" t="s">
        <v>2766</v>
      </c>
      <c r="B1195" s="22">
        <v>0</v>
      </c>
      <c r="C1195" s="22" t="s">
        <v>1194</v>
      </c>
      <c r="E1195" s="100"/>
    </row>
    <row r="1196" spans="1:5" x14ac:dyDescent="0.3">
      <c r="A1196" s="73"/>
      <c r="B1196" s="22">
        <v>1</v>
      </c>
      <c r="C1196" s="22" t="s">
        <v>1696</v>
      </c>
      <c r="E1196" s="100"/>
    </row>
    <row r="1197" spans="1:5" x14ac:dyDescent="0.3">
      <c r="A1197" s="73"/>
      <c r="B1197" s="22">
        <v>2</v>
      </c>
      <c r="C1197" s="22" t="s">
        <v>1697</v>
      </c>
      <c r="E1197" s="100"/>
    </row>
    <row r="1198" spans="1:5" x14ac:dyDescent="0.3">
      <c r="A1198" s="73"/>
      <c r="B1198" s="22">
        <v>3</v>
      </c>
      <c r="C1198" s="22" t="s">
        <v>1698</v>
      </c>
      <c r="E1198" s="100"/>
    </row>
    <row r="1199" spans="1:5" x14ac:dyDescent="0.3">
      <c r="A1199" s="73"/>
      <c r="B1199" s="22">
        <v>4</v>
      </c>
      <c r="C1199" s="22" t="s">
        <v>1694</v>
      </c>
      <c r="E1199" s="100"/>
    </row>
    <row r="1200" spans="1:5" x14ac:dyDescent="0.3">
      <c r="A1200" s="73"/>
      <c r="B1200" s="22">
        <v>5</v>
      </c>
      <c r="C1200" s="22" t="s">
        <v>1699</v>
      </c>
      <c r="E1200" s="100"/>
    </row>
    <row r="1201" spans="1:5" x14ac:dyDescent="0.3">
      <c r="A1201" s="73" t="s">
        <v>2767</v>
      </c>
      <c r="B1201" s="22">
        <v>0</v>
      </c>
      <c r="C1201" s="22" t="s">
        <v>1194</v>
      </c>
      <c r="E1201" s="100"/>
    </row>
    <row r="1202" spans="1:5" x14ac:dyDescent="0.3">
      <c r="A1202" s="73"/>
      <c r="B1202" s="22">
        <v>1</v>
      </c>
      <c r="C1202" s="22" t="s">
        <v>1706</v>
      </c>
      <c r="E1202" s="100"/>
    </row>
    <row r="1203" spans="1:5" x14ac:dyDescent="0.3">
      <c r="A1203" s="73"/>
      <c r="B1203" s="22">
        <v>2</v>
      </c>
      <c r="C1203" s="22" t="s">
        <v>1703</v>
      </c>
      <c r="E1203" s="100"/>
    </row>
    <row r="1204" spans="1:5" x14ac:dyDescent="0.3">
      <c r="A1204" s="73"/>
      <c r="B1204" s="22">
        <v>3</v>
      </c>
      <c r="C1204" s="22" t="s">
        <v>1702</v>
      </c>
      <c r="E1204" s="100"/>
    </row>
    <row r="1205" spans="1:5" x14ac:dyDescent="0.3">
      <c r="A1205" s="73"/>
      <c r="B1205" s="22">
        <v>4</v>
      </c>
      <c r="C1205" s="22" t="s">
        <v>1701</v>
      </c>
      <c r="E1205" s="100"/>
    </row>
    <row r="1206" spans="1:5" x14ac:dyDescent="0.3">
      <c r="A1206" s="73"/>
      <c r="B1206" s="22">
        <v>5</v>
      </c>
      <c r="C1206" s="22" t="s">
        <v>1731</v>
      </c>
      <c r="E1206" s="100"/>
    </row>
    <row r="1207" spans="1:5" x14ac:dyDescent="0.3">
      <c r="A1207" s="73" t="s">
        <v>2768</v>
      </c>
      <c r="B1207" s="22">
        <v>0</v>
      </c>
      <c r="C1207" s="22" t="s">
        <v>1194</v>
      </c>
      <c r="E1207" s="100"/>
    </row>
    <row r="1208" spans="1:5" x14ac:dyDescent="0.3">
      <c r="A1208" s="73"/>
      <c r="B1208" s="22">
        <v>1</v>
      </c>
      <c r="C1208" s="22" t="s">
        <v>2370</v>
      </c>
      <c r="E1208" s="100"/>
    </row>
    <row r="1209" spans="1:5" x14ac:dyDescent="0.3">
      <c r="A1209" s="73"/>
      <c r="B1209" s="22">
        <v>2</v>
      </c>
      <c r="C1209" s="22" t="s">
        <v>2372</v>
      </c>
      <c r="E1209" s="100"/>
    </row>
    <row r="1210" spans="1:5" x14ac:dyDescent="0.3">
      <c r="A1210" s="73"/>
      <c r="B1210" s="22">
        <v>3</v>
      </c>
      <c r="C1210" s="22" t="s">
        <v>2374</v>
      </c>
      <c r="E1210" s="100"/>
    </row>
    <row r="1211" spans="1:5" x14ac:dyDescent="0.3">
      <c r="A1211" s="73"/>
      <c r="B1211" s="22">
        <v>4</v>
      </c>
      <c r="C1211" s="22" t="s">
        <v>2373</v>
      </c>
      <c r="E1211" s="100"/>
    </row>
    <row r="1212" spans="1:5" x14ac:dyDescent="0.3">
      <c r="A1212" s="73"/>
      <c r="B1212" s="22">
        <v>5</v>
      </c>
      <c r="C1212" s="22" t="s">
        <v>2371</v>
      </c>
      <c r="E1212" s="100"/>
    </row>
    <row r="1213" spans="1:5" x14ac:dyDescent="0.3">
      <c r="A1213" s="73" t="s">
        <v>2769</v>
      </c>
      <c r="B1213" s="22">
        <v>0</v>
      </c>
      <c r="C1213" s="22" t="s">
        <v>1194</v>
      </c>
      <c r="E1213" s="100"/>
    </row>
    <row r="1214" spans="1:5" x14ac:dyDescent="0.3">
      <c r="A1214" s="73"/>
      <c r="B1214" s="22">
        <v>1</v>
      </c>
      <c r="C1214" s="22" t="s">
        <v>2314</v>
      </c>
      <c r="E1214" s="100"/>
    </row>
    <row r="1215" spans="1:5" x14ac:dyDescent="0.3">
      <c r="A1215" s="73"/>
      <c r="B1215" s="22">
        <v>2</v>
      </c>
      <c r="C1215" s="22" t="s">
        <v>2315</v>
      </c>
      <c r="E1215" s="100"/>
    </row>
    <row r="1216" spans="1:5" x14ac:dyDescent="0.3">
      <c r="A1216" s="73"/>
      <c r="B1216" s="22">
        <v>3</v>
      </c>
      <c r="C1216" s="22" t="s">
        <v>2313</v>
      </c>
      <c r="E1216" s="100"/>
    </row>
    <row r="1217" spans="1:5" x14ac:dyDescent="0.3">
      <c r="A1217" s="73"/>
      <c r="B1217" s="22">
        <v>4</v>
      </c>
      <c r="C1217" s="22" t="s">
        <v>2316</v>
      </c>
      <c r="E1217" s="100"/>
    </row>
    <row r="1218" spans="1:5" x14ac:dyDescent="0.3">
      <c r="A1218" s="73"/>
      <c r="B1218" s="22">
        <v>5</v>
      </c>
      <c r="C1218" s="22" t="s">
        <v>2312</v>
      </c>
      <c r="E1218" s="100"/>
    </row>
    <row r="1219" spans="1:5" x14ac:dyDescent="0.3">
      <c r="A1219" s="73" t="s">
        <v>576</v>
      </c>
      <c r="B1219" s="22">
        <v>0</v>
      </c>
      <c r="C1219" s="22" t="s">
        <v>1194</v>
      </c>
      <c r="E1219" s="2"/>
    </row>
    <row r="1220" spans="1:5" x14ac:dyDescent="0.3">
      <c r="A1220" s="73"/>
      <c r="B1220" s="22">
        <v>1</v>
      </c>
      <c r="C1220" s="22" t="s">
        <v>1757</v>
      </c>
      <c r="E1220" s="2"/>
    </row>
    <row r="1221" spans="1:5" x14ac:dyDescent="0.3">
      <c r="A1221" s="73"/>
      <c r="B1221" s="22">
        <v>2</v>
      </c>
      <c r="C1221" s="22" t="s">
        <v>1691</v>
      </c>
      <c r="E1221" s="2"/>
    </row>
    <row r="1222" spans="1:5" x14ac:dyDescent="0.3">
      <c r="A1222" s="73"/>
      <c r="B1222" s="22">
        <v>3</v>
      </c>
      <c r="C1222" s="22" t="s">
        <v>1714</v>
      </c>
      <c r="E1222" s="2"/>
    </row>
    <row r="1223" spans="1:5" x14ac:dyDescent="0.3">
      <c r="A1223" s="73"/>
      <c r="B1223" s="22">
        <v>4</v>
      </c>
      <c r="C1223" s="22" t="s">
        <v>1715</v>
      </c>
      <c r="E1223" s="2"/>
    </row>
    <row r="1224" spans="1:5" x14ac:dyDescent="0.3">
      <c r="A1224" s="73"/>
      <c r="B1224" s="22">
        <v>5</v>
      </c>
      <c r="C1224" s="22" t="s">
        <v>3549</v>
      </c>
      <c r="E1224" s="2"/>
    </row>
    <row r="1225" spans="1:5" x14ac:dyDescent="0.3">
      <c r="A1225" s="73" t="s">
        <v>577</v>
      </c>
      <c r="B1225" s="22">
        <v>0</v>
      </c>
      <c r="C1225" s="22" t="s">
        <v>1194</v>
      </c>
      <c r="E1225" s="100"/>
    </row>
    <row r="1226" spans="1:5" x14ac:dyDescent="0.3">
      <c r="A1226" s="73"/>
      <c r="B1226" s="22">
        <v>1</v>
      </c>
      <c r="C1226" s="22" t="s">
        <v>1709</v>
      </c>
      <c r="E1226" s="100"/>
    </row>
    <row r="1227" spans="1:5" x14ac:dyDescent="0.3">
      <c r="A1227" s="73"/>
      <c r="B1227" s="22">
        <v>2</v>
      </c>
      <c r="C1227" s="22" t="s">
        <v>1710</v>
      </c>
      <c r="E1227" s="100"/>
    </row>
    <row r="1228" spans="1:5" x14ac:dyDescent="0.3">
      <c r="A1228" s="73"/>
      <c r="B1228" s="22">
        <v>3</v>
      </c>
      <c r="C1228" s="22" t="s">
        <v>1713</v>
      </c>
      <c r="E1228" s="100"/>
    </row>
    <row r="1229" spans="1:5" x14ac:dyDescent="0.3">
      <c r="A1229" s="73"/>
      <c r="B1229" s="22">
        <v>4</v>
      </c>
      <c r="C1229" s="22" t="s">
        <v>1712</v>
      </c>
      <c r="E1229" s="100"/>
    </row>
    <row r="1230" spans="1:5" x14ac:dyDescent="0.3">
      <c r="A1230" s="73"/>
      <c r="B1230" s="22">
        <v>5</v>
      </c>
      <c r="C1230" s="22" t="s">
        <v>1711</v>
      </c>
      <c r="E1230" s="100"/>
    </row>
    <row r="1231" spans="1:5" x14ac:dyDescent="0.3">
      <c r="A1231" s="73" t="s">
        <v>3536</v>
      </c>
      <c r="B1231" s="22">
        <v>0</v>
      </c>
      <c r="C1231" s="22" t="s">
        <v>1194</v>
      </c>
      <c r="E1231" s="100"/>
    </row>
    <row r="1232" spans="1:5" x14ac:dyDescent="0.3">
      <c r="A1232" s="73"/>
      <c r="B1232" s="22">
        <v>1</v>
      </c>
      <c r="C1232" s="22" t="s">
        <v>3544</v>
      </c>
      <c r="E1232" s="100"/>
    </row>
    <row r="1233" spans="1:5" x14ac:dyDescent="0.3">
      <c r="A1233" s="73"/>
      <c r="B1233" s="22">
        <v>2</v>
      </c>
      <c r="C1233" s="22" t="s">
        <v>3545</v>
      </c>
      <c r="E1233" s="100"/>
    </row>
    <row r="1234" spans="1:5" x14ac:dyDescent="0.3">
      <c r="A1234" s="73"/>
      <c r="B1234" s="22">
        <v>3</v>
      </c>
      <c r="C1234" s="22" t="s">
        <v>3546</v>
      </c>
      <c r="E1234" s="100"/>
    </row>
    <row r="1235" spans="1:5" x14ac:dyDescent="0.3">
      <c r="A1235" s="73"/>
      <c r="B1235" s="22">
        <v>4</v>
      </c>
      <c r="C1235" s="22" t="s">
        <v>3547</v>
      </c>
      <c r="E1235" s="100"/>
    </row>
    <row r="1236" spans="1:5" x14ac:dyDescent="0.3">
      <c r="A1236" s="73"/>
      <c r="B1236" s="22">
        <v>5</v>
      </c>
      <c r="C1236" s="22" t="s">
        <v>3548</v>
      </c>
      <c r="E1236" s="100"/>
    </row>
    <row r="1237" spans="1:5" ht="15.15" thickBot="1" x14ac:dyDescent="0.35"/>
    <row r="1238" spans="1:5" x14ac:dyDescent="0.3">
      <c r="A1238" s="75" t="s">
        <v>5015</v>
      </c>
      <c r="B1238" s="65" t="s">
        <v>19</v>
      </c>
      <c r="C1238" s="65" t="s">
        <v>1171</v>
      </c>
    </row>
    <row r="1239" spans="1:5" x14ac:dyDescent="0.3">
      <c r="A1239" s="73" t="s">
        <v>668</v>
      </c>
      <c r="B1239" s="22">
        <v>0</v>
      </c>
      <c r="C1239" s="22" t="s">
        <v>1194</v>
      </c>
      <c r="E1239" s="100"/>
    </row>
    <row r="1240" spans="1:5" x14ac:dyDescent="0.3">
      <c r="A1240" s="73"/>
      <c r="B1240" s="22">
        <v>1</v>
      </c>
      <c r="C1240" s="22" t="s">
        <v>1673</v>
      </c>
      <c r="E1240" s="100"/>
    </row>
    <row r="1241" spans="1:5" x14ac:dyDescent="0.3">
      <c r="A1241" s="73"/>
      <c r="B1241" s="22">
        <v>2</v>
      </c>
      <c r="C1241" s="22" t="s">
        <v>1674</v>
      </c>
      <c r="E1241" s="100"/>
    </row>
    <row r="1242" spans="1:5" x14ac:dyDescent="0.3">
      <c r="A1242" s="73"/>
      <c r="B1242" s="22">
        <v>3</v>
      </c>
      <c r="C1242" s="22" t="s">
        <v>1675</v>
      </c>
      <c r="E1242" s="100"/>
    </row>
    <row r="1243" spans="1:5" x14ac:dyDescent="0.3">
      <c r="A1243" s="73"/>
      <c r="B1243" s="22">
        <v>4</v>
      </c>
      <c r="C1243" s="22" t="s">
        <v>1679</v>
      </c>
      <c r="E1243" s="100"/>
    </row>
    <row r="1244" spans="1:5" x14ac:dyDescent="0.3">
      <c r="A1244" s="73"/>
      <c r="B1244" s="22">
        <v>5</v>
      </c>
      <c r="C1244" s="22" t="s">
        <v>1678</v>
      </c>
      <c r="E1244" s="100"/>
    </row>
    <row r="1245" spans="1:5" x14ac:dyDescent="0.3">
      <c r="A1245" s="73" t="s">
        <v>669</v>
      </c>
      <c r="B1245" s="22">
        <v>0</v>
      </c>
      <c r="C1245" s="22" t="s">
        <v>1194</v>
      </c>
      <c r="E1245" s="2"/>
    </row>
    <row r="1246" spans="1:5" x14ac:dyDescent="0.3">
      <c r="A1246" s="73"/>
      <c r="B1246" s="22">
        <v>1</v>
      </c>
      <c r="C1246" s="22" t="s">
        <v>1730</v>
      </c>
      <c r="E1246" s="2"/>
    </row>
    <row r="1247" spans="1:5" x14ac:dyDescent="0.3">
      <c r="A1247" s="73"/>
      <c r="B1247" s="22">
        <v>2</v>
      </c>
      <c r="C1247" s="22" t="s">
        <v>1674</v>
      </c>
      <c r="E1247" s="2"/>
    </row>
    <row r="1248" spans="1:5" x14ac:dyDescent="0.3">
      <c r="A1248" s="73"/>
      <c r="B1248" s="22">
        <v>3</v>
      </c>
      <c r="C1248" s="22" t="s">
        <v>1675</v>
      </c>
      <c r="E1248" s="2"/>
    </row>
    <row r="1249" spans="1:5" x14ac:dyDescent="0.3">
      <c r="A1249" s="73"/>
      <c r="B1249" s="22">
        <v>4</v>
      </c>
      <c r="C1249" s="22" t="s">
        <v>1676</v>
      </c>
      <c r="E1249" s="2"/>
    </row>
    <row r="1250" spans="1:5" x14ac:dyDescent="0.3">
      <c r="A1250" s="73"/>
      <c r="B1250" s="22">
        <v>5</v>
      </c>
      <c r="C1250" s="22" t="s">
        <v>1677</v>
      </c>
      <c r="E1250" s="2"/>
    </row>
    <row r="1251" spans="1:5" x14ac:dyDescent="0.3">
      <c r="A1251" s="73" t="s">
        <v>581</v>
      </c>
      <c r="B1251" s="22">
        <v>0</v>
      </c>
      <c r="C1251" s="22" t="s">
        <v>1194</v>
      </c>
      <c r="E1251" s="100"/>
    </row>
    <row r="1252" spans="1:5" x14ac:dyDescent="0.3">
      <c r="A1252" s="73"/>
      <c r="B1252" s="22">
        <v>1</v>
      </c>
      <c r="C1252" s="22" t="s">
        <v>1177</v>
      </c>
      <c r="E1252" s="100"/>
    </row>
    <row r="1253" spans="1:5" x14ac:dyDescent="0.3">
      <c r="A1253" s="73"/>
      <c r="B1253" s="22">
        <v>2</v>
      </c>
      <c r="C1253" s="22" t="s">
        <v>1178</v>
      </c>
      <c r="E1253" s="100"/>
    </row>
    <row r="1254" spans="1:5" x14ac:dyDescent="0.3">
      <c r="A1254" s="73"/>
      <c r="B1254" s="22">
        <v>3</v>
      </c>
      <c r="C1254" s="22" t="s">
        <v>5013</v>
      </c>
      <c r="E1254" s="100"/>
    </row>
    <row r="1255" spans="1:5" x14ac:dyDescent="0.3">
      <c r="A1255" s="73"/>
      <c r="B1255" s="22">
        <v>4</v>
      </c>
      <c r="C1255" s="22" t="s">
        <v>5014</v>
      </c>
      <c r="E1255" s="100"/>
    </row>
    <row r="1256" spans="1:5" x14ac:dyDescent="0.3">
      <c r="A1256" s="73"/>
      <c r="B1256" s="22">
        <v>5</v>
      </c>
      <c r="C1256" s="22" t="s">
        <v>1190</v>
      </c>
      <c r="E1256" s="100"/>
    </row>
    <row r="1257" spans="1:5" x14ac:dyDescent="0.3">
      <c r="A1257" s="73" t="s">
        <v>582</v>
      </c>
      <c r="B1257" s="22">
        <v>0</v>
      </c>
      <c r="C1257" s="22" t="s">
        <v>1194</v>
      </c>
      <c r="E1257" s="32"/>
    </row>
    <row r="1258" spans="1:5" x14ac:dyDescent="0.3">
      <c r="A1258" s="73"/>
      <c r="B1258" s="22">
        <v>1</v>
      </c>
      <c r="C1258" s="22" t="s">
        <v>1177</v>
      </c>
      <c r="E1258" s="32"/>
    </row>
    <row r="1259" spans="1:5" x14ac:dyDescent="0.3">
      <c r="A1259" s="73"/>
      <c r="B1259" s="22">
        <v>2</v>
      </c>
      <c r="C1259" s="22" t="s">
        <v>1178</v>
      </c>
      <c r="E1259" s="32"/>
    </row>
    <row r="1260" spans="1:5" x14ac:dyDescent="0.3">
      <c r="A1260" s="73"/>
      <c r="B1260" s="22">
        <v>3</v>
      </c>
      <c r="C1260" s="22" t="s">
        <v>5013</v>
      </c>
      <c r="E1260" s="32"/>
    </row>
    <row r="1261" spans="1:5" x14ac:dyDescent="0.3">
      <c r="A1261" s="73"/>
      <c r="B1261" s="22">
        <v>4</v>
      </c>
      <c r="C1261" s="22" t="s">
        <v>5016</v>
      </c>
      <c r="E1261" s="32"/>
    </row>
    <row r="1262" spans="1:5" x14ac:dyDescent="0.3">
      <c r="A1262" s="73"/>
      <c r="B1262" s="22">
        <v>5</v>
      </c>
      <c r="C1262" s="22" t="s">
        <v>1190</v>
      </c>
      <c r="E1262" s="32"/>
    </row>
    <row r="1263" spans="1:5" x14ac:dyDescent="0.3">
      <c r="A1263" s="73" t="s">
        <v>584</v>
      </c>
      <c r="B1263" s="22">
        <v>0</v>
      </c>
      <c r="C1263" s="22" t="s">
        <v>1194</v>
      </c>
      <c r="E1263" s="100"/>
    </row>
    <row r="1264" spans="1:5" x14ac:dyDescent="0.3">
      <c r="A1264" s="73"/>
      <c r="B1264" s="22">
        <v>1</v>
      </c>
      <c r="C1264" s="22" t="s">
        <v>5022</v>
      </c>
      <c r="E1264" s="100"/>
    </row>
    <row r="1265" spans="1:5" x14ac:dyDescent="0.3">
      <c r="A1265" s="73"/>
      <c r="B1265" s="22">
        <v>2</v>
      </c>
      <c r="C1265" s="22" t="s">
        <v>1759</v>
      </c>
      <c r="E1265" s="100"/>
    </row>
    <row r="1266" spans="1:5" x14ac:dyDescent="0.3">
      <c r="A1266" s="73"/>
      <c r="B1266" s="22">
        <v>3</v>
      </c>
      <c r="C1266" s="22" t="s">
        <v>1686</v>
      </c>
      <c r="E1266" s="100"/>
    </row>
    <row r="1267" spans="1:5" x14ac:dyDescent="0.3">
      <c r="A1267" s="73"/>
      <c r="B1267" s="22">
        <v>4</v>
      </c>
      <c r="C1267" s="22" t="s">
        <v>2212</v>
      </c>
      <c r="E1267" s="100"/>
    </row>
    <row r="1268" spans="1:5" x14ac:dyDescent="0.3">
      <c r="A1268" s="73"/>
      <c r="B1268" s="22">
        <v>5</v>
      </c>
      <c r="C1268" s="22" t="s">
        <v>2213</v>
      </c>
      <c r="E1268" s="100"/>
    </row>
    <row r="1269" spans="1:5" x14ac:dyDescent="0.3">
      <c r="A1269" s="73" t="s">
        <v>585</v>
      </c>
      <c r="B1269" s="22">
        <v>0</v>
      </c>
      <c r="C1269" s="22" t="s">
        <v>1194</v>
      </c>
      <c r="E1269" s="100"/>
    </row>
    <row r="1270" spans="1:5" x14ac:dyDescent="0.3">
      <c r="A1270" s="73"/>
      <c r="B1270" s="22">
        <v>1</v>
      </c>
      <c r="C1270" s="22" t="s">
        <v>1680</v>
      </c>
      <c r="E1270" s="100"/>
    </row>
    <row r="1271" spans="1:5" x14ac:dyDescent="0.3">
      <c r="A1271" s="73"/>
      <c r="B1271" s="22">
        <v>2</v>
      </c>
      <c r="C1271" s="22" t="s">
        <v>1681</v>
      </c>
      <c r="E1271" s="100"/>
    </row>
    <row r="1272" spans="1:5" x14ac:dyDescent="0.3">
      <c r="A1272" s="73"/>
      <c r="B1272" s="22">
        <v>3</v>
      </c>
      <c r="C1272" s="22" t="s">
        <v>1684</v>
      </c>
      <c r="E1272" s="100"/>
    </row>
    <row r="1273" spans="1:5" x14ac:dyDescent="0.3">
      <c r="A1273" s="73"/>
      <c r="B1273" s="22">
        <v>4</v>
      </c>
      <c r="C1273" s="22" t="s">
        <v>1683</v>
      </c>
      <c r="E1273" s="100"/>
    </row>
    <row r="1274" spans="1:5" x14ac:dyDescent="0.3">
      <c r="A1274" s="73"/>
      <c r="B1274" s="22">
        <v>5</v>
      </c>
      <c r="C1274" s="22" t="s">
        <v>1682</v>
      </c>
      <c r="E1274" s="100"/>
    </row>
    <row r="1275" spans="1:5" x14ac:dyDescent="0.3">
      <c r="A1275" s="73" t="s">
        <v>670</v>
      </c>
      <c r="B1275" s="22">
        <v>0</v>
      </c>
      <c r="C1275" s="22" t="s">
        <v>1194</v>
      </c>
      <c r="E1275" s="100"/>
    </row>
    <row r="1276" spans="1:5" x14ac:dyDescent="0.3">
      <c r="A1276" s="73"/>
      <c r="B1276" s="22">
        <v>1</v>
      </c>
      <c r="C1276" s="22" t="s">
        <v>1716</v>
      </c>
      <c r="E1276" s="100"/>
    </row>
    <row r="1277" spans="1:5" x14ac:dyDescent="0.3">
      <c r="A1277" s="73"/>
      <c r="B1277" s="22">
        <v>2</v>
      </c>
      <c r="C1277" s="22" t="s">
        <v>1717</v>
      </c>
      <c r="E1277" s="100"/>
    </row>
    <row r="1278" spans="1:5" x14ac:dyDescent="0.3">
      <c r="A1278" s="73"/>
      <c r="B1278" s="22">
        <v>3</v>
      </c>
      <c r="C1278" s="22" t="s">
        <v>1718</v>
      </c>
      <c r="E1278" s="100"/>
    </row>
    <row r="1279" spans="1:5" x14ac:dyDescent="0.3">
      <c r="A1279" s="73"/>
      <c r="B1279" s="22">
        <v>4</v>
      </c>
      <c r="C1279" s="22" t="s">
        <v>1719</v>
      </c>
      <c r="E1279" s="100"/>
    </row>
    <row r="1280" spans="1:5" x14ac:dyDescent="0.3">
      <c r="A1280" s="73"/>
      <c r="B1280" s="22">
        <v>5</v>
      </c>
      <c r="C1280" s="22" t="s">
        <v>1720</v>
      </c>
      <c r="E1280" s="100"/>
    </row>
    <row r="1281" spans="1:5" x14ac:dyDescent="0.3">
      <c r="A1281" s="73" t="s">
        <v>671</v>
      </c>
      <c r="B1281" s="22">
        <v>0</v>
      </c>
      <c r="C1281" s="22" t="s">
        <v>1194</v>
      </c>
      <c r="E1281" s="2"/>
    </row>
    <row r="1282" spans="1:5" x14ac:dyDescent="0.3">
      <c r="A1282" s="73"/>
      <c r="B1282" s="22">
        <v>1</v>
      </c>
      <c r="C1282" s="22" t="s">
        <v>1685</v>
      </c>
      <c r="E1282" s="2"/>
    </row>
    <row r="1283" spans="1:5" x14ac:dyDescent="0.3">
      <c r="A1283" s="73"/>
      <c r="B1283" s="22">
        <v>2</v>
      </c>
      <c r="C1283" s="22" t="s">
        <v>1690</v>
      </c>
      <c r="E1283" s="2"/>
    </row>
    <row r="1284" spans="1:5" x14ac:dyDescent="0.3">
      <c r="A1284" s="73"/>
      <c r="B1284" s="22">
        <v>3</v>
      </c>
      <c r="C1284" s="22" t="s">
        <v>1688</v>
      </c>
      <c r="E1284" s="2"/>
    </row>
    <row r="1285" spans="1:5" x14ac:dyDescent="0.3">
      <c r="A1285" s="73"/>
      <c r="B1285" s="22">
        <v>4</v>
      </c>
      <c r="C1285" s="22" t="s">
        <v>1689</v>
      </c>
      <c r="E1285" s="2"/>
    </row>
    <row r="1286" spans="1:5" x14ac:dyDescent="0.3">
      <c r="A1286" s="73"/>
      <c r="B1286" s="22">
        <v>5</v>
      </c>
      <c r="C1286" s="22" t="s">
        <v>1687</v>
      </c>
      <c r="E1286" s="2"/>
    </row>
    <row r="1287" spans="1:5" x14ac:dyDescent="0.3">
      <c r="A1287" s="73" t="s">
        <v>586</v>
      </c>
      <c r="B1287" s="22">
        <v>0</v>
      </c>
      <c r="C1287" s="22" t="s">
        <v>1194</v>
      </c>
      <c r="D1287" t="s">
        <v>2514</v>
      </c>
      <c r="E1287" s="2"/>
    </row>
    <row r="1288" spans="1:5" x14ac:dyDescent="0.3">
      <c r="A1288" s="73"/>
      <c r="B1288" s="22">
        <v>1</v>
      </c>
      <c r="C1288" s="22" t="s">
        <v>2833</v>
      </c>
      <c r="E1288" s="2"/>
    </row>
    <row r="1289" spans="1:5" x14ac:dyDescent="0.3">
      <c r="A1289" s="73"/>
      <c r="B1289" s="22">
        <v>2</v>
      </c>
      <c r="C1289" s="22" t="s">
        <v>2834</v>
      </c>
      <c r="E1289" s="2"/>
    </row>
    <row r="1290" spans="1:5" x14ac:dyDescent="0.3">
      <c r="A1290" s="73"/>
      <c r="B1290" s="22">
        <v>3</v>
      </c>
      <c r="C1290" s="22" t="s">
        <v>2844</v>
      </c>
      <c r="E1290" s="2"/>
    </row>
    <row r="1291" spans="1:5" x14ac:dyDescent="0.3">
      <c r="A1291" s="73"/>
      <c r="B1291" s="22">
        <v>4</v>
      </c>
      <c r="C1291" s="22" t="s">
        <v>2845</v>
      </c>
      <c r="E1291" s="2"/>
    </row>
    <row r="1292" spans="1:5" x14ac:dyDescent="0.3">
      <c r="A1292" s="73"/>
      <c r="B1292" s="22">
        <v>5</v>
      </c>
      <c r="C1292" s="22" t="s">
        <v>2846</v>
      </c>
      <c r="E1292" s="2"/>
    </row>
    <row r="1293" spans="1:5" x14ac:dyDescent="0.3">
      <c r="A1293" s="73" t="s">
        <v>587</v>
      </c>
      <c r="B1293" s="22">
        <v>0</v>
      </c>
      <c r="C1293" s="22" t="s">
        <v>1194</v>
      </c>
      <c r="D1293" t="s">
        <v>2498</v>
      </c>
      <c r="E1293" s="2"/>
    </row>
    <row r="1294" spans="1:5" x14ac:dyDescent="0.3">
      <c r="A1294" s="73"/>
      <c r="B1294" s="22">
        <v>1</v>
      </c>
      <c r="C1294" s="22" t="s">
        <v>2835</v>
      </c>
      <c r="E1294" s="2"/>
    </row>
    <row r="1295" spans="1:5" x14ac:dyDescent="0.3">
      <c r="A1295" s="73"/>
      <c r="B1295" s="22">
        <v>2</v>
      </c>
      <c r="C1295" s="22" t="s">
        <v>2840</v>
      </c>
      <c r="E1295" s="2"/>
    </row>
    <row r="1296" spans="1:5" x14ac:dyDescent="0.3">
      <c r="A1296" s="73"/>
      <c r="B1296" s="22">
        <v>3</v>
      </c>
      <c r="C1296" s="22" t="s">
        <v>2841</v>
      </c>
      <c r="E1296" s="2"/>
    </row>
    <row r="1297" spans="1:5" x14ac:dyDescent="0.3">
      <c r="A1297" s="73"/>
      <c r="B1297" s="22">
        <v>4</v>
      </c>
      <c r="C1297" s="22" t="s">
        <v>2842</v>
      </c>
      <c r="E1297" s="2"/>
    </row>
    <row r="1298" spans="1:5" x14ac:dyDescent="0.3">
      <c r="A1298" s="73"/>
      <c r="B1298" s="22">
        <v>5</v>
      </c>
      <c r="C1298" s="22" t="s">
        <v>2843</v>
      </c>
      <c r="E1298" s="2"/>
    </row>
    <row r="1299" spans="1:5" x14ac:dyDescent="0.3">
      <c r="A1299" s="73" t="s">
        <v>1725</v>
      </c>
      <c r="B1299" s="22">
        <v>0</v>
      </c>
      <c r="C1299" s="22" t="s">
        <v>1194</v>
      </c>
      <c r="D1299" t="s">
        <v>2830</v>
      </c>
      <c r="E1299" s="2"/>
    </row>
    <row r="1300" spans="1:5" x14ac:dyDescent="0.3">
      <c r="A1300" s="73"/>
      <c r="B1300" s="22">
        <v>1</v>
      </c>
      <c r="C1300" s="22" t="s">
        <v>2836</v>
      </c>
      <c r="E1300" s="2"/>
    </row>
    <row r="1301" spans="1:5" x14ac:dyDescent="0.3">
      <c r="A1301" s="73"/>
      <c r="B1301" s="22">
        <v>2</v>
      </c>
      <c r="C1301" s="22" t="s">
        <v>2837</v>
      </c>
      <c r="E1301" s="2"/>
    </row>
    <row r="1302" spans="1:5" x14ac:dyDescent="0.3">
      <c r="A1302" s="73"/>
      <c r="B1302" s="22">
        <v>3</v>
      </c>
      <c r="C1302" s="22" t="s">
        <v>2854</v>
      </c>
      <c r="E1302" s="2"/>
    </row>
    <row r="1303" spans="1:5" x14ac:dyDescent="0.3">
      <c r="A1303" s="73"/>
      <c r="B1303" s="22">
        <v>4</v>
      </c>
      <c r="C1303" s="22" t="s">
        <v>2838</v>
      </c>
      <c r="E1303" s="2"/>
    </row>
    <row r="1304" spans="1:5" x14ac:dyDescent="0.3">
      <c r="A1304" s="73"/>
      <c r="B1304" s="22">
        <v>5</v>
      </c>
      <c r="C1304" s="22" t="s">
        <v>2839</v>
      </c>
      <c r="E1304" s="2"/>
    </row>
    <row r="1305" spans="1:5" x14ac:dyDescent="0.3">
      <c r="A1305" s="73" t="s">
        <v>1726</v>
      </c>
      <c r="B1305" s="22">
        <v>0</v>
      </c>
      <c r="C1305" s="22" t="s">
        <v>1194</v>
      </c>
      <c r="D1305" t="s">
        <v>2499</v>
      </c>
      <c r="E1305" s="2"/>
    </row>
    <row r="1306" spans="1:5" x14ac:dyDescent="0.3">
      <c r="A1306" s="73"/>
      <c r="B1306" s="22">
        <v>1</v>
      </c>
      <c r="C1306" s="22" t="s">
        <v>2847</v>
      </c>
      <c r="E1306" s="2"/>
    </row>
    <row r="1307" spans="1:5" x14ac:dyDescent="0.3">
      <c r="A1307" s="73"/>
      <c r="B1307" s="22">
        <v>2</v>
      </c>
      <c r="C1307" s="22" t="s">
        <v>2849</v>
      </c>
      <c r="E1307" s="2"/>
    </row>
    <row r="1308" spans="1:5" x14ac:dyDescent="0.3">
      <c r="A1308" s="73"/>
      <c r="B1308" s="22">
        <v>3</v>
      </c>
      <c r="C1308" s="22" t="s">
        <v>2850</v>
      </c>
      <c r="E1308" s="2"/>
    </row>
    <row r="1309" spans="1:5" x14ac:dyDescent="0.3">
      <c r="A1309" s="73"/>
      <c r="B1309" s="22">
        <v>4</v>
      </c>
      <c r="C1309" s="22" t="s">
        <v>2848</v>
      </c>
      <c r="E1309" s="2"/>
    </row>
    <row r="1310" spans="1:5" x14ac:dyDescent="0.3">
      <c r="A1310" s="73"/>
      <c r="B1310" s="22">
        <v>5</v>
      </c>
      <c r="C1310" s="22" t="s">
        <v>2851</v>
      </c>
      <c r="E1310" s="2"/>
    </row>
    <row r="1311" spans="1:5" x14ac:dyDescent="0.3">
      <c r="A1311" s="73" t="s">
        <v>2306</v>
      </c>
      <c r="B1311" s="22">
        <v>0</v>
      </c>
      <c r="C1311" s="22" t="s">
        <v>1194</v>
      </c>
      <c r="D1311" t="s">
        <v>2500</v>
      </c>
      <c r="E1311" s="2"/>
    </row>
    <row r="1312" spans="1:5" x14ac:dyDescent="0.3">
      <c r="A1312" s="73"/>
      <c r="B1312" s="22">
        <v>1</v>
      </c>
      <c r="C1312" s="22" t="s">
        <v>2901</v>
      </c>
      <c r="E1312" s="2"/>
    </row>
    <row r="1313" spans="1:5" x14ac:dyDescent="0.3">
      <c r="A1313" s="73"/>
      <c r="B1313" s="22">
        <v>2</v>
      </c>
      <c r="C1313" s="22" t="s">
        <v>2852</v>
      </c>
      <c r="E1313" s="2"/>
    </row>
    <row r="1314" spans="1:5" x14ac:dyDescent="0.3">
      <c r="A1314" s="73"/>
      <c r="B1314" s="22">
        <v>3</v>
      </c>
      <c r="C1314" s="22" t="s">
        <v>2900</v>
      </c>
      <c r="E1314" s="2"/>
    </row>
    <row r="1315" spans="1:5" x14ac:dyDescent="0.3">
      <c r="A1315" s="73"/>
      <c r="B1315" s="22">
        <v>4</v>
      </c>
      <c r="C1315" s="22" t="s">
        <v>2902</v>
      </c>
      <c r="E1315" s="2"/>
    </row>
    <row r="1316" spans="1:5" x14ac:dyDescent="0.3">
      <c r="A1316" s="73"/>
      <c r="B1316" s="22">
        <v>5</v>
      </c>
      <c r="C1316" s="22" t="s">
        <v>2903</v>
      </c>
      <c r="E1316" s="2"/>
    </row>
    <row r="1317" spans="1:5" x14ac:dyDescent="0.3">
      <c r="A1317" s="73" t="s">
        <v>673</v>
      </c>
      <c r="B1317" s="22">
        <v>0</v>
      </c>
      <c r="C1317" s="22" t="s">
        <v>1194</v>
      </c>
      <c r="E1317" s="100"/>
    </row>
    <row r="1318" spans="1:5" x14ac:dyDescent="0.3">
      <c r="A1318" s="73"/>
      <c r="B1318" s="22">
        <v>1</v>
      </c>
      <c r="C1318" s="22" t="s">
        <v>1705</v>
      </c>
      <c r="E1318" s="100"/>
    </row>
    <row r="1319" spans="1:5" x14ac:dyDescent="0.3">
      <c r="A1319" s="73"/>
      <c r="B1319" s="22">
        <v>2</v>
      </c>
      <c r="C1319" s="22" t="s">
        <v>1707</v>
      </c>
      <c r="E1319" s="100"/>
    </row>
    <row r="1320" spans="1:5" x14ac:dyDescent="0.3">
      <c r="A1320" s="73"/>
      <c r="B1320" s="22">
        <v>3</v>
      </c>
      <c r="C1320" s="22" t="s">
        <v>1708</v>
      </c>
      <c r="E1320" s="100"/>
    </row>
    <row r="1321" spans="1:5" x14ac:dyDescent="0.3">
      <c r="A1321" s="73"/>
      <c r="B1321" s="22">
        <v>4</v>
      </c>
      <c r="C1321" s="22" t="s">
        <v>2853</v>
      </c>
      <c r="E1321" s="100"/>
    </row>
    <row r="1322" spans="1:5" x14ac:dyDescent="0.3">
      <c r="A1322" s="73"/>
      <c r="B1322" s="22">
        <v>5</v>
      </c>
      <c r="C1322" s="22" t="s">
        <v>1704</v>
      </c>
      <c r="E1322" s="100"/>
    </row>
    <row r="1323" spans="1:5" x14ac:dyDescent="0.3">
      <c r="A1323" s="73" t="s">
        <v>674</v>
      </c>
      <c r="B1323" s="22">
        <v>0</v>
      </c>
      <c r="C1323" s="22" t="s">
        <v>1194</v>
      </c>
      <c r="E1323" s="100"/>
    </row>
    <row r="1324" spans="1:5" x14ac:dyDescent="0.3">
      <c r="A1324" s="73"/>
      <c r="B1324" s="22">
        <v>1</v>
      </c>
      <c r="C1324" s="22" t="s">
        <v>1692</v>
      </c>
      <c r="E1324" s="100"/>
    </row>
    <row r="1325" spans="1:5" x14ac:dyDescent="0.3">
      <c r="A1325" s="73"/>
      <c r="B1325" s="22">
        <v>2</v>
      </c>
      <c r="C1325" s="22" t="s">
        <v>1693</v>
      </c>
      <c r="E1325" s="100"/>
    </row>
    <row r="1326" spans="1:5" x14ac:dyDescent="0.3">
      <c r="A1326" s="73"/>
      <c r="B1326" s="22">
        <v>3</v>
      </c>
      <c r="C1326" s="22" t="s">
        <v>1700</v>
      </c>
      <c r="E1326" s="100"/>
    </row>
    <row r="1327" spans="1:5" x14ac:dyDescent="0.3">
      <c r="A1327" s="73"/>
      <c r="B1327" s="22">
        <v>4</v>
      </c>
      <c r="C1327" s="22" t="s">
        <v>1694</v>
      </c>
      <c r="E1327" s="100"/>
    </row>
    <row r="1328" spans="1:5" x14ac:dyDescent="0.3">
      <c r="A1328" s="73"/>
      <c r="B1328" s="22">
        <v>5</v>
      </c>
      <c r="C1328" s="22" t="s">
        <v>1695</v>
      </c>
      <c r="E1328" s="100"/>
    </row>
    <row r="1329" spans="1:5" x14ac:dyDescent="0.3">
      <c r="A1329" s="73" t="s">
        <v>2855</v>
      </c>
      <c r="B1329" s="22">
        <v>0</v>
      </c>
      <c r="C1329" s="22" t="s">
        <v>1194</v>
      </c>
      <c r="E1329" s="100"/>
    </row>
    <row r="1330" spans="1:5" x14ac:dyDescent="0.3">
      <c r="A1330" s="73"/>
      <c r="B1330" s="22">
        <v>1</v>
      </c>
      <c r="C1330" s="22" t="s">
        <v>1696</v>
      </c>
      <c r="E1330" s="100"/>
    </row>
    <row r="1331" spans="1:5" x14ac:dyDescent="0.3">
      <c r="A1331" s="73"/>
      <c r="B1331" s="22">
        <v>2</v>
      </c>
      <c r="C1331" s="22" t="s">
        <v>1697</v>
      </c>
      <c r="E1331" s="100"/>
    </row>
    <row r="1332" spans="1:5" x14ac:dyDescent="0.3">
      <c r="A1332" s="73"/>
      <c r="B1332" s="22">
        <v>3</v>
      </c>
      <c r="C1332" s="22" t="s">
        <v>1698</v>
      </c>
      <c r="E1332" s="100"/>
    </row>
    <row r="1333" spans="1:5" x14ac:dyDescent="0.3">
      <c r="A1333" s="73"/>
      <c r="B1333" s="22">
        <v>4</v>
      </c>
      <c r="C1333" s="22" t="s">
        <v>1694</v>
      </c>
      <c r="E1333" s="100"/>
    </row>
    <row r="1334" spans="1:5" x14ac:dyDescent="0.3">
      <c r="A1334" s="73"/>
      <c r="B1334" s="22">
        <v>5</v>
      </c>
      <c r="C1334" s="22" t="s">
        <v>1699</v>
      </c>
      <c r="E1334" s="100"/>
    </row>
    <row r="1335" spans="1:5" x14ac:dyDescent="0.3">
      <c r="A1335" s="73" t="s">
        <v>2856</v>
      </c>
      <c r="B1335" s="22">
        <v>0</v>
      </c>
      <c r="C1335" s="22" t="s">
        <v>1194</v>
      </c>
      <c r="E1335" s="2"/>
    </row>
    <row r="1336" spans="1:5" x14ac:dyDescent="0.3">
      <c r="A1336" s="73"/>
      <c r="B1336" s="22">
        <v>1</v>
      </c>
      <c r="C1336" s="22" t="s">
        <v>1706</v>
      </c>
      <c r="E1336" s="2"/>
    </row>
    <row r="1337" spans="1:5" x14ac:dyDescent="0.3">
      <c r="A1337" s="73"/>
      <c r="B1337" s="22">
        <v>2</v>
      </c>
      <c r="C1337" s="22" t="s">
        <v>1703</v>
      </c>
      <c r="E1337" s="2"/>
    </row>
    <row r="1338" spans="1:5" x14ac:dyDescent="0.3">
      <c r="A1338" s="73"/>
      <c r="B1338" s="22">
        <v>3</v>
      </c>
      <c r="C1338" s="22" t="s">
        <v>1702</v>
      </c>
      <c r="E1338" s="2"/>
    </row>
    <row r="1339" spans="1:5" x14ac:dyDescent="0.3">
      <c r="A1339" s="73"/>
      <c r="B1339" s="22">
        <v>4</v>
      </c>
      <c r="C1339" s="22" t="s">
        <v>1701</v>
      </c>
      <c r="E1339" s="2"/>
    </row>
    <row r="1340" spans="1:5" x14ac:dyDescent="0.3">
      <c r="A1340" s="73"/>
      <c r="B1340" s="22">
        <v>5</v>
      </c>
      <c r="C1340" s="22" t="s">
        <v>1731</v>
      </c>
      <c r="E1340" s="2"/>
    </row>
    <row r="1341" spans="1:5" x14ac:dyDescent="0.3">
      <c r="A1341" s="73" t="s">
        <v>2857</v>
      </c>
      <c r="B1341" s="22">
        <v>0</v>
      </c>
      <c r="C1341" s="22" t="s">
        <v>1194</v>
      </c>
      <c r="E1341" s="2"/>
    </row>
    <row r="1342" spans="1:5" x14ac:dyDescent="0.3">
      <c r="A1342" s="73"/>
      <c r="B1342" s="22">
        <v>1</v>
      </c>
      <c r="C1342" s="22" t="s">
        <v>2370</v>
      </c>
      <c r="E1342" s="2"/>
    </row>
    <row r="1343" spans="1:5" x14ac:dyDescent="0.3">
      <c r="A1343" s="73"/>
      <c r="B1343" s="22">
        <v>2</v>
      </c>
      <c r="C1343" s="22" t="s">
        <v>2372</v>
      </c>
      <c r="E1343" s="2"/>
    </row>
    <row r="1344" spans="1:5" x14ac:dyDescent="0.3">
      <c r="A1344" s="73"/>
      <c r="B1344" s="22">
        <v>3</v>
      </c>
      <c r="C1344" s="22" t="s">
        <v>2374</v>
      </c>
      <c r="E1344" s="2"/>
    </row>
    <row r="1345" spans="1:5" x14ac:dyDescent="0.3">
      <c r="A1345" s="73"/>
      <c r="B1345" s="22">
        <v>4</v>
      </c>
      <c r="C1345" s="22" t="s">
        <v>2373</v>
      </c>
      <c r="E1345" s="2"/>
    </row>
    <row r="1346" spans="1:5" x14ac:dyDescent="0.3">
      <c r="A1346" s="73"/>
      <c r="B1346" s="22">
        <v>5</v>
      </c>
      <c r="C1346" s="22" t="s">
        <v>2371</v>
      </c>
      <c r="E1346" s="2"/>
    </row>
    <row r="1347" spans="1:5" x14ac:dyDescent="0.3">
      <c r="A1347" s="73" t="s">
        <v>2858</v>
      </c>
      <c r="B1347" s="22">
        <v>0</v>
      </c>
      <c r="C1347" s="22" t="s">
        <v>1194</v>
      </c>
      <c r="E1347" s="2"/>
    </row>
    <row r="1348" spans="1:5" x14ac:dyDescent="0.3">
      <c r="A1348" s="73"/>
      <c r="B1348" s="22">
        <v>1</v>
      </c>
      <c r="C1348" s="22" t="s">
        <v>2314</v>
      </c>
      <c r="E1348" s="2"/>
    </row>
    <row r="1349" spans="1:5" x14ac:dyDescent="0.3">
      <c r="A1349" s="73"/>
      <c r="B1349" s="22">
        <v>2</v>
      </c>
      <c r="C1349" s="22" t="s">
        <v>2315</v>
      </c>
      <c r="E1349" s="2"/>
    </row>
    <row r="1350" spans="1:5" x14ac:dyDescent="0.3">
      <c r="A1350" s="73"/>
      <c r="B1350" s="22">
        <v>3</v>
      </c>
      <c r="C1350" s="22" t="s">
        <v>2313</v>
      </c>
      <c r="E1350" s="2"/>
    </row>
    <row r="1351" spans="1:5" x14ac:dyDescent="0.3">
      <c r="A1351" s="73"/>
      <c r="B1351" s="22">
        <v>4</v>
      </c>
      <c r="C1351" s="22" t="s">
        <v>2316</v>
      </c>
      <c r="E1351" s="2"/>
    </row>
    <row r="1352" spans="1:5" x14ac:dyDescent="0.3">
      <c r="A1352" s="73"/>
      <c r="B1352" s="22">
        <v>5</v>
      </c>
      <c r="C1352" s="22" t="s">
        <v>2312</v>
      </c>
      <c r="E1352" s="2"/>
    </row>
    <row r="1353" spans="1:5" x14ac:dyDescent="0.3">
      <c r="A1353" s="73" t="s">
        <v>589</v>
      </c>
      <c r="B1353" s="22">
        <v>0</v>
      </c>
      <c r="C1353" s="22" t="s">
        <v>1194</v>
      </c>
      <c r="E1353" s="100"/>
    </row>
    <row r="1354" spans="1:5" x14ac:dyDescent="0.3">
      <c r="A1354" s="73"/>
      <c r="B1354" s="22">
        <v>1</v>
      </c>
      <c r="C1354" s="22" t="s">
        <v>1757</v>
      </c>
      <c r="E1354" s="100"/>
    </row>
    <row r="1355" spans="1:5" x14ac:dyDescent="0.3">
      <c r="A1355" s="73"/>
      <c r="B1355" s="22">
        <v>2</v>
      </c>
      <c r="C1355" s="22" t="s">
        <v>1691</v>
      </c>
      <c r="E1355" s="100"/>
    </row>
    <row r="1356" spans="1:5" x14ac:dyDescent="0.3">
      <c r="A1356" s="73"/>
      <c r="B1356" s="22">
        <v>3</v>
      </c>
      <c r="C1356" s="22" t="s">
        <v>1714</v>
      </c>
      <c r="E1356" s="100"/>
    </row>
    <row r="1357" spans="1:5" x14ac:dyDescent="0.3">
      <c r="A1357" s="73"/>
      <c r="B1357" s="22">
        <v>4</v>
      </c>
      <c r="C1357" s="22" t="s">
        <v>1715</v>
      </c>
      <c r="E1357" s="100"/>
    </row>
    <row r="1358" spans="1:5" x14ac:dyDescent="0.3">
      <c r="A1358" s="73"/>
      <c r="B1358" s="22">
        <v>5</v>
      </c>
      <c r="C1358" s="22" t="s">
        <v>3549</v>
      </c>
      <c r="E1358" s="100"/>
    </row>
    <row r="1359" spans="1:5" x14ac:dyDescent="0.3">
      <c r="A1359" s="73" t="s">
        <v>590</v>
      </c>
      <c r="B1359" s="22">
        <v>0</v>
      </c>
      <c r="C1359" s="22" t="s">
        <v>1194</v>
      </c>
      <c r="E1359" s="100"/>
    </row>
    <row r="1360" spans="1:5" x14ac:dyDescent="0.3">
      <c r="A1360" s="73"/>
      <c r="B1360" s="22">
        <v>1</v>
      </c>
      <c r="C1360" s="22" t="s">
        <v>1709</v>
      </c>
      <c r="E1360" s="100"/>
    </row>
    <row r="1361" spans="1:5" x14ac:dyDescent="0.3">
      <c r="A1361" s="73"/>
      <c r="B1361" s="22">
        <v>2</v>
      </c>
      <c r="C1361" s="22" t="s">
        <v>1710</v>
      </c>
      <c r="E1361" s="100"/>
    </row>
    <row r="1362" spans="1:5" x14ac:dyDescent="0.3">
      <c r="A1362" s="73"/>
      <c r="B1362" s="22">
        <v>3</v>
      </c>
      <c r="C1362" s="22" t="s">
        <v>1713</v>
      </c>
      <c r="E1362" s="100"/>
    </row>
    <row r="1363" spans="1:5" x14ac:dyDescent="0.3">
      <c r="A1363" s="73"/>
      <c r="B1363" s="22">
        <v>4</v>
      </c>
      <c r="C1363" s="22" t="s">
        <v>1712</v>
      </c>
      <c r="E1363" s="100"/>
    </row>
    <row r="1364" spans="1:5" x14ac:dyDescent="0.3">
      <c r="A1364" s="73"/>
      <c r="B1364" s="22">
        <v>5</v>
      </c>
      <c r="C1364" s="22" t="s">
        <v>1711</v>
      </c>
      <c r="E1364" s="100"/>
    </row>
    <row r="1365" spans="1:5" x14ac:dyDescent="0.3">
      <c r="A1365" s="73" t="s">
        <v>3537</v>
      </c>
      <c r="B1365" s="22">
        <v>0</v>
      </c>
      <c r="C1365" s="22" t="s">
        <v>1194</v>
      </c>
      <c r="E1365" s="100"/>
    </row>
    <row r="1366" spans="1:5" x14ac:dyDescent="0.3">
      <c r="A1366" s="73"/>
      <c r="B1366" s="22">
        <v>1</v>
      </c>
      <c r="C1366" s="22" t="s">
        <v>3544</v>
      </c>
      <c r="E1366" s="100"/>
    </row>
    <row r="1367" spans="1:5" x14ac:dyDescent="0.3">
      <c r="A1367" s="73"/>
      <c r="B1367" s="22">
        <v>2</v>
      </c>
      <c r="C1367" s="22" t="s">
        <v>3545</v>
      </c>
      <c r="E1367" s="100"/>
    </row>
    <row r="1368" spans="1:5" x14ac:dyDescent="0.3">
      <c r="A1368" s="73"/>
      <c r="B1368" s="22">
        <v>3</v>
      </c>
      <c r="C1368" s="22" t="s">
        <v>3546</v>
      </c>
      <c r="E1368" s="100"/>
    </row>
    <row r="1369" spans="1:5" x14ac:dyDescent="0.3">
      <c r="A1369" s="73"/>
      <c r="B1369" s="22">
        <v>4</v>
      </c>
      <c r="C1369" s="22" t="s">
        <v>3547</v>
      </c>
      <c r="E1369" s="100"/>
    </row>
    <row r="1370" spans="1:5" x14ac:dyDescent="0.3">
      <c r="A1370" s="73"/>
      <c r="B1370" s="22">
        <v>5</v>
      </c>
      <c r="C1370" s="22" t="s">
        <v>3548</v>
      </c>
      <c r="E1370" s="100"/>
    </row>
    <row r="1371" spans="1:5" ht="15.15" thickBot="1" x14ac:dyDescent="0.35"/>
    <row r="1372" spans="1:5" x14ac:dyDescent="0.3">
      <c r="A1372" s="53" t="s">
        <v>591</v>
      </c>
      <c r="B1372" s="65" t="s">
        <v>19</v>
      </c>
      <c r="C1372" s="65" t="s">
        <v>1171</v>
      </c>
    </row>
    <row r="1373" spans="1:5" x14ac:dyDescent="0.3">
      <c r="A1373" s="73" t="s">
        <v>675</v>
      </c>
      <c r="B1373" s="22">
        <v>0</v>
      </c>
      <c r="C1373" s="22" t="s">
        <v>1194</v>
      </c>
      <c r="E1373" s="100"/>
    </row>
    <row r="1374" spans="1:5" x14ac:dyDescent="0.3">
      <c r="A1374" s="73"/>
      <c r="B1374" s="22">
        <v>1</v>
      </c>
      <c r="C1374" s="22" t="s">
        <v>1673</v>
      </c>
      <c r="E1374" s="100"/>
    </row>
    <row r="1375" spans="1:5" x14ac:dyDescent="0.3">
      <c r="A1375" s="73"/>
      <c r="B1375" s="22">
        <v>2</v>
      </c>
      <c r="C1375" s="22" t="s">
        <v>1674</v>
      </c>
      <c r="E1375" s="100"/>
    </row>
    <row r="1376" spans="1:5" x14ac:dyDescent="0.3">
      <c r="A1376" s="73"/>
      <c r="B1376" s="22">
        <v>3</v>
      </c>
      <c r="C1376" s="22" t="s">
        <v>1675</v>
      </c>
      <c r="E1376" s="100"/>
    </row>
    <row r="1377" spans="1:5" x14ac:dyDescent="0.3">
      <c r="A1377" s="73"/>
      <c r="B1377" s="22">
        <v>4</v>
      </c>
      <c r="C1377" s="22" t="s">
        <v>1679</v>
      </c>
      <c r="E1377" s="100"/>
    </row>
    <row r="1378" spans="1:5" x14ac:dyDescent="0.3">
      <c r="A1378" s="73"/>
      <c r="B1378" s="22">
        <v>5</v>
      </c>
      <c r="C1378" s="22" t="s">
        <v>1678</v>
      </c>
      <c r="E1378" s="100"/>
    </row>
    <row r="1379" spans="1:5" x14ac:dyDescent="0.3">
      <c r="A1379" s="73" t="s">
        <v>676</v>
      </c>
      <c r="B1379" s="22">
        <v>0</v>
      </c>
      <c r="C1379" s="22" t="s">
        <v>1194</v>
      </c>
      <c r="E1379" s="100"/>
    </row>
    <row r="1380" spans="1:5" x14ac:dyDescent="0.3">
      <c r="A1380" s="73"/>
      <c r="B1380" s="22">
        <v>1</v>
      </c>
      <c r="C1380" s="22" t="s">
        <v>1730</v>
      </c>
      <c r="E1380" s="100"/>
    </row>
    <row r="1381" spans="1:5" x14ac:dyDescent="0.3">
      <c r="A1381" s="73"/>
      <c r="B1381" s="22">
        <v>2</v>
      </c>
      <c r="C1381" s="22" t="s">
        <v>1674</v>
      </c>
      <c r="E1381" s="100"/>
    </row>
    <row r="1382" spans="1:5" x14ac:dyDescent="0.3">
      <c r="A1382" s="73"/>
      <c r="B1382" s="22">
        <v>3</v>
      </c>
      <c r="C1382" s="22" t="s">
        <v>1675</v>
      </c>
      <c r="E1382" s="100"/>
    </row>
    <row r="1383" spans="1:5" x14ac:dyDescent="0.3">
      <c r="A1383" s="73"/>
      <c r="B1383" s="22">
        <v>4</v>
      </c>
      <c r="C1383" s="22" t="s">
        <v>1676</v>
      </c>
      <c r="E1383" s="100"/>
    </row>
    <row r="1384" spans="1:5" x14ac:dyDescent="0.3">
      <c r="A1384" s="73"/>
      <c r="B1384" s="22">
        <v>5</v>
      </c>
      <c r="C1384" s="22" t="s">
        <v>1677</v>
      </c>
      <c r="E1384" s="100"/>
    </row>
    <row r="1385" spans="1:5" x14ac:dyDescent="0.3">
      <c r="A1385" s="73" t="s">
        <v>594</v>
      </c>
      <c r="B1385" s="22">
        <v>0</v>
      </c>
      <c r="C1385" s="22" t="s">
        <v>1194</v>
      </c>
      <c r="E1385" s="100"/>
    </row>
    <row r="1386" spans="1:5" x14ac:dyDescent="0.3">
      <c r="A1386" s="73"/>
      <c r="B1386" s="22">
        <v>1</v>
      </c>
      <c r="C1386" s="22" t="s">
        <v>1177</v>
      </c>
      <c r="E1386" s="100"/>
    </row>
    <row r="1387" spans="1:5" x14ac:dyDescent="0.3">
      <c r="A1387" s="73"/>
      <c r="B1387" s="22">
        <v>2</v>
      </c>
      <c r="C1387" s="22" t="s">
        <v>1178</v>
      </c>
      <c r="E1387" s="100"/>
    </row>
    <row r="1388" spans="1:5" x14ac:dyDescent="0.3">
      <c r="A1388" s="73"/>
      <c r="B1388" s="22">
        <v>3</v>
      </c>
      <c r="C1388" s="22" t="s">
        <v>1721</v>
      </c>
      <c r="E1388" s="100"/>
    </row>
    <row r="1389" spans="1:5" x14ac:dyDescent="0.3">
      <c r="A1389" s="73"/>
      <c r="B1389" s="22">
        <v>4</v>
      </c>
      <c r="C1389" s="22" t="s">
        <v>1722</v>
      </c>
      <c r="E1389" s="100"/>
    </row>
    <row r="1390" spans="1:5" x14ac:dyDescent="0.3">
      <c r="A1390" s="73"/>
      <c r="B1390" s="22">
        <v>5</v>
      </c>
      <c r="C1390" s="22" t="s">
        <v>1190</v>
      </c>
      <c r="E1390" s="100"/>
    </row>
    <row r="1391" spans="1:5" x14ac:dyDescent="0.3">
      <c r="A1391" s="73" t="s">
        <v>595</v>
      </c>
      <c r="B1391" s="22">
        <v>0</v>
      </c>
      <c r="C1391" s="22" t="s">
        <v>1194</v>
      </c>
      <c r="E1391" s="100"/>
    </row>
    <row r="1392" spans="1:5" x14ac:dyDescent="0.3">
      <c r="A1392" s="73"/>
      <c r="B1392" s="22">
        <v>1</v>
      </c>
      <c r="C1392" s="22" t="s">
        <v>1177</v>
      </c>
      <c r="E1392" s="100"/>
    </row>
    <row r="1393" spans="1:5" x14ac:dyDescent="0.3">
      <c r="A1393" s="73"/>
      <c r="B1393" s="22">
        <v>2</v>
      </c>
      <c r="C1393" s="22" t="s">
        <v>1178</v>
      </c>
      <c r="E1393" s="100"/>
    </row>
    <row r="1394" spans="1:5" x14ac:dyDescent="0.3">
      <c r="A1394" s="73"/>
      <c r="B1394" s="22">
        <v>3</v>
      </c>
      <c r="C1394" s="22" t="s">
        <v>1721</v>
      </c>
      <c r="E1394" s="100"/>
    </row>
    <row r="1395" spans="1:5" x14ac:dyDescent="0.3">
      <c r="A1395" s="73"/>
      <c r="B1395" s="22">
        <v>4</v>
      </c>
      <c r="C1395" s="22" t="s">
        <v>1723</v>
      </c>
      <c r="E1395" s="100"/>
    </row>
    <row r="1396" spans="1:5" x14ac:dyDescent="0.3">
      <c r="A1396" s="73"/>
      <c r="B1396" s="22">
        <v>5</v>
      </c>
      <c r="C1396" s="22" t="s">
        <v>1190</v>
      </c>
      <c r="E1396" s="100"/>
    </row>
    <row r="1397" spans="1:5" x14ac:dyDescent="0.3">
      <c r="A1397" s="73" t="s">
        <v>597</v>
      </c>
      <c r="B1397" s="22">
        <v>0</v>
      </c>
      <c r="C1397" s="22" t="s">
        <v>1194</v>
      </c>
      <c r="E1397" s="100"/>
    </row>
    <row r="1398" spans="1:5" x14ac:dyDescent="0.3">
      <c r="A1398" s="73"/>
      <c r="B1398" s="22">
        <v>1</v>
      </c>
      <c r="C1398" s="22" t="s">
        <v>1724</v>
      </c>
      <c r="E1398" s="100"/>
    </row>
    <row r="1399" spans="1:5" x14ac:dyDescent="0.3">
      <c r="A1399" s="73"/>
      <c r="B1399" s="22">
        <v>2</v>
      </c>
      <c r="C1399" s="22" t="s">
        <v>1759</v>
      </c>
      <c r="E1399" s="100"/>
    </row>
    <row r="1400" spans="1:5" x14ac:dyDescent="0.3">
      <c r="A1400" s="73"/>
      <c r="B1400" s="22">
        <v>3</v>
      </c>
      <c r="C1400" s="22" t="s">
        <v>1686</v>
      </c>
      <c r="E1400" s="100"/>
    </row>
    <row r="1401" spans="1:5" x14ac:dyDescent="0.3">
      <c r="A1401" s="73"/>
      <c r="B1401" s="22">
        <v>4</v>
      </c>
      <c r="C1401" s="22" t="s">
        <v>2212</v>
      </c>
      <c r="E1401" s="100"/>
    </row>
    <row r="1402" spans="1:5" x14ac:dyDescent="0.3">
      <c r="A1402" s="73"/>
      <c r="B1402" s="22">
        <v>5</v>
      </c>
      <c r="C1402" s="22" t="s">
        <v>2213</v>
      </c>
      <c r="E1402" s="100"/>
    </row>
    <row r="1403" spans="1:5" x14ac:dyDescent="0.3">
      <c r="A1403" s="73" t="s">
        <v>598</v>
      </c>
      <c r="B1403" s="22">
        <v>0</v>
      </c>
      <c r="C1403" s="22" t="s">
        <v>1194</v>
      </c>
      <c r="E1403" s="100"/>
    </row>
    <row r="1404" spans="1:5" x14ac:dyDescent="0.3">
      <c r="A1404" s="73"/>
      <c r="B1404" s="22">
        <v>1</v>
      </c>
      <c r="C1404" s="22" t="s">
        <v>1680</v>
      </c>
      <c r="E1404" s="100"/>
    </row>
    <row r="1405" spans="1:5" x14ac:dyDescent="0.3">
      <c r="A1405" s="73"/>
      <c r="B1405" s="22">
        <v>2</v>
      </c>
      <c r="C1405" s="22" t="s">
        <v>1681</v>
      </c>
      <c r="E1405" s="100"/>
    </row>
    <row r="1406" spans="1:5" x14ac:dyDescent="0.3">
      <c r="A1406" s="73"/>
      <c r="B1406" s="22">
        <v>3</v>
      </c>
      <c r="C1406" s="22" t="s">
        <v>1684</v>
      </c>
      <c r="E1406" s="100"/>
    </row>
    <row r="1407" spans="1:5" x14ac:dyDescent="0.3">
      <c r="A1407" s="73"/>
      <c r="B1407" s="22">
        <v>4</v>
      </c>
      <c r="C1407" s="22" t="s">
        <v>1683</v>
      </c>
      <c r="E1407" s="100"/>
    </row>
    <row r="1408" spans="1:5" x14ac:dyDescent="0.3">
      <c r="A1408" s="73"/>
      <c r="B1408" s="22">
        <v>5</v>
      </c>
      <c r="C1408" s="22" t="s">
        <v>1682</v>
      </c>
      <c r="E1408" s="100"/>
    </row>
    <row r="1409" spans="1:5" x14ac:dyDescent="0.3">
      <c r="A1409" s="73" t="s">
        <v>677</v>
      </c>
      <c r="B1409" s="22">
        <v>0</v>
      </c>
      <c r="C1409" s="22" t="s">
        <v>1194</v>
      </c>
      <c r="E1409" s="100"/>
    </row>
    <row r="1410" spans="1:5" x14ac:dyDescent="0.3">
      <c r="A1410" s="73"/>
      <c r="B1410" s="22">
        <v>1</v>
      </c>
      <c r="C1410" s="22" t="s">
        <v>1716</v>
      </c>
      <c r="E1410" s="100"/>
    </row>
    <row r="1411" spans="1:5" x14ac:dyDescent="0.3">
      <c r="A1411" s="73"/>
      <c r="B1411" s="22">
        <v>2</v>
      </c>
      <c r="C1411" s="22" t="s">
        <v>1717</v>
      </c>
      <c r="E1411" s="100"/>
    </row>
    <row r="1412" spans="1:5" x14ac:dyDescent="0.3">
      <c r="A1412" s="73"/>
      <c r="B1412" s="22">
        <v>3</v>
      </c>
      <c r="C1412" s="22" t="s">
        <v>1718</v>
      </c>
      <c r="E1412" s="100"/>
    </row>
    <row r="1413" spans="1:5" x14ac:dyDescent="0.3">
      <c r="A1413" s="73"/>
      <c r="B1413" s="22">
        <v>4</v>
      </c>
      <c r="C1413" s="22" t="s">
        <v>1719</v>
      </c>
      <c r="E1413" s="100"/>
    </row>
    <row r="1414" spans="1:5" x14ac:dyDescent="0.3">
      <c r="A1414" s="73"/>
      <c r="B1414" s="22">
        <v>5</v>
      </c>
      <c r="C1414" s="22" t="s">
        <v>1720</v>
      </c>
      <c r="E1414" s="100"/>
    </row>
    <row r="1415" spans="1:5" x14ac:dyDescent="0.3">
      <c r="A1415" s="73" t="s">
        <v>678</v>
      </c>
      <c r="B1415" s="22">
        <v>0</v>
      </c>
      <c r="C1415" s="22" t="s">
        <v>1194</v>
      </c>
      <c r="E1415" s="100"/>
    </row>
    <row r="1416" spans="1:5" x14ac:dyDescent="0.3">
      <c r="A1416" s="73"/>
      <c r="B1416" s="22">
        <v>1</v>
      </c>
      <c r="C1416" s="22" t="s">
        <v>1685</v>
      </c>
      <c r="E1416" s="100"/>
    </row>
    <row r="1417" spans="1:5" x14ac:dyDescent="0.3">
      <c r="A1417" s="73"/>
      <c r="B1417" s="22">
        <v>2</v>
      </c>
      <c r="C1417" s="22" t="s">
        <v>1690</v>
      </c>
      <c r="E1417" s="100"/>
    </row>
    <row r="1418" spans="1:5" x14ac:dyDescent="0.3">
      <c r="A1418" s="73"/>
      <c r="B1418" s="22">
        <v>3</v>
      </c>
      <c r="C1418" s="22" t="s">
        <v>1688</v>
      </c>
      <c r="E1418" s="100"/>
    </row>
    <row r="1419" spans="1:5" x14ac:dyDescent="0.3">
      <c r="A1419" s="73"/>
      <c r="B1419" s="22">
        <v>4</v>
      </c>
      <c r="C1419" s="22" t="s">
        <v>1689</v>
      </c>
      <c r="E1419" s="100"/>
    </row>
    <row r="1420" spans="1:5" x14ac:dyDescent="0.3">
      <c r="A1420" s="73"/>
      <c r="B1420" s="22">
        <v>5</v>
      </c>
      <c r="C1420" s="22" t="s">
        <v>1687</v>
      </c>
      <c r="E1420" s="100"/>
    </row>
    <row r="1421" spans="1:5" x14ac:dyDescent="0.3">
      <c r="A1421" s="73" t="s">
        <v>599</v>
      </c>
      <c r="B1421" s="22">
        <v>0</v>
      </c>
      <c r="C1421" s="22" t="s">
        <v>1194</v>
      </c>
      <c r="D1421" t="s">
        <v>2514</v>
      </c>
      <c r="E1421" s="100"/>
    </row>
    <row r="1422" spans="1:5" x14ac:dyDescent="0.3">
      <c r="A1422" s="73"/>
      <c r="B1422" s="22">
        <v>1</v>
      </c>
      <c r="C1422" s="22" t="s">
        <v>2833</v>
      </c>
      <c r="E1422" s="100"/>
    </row>
    <row r="1423" spans="1:5" x14ac:dyDescent="0.3">
      <c r="A1423" s="73"/>
      <c r="B1423" s="22">
        <v>2</v>
      </c>
      <c r="C1423" s="22" t="s">
        <v>2834</v>
      </c>
      <c r="E1423" s="100"/>
    </row>
    <row r="1424" spans="1:5" x14ac:dyDescent="0.3">
      <c r="A1424" s="73"/>
      <c r="B1424" s="22">
        <v>3</v>
      </c>
      <c r="C1424" s="22" t="s">
        <v>2844</v>
      </c>
      <c r="E1424" s="100"/>
    </row>
    <row r="1425" spans="1:5" x14ac:dyDescent="0.3">
      <c r="A1425" s="73"/>
      <c r="B1425" s="22">
        <v>4</v>
      </c>
      <c r="C1425" s="22" t="s">
        <v>2845</v>
      </c>
      <c r="E1425" s="100"/>
    </row>
    <row r="1426" spans="1:5" x14ac:dyDescent="0.3">
      <c r="A1426" s="73"/>
      <c r="B1426" s="22">
        <v>5</v>
      </c>
      <c r="C1426" s="22" t="s">
        <v>2846</v>
      </c>
      <c r="E1426" s="100"/>
    </row>
    <row r="1427" spans="1:5" x14ac:dyDescent="0.3">
      <c r="A1427" s="73" t="s">
        <v>600</v>
      </c>
      <c r="B1427" s="22">
        <v>0</v>
      </c>
      <c r="C1427" s="22" t="s">
        <v>1194</v>
      </c>
      <c r="D1427" t="s">
        <v>2498</v>
      </c>
      <c r="E1427" s="100"/>
    </row>
    <row r="1428" spans="1:5" x14ac:dyDescent="0.3">
      <c r="B1428" s="22">
        <v>1</v>
      </c>
      <c r="C1428" s="22" t="s">
        <v>2835</v>
      </c>
      <c r="E1428" s="100"/>
    </row>
    <row r="1429" spans="1:5" x14ac:dyDescent="0.3">
      <c r="A1429" s="73"/>
      <c r="B1429" s="22">
        <v>2</v>
      </c>
      <c r="C1429" s="22" t="s">
        <v>2840</v>
      </c>
      <c r="E1429" s="100"/>
    </row>
    <row r="1430" spans="1:5" x14ac:dyDescent="0.3">
      <c r="A1430" s="73"/>
      <c r="B1430" s="22">
        <v>3</v>
      </c>
      <c r="C1430" s="22" t="s">
        <v>2841</v>
      </c>
      <c r="E1430" s="100"/>
    </row>
    <row r="1431" spans="1:5" x14ac:dyDescent="0.3">
      <c r="A1431" s="73"/>
      <c r="B1431" s="22">
        <v>4</v>
      </c>
      <c r="C1431" s="22" t="s">
        <v>2842</v>
      </c>
      <c r="E1431" s="100"/>
    </row>
    <row r="1432" spans="1:5" x14ac:dyDescent="0.3">
      <c r="A1432" s="73"/>
      <c r="B1432" s="22">
        <v>5</v>
      </c>
      <c r="C1432" s="22" t="s">
        <v>2843</v>
      </c>
      <c r="E1432" s="100"/>
    </row>
    <row r="1433" spans="1:5" x14ac:dyDescent="0.3">
      <c r="A1433" s="73" t="s">
        <v>1728</v>
      </c>
      <c r="B1433" s="22">
        <v>0</v>
      </c>
      <c r="C1433" s="22" t="s">
        <v>1194</v>
      </c>
      <c r="D1433" t="s">
        <v>2830</v>
      </c>
      <c r="E1433" s="100"/>
    </row>
    <row r="1434" spans="1:5" x14ac:dyDescent="0.3">
      <c r="A1434" s="73"/>
      <c r="B1434" s="22">
        <v>1</v>
      </c>
      <c r="C1434" s="22" t="s">
        <v>2836</v>
      </c>
      <c r="E1434" s="100"/>
    </row>
    <row r="1435" spans="1:5" x14ac:dyDescent="0.3">
      <c r="B1435" s="22">
        <v>2</v>
      </c>
      <c r="C1435" s="22" t="s">
        <v>2837</v>
      </c>
      <c r="E1435" s="100"/>
    </row>
    <row r="1436" spans="1:5" x14ac:dyDescent="0.3">
      <c r="A1436" s="73"/>
      <c r="B1436" s="22">
        <v>3</v>
      </c>
      <c r="C1436" s="22" t="s">
        <v>2854</v>
      </c>
      <c r="E1436" s="100"/>
    </row>
    <row r="1437" spans="1:5" x14ac:dyDescent="0.3">
      <c r="A1437" s="73"/>
      <c r="B1437" s="22">
        <v>4</v>
      </c>
      <c r="C1437" s="22" t="s">
        <v>2838</v>
      </c>
      <c r="E1437" s="100"/>
    </row>
    <row r="1438" spans="1:5" x14ac:dyDescent="0.3">
      <c r="A1438" s="73"/>
      <c r="B1438" s="22">
        <v>5</v>
      </c>
      <c r="C1438" s="22" t="s">
        <v>2839</v>
      </c>
      <c r="E1438" s="100"/>
    </row>
    <row r="1439" spans="1:5" x14ac:dyDescent="0.3">
      <c r="A1439" s="73" t="s">
        <v>1727</v>
      </c>
      <c r="B1439" s="22">
        <v>0</v>
      </c>
      <c r="C1439" s="22" t="s">
        <v>1194</v>
      </c>
      <c r="D1439" t="s">
        <v>2499</v>
      </c>
      <c r="E1439" s="100"/>
    </row>
    <row r="1440" spans="1:5" x14ac:dyDescent="0.3">
      <c r="A1440" s="73"/>
      <c r="B1440" s="22">
        <v>1</v>
      </c>
      <c r="C1440" s="22" t="s">
        <v>2847</v>
      </c>
      <c r="E1440" s="100"/>
    </row>
    <row r="1441" spans="1:5" x14ac:dyDescent="0.3">
      <c r="A1441" s="73"/>
      <c r="B1441" s="22">
        <v>2</v>
      </c>
      <c r="C1441" s="22" t="s">
        <v>2849</v>
      </c>
      <c r="E1441" s="100"/>
    </row>
    <row r="1442" spans="1:5" x14ac:dyDescent="0.3">
      <c r="B1442" s="22">
        <v>3</v>
      </c>
      <c r="C1442" s="22" t="s">
        <v>2850</v>
      </c>
      <c r="E1442" s="100"/>
    </row>
    <row r="1443" spans="1:5" x14ac:dyDescent="0.3">
      <c r="A1443" s="73"/>
      <c r="B1443" s="22">
        <v>4</v>
      </c>
      <c r="C1443" s="22" t="s">
        <v>2848</v>
      </c>
      <c r="E1443" s="100"/>
    </row>
    <row r="1444" spans="1:5" x14ac:dyDescent="0.3">
      <c r="A1444" s="73"/>
      <c r="B1444" s="22">
        <v>5</v>
      </c>
      <c r="C1444" s="22" t="s">
        <v>2851</v>
      </c>
      <c r="E1444" s="100"/>
    </row>
    <row r="1445" spans="1:5" x14ac:dyDescent="0.3">
      <c r="A1445" s="73" t="s">
        <v>2310</v>
      </c>
      <c r="B1445" s="22">
        <v>0</v>
      </c>
      <c r="C1445" s="22" t="s">
        <v>1194</v>
      </c>
      <c r="D1445" t="s">
        <v>2500</v>
      </c>
      <c r="E1445" s="100"/>
    </row>
    <row r="1446" spans="1:5" x14ac:dyDescent="0.3">
      <c r="A1446" s="73"/>
      <c r="B1446" s="22">
        <v>1</v>
      </c>
      <c r="C1446" s="22" t="s">
        <v>2901</v>
      </c>
      <c r="E1446" s="100"/>
    </row>
    <row r="1447" spans="1:5" x14ac:dyDescent="0.3">
      <c r="A1447" s="73"/>
      <c r="B1447" s="22">
        <v>2</v>
      </c>
      <c r="C1447" s="22" t="s">
        <v>2852</v>
      </c>
      <c r="E1447" s="100"/>
    </row>
    <row r="1448" spans="1:5" x14ac:dyDescent="0.3">
      <c r="B1448" s="22">
        <v>3</v>
      </c>
      <c r="C1448" s="22" t="s">
        <v>2900</v>
      </c>
      <c r="E1448" s="100"/>
    </row>
    <row r="1449" spans="1:5" x14ac:dyDescent="0.3">
      <c r="A1449" s="73"/>
      <c r="B1449" s="22">
        <v>4</v>
      </c>
      <c r="C1449" s="22" t="s">
        <v>2898</v>
      </c>
      <c r="E1449" s="100"/>
    </row>
    <row r="1450" spans="1:5" x14ac:dyDescent="0.3">
      <c r="A1450" s="73"/>
      <c r="B1450" s="22">
        <v>5</v>
      </c>
      <c r="C1450" s="22" t="s">
        <v>2899</v>
      </c>
      <c r="E1450" s="100"/>
    </row>
    <row r="1451" spans="1:5" x14ac:dyDescent="0.3">
      <c r="A1451" s="73" t="s">
        <v>680</v>
      </c>
      <c r="B1451" s="22">
        <v>0</v>
      </c>
      <c r="C1451" s="22" t="s">
        <v>1194</v>
      </c>
      <c r="E1451" s="100"/>
    </row>
    <row r="1452" spans="1:5" x14ac:dyDescent="0.3">
      <c r="A1452" s="73"/>
      <c r="B1452" s="22">
        <v>1</v>
      </c>
      <c r="C1452" s="22" t="s">
        <v>1705</v>
      </c>
      <c r="E1452" s="100"/>
    </row>
    <row r="1453" spans="1:5" x14ac:dyDescent="0.3">
      <c r="A1453" s="73"/>
      <c r="B1453" s="22">
        <v>2</v>
      </c>
      <c r="C1453" s="22" t="s">
        <v>1707</v>
      </c>
      <c r="E1453" s="100"/>
    </row>
    <row r="1454" spans="1:5" x14ac:dyDescent="0.3">
      <c r="A1454" s="73"/>
      <c r="B1454" s="22">
        <v>3</v>
      </c>
      <c r="C1454" s="22" t="s">
        <v>1708</v>
      </c>
      <c r="E1454" s="100"/>
    </row>
    <row r="1455" spans="1:5" x14ac:dyDescent="0.3">
      <c r="A1455" s="73"/>
      <c r="B1455" s="22">
        <v>4</v>
      </c>
      <c r="C1455" s="22" t="s">
        <v>2853</v>
      </c>
      <c r="E1455" s="100"/>
    </row>
    <row r="1456" spans="1:5" x14ac:dyDescent="0.3">
      <c r="A1456" s="73"/>
      <c r="B1456" s="22">
        <v>5</v>
      </c>
      <c r="C1456" s="22" t="s">
        <v>1704</v>
      </c>
      <c r="E1456" s="100"/>
    </row>
    <row r="1457" spans="1:5" x14ac:dyDescent="0.3">
      <c r="A1457" s="73" t="s">
        <v>681</v>
      </c>
      <c r="B1457" s="22">
        <v>0</v>
      </c>
      <c r="C1457" s="22" t="s">
        <v>1194</v>
      </c>
      <c r="E1457" s="100"/>
    </row>
    <row r="1458" spans="1:5" x14ac:dyDescent="0.3">
      <c r="A1458" s="73"/>
      <c r="B1458" s="22">
        <v>1</v>
      </c>
      <c r="C1458" s="22" t="s">
        <v>1692</v>
      </c>
      <c r="E1458" s="100"/>
    </row>
    <row r="1459" spans="1:5" x14ac:dyDescent="0.3">
      <c r="A1459" s="73"/>
      <c r="B1459" s="22">
        <v>2</v>
      </c>
      <c r="C1459" s="22" t="s">
        <v>1693</v>
      </c>
      <c r="E1459" s="100"/>
    </row>
    <row r="1460" spans="1:5" x14ac:dyDescent="0.3">
      <c r="A1460" s="73"/>
      <c r="B1460" s="22">
        <v>3</v>
      </c>
      <c r="C1460" s="22" t="s">
        <v>1700</v>
      </c>
      <c r="E1460" s="100"/>
    </row>
    <row r="1461" spans="1:5" x14ac:dyDescent="0.3">
      <c r="A1461" s="73"/>
      <c r="B1461" s="22">
        <v>4</v>
      </c>
      <c r="C1461" s="22" t="s">
        <v>1694</v>
      </c>
      <c r="E1461" s="100"/>
    </row>
    <row r="1462" spans="1:5" x14ac:dyDescent="0.3">
      <c r="A1462" s="73"/>
      <c r="B1462" s="22">
        <v>5</v>
      </c>
      <c r="C1462" s="22" t="s">
        <v>1695</v>
      </c>
      <c r="E1462" s="100"/>
    </row>
    <row r="1463" spans="1:5" x14ac:dyDescent="0.3">
      <c r="A1463" s="73" t="s">
        <v>2872</v>
      </c>
      <c r="B1463" s="22">
        <v>0</v>
      </c>
      <c r="C1463" s="22" t="s">
        <v>1194</v>
      </c>
      <c r="E1463" s="100"/>
    </row>
    <row r="1464" spans="1:5" x14ac:dyDescent="0.3">
      <c r="A1464" s="73"/>
      <c r="B1464" s="22">
        <v>1</v>
      </c>
      <c r="C1464" s="22" t="s">
        <v>1696</v>
      </c>
      <c r="E1464" s="100"/>
    </row>
    <row r="1465" spans="1:5" x14ac:dyDescent="0.3">
      <c r="A1465" s="73"/>
      <c r="B1465" s="22">
        <v>2</v>
      </c>
      <c r="C1465" s="22" t="s">
        <v>1697</v>
      </c>
      <c r="E1465" s="100"/>
    </row>
    <row r="1466" spans="1:5" x14ac:dyDescent="0.3">
      <c r="A1466" s="73"/>
      <c r="B1466" s="22">
        <v>3</v>
      </c>
      <c r="C1466" s="22" t="s">
        <v>1698</v>
      </c>
      <c r="E1466" s="100"/>
    </row>
    <row r="1467" spans="1:5" x14ac:dyDescent="0.3">
      <c r="A1467" s="73"/>
      <c r="B1467" s="22">
        <v>4</v>
      </c>
      <c r="C1467" s="22" t="s">
        <v>1694</v>
      </c>
      <c r="E1467" s="100"/>
    </row>
    <row r="1468" spans="1:5" x14ac:dyDescent="0.3">
      <c r="A1468" s="73"/>
      <c r="B1468" s="22">
        <v>5</v>
      </c>
      <c r="C1468" s="22" t="s">
        <v>1699</v>
      </c>
      <c r="E1468" s="100"/>
    </row>
    <row r="1469" spans="1:5" x14ac:dyDescent="0.3">
      <c r="A1469" s="73" t="s">
        <v>2873</v>
      </c>
      <c r="B1469" s="22">
        <v>0</v>
      </c>
      <c r="C1469" s="22" t="s">
        <v>1194</v>
      </c>
      <c r="E1469" s="100"/>
    </row>
    <row r="1470" spans="1:5" x14ac:dyDescent="0.3">
      <c r="A1470" s="73"/>
      <c r="B1470" s="22">
        <v>1</v>
      </c>
      <c r="C1470" s="22" t="s">
        <v>1706</v>
      </c>
      <c r="E1470" s="100"/>
    </row>
    <row r="1471" spans="1:5" x14ac:dyDescent="0.3">
      <c r="A1471" s="73"/>
      <c r="B1471" s="22">
        <v>2</v>
      </c>
      <c r="C1471" s="22" t="s">
        <v>1703</v>
      </c>
      <c r="E1471" s="100"/>
    </row>
    <row r="1472" spans="1:5" x14ac:dyDescent="0.3">
      <c r="A1472" s="73"/>
      <c r="B1472" s="22">
        <v>3</v>
      </c>
      <c r="C1472" s="22" t="s">
        <v>1702</v>
      </c>
      <c r="E1472" s="100"/>
    </row>
    <row r="1473" spans="1:5" x14ac:dyDescent="0.3">
      <c r="A1473" s="73"/>
      <c r="B1473" s="22">
        <v>4</v>
      </c>
      <c r="C1473" s="22" t="s">
        <v>1701</v>
      </c>
      <c r="E1473" s="100"/>
    </row>
    <row r="1474" spans="1:5" x14ac:dyDescent="0.3">
      <c r="A1474" s="73"/>
      <c r="B1474" s="22">
        <v>5</v>
      </c>
      <c r="C1474" s="22" t="s">
        <v>1731</v>
      </c>
      <c r="E1474" s="100"/>
    </row>
    <row r="1475" spans="1:5" x14ac:dyDescent="0.3">
      <c r="A1475" s="73" t="s">
        <v>2874</v>
      </c>
      <c r="B1475" s="22">
        <v>0</v>
      </c>
      <c r="C1475" s="22" t="s">
        <v>1194</v>
      </c>
      <c r="E1475" s="100"/>
    </row>
    <row r="1476" spans="1:5" x14ac:dyDescent="0.3">
      <c r="A1476" s="73"/>
      <c r="B1476" s="22">
        <v>1</v>
      </c>
      <c r="C1476" s="22" t="s">
        <v>2370</v>
      </c>
      <c r="E1476" s="100"/>
    </row>
    <row r="1477" spans="1:5" x14ac:dyDescent="0.3">
      <c r="A1477" s="73"/>
      <c r="B1477" s="22">
        <v>2</v>
      </c>
      <c r="C1477" s="22" t="s">
        <v>2372</v>
      </c>
      <c r="E1477" s="100"/>
    </row>
    <row r="1478" spans="1:5" x14ac:dyDescent="0.3">
      <c r="A1478" s="73"/>
      <c r="B1478" s="22">
        <v>3</v>
      </c>
      <c r="C1478" s="22" t="s">
        <v>2374</v>
      </c>
      <c r="E1478" s="100"/>
    </row>
    <row r="1479" spans="1:5" x14ac:dyDescent="0.3">
      <c r="A1479" s="73"/>
      <c r="B1479" s="22">
        <v>4</v>
      </c>
      <c r="C1479" s="22" t="s">
        <v>2373</v>
      </c>
      <c r="E1479" s="100"/>
    </row>
    <row r="1480" spans="1:5" x14ac:dyDescent="0.3">
      <c r="A1480" s="73"/>
      <c r="B1480" s="22">
        <v>5</v>
      </c>
      <c r="C1480" s="22" t="s">
        <v>2371</v>
      </c>
      <c r="E1480" s="100"/>
    </row>
    <row r="1481" spans="1:5" x14ac:dyDescent="0.3">
      <c r="A1481" s="73" t="s">
        <v>2875</v>
      </c>
      <c r="B1481" s="22">
        <v>0</v>
      </c>
      <c r="C1481" s="22" t="s">
        <v>1194</v>
      </c>
      <c r="E1481" s="100"/>
    </row>
    <row r="1482" spans="1:5" x14ac:dyDescent="0.3">
      <c r="A1482" s="73"/>
      <c r="B1482" s="22">
        <v>1</v>
      </c>
      <c r="C1482" s="22" t="s">
        <v>2314</v>
      </c>
      <c r="E1482" s="100"/>
    </row>
    <row r="1483" spans="1:5" x14ac:dyDescent="0.3">
      <c r="A1483" s="73"/>
      <c r="B1483" s="22">
        <v>2</v>
      </c>
      <c r="C1483" s="22" t="s">
        <v>2315</v>
      </c>
      <c r="E1483" s="100"/>
    </row>
    <row r="1484" spans="1:5" x14ac:dyDescent="0.3">
      <c r="A1484" s="73"/>
      <c r="B1484" s="22">
        <v>3</v>
      </c>
      <c r="C1484" s="22" t="s">
        <v>2313</v>
      </c>
      <c r="E1484" s="100"/>
    </row>
    <row r="1485" spans="1:5" x14ac:dyDescent="0.3">
      <c r="A1485" s="73"/>
      <c r="B1485" s="22">
        <v>4</v>
      </c>
      <c r="C1485" s="22" t="s">
        <v>2316</v>
      </c>
      <c r="E1485" s="100"/>
    </row>
    <row r="1486" spans="1:5" x14ac:dyDescent="0.3">
      <c r="A1486" s="73"/>
      <c r="B1486" s="22">
        <v>5</v>
      </c>
      <c r="C1486" s="22" t="s">
        <v>2312</v>
      </c>
      <c r="E1486" s="100"/>
    </row>
    <row r="1487" spans="1:5" x14ac:dyDescent="0.3">
      <c r="A1487" s="73" t="s">
        <v>602</v>
      </c>
      <c r="B1487" s="22">
        <v>0</v>
      </c>
      <c r="C1487" s="22" t="s">
        <v>1194</v>
      </c>
      <c r="E1487" s="100"/>
    </row>
    <row r="1488" spans="1:5" x14ac:dyDescent="0.3">
      <c r="A1488" s="73"/>
      <c r="B1488" s="22">
        <v>1</v>
      </c>
      <c r="C1488" s="22" t="s">
        <v>1757</v>
      </c>
      <c r="E1488" s="100"/>
    </row>
    <row r="1489" spans="1:5" x14ac:dyDescent="0.3">
      <c r="A1489" s="73"/>
      <c r="B1489" s="22">
        <v>2</v>
      </c>
      <c r="C1489" s="22" t="s">
        <v>1691</v>
      </c>
      <c r="E1489" s="100"/>
    </row>
    <row r="1490" spans="1:5" x14ac:dyDescent="0.3">
      <c r="A1490" s="73"/>
      <c r="B1490" s="22">
        <v>3</v>
      </c>
      <c r="C1490" s="22" t="s">
        <v>1714</v>
      </c>
      <c r="E1490" s="100"/>
    </row>
    <row r="1491" spans="1:5" x14ac:dyDescent="0.3">
      <c r="A1491" s="73"/>
      <c r="B1491" s="22">
        <v>4</v>
      </c>
      <c r="C1491" s="22" t="s">
        <v>1715</v>
      </c>
      <c r="E1491" s="100"/>
    </row>
    <row r="1492" spans="1:5" x14ac:dyDescent="0.3">
      <c r="A1492" s="73"/>
      <c r="B1492" s="22">
        <v>5</v>
      </c>
      <c r="C1492" s="22" t="s">
        <v>3549</v>
      </c>
      <c r="E1492" s="100"/>
    </row>
    <row r="1493" spans="1:5" x14ac:dyDescent="0.3">
      <c r="A1493" s="73" t="s">
        <v>603</v>
      </c>
      <c r="B1493" s="22">
        <v>0</v>
      </c>
      <c r="C1493" s="22" t="s">
        <v>1194</v>
      </c>
      <c r="E1493" s="100"/>
    </row>
    <row r="1494" spans="1:5" x14ac:dyDescent="0.3">
      <c r="A1494" s="73"/>
      <c r="B1494" s="22">
        <v>1</v>
      </c>
      <c r="C1494" s="22" t="s">
        <v>1709</v>
      </c>
      <c r="E1494" s="100"/>
    </row>
    <row r="1495" spans="1:5" x14ac:dyDescent="0.3">
      <c r="A1495" s="73"/>
      <c r="B1495" s="22">
        <v>2</v>
      </c>
      <c r="C1495" s="22" t="s">
        <v>1710</v>
      </c>
      <c r="E1495" s="100"/>
    </row>
    <row r="1496" spans="1:5" x14ac:dyDescent="0.3">
      <c r="A1496" s="73"/>
      <c r="B1496" s="22">
        <v>3</v>
      </c>
      <c r="C1496" s="22" t="s">
        <v>1713</v>
      </c>
      <c r="E1496" s="100"/>
    </row>
    <row r="1497" spans="1:5" x14ac:dyDescent="0.3">
      <c r="A1497" s="73"/>
      <c r="B1497" s="22">
        <v>4</v>
      </c>
      <c r="C1497" s="22" t="s">
        <v>1712</v>
      </c>
      <c r="E1497" s="100"/>
    </row>
    <row r="1498" spans="1:5" x14ac:dyDescent="0.3">
      <c r="A1498" s="73"/>
      <c r="B1498" s="22">
        <v>5</v>
      </c>
      <c r="C1498" s="22" t="s">
        <v>1711</v>
      </c>
      <c r="E1498" s="100"/>
    </row>
    <row r="1499" spans="1:5" x14ac:dyDescent="0.3">
      <c r="A1499" s="73" t="s">
        <v>3538</v>
      </c>
      <c r="B1499" s="22">
        <v>0</v>
      </c>
      <c r="C1499" s="22" t="s">
        <v>1194</v>
      </c>
      <c r="E1499" s="100"/>
    </row>
    <row r="1500" spans="1:5" x14ac:dyDescent="0.3">
      <c r="A1500" s="73"/>
      <c r="B1500" s="22">
        <v>1</v>
      </c>
      <c r="C1500" s="22" t="s">
        <v>3544</v>
      </c>
      <c r="E1500" s="100"/>
    </row>
    <row r="1501" spans="1:5" x14ac:dyDescent="0.3">
      <c r="A1501" s="73"/>
      <c r="B1501" s="22">
        <v>2</v>
      </c>
      <c r="C1501" s="22" t="s">
        <v>3545</v>
      </c>
      <c r="E1501" s="100"/>
    </row>
    <row r="1502" spans="1:5" x14ac:dyDescent="0.3">
      <c r="A1502" s="73"/>
      <c r="B1502" s="22">
        <v>3</v>
      </c>
      <c r="C1502" s="22" t="s">
        <v>3546</v>
      </c>
      <c r="E1502" s="100"/>
    </row>
    <row r="1503" spans="1:5" x14ac:dyDescent="0.3">
      <c r="A1503" s="73"/>
      <c r="B1503" s="22">
        <v>4</v>
      </c>
      <c r="C1503" s="22" t="s">
        <v>3547</v>
      </c>
      <c r="E1503" s="100"/>
    </row>
    <row r="1504" spans="1:5" x14ac:dyDescent="0.3">
      <c r="A1504" s="73"/>
      <c r="B1504" s="22">
        <v>5</v>
      </c>
      <c r="C1504" s="22" t="s">
        <v>3548</v>
      </c>
      <c r="E1504" s="100"/>
    </row>
    <row r="1505" spans="1:5" ht="15.15" thickBot="1" x14ac:dyDescent="0.35">
      <c r="A1505" s="32"/>
      <c r="E1505" s="100"/>
    </row>
    <row r="1506" spans="1:5" x14ac:dyDescent="0.3">
      <c r="A1506" s="53" t="s">
        <v>1732</v>
      </c>
      <c r="B1506" s="65" t="s">
        <v>19</v>
      </c>
      <c r="C1506" s="65" t="s">
        <v>1171</v>
      </c>
      <c r="E1506" s="100"/>
    </row>
    <row r="1507" spans="1:5" x14ac:dyDescent="0.3">
      <c r="A1507" s="73" t="s">
        <v>1735</v>
      </c>
      <c r="B1507" s="22">
        <v>0</v>
      </c>
      <c r="C1507" s="22" t="s">
        <v>1194</v>
      </c>
      <c r="E1507" s="100"/>
    </row>
    <row r="1508" spans="1:5" x14ac:dyDescent="0.3">
      <c r="A1508" s="73"/>
      <c r="B1508" s="22">
        <v>1</v>
      </c>
      <c r="C1508" s="22" t="s">
        <v>1673</v>
      </c>
      <c r="E1508" s="100"/>
    </row>
    <row r="1509" spans="1:5" x14ac:dyDescent="0.3">
      <c r="A1509" s="73"/>
      <c r="B1509" s="22">
        <v>2</v>
      </c>
      <c r="C1509" s="22" t="s">
        <v>1674</v>
      </c>
      <c r="E1509" s="100"/>
    </row>
    <row r="1510" spans="1:5" x14ac:dyDescent="0.3">
      <c r="A1510" s="73"/>
      <c r="B1510" s="22">
        <v>3</v>
      </c>
      <c r="C1510" s="22" t="s">
        <v>1675</v>
      </c>
      <c r="E1510" s="100"/>
    </row>
    <row r="1511" spans="1:5" x14ac:dyDescent="0.3">
      <c r="A1511" s="73"/>
      <c r="B1511" s="22">
        <v>4</v>
      </c>
      <c r="C1511" s="22" t="s">
        <v>1679</v>
      </c>
      <c r="E1511" s="100"/>
    </row>
    <row r="1512" spans="1:5" x14ac:dyDescent="0.3">
      <c r="A1512" s="73"/>
      <c r="B1512" s="22">
        <v>5</v>
      </c>
      <c r="C1512" s="22" t="s">
        <v>1678</v>
      </c>
      <c r="E1512" s="100"/>
    </row>
    <row r="1513" spans="1:5" x14ac:dyDescent="0.3">
      <c r="A1513" s="73" t="s">
        <v>1736</v>
      </c>
      <c r="B1513" s="22">
        <v>0</v>
      </c>
      <c r="C1513" s="22" t="s">
        <v>1194</v>
      </c>
      <c r="E1513" s="100"/>
    </row>
    <row r="1514" spans="1:5" x14ac:dyDescent="0.3">
      <c r="A1514" s="73"/>
      <c r="B1514" s="22">
        <v>1</v>
      </c>
      <c r="C1514" s="22" t="s">
        <v>1730</v>
      </c>
      <c r="E1514" s="100"/>
    </row>
    <row r="1515" spans="1:5" x14ac:dyDescent="0.3">
      <c r="A1515" s="73"/>
      <c r="B1515" s="22">
        <v>2</v>
      </c>
      <c r="C1515" s="22" t="s">
        <v>1674</v>
      </c>
      <c r="E1515" s="100"/>
    </row>
    <row r="1516" spans="1:5" x14ac:dyDescent="0.3">
      <c r="A1516" s="73"/>
      <c r="B1516" s="22">
        <v>3</v>
      </c>
      <c r="C1516" s="22" t="s">
        <v>1675</v>
      </c>
      <c r="E1516" s="100"/>
    </row>
    <row r="1517" spans="1:5" x14ac:dyDescent="0.3">
      <c r="A1517" s="73"/>
      <c r="B1517" s="22">
        <v>4</v>
      </c>
      <c r="C1517" s="22" t="s">
        <v>1676</v>
      </c>
      <c r="E1517" s="100"/>
    </row>
    <row r="1518" spans="1:5" x14ac:dyDescent="0.3">
      <c r="A1518" s="73"/>
      <c r="B1518" s="22">
        <v>5</v>
      </c>
      <c r="C1518" s="22" t="s">
        <v>1677</v>
      </c>
      <c r="E1518" s="100"/>
    </row>
    <row r="1519" spans="1:5" x14ac:dyDescent="0.3">
      <c r="A1519" s="73" t="s">
        <v>1738</v>
      </c>
      <c r="B1519" s="22">
        <v>0</v>
      </c>
      <c r="C1519" s="22" t="s">
        <v>1194</v>
      </c>
      <c r="E1519" s="100"/>
    </row>
    <row r="1520" spans="1:5" x14ac:dyDescent="0.3">
      <c r="A1520" s="73"/>
      <c r="B1520" s="22">
        <v>1</v>
      </c>
      <c r="C1520" s="22" t="s">
        <v>1177</v>
      </c>
      <c r="E1520" s="100"/>
    </row>
    <row r="1521" spans="1:5" x14ac:dyDescent="0.3">
      <c r="A1521" s="73"/>
      <c r="B1521" s="22">
        <v>2</v>
      </c>
      <c r="C1521" s="22" t="s">
        <v>1178</v>
      </c>
      <c r="E1521" s="100"/>
    </row>
    <row r="1522" spans="1:5" x14ac:dyDescent="0.3">
      <c r="A1522" s="73"/>
      <c r="B1522" s="22">
        <v>3</v>
      </c>
      <c r="C1522" s="22" t="s">
        <v>1721</v>
      </c>
      <c r="E1522" s="100"/>
    </row>
    <row r="1523" spans="1:5" x14ac:dyDescent="0.3">
      <c r="A1523" s="73"/>
      <c r="B1523" s="22">
        <v>4</v>
      </c>
      <c r="C1523" s="22" t="s">
        <v>1722</v>
      </c>
      <c r="E1523" s="100"/>
    </row>
    <row r="1524" spans="1:5" x14ac:dyDescent="0.3">
      <c r="A1524" s="73"/>
      <c r="B1524" s="22">
        <v>5</v>
      </c>
      <c r="C1524" s="22" t="s">
        <v>1190</v>
      </c>
      <c r="E1524" s="100"/>
    </row>
    <row r="1525" spans="1:5" x14ac:dyDescent="0.3">
      <c r="A1525" s="73" t="s">
        <v>1739</v>
      </c>
      <c r="B1525" s="22">
        <v>0</v>
      </c>
      <c r="C1525" s="22" t="s">
        <v>1194</v>
      </c>
      <c r="E1525" s="100"/>
    </row>
    <row r="1526" spans="1:5" x14ac:dyDescent="0.3">
      <c r="A1526" s="73"/>
      <c r="B1526" s="22">
        <v>1</v>
      </c>
      <c r="C1526" s="22" t="s">
        <v>1177</v>
      </c>
      <c r="E1526" s="100"/>
    </row>
    <row r="1527" spans="1:5" x14ac:dyDescent="0.3">
      <c r="A1527" s="73"/>
      <c r="B1527" s="22">
        <v>2</v>
      </c>
      <c r="C1527" s="22" t="s">
        <v>1178</v>
      </c>
      <c r="E1527" s="100"/>
    </row>
    <row r="1528" spans="1:5" x14ac:dyDescent="0.3">
      <c r="A1528" s="73"/>
      <c r="B1528" s="22">
        <v>3</v>
      </c>
      <c r="C1528" s="22" t="s">
        <v>1721</v>
      </c>
      <c r="E1528" s="100"/>
    </row>
    <row r="1529" spans="1:5" x14ac:dyDescent="0.3">
      <c r="A1529" s="73"/>
      <c r="B1529" s="22">
        <v>4</v>
      </c>
      <c r="C1529" s="22" t="s">
        <v>1723</v>
      </c>
      <c r="E1529" s="100"/>
    </row>
    <row r="1530" spans="1:5" x14ac:dyDescent="0.3">
      <c r="A1530" s="73"/>
      <c r="B1530" s="22">
        <v>5</v>
      </c>
      <c r="C1530" s="22" t="s">
        <v>1190</v>
      </c>
      <c r="E1530" s="100"/>
    </row>
    <row r="1531" spans="1:5" x14ac:dyDescent="0.3">
      <c r="A1531" s="73" t="s">
        <v>1741</v>
      </c>
      <c r="B1531" s="22">
        <v>0</v>
      </c>
      <c r="C1531" s="22" t="s">
        <v>1194</v>
      </c>
      <c r="D1531" t="s">
        <v>2514</v>
      </c>
      <c r="E1531" s="100"/>
    </row>
    <row r="1532" spans="1:5" x14ac:dyDescent="0.3">
      <c r="A1532" s="73"/>
      <c r="B1532" s="22">
        <v>1</v>
      </c>
      <c r="C1532" s="22" t="s">
        <v>1758</v>
      </c>
      <c r="E1532" s="100"/>
    </row>
    <row r="1533" spans="1:5" x14ac:dyDescent="0.3">
      <c r="A1533" s="73"/>
      <c r="B1533" s="22">
        <v>2</v>
      </c>
      <c r="C1533" s="22" t="s">
        <v>1759</v>
      </c>
      <c r="E1533" s="100"/>
    </row>
    <row r="1534" spans="1:5" x14ac:dyDescent="0.3">
      <c r="A1534" s="73"/>
      <c r="B1534" s="22">
        <v>3</v>
      </c>
      <c r="C1534" s="22" t="s">
        <v>1686</v>
      </c>
      <c r="E1534" s="100"/>
    </row>
    <row r="1535" spans="1:5" x14ac:dyDescent="0.3">
      <c r="A1535" s="73"/>
      <c r="B1535" s="22">
        <v>4</v>
      </c>
      <c r="C1535" s="22" t="s">
        <v>2212</v>
      </c>
      <c r="E1535" s="100"/>
    </row>
    <row r="1536" spans="1:5" x14ac:dyDescent="0.3">
      <c r="A1536" s="73"/>
      <c r="B1536" s="22">
        <v>5</v>
      </c>
      <c r="C1536" s="22" t="s">
        <v>2213</v>
      </c>
      <c r="E1536" s="100"/>
    </row>
    <row r="1537" spans="1:5" x14ac:dyDescent="0.3">
      <c r="A1537" s="73" t="s">
        <v>1742</v>
      </c>
      <c r="B1537" s="22">
        <v>0</v>
      </c>
      <c r="C1537" s="22" t="s">
        <v>1194</v>
      </c>
      <c r="D1537" t="s">
        <v>2498</v>
      </c>
      <c r="E1537" s="100"/>
    </row>
    <row r="1538" spans="1:5" x14ac:dyDescent="0.3">
      <c r="A1538" s="73"/>
      <c r="B1538" s="22">
        <v>1</v>
      </c>
      <c r="C1538" s="22" t="s">
        <v>1680</v>
      </c>
      <c r="E1538" s="100"/>
    </row>
    <row r="1539" spans="1:5" x14ac:dyDescent="0.3">
      <c r="A1539" s="73"/>
      <c r="B1539" s="22">
        <v>2</v>
      </c>
      <c r="C1539" s="22" t="s">
        <v>1681</v>
      </c>
      <c r="E1539" s="100"/>
    </row>
    <row r="1540" spans="1:5" x14ac:dyDescent="0.3">
      <c r="A1540" s="73"/>
      <c r="B1540" s="22">
        <v>3</v>
      </c>
      <c r="C1540" s="22" t="s">
        <v>1684</v>
      </c>
      <c r="E1540" s="100"/>
    </row>
    <row r="1541" spans="1:5" x14ac:dyDescent="0.3">
      <c r="A1541" s="73"/>
      <c r="B1541" s="22">
        <v>4</v>
      </c>
      <c r="C1541" s="22" t="s">
        <v>1683</v>
      </c>
      <c r="E1541" s="100"/>
    </row>
    <row r="1542" spans="1:5" x14ac:dyDescent="0.3">
      <c r="A1542" s="73"/>
      <c r="B1542" s="22">
        <v>5</v>
      </c>
      <c r="C1542" s="22" t="s">
        <v>1682</v>
      </c>
      <c r="E1542" s="100"/>
    </row>
    <row r="1543" spans="1:5" x14ac:dyDescent="0.3">
      <c r="A1543" s="73" t="s">
        <v>1743</v>
      </c>
      <c r="B1543" s="22">
        <v>0</v>
      </c>
      <c r="C1543" s="22" t="s">
        <v>1194</v>
      </c>
      <c r="D1543" t="s">
        <v>2830</v>
      </c>
      <c r="E1543" s="100"/>
    </row>
    <row r="1544" spans="1:5" x14ac:dyDescent="0.3">
      <c r="A1544" s="73"/>
      <c r="B1544" s="22">
        <v>1</v>
      </c>
      <c r="C1544" s="22" t="s">
        <v>1716</v>
      </c>
      <c r="E1544" s="100"/>
    </row>
    <row r="1545" spans="1:5" x14ac:dyDescent="0.3">
      <c r="A1545" s="73"/>
      <c r="B1545" s="22">
        <v>2</v>
      </c>
      <c r="C1545" s="22" t="s">
        <v>1717</v>
      </c>
      <c r="E1545" s="100"/>
    </row>
    <row r="1546" spans="1:5" x14ac:dyDescent="0.3">
      <c r="A1546" s="73"/>
      <c r="B1546" s="22">
        <v>3</v>
      </c>
      <c r="C1546" s="22" t="s">
        <v>1718</v>
      </c>
      <c r="E1546" s="100"/>
    </row>
    <row r="1547" spans="1:5" x14ac:dyDescent="0.3">
      <c r="A1547" s="73"/>
      <c r="B1547" s="22">
        <v>4</v>
      </c>
      <c r="C1547" s="22" t="s">
        <v>1719</v>
      </c>
      <c r="E1547" s="100"/>
    </row>
    <row r="1548" spans="1:5" x14ac:dyDescent="0.3">
      <c r="A1548" s="73"/>
      <c r="B1548" s="22">
        <v>5</v>
      </c>
      <c r="C1548" s="22" t="s">
        <v>1720</v>
      </c>
      <c r="E1548" s="100"/>
    </row>
    <row r="1549" spans="1:5" x14ac:dyDescent="0.3">
      <c r="A1549" s="73" t="s">
        <v>1744</v>
      </c>
      <c r="B1549" s="22">
        <v>0</v>
      </c>
      <c r="C1549" s="22" t="s">
        <v>1194</v>
      </c>
      <c r="D1549" t="s">
        <v>2499</v>
      </c>
      <c r="E1549" s="100"/>
    </row>
    <row r="1550" spans="1:5" x14ac:dyDescent="0.3">
      <c r="A1550" s="73"/>
      <c r="B1550" s="22">
        <v>1</v>
      </c>
      <c r="C1550" s="22" t="s">
        <v>1685</v>
      </c>
      <c r="E1550" s="100"/>
    </row>
    <row r="1551" spans="1:5" x14ac:dyDescent="0.3">
      <c r="A1551" s="73"/>
      <c r="B1551" s="22">
        <v>2</v>
      </c>
      <c r="C1551" s="22" t="s">
        <v>1690</v>
      </c>
      <c r="E1551" s="100"/>
    </row>
    <row r="1552" spans="1:5" x14ac:dyDescent="0.3">
      <c r="A1552" s="73"/>
      <c r="B1552" s="22">
        <v>3</v>
      </c>
      <c r="C1552" s="22" t="s">
        <v>1688</v>
      </c>
      <c r="E1552" s="100"/>
    </row>
    <row r="1553" spans="1:5" x14ac:dyDescent="0.3">
      <c r="A1553" s="73"/>
      <c r="B1553" s="22">
        <v>4</v>
      </c>
      <c r="C1553" s="22" t="s">
        <v>1689</v>
      </c>
      <c r="E1553" s="100"/>
    </row>
    <row r="1554" spans="1:5" x14ac:dyDescent="0.3">
      <c r="A1554" s="73"/>
      <c r="B1554" s="22">
        <v>5</v>
      </c>
      <c r="C1554" s="22" t="s">
        <v>1687</v>
      </c>
      <c r="E1554" s="100"/>
    </row>
    <row r="1555" spans="1:5" x14ac:dyDescent="0.3">
      <c r="A1555" s="73" t="s">
        <v>2960</v>
      </c>
      <c r="B1555" s="22">
        <v>0</v>
      </c>
      <c r="C1555" s="22" t="s">
        <v>1194</v>
      </c>
      <c r="D1555" t="s">
        <v>2500</v>
      </c>
      <c r="E1555" s="100"/>
    </row>
    <row r="1556" spans="1:5" x14ac:dyDescent="0.3">
      <c r="A1556" s="73"/>
      <c r="B1556" s="22">
        <v>1</v>
      </c>
      <c r="C1556" s="22" t="s">
        <v>2833</v>
      </c>
      <c r="E1556" s="100"/>
    </row>
    <row r="1557" spans="1:5" x14ac:dyDescent="0.3">
      <c r="A1557" s="73"/>
      <c r="B1557" s="22">
        <v>2</v>
      </c>
      <c r="C1557" s="22" t="s">
        <v>2834</v>
      </c>
      <c r="E1557" s="100"/>
    </row>
    <row r="1558" spans="1:5" x14ac:dyDescent="0.3">
      <c r="A1558" s="73"/>
      <c r="B1558" s="22">
        <v>3</v>
      </c>
      <c r="C1558" s="22" t="s">
        <v>2844</v>
      </c>
      <c r="E1558" s="100"/>
    </row>
    <row r="1559" spans="1:5" x14ac:dyDescent="0.3">
      <c r="A1559" s="73"/>
      <c r="B1559" s="22">
        <v>4</v>
      </c>
      <c r="C1559" s="22" t="s">
        <v>2845</v>
      </c>
      <c r="E1559" s="100"/>
    </row>
    <row r="1560" spans="1:5" x14ac:dyDescent="0.3">
      <c r="A1560" s="73"/>
      <c r="B1560" s="22">
        <v>5</v>
      </c>
      <c r="C1560" s="22" t="s">
        <v>2846</v>
      </c>
      <c r="E1560" s="100"/>
    </row>
    <row r="1561" spans="1:5" x14ac:dyDescent="0.3">
      <c r="A1561" s="73" t="s">
        <v>2961</v>
      </c>
      <c r="B1561" s="22">
        <v>0</v>
      </c>
      <c r="C1561" s="22" t="s">
        <v>1194</v>
      </c>
      <c r="E1561" s="100"/>
    </row>
    <row r="1562" spans="1:5" x14ac:dyDescent="0.3">
      <c r="B1562" s="22">
        <v>1</v>
      </c>
      <c r="C1562" s="22" t="s">
        <v>2835</v>
      </c>
      <c r="E1562" s="100"/>
    </row>
    <row r="1563" spans="1:5" x14ac:dyDescent="0.3">
      <c r="A1563" s="73"/>
      <c r="B1563" s="22">
        <v>2</v>
      </c>
      <c r="C1563" s="22" t="s">
        <v>2840</v>
      </c>
      <c r="E1563" s="100"/>
    </row>
    <row r="1564" spans="1:5" x14ac:dyDescent="0.3">
      <c r="A1564" s="73"/>
      <c r="B1564" s="22">
        <v>3</v>
      </c>
      <c r="C1564" s="22" t="s">
        <v>2841</v>
      </c>
      <c r="E1564" s="100"/>
    </row>
    <row r="1565" spans="1:5" x14ac:dyDescent="0.3">
      <c r="A1565" s="73"/>
      <c r="B1565" s="22">
        <v>4</v>
      </c>
      <c r="C1565" s="22" t="s">
        <v>2842</v>
      </c>
      <c r="E1565" s="100"/>
    </row>
    <row r="1566" spans="1:5" x14ac:dyDescent="0.3">
      <c r="A1566" s="73"/>
      <c r="B1566" s="22">
        <v>5</v>
      </c>
      <c r="C1566" s="22" t="s">
        <v>2843</v>
      </c>
      <c r="E1566" s="100"/>
    </row>
    <row r="1567" spans="1:5" x14ac:dyDescent="0.3">
      <c r="A1567" s="73" t="s">
        <v>2962</v>
      </c>
      <c r="B1567" s="22">
        <v>0</v>
      </c>
      <c r="C1567" s="22" t="s">
        <v>1194</v>
      </c>
      <c r="E1567" s="100"/>
    </row>
    <row r="1568" spans="1:5" x14ac:dyDescent="0.3">
      <c r="A1568" s="73"/>
      <c r="B1568" s="22">
        <v>1</v>
      </c>
      <c r="C1568" s="22" t="s">
        <v>2836</v>
      </c>
      <c r="E1568" s="100"/>
    </row>
    <row r="1569" spans="1:5" x14ac:dyDescent="0.3">
      <c r="B1569" s="22">
        <v>2</v>
      </c>
      <c r="C1569" s="22" t="s">
        <v>2837</v>
      </c>
      <c r="E1569" s="100"/>
    </row>
    <row r="1570" spans="1:5" x14ac:dyDescent="0.3">
      <c r="A1570" s="73"/>
      <c r="B1570" s="22">
        <v>3</v>
      </c>
      <c r="C1570" s="22" t="s">
        <v>2854</v>
      </c>
      <c r="E1570" s="100"/>
    </row>
    <row r="1571" spans="1:5" x14ac:dyDescent="0.3">
      <c r="A1571" s="73"/>
      <c r="B1571" s="22">
        <v>4</v>
      </c>
      <c r="C1571" s="22" t="s">
        <v>2838</v>
      </c>
      <c r="E1571" s="100"/>
    </row>
    <row r="1572" spans="1:5" x14ac:dyDescent="0.3">
      <c r="A1572" s="73"/>
      <c r="B1572" s="22">
        <v>5</v>
      </c>
      <c r="C1572" s="22" t="s">
        <v>2839</v>
      </c>
      <c r="E1572" s="100"/>
    </row>
    <row r="1573" spans="1:5" x14ac:dyDescent="0.3">
      <c r="A1573" s="73" t="s">
        <v>2963</v>
      </c>
      <c r="B1573" s="22">
        <v>0</v>
      </c>
      <c r="C1573" s="22" t="s">
        <v>1194</v>
      </c>
      <c r="E1573" s="100"/>
    </row>
    <row r="1574" spans="1:5" x14ac:dyDescent="0.3">
      <c r="A1574" s="73"/>
      <c r="B1574" s="22">
        <v>1</v>
      </c>
      <c r="C1574" s="22" t="s">
        <v>2847</v>
      </c>
      <c r="E1574" s="100"/>
    </row>
    <row r="1575" spans="1:5" x14ac:dyDescent="0.3">
      <c r="A1575" s="73"/>
      <c r="B1575" s="22">
        <v>2</v>
      </c>
      <c r="C1575" s="22" t="s">
        <v>2849</v>
      </c>
      <c r="E1575" s="100"/>
    </row>
    <row r="1576" spans="1:5" x14ac:dyDescent="0.3">
      <c r="B1576" s="22">
        <v>3</v>
      </c>
      <c r="C1576" s="22" t="s">
        <v>2850</v>
      </c>
      <c r="E1576" s="100"/>
    </row>
    <row r="1577" spans="1:5" x14ac:dyDescent="0.3">
      <c r="A1577" s="73"/>
      <c r="B1577" s="22">
        <v>4</v>
      </c>
      <c r="C1577" s="22" t="s">
        <v>2848</v>
      </c>
      <c r="E1577" s="100"/>
    </row>
    <row r="1578" spans="1:5" x14ac:dyDescent="0.3">
      <c r="A1578" s="73"/>
      <c r="B1578" s="22">
        <v>5</v>
      </c>
      <c r="C1578" s="22" t="s">
        <v>2851</v>
      </c>
      <c r="E1578" s="100"/>
    </row>
    <row r="1579" spans="1:5" x14ac:dyDescent="0.3">
      <c r="A1579" s="73" t="s">
        <v>2964</v>
      </c>
      <c r="B1579" s="22">
        <v>0</v>
      </c>
      <c r="C1579" s="22" t="s">
        <v>1194</v>
      </c>
      <c r="E1579" s="100"/>
    </row>
    <row r="1580" spans="1:5" x14ac:dyDescent="0.3">
      <c r="A1580" s="73"/>
      <c r="B1580" s="22">
        <v>1</v>
      </c>
      <c r="C1580" s="22" t="s">
        <v>2901</v>
      </c>
      <c r="E1580" s="100"/>
    </row>
    <row r="1581" spans="1:5" x14ac:dyDescent="0.3">
      <c r="A1581" s="73"/>
      <c r="B1581" s="22">
        <v>2</v>
      </c>
      <c r="C1581" s="22" t="s">
        <v>2852</v>
      </c>
      <c r="E1581" s="100"/>
    </row>
    <row r="1582" spans="1:5" x14ac:dyDescent="0.3">
      <c r="B1582" s="22">
        <v>3</v>
      </c>
      <c r="C1582" s="22" t="s">
        <v>2900</v>
      </c>
      <c r="E1582" s="100"/>
    </row>
    <row r="1583" spans="1:5" x14ac:dyDescent="0.3">
      <c r="A1583" s="73"/>
      <c r="B1583" s="22">
        <v>4</v>
      </c>
      <c r="C1583" s="22" t="s">
        <v>2898</v>
      </c>
      <c r="E1583" s="100"/>
    </row>
    <row r="1584" spans="1:5" x14ac:dyDescent="0.3">
      <c r="A1584" s="73"/>
      <c r="B1584" s="22">
        <v>5</v>
      </c>
      <c r="C1584" s="22" t="s">
        <v>2899</v>
      </c>
      <c r="E1584" s="100"/>
    </row>
    <row r="1585" spans="1:5" x14ac:dyDescent="0.3">
      <c r="A1585" s="73" t="s">
        <v>1750</v>
      </c>
      <c r="B1585" s="22">
        <v>0</v>
      </c>
      <c r="C1585" s="22" t="s">
        <v>1194</v>
      </c>
      <c r="E1585" s="100"/>
    </row>
    <row r="1586" spans="1:5" x14ac:dyDescent="0.3">
      <c r="A1586" s="73"/>
      <c r="B1586" s="22">
        <v>1</v>
      </c>
      <c r="C1586" s="22" t="s">
        <v>1705</v>
      </c>
      <c r="E1586" s="100"/>
    </row>
    <row r="1587" spans="1:5" x14ac:dyDescent="0.3">
      <c r="A1587" s="73"/>
      <c r="B1587" s="22">
        <v>2</v>
      </c>
      <c r="C1587" s="22" t="s">
        <v>1707</v>
      </c>
      <c r="E1587" s="100"/>
    </row>
    <row r="1588" spans="1:5" x14ac:dyDescent="0.3">
      <c r="A1588" s="73"/>
      <c r="B1588" s="22">
        <v>3</v>
      </c>
      <c r="C1588" s="22" t="s">
        <v>1708</v>
      </c>
      <c r="E1588" s="100"/>
    </row>
    <row r="1589" spans="1:5" x14ac:dyDescent="0.3">
      <c r="A1589" s="73"/>
      <c r="B1589" s="22">
        <v>4</v>
      </c>
      <c r="C1589" s="22" t="s">
        <v>2853</v>
      </c>
      <c r="E1589" s="100"/>
    </row>
    <row r="1590" spans="1:5" x14ac:dyDescent="0.3">
      <c r="A1590" s="73"/>
      <c r="B1590" s="22">
        <v>5</v>
      </c>
      <c r="C1590" s="22" t="s">
        <v>1704</v>
      </c>
      <c r="E1590" s="100"/>
    </row>
    <row r="1591" spans="1:5" x14ac:dyDescent="0.3">
      <c r="A1591" s="73" t="s">
        <v>1751</v>
      </c>
      <c r="B1591" s="22">
        <v>0</v>
      </c>
      <c r="C1591" s="22" t="s">
        <v>1194</v>
      </c>
      <c r="E1591" s="100"/>
    </row>
    <row r="1592" spans="1:5" x14ac:dyDescent="0.3">
      <c r="A1592" s="73"/>
      <c r="B1592" s="22">
        <v>1</v>
      </c>
      <c r="C1592" s="22" t="s">
        <v>1692</v>
      </c>
      <c r="E1592" s="100"/>
    </row>
    <row r="1593" spans="1:5" x14ac:dyDescent="0.3">
      <c r="A1593" s="73"/>
      <c r="B1593" s="22">
        <v>2</v>
      </c>
      <c r="C1593" s="22" t="s">
        <v>1693</v>
      </c>
      <c r="E1593" s="100"/>
    </row>
    <row r="1594" spans="1:5" x14ac:dyDescent="0.3">
      <c r="A1594" s="73"/>
      <c r="B1594" s="22">
        <v>3</v>
      </c>
      <c r="C1594" s="22" t="s">
        <v>1700</v>
      </c>
      <c r="E1594" s="100"/>
    </row>
    <row r="1595" spans="1:5" x14ac:dyDescent="0.3">
      <c r="A1595" s="73"/>
      <c r="B1595" s="22">
        <v>4</v>
      </c>
      <c r="C1595" s="22" t="s">
        <v>1694</v>
      </c>
      <c r="E1595" s="100"/>
    </row>
    <row r="1596" spans="1:5" x14ac:dyDescent="0.3">
      <c r="A1596" s="73"/>
      <c r="B1596" s="22">
        <v>5</v>
      </c>
      <c r="C1596" s="22" t="s">
        <v>1695</v>
      </c>
      <c r="E1596" s="100"/>
    </row>
    <row r="1597" spans="1:5" x14ac:dyDescent="0.3">
      <c r="A1597" s="73" t="s">
        <v>2938</v>
      </c>
      <c r="B1597" s="22">
        <v>0</v>
      </c>
      <c r="C1597" s="22" t="s">
        <v>1194</v>
      </c>
      <c r="E1597" s="100"/>
    </row>
    <row r="1598" spans="1:5" x14ac:dyDescent="0.3">
      <c r="A1598" s="73"/>
      <c r="B1598" s="22">
        <v>1</v>
      </c>
      <c r="C1598" s="22" t="s">
        <v>1696</v>
      </c>
      <c r="E1598" s="100"/>
    </row>
    <row r="1599" spans="1:5" x14ac:dyDescent="0.3">
      <c r="A1599" s="73"/>
      <c r="B1599" s="22">
        <v>2</v>
      </c>
      <c r="C1599" s="22" t="s">
        <v>1697</v>
      </c>
      <c r="E1599" s="100"/>
    </row>
    <row r="1600" spans="1:5" x14ac:dyDescent="0.3">
      <c r="A1600" s="73"/>
      <c r="B1600" s="22">
        <v>3</v>
      </c>
      <c r="C1600" s="22" t="s">
        <v>1698</v>
      </c>
      <c r="E1600" s="100"/>
    </row>
    <row r="1601" spans="1:5" x14ac:dyDescent="0.3">
      <c r="A1601" s="73"/>
      <c r="B1601" s="22">
        <v>4</v>
      </c>
      <c r="C1601" s="22" t="s">
        <v>1694</v>
      </c>
      <c r="E1601" s="100"/>
    </row>
    <row r="1602" spans="1:5" x14ac:dyDescent="0.3">
      <c r="A1602" s="73"/>
      <c r="B1602" s="22">
        <v>5</v>
      </c>
      <c r="C1602" s="22" t="s">
        <v>1699</v>
      </c>
      <c r="E1602" s="100"/>
    </row>
    <row r="1603" spans="1:5" x14ac:dyDescent="0.3">
      <c r="A1603" s="73" t="s">
        <v>2939</v>
      </c>
      <c r="B1603" s="22">
        <v>0</v>
      </c>
      <c r="C1603" s="22" t="s">
        <v>1194</v>
      </c>
      <c r="E1603" s="100"/>
    </row>
    <row r="1604" spans="1:5" x14ac:dyDescent="0.3">
      <c r="A1604" s="73"/>
      <c r="B1604" s="22">
        <v>1</v>
      </c>
      <c r="C1604" s="22" t="s">
        <v>1706</v>
      </c>
      <c r="E1604" s="100"/>
    </row>
    <row r="1605" spans="1:5" x14ac:dyDescent="0.3">
      <c r="A1605" s="73"/>
      <c r="B1605" s="22">
        <v>2</v>
      </c>
      <c r="C1605" s="22" t="s">
        <v>1703</v>
      </c>
      <c r="E1605" s="100"/>
    </row>
    <row r="1606" spans="1:5" x14ac:dyDescent="0.3">
      <c r="A1606" s="73"/>
      <c r="B1606" s="22">
        <v>3</v>
      </c>
      <c r="C1606" s="22" t="s">
        <v>1702</v>
      </c>
      <c r="E1606" s="100"/>
    </row>
    <row r="1607" spans="1:5" x14ac:dyDescent="0.3">
      <c r="A1607" s="73"/>
      <c r="B1607" s="22">
        <v>4</v>
      </c>
      <c r="C1607" s="22" t="s">
        <v>1701</v>
      </c>
      <c r="E1607" s="100"/>
    </row>
    <row r="1608" spans="1:5" x14ac:dyDescent="0.3">
      <c r="A1608" s="73"/>
      <c r="B1608" s="22">
        <v>5</v>
      </c>
      <c r="C1608" s="22" t="s">
        <v>1731</v>
      </c>
      <c r="E1608" s="100"/>
    </row>
    <row r="1609" spans="1:5" x14ac:dyDescent="0.3">
      <c r="A1609" s="73" t="s">
        <v>2375</v>
      </c>
      <c r="B1609" s="22">
        <v>0</v>
      </c>
      <c r="C1609" s="22" t="s">
        <v>1194</v>
      </c>
      <c r="E1609" s="100"/>
    </row>
    <row r="1610" spans="1:5" x14ac:dyDescent="0.3">
      <c r="A1610" s="73"/>
      <c r="B1610" s="22">
        <v>1</v>
      </c>
      <c r="C1610" s="22" t="s">
        <v>2370</v>
      </c>
      <c r="E1610" s="100"/>
    </row>
    <row r="1611" spans="1:5" x14ac:dyDescent="0.3">
      <c r="A1611" s="73"/>
      <c r="B1611" s="22">
        <v>2</v>
      </c>
      <c r="C1611" s="22" t="s">
        <v>2372</v>
      </c>
      <c r="E1611" s="100"/>
    </row>
    <row r="1612" spans="1:5" x14ac:dyDescent="0.3">
      <c r="A1612" s="73"/>
      <c r="B1612" s="22">
        <v>3</v>
      </c>
      <c r="C1612" s="22" t="s">
        <v>2374</v>
      </c>
      <c r="E1612" s="100"/>
    </row>
    <row r="1613" spans="1:5" x14ac:dyDescent="0.3">
      <c r="A1613" s="73"/>
      <c r="B1613" s="22">
        <v>4</v>
      </c>
      <c r="C1613" s="22" t="s">
        <v>2373</v>
      </c>
      <c r="E1613" s="100"/>
    </row>
    <row r="1614" spans="1:5" x14ac:dyDescent="0.3">
      <c r="A1614" s="73"/>
      <c r="B1614" s="22">
        <v>5</v>
      </c>
      <c r="C1614" s="22" t="s">
        <v>2371</v>
      </c>
      <c r="E1614" s="100"/>
    </row>
    <row r="1615" spans="1:5" x14ac:dyDescent="0.3">
      <c r="A1615" s="73" t="s">
        <v>2940</v>
      </c>
      <c r="B1615" s="22">
        <v>0</v>
      </c>
      <c r="C1615" s="22" t="s">
        <v>1194</v>
      </c>
      <c r="E1615" s="100"/>
    </row>
    <row r="1616" spans="1:5" x14ac:dyDescent="0.3">
      <c r="A1616" s="73"/>
      <c r="B1616" s="22">
        <v>1</v>
      </c>
      <c r="C1616" s="22" t="s">
        <v>2314</v>
      </c>
      <c r="E1616" s="100"/>
    </row>
    <row r="1617" spans="1:5" x14ac:dyDescent="0.3">
      <c r="A1617" s="73"/>
      <c r="B1617" s="22">
        <v>2</v>
      </c>
      <c r="C1617" s="22" t="s">
        <v>2315</v>
      </c>
      <c r="E1617" s="100"/>
    </row>
    <row r="1618" spans="1:5" x14ac:dyDescent="0.3">
      <c r="A1618" s="73"/>
      <c r="B1618" s="22">
        <v>3</v>
      </c>
      <c r="C1618" s="22" t="s">
        <v>2313</v>
      </c>
      <c r="E1618" s="100"/>
    </row>
    <row r="1619" spans="1:5" x14ac:dyDescent="0.3">
      <c r="A1619" s="73"/>
      <c r="B1619" s="22">
        <v>4</v>
      </c>
      <c r="C1619" s="22" t="s">
        <v>2316</v>
      </c>
      <c r="E1619" s="100"/>
    </row>
    <row r="1620" spans="1:5" x14ac:dyDescent="0.3">
      <c r="A1620" s="73"/>
      <c r="B1620" s="22">
        <v>5</v>
      </c>
      <c r="C1620" s="22" t="s">
        <v>2312</v>
      </c>
      <c r="E1620" s="100"/>
    </row>
    <row r="1621" spans="1:5" x14ac:dyDescent="0.3">
      <c r="A1621" s="73" t="s">
        <v>1754</v>
      </c>
      <c r="B1621" s="22">
        <v>0</v>
      </c>
      <c r="C1621" s="22" t="s">
        <v>1194</v>
      </c>
      <c r="E1621" s="100"/>
    </row>
    <row r="1622" spans="1:5" x14ac:dyDescent="0.3">
      <c r="A1622" s="73"/>
      <c r="B1622" s="22">
        <v>1</v>
      </c>
      <c r="C1622" s="22" t="s">
        <v>1756</v>
      </c>
      <c r="E1622" s="100"/>
    </row>
    <row r="1623" spans="1:5" x14ac:dyDescent="0.3">
      <c r="A1623" s="73"/>
      <c r="B1623" s="22">
        <v>2</v>
      </c>
      <c r="C1623" s="22" t="s">
        <v>1691</v>
      </c>
      <c r="E1623" s="100"/>
    </row>
    <row r="1624" spans="1:5" x14ac:dyDescent="0.3">
      <c r="A1624" s="73"/>
      <c r="B1624" s="22">
        <v>3</v>
      </c>
      <c r="C1624" s="22" t="s">
        <v>1714</v>
      </c>
      <c r="E1624" s="100"/>
    </row>
    <row r="1625" spans="1:5" x14ac:dyDescent="0.3">
      <c r="A1625" s="73"/>
      <c r="B1625" s="22">
        <v>4</v>
      </c>
      <c r="C1625" s="22" t="s">
        <v>1715</v>
      </c>
      <c r="E1625" s="100"/>
    </row>
    <row r="1626" spans="1:5" x14ac:dyDescent="0.3">
      <c r="A1626" s="73"/>
      <c r="B1626" s="22">
        <v>5</v>
      </c>
      <c r="C1626" s="22" t="s">
        <v>3549</v>
      </c>
      <c r="E1626" s="100"/>
    </row>
    <row r="1627" spans="1:5" x14ac:dyDescent="0.3">
      <c r="A1627" s="73" t="s">
        <v>1755</v>
      </c>
      <c r="B1627" s="22">
        <v>0</v>
      </c>
      <c r="C1627" s="22" t="s">
        <v>1194</v>
      </c>
      <c r="E1627" s="100"/>
    </row>
    <row r="1628" spans="1:5" x14ac:dyDescent="0.3">
      <c r="A1628" s="73"/>
      <c r="B1628" s="22">
        <v>1</v>
      </c>
      <c r="C1628" s="22" t="s">
        <v>1709</v>
      </c>
      <c r="E1628" s="100"/>
    </row>
    <row r="1629" spans="1:5" x14ac:dyDescent="0.3">
      <c r="A1629" s="73"/>
      <c r="B1629" s="22">
        <v>2</v>
      </c>
      <c r="C1629" s="22" t="s">
        <v>1710</v>
      </c>
      <c r="E1629" s="100"/>
    </row>
    <row r="1630" spans="1:5" x14ac:dyDescent="0.3">
      <c r="A1630" s="73"/>
      <c r="B1630" s="22">
        <v>3</v>
      </c>
      <c r="C1630" s="22" t="s">
        <v>1713</v>
      </c>
      <c r="E1630" s="100"/>
    </row>
    <row r="1631" spans="1:5" x14ac:dyDescent="0.3">
      <c r="A1631" s="73"/>
      <c r="B1631" s="22">
        <v>4</v>
      </c>
      <c r="C1631" s="22" t="s">
        <v>1712</v>
      </c>
      <c r="E1631" s="100"/>
    </row>
    <row r="1632" spans="1:5" x14ac:dyDescent="0.3">
      <c r="A1632" s="73"/>
      <c r="B1632" s="22">
        <v>5</v>
      </c>
      <c r="C1632" s="22" t="s">
        <v>1711</v>
      </c>
      <c r="E1632" s="100"/>
    </row>
    <row r="1633" spans="1:5" x14ac:dyDescent="0.3">
      <c r="A1633" s="73" t="s">
        <v>3539</v>
      </c>
      <c r="B1633" s="22">
        <v>0</v>
      </c>
      <c r="C1633" s="22" t="s">
        <v>1194</v>
      </c>
      <c r="E1633" s="100"/>
    </row>
    <row r="1634" spans="1:5" x14ac:dyDescent="0.3">
      <c r="A1634" s="73"/>
      <c r="B1634" s="22">
        <v>1</v>
      </c>
      <c r="C1634" s="22" t="s">
        <v>3544</v>
      </c>
      <c r="E1634" s="100"/>
    </row>
    <row r="1635" spans="1:5" x14ac:dyDescent="0.3">
      <c r="A1635" s="73"/>
      <c r="B1635" s="22">
        <v>2</v>
      </c>
      <c r="C1635" s="22" t="s">
        <v>3545</v>
      </c>
      <c r="E1635" s="100"/>
    </row>
    <row r="1636" spans="1:5" x14ac:dyDescent="0.3">
      <c r="A1636" s="73"/>
      <c r="B1636" s="22">
        <v>3</v>
      </c>
      <c r="C1636" s="22" t="s">
        <v>3546</v>
      </c>
      <c r="E1636" s="100"/>
    </row>
    <row r="1637" spans="1:5" x14ac:dyDescent="0.3">
      <c r="A1637" s="73"/>
      <c r="B1637" s="22">
        <v>4</v>
      </c>
      <c r="C1637" s="22" t="s">
        <v>3547</v>
      </c>
      <c r="E1637" s="100"/>
    </row>
    <row r="1638" spans="1:5" x14ac:dyDescent="0.3">
      <c r="A1638" s="73"/>
      <c r="B1638" s="22">
        <v>5</v>
      </c>
      <c r="C1638" s="22" t="s">
        <v>3548</v>
      </c>
      <c r="E1638" s="100"/>
    </row>
    <row r="1639" spans="1:5" x14ac:dyDescent="0.3">
      <c r="A1639" s="22" t="s">
        <v>3936</v>
      </c>
      <c r="B1639" s="22">
        <v>0</v>
      </c>
      <c r="C1639" s="22" t="s">
        <v>1194</v>
      </c>
      <c r="E1639" s="100"/>
    </row>
    <row r="1640" spans="1:5" x14ac:dyDescent="0.3">
      <c r="A1640" s="22"/>
      <c r="B1640" s="22">
        <v>1</v>
      </c>
      <c r="C1640" s="22" t="s">
        <v>3941</v>
      </c>
      <c r="E1640" s="100"/>
    </row>
    <row r="1641" spans="1:5" x14ac:dyDescent="0.3">
      <c r="A1641" s="22"/>
      <c r="B1641" s="22">
        <v>2</v>
      </c>
      <c r="C1641" s="22" t="s">
        <v>3940</v>
      </c>
      <c r="E1641" s="100"/>
    </row>
    <row r="1642" spans="1:5" x14ac:dyDescent="0.3">
      <c r="A1642" s="22"/>
      <c r="B1642" s="22">
        <v>3</v>
      </c>
      <c r="C1642" s="22" t="s">
        <v>3942</v>
      </c>
      <c r="E1642" s="100"/>
    </row>
    <row r="1643" spans="1:5" x14ac:dyDescent="0.3">
      <c r="A1643" s="22"/>
      <c r="B1643" s="22">
        <v>4</v>
      </c>
      <c r="C1643" s="22" t="s">
        <v>3943</v>
      </c>
      <c r="E1643" s="100"/>
    </row>
    <row r="1644" spans="1:5" x14ac:dyDescent="0.3">
      <c r="A1644" s="22"/>
      <c r="B1644" s="22">
        <v>5</v>
      </c>
      <c r="C1644" s="22" t="s">
        <v>3944</v>
      </c>
      <c r="E1644" s="100"/>
    </row>
    <row r="1645" spans="1:5" x14ac:dyDescent="0.3">
      <c r="A1645" s="22"/>
      <c r="B1645" s="22">
        <v>6</v>
      </c>
      <c r="C1645" s="22" t="s">
        <v>3945</v>
      </c>
      <c r="E1645" s="100"/>
    </row>
    <row r="1646" spans="1:5" ht="15.15" thickBot="1" x14ac:dyDescent="0.35"/>
    <row r="1647" spans="1:5" ht="15.15" thickBot="1" x14ac:dyDescent="0.35">
      <c r="A1647" s="1013" t="s">
        <v>560</v>
      </c>
      <c r="B1647" s="1014"/>
      <c r="C1647" s="1014"/>
    </row>
    <row r="1648" spans="1:5" x14ac:dyDescent="0.3">
      <c r="A1648" s="53" t="s">
        <v>325</v>
      </c>
      <c r="B1648" s="65" t="s">
        <v>19</v>
      </c>
      <c r="C1648" s="65" t="s">
        <v>1171</v>
      </c>
    </row>
    <row r="1649" spans="1:5" x14ac:dyDescent="0.3">
      <c r="A1649" s="24" t="s">
        <v>326</v>
      </c>
      <c r="B1649" s="22">
        <v>0</v>
      </c>
      <c r="C1649" s="22" t="s">
        <v>1194</v>
      </c>
      <c r="E1649" s="2"/>
    </row>
    <row r="1650" spans="1:5" x14ac:dyDescent="0.3">
      <c r="A1650" s="24"/>
      <c r="B1650" s="22">
        <v>1</v>
      </c>
      <c r="C1650" s="22" t="s">
        <v>1177</v>
      </c>
      <c r="E1650" s="2"/>
    </row>
    <row r="1651" spans="1:5" x14ac:dyDescent="0.3">
      <c r="A1651" s="72"/>
      <c r="B1651" s="22">
        <v>2</v>
      </c>
      <c r="C1651" s="22" t="s">
        <v>1178</v>
      </c>
      <c r="E1651" s="100"/>
    </row>
    <row r="1652" spans="1:5" x14ac:dyDescent="0.3">
      <c r="A1652" s="72"/>
      <c r="B1652" s="22">
        <v>3</v>
      </c>
      <c r="C1652" s="22" t="s">
        <v>1827</v>
      </c>
      <c r="E1652" s="100"/>
    </row>
    <row r="1653" spans="1:5" x14ac:dyDescent="0.3">
      <c r="A1653" s="72"/>
      <c r="B1653" s="22">
        <v>4</v>
      </c>
      <c r="C1653" s="22" t="s">
        <v>1826</v>
      </c>
      <c r="E1653" s="100"/>
    </row>
    <row r="1654" spans="1:5" x14ac:dyDescent="0.3">
      <c r="A1654" s="72"/>
      <c r="B1654" s="22">
        <v>5</v>
      </c>
      <c r="C1654" s="22" t="s">
        <v>1190</v>
      </c>
      <c r="E1654" s="100"/>
    </row>
    <row r="1655" spans="1:5" x14ac:dyDescent="0.3">
      <c r="A1655" s="24" t="s">
        <v>328</v>
      </c>
      <c r="B1655" s="22">
        <v>0</v>
      </c>
      <c r="C1655" s="22" t="s">
        <v>1194</v>
      </c>
      <c r="E1655" s="100"/>
    </row>
    <row r="1656" spans="1:5" x14ac:dyDescent="0.3">
      <c r="A1656" s="72"/>
      <c r="B1656" s="22">
        <v>1</v>
      </c>
      <c r="C1656" s="22" t="s">
        <v>1760</v>
      </c>
      <c r="E1656" s="100"/>
    </row>
    <row r="1657" spans="1:5" x14ac:dyDescent="0.3">
      <c r="A1657" s="72"/>
      <c r="B1657" s="22">
        <v>2</v>
      </c>
      <c r="C1657" s="22" t="s">
        <v>1773</v>
      </c>
      <c r="E1657" s="100"/>
    </row>
    <row r="1658" spans="1:5" x14ac:dyDescent="0.3">
      <c r="A1658" s="72"/>
      <c r="B1658" s="22">
        <v>3</v>
      </c>
      <c r="C1658" s="22" t="s">
        <v>1774</v>
      </c>
      <c r="E1658" s="100"/>
    </row>
    <row r="1659" spans="1:5" x14ac:dyDescent="0.3">
      <c r="A1659" s="72"/>
      <c r="B1659" s="22">
        <v>4</v>
      </c>
      <c r="C1659" s="22" t="s">
        <v>2214</v>
      </c>
      <c r="E1659" s="100"/>
    </row>
    <row r="1660" spans="1:5" x14ac:dyDescent="0.3">
      <c r="A1660" s="72"/>
      <c r="B1660" s="22">
        <v>5</v>
      </c>
      <c r="C1660" s="22" t="s">
        <v>1761</v>
      </c>
      <c r="E1660" s="100"/>
    </row>
    <row r="1661" spans="1:5" x14ac:dyDescent="0.3">
      <c r="A1661" s="24" t="s">
        <v>329</v>
      </c>
      <c r="B1661" s="22">
        <v>0</v>
      </c>
      <c r="C1661" s="22" t="s">
        <v>1194</v>
      </c>
      <c r="E1661" s="100"/>
    </row>
    <row r="1662" spans="1:5" x14ac:dyDescent="0.3">
      <c r="A1662" s="24"/>
      <c r="B1662" s="22">
        <v>1</v>
      </c>
      <c r="C1662" s="22" t="s">
        <v>1762</v>
      </c>
      <c r="E1662" s="100"/>
    </row>
    <row r="1663" spans="1:5" x14ac:dyDescent="0.3">
      <c r="A1663" s="24"/>
      <c r="B1663" s="22">
        <v>2</v>
      </c>
      <c r="C1663" s="22" t="s">
        <v>1775</v>
      </c>
      <c r="E1663" s="100"/>
    </row>
    <row r="1664" spans="1:5" x14ac:dyDescent="0.3">
      <c r="A1664" s="24"/>
      <c r="B1664" s="22">
        <v>3</v>
      </c>
      <c r="C1664" s="22" t="s">
        <v>1788</v>
      </c>
      <c r="E1664" s="100"/>
    </row>
    <row r="1665" spans="1:5" x14ac:dyDescent="0.3">
      <c r="A1665" s="24"/>
      <c r="B1665" s="22">
        <v>4</v>
      </c>
      <c r="C1665" s="22" t="s">
        <v>1763</v>
      </c>
      <c r="E1665" s="100"/>
    </row>
    <row r="1666" spans="1:5" x14ac:dyDescent="0.3">
      <c r="A1666" s="24"/>
      <c r="B1666" s="22">
        <v>5</v>
      </c>
      <c r="C1666" s="22" t="s">
        <v>2215</v>
      </c>
      <c r="E1666" s="100"/>
    </row>
    <row r="1667" spans="1:5" x14ac:dyDescent="0.3">
      <c r="A1667" s="24" t="s">
        <v>330</v>
      </c>
      <c r="B1667" s="22">
        <v>0</v>
      </c>
      <c r="C1667" s="22" t="s">
        <v>1194</v>
      </c>
      <c r="E1667" s="100"/>
    </row>
    <row r="1668" spans="1:5" x14ac:dyDescent="0.3">
      <c r="A1668" s="24"/>
      <c r="B1668" s="22">
        <v>1</v>
      </c>
      <c r="C1668" s="26" t="s">
        <v>2146</v>
      </c>
      <c r="E1668" s="100"/>
    </row>
    <row r="1669" spans="1:5" x14ac:dyDescent="0.3">
      <c r="A1669" s="24"/>
      <c r="B1669" s="22">
        <v>2</v>
      </c>
      <c r="C1669" s="26" t="s">
        <v>2145</v>
      </c>
      <c r="E1669" s="100"/>
    </row>
    <row r="1670" spans="1:5" x14ac:dyDescent="0.3">
      <c r="A1670" s="24"/>
      <c r="B1670" s="22">
        <v>3</v>
      </c>
      <c r="C1670" s="26" t="s">
        <v>2144</v>
      </c>
      <c r="E1670" s="100"/>
    </row>
    <row r="1671" spans="1:5" x14ac:dyDescent="0.3">
      <c r="A1671" s="24"/>
      <c r="B1671" s="22">
        <v>4</v>
      </c>
      <c r="C1671" s="26" t="s">
        <v>2143</v>
      </c>
      <c r="E1671" s="100"/>
    </row>
    <row r="1672" spans="1:5" x14ac:dyDescent="0.3">
      <c r="A1672" s="24"/>
      <c r="B1672" s="22">
        <v>5</v>
      </c>
      <c r="C1672" s="26" t="s">
        <v>2142</v>
      </c>
      <c r="E1672" s="100"/>
    </row>
    <row r="1673" spans="1:5" x14ac:dyDescent="0.3">
      <c r="A1673" s="24" t="s">
        <v>407</v>
      </c>
      <c r="B1673" s="22">
        <v>0</v>
      </c>
      <c r="C1673" s="22" t="s">
        <v>1194</v>
      </c>
      <c r="E1673" s="100"/>
    </row>
    <row r="1674" spans="1:5" x14ac:dyDescent="0.3">
      <c r="A1674" s="24"/>
      <c r="B1674" s="22">
        <v>1</v>
      </c>
      <c r="C1674" s="22" t="s">
        <v>1812</v>
      </c>
      <c r="E1674" s="100"/>
    </row>
    <row r="1675" spans="1:5" x14ac:dyDescent="0.3">
      <c r="A1675" s="24"/>
      <c r="B1675" s="22">
        <v>2</v>
      </c>
      <c r="C1675" s="22" t="s">
        <v>1777</v>
      </c>
      <c r="E1675" s="100"/>
    </row>
    <row r="1676" spans="1:5" x14ac:dyDescent="0.3">
      <c r="A1676" s="24"/>
      <c r="B1676" s="22">
        <v>3</v>
      </c>
      <c r="C1676" s="22" t="s">
        <v>1778</v>
      </c>
      <c r="E1676" s="100"/>
    </row>
    <row r="1677" spans="1:5" x14ac:dyDescent="0.3">
      <c r="A1677" s="24"/>
      <c r="B1677" s="22">
        <v>4</v>
      </c>
      <c r="C1677" s="22" t="s">
        <v>1776</v>
      </c>
      <c r="E1677" s="100"/>
    </row>
    <row r="1678" spans="1:5" x14ac:dyDescent="0.3">
      <c r="A1678" s="24"/>
      <c r="B1678" s="22">
        <v>5</v>
      </c>
      <c r="C1678" s="22" t="s">
        <v>1811</v>
      </c>
      <c r="E1678" s="100"/>
    </row>
    <row r="1679" spans="1:5" x14ac:dyDescent="0.3">
      <c r="A1679" s="24" t="s">
        <v>807</v>
      </c>
      <c r="B1679" s="22">
        <v>0</v>
      </c>
      <c r="C1679" s="22" t="s">
        <v>1194</v>
      </c>
      <c r="E1679" s="100"/>
    </row>
    <row r="1680" spans="1:5" x14ac:dyDescent="0.3">
      <c r="A1680" s="24"/>
      <c r="B1680" s="22">
        <v>1</v>
      </c>
      <c r="C1680" s="22" t="s">
        <v>1780</v>
      </c>
      <c r="E1680" s="100"/>
    </row>
    <row r="1681" spans="1:5" x14ac:dyDescent="0.3">
      <c r="A1681" s="24"/>
      <c r="B1681" s="22">
        <v>2</v>
      </c>
      <c r="C1681" s="22" t="s">
        <v>1781</v>
      </c>
      <c r="E1681" s="100"/>
    </row>
    <row r="1682" spans="1:5" x14ac:dyDescent="0.3">
      <c r="A1682" s="24"/>
      <c r="B1682" s="22">
        <v>3</v>
      </c>
      <c r="C1682" s="22" t="s">
        <v>1782</v>
      </c>
      <c r="E1682" s="100"/>
    </row>
    <row r="1683" spans="1:5" x14ac:dyDescent="0.3">
      <c r="A1683" s="24"/>
      <c r="B1683" s="22">
        <v>4</v>
      </c>
      <c r="C1683" s="22" t="s">
        <v>1783</v>
      </c>
      <c r="E1683" s="100"/>
    </row>
    <row r="1684" spans="1:5" x14ac:dyDescent="0.3">
      <c r="A1684" s="24"/>
      <c r="B1684" s="22">
        <v>5</v>
      </c>
      <c r="C1684" s="22" t="s">
        <v>1764</v>
      </c>
      <c r="E1684" s="100"/>
    </row>
    <row r="1685" spans="1:5" x14ac:dyDescent="0.3">
      <c r="A1685" s="24" t="s">
        <v>808</v>
      </c>
      <c r="B1685" s="22">
        <v>0</v>
      </c>
      <c r="C1685" s="22" t="s">
        <v>1194</v>
      </c>
      <c r="E1685" s="100"/>
    </row>
    <row r="1686" spans="1:5" x14ac:dyDescent="0.3">
      <c r="A1686" s="24"/>
      <c r="B1686" s="22">
        <v>1</v>
      </c>
      <c r="C1686" s="22" t="s">
        <v>1785</v>
      </c>
      <c r="E1686" s="100"/>
    </row>
    <row r="1687" spans="1:5" x14ac:dyDescent="0.3">
      <c r="A1687" s="24"/>
      <c r="B1687" s="22">
        <v>2</v>
      </c>
      <c r="C1687" s="22" t="s">
        <v>1564</v>
      </c>
      <c r="E1687" s="100"/>
    </row>
    <row r="1688" spans="1:5" x14ac:dyDescent="0.3">
      <c r="A1688" s="24"/>
      <c r="B1688" s="22">
        <v>3</v>
      </c>
      <c r="C1688" s="22" t="s">
        <v>1567</v>
      </c>
      <c r="E1688" s="100"/>
    </row>
    <row r="1689" spans="1:5" x14ac:dyDescent="0.3">
      <c r="A1689" s="24"/>
      <c r="B1689" s="22">
        <v>4</v>
      </c>
      <c r="C1689" s="22" t="s">
        <v>2140</v>
      </c>
      <c r="E1689" s="100"/>
    </row>
    <row r="1690" spans="1:5" x14ac:dyDescent="0.3">
      <c r="A1690" s="24"/>
      <c r="B1690" s="22">
        <v>5</v>
      </c>
      <c r="C1690" s="22" t="s">
        <v>2141</v>
      </c>
      <c r="E1690" s="100"/>
    </row>
    <row r="1691" spans="1:5" x14ac:dyDescent="0.3">
      <c r="A1691" s="24" t="s">
        <v>809</v>
      </c>
      <c r="B1691" s="22">
        <v>0</v>
      </c>
      <c r="C1691" s="22" t="s">
        <v>1194</v>
      </c>
      <c r="E1691" s="100"/>
    </row>
    <row r="1692" spans="1:5" x14ac:dyDescent="0.3">
      <c r="A1692" s="24"/>
      <c r="B1692" s="22">
        <v>1</v>
      </c>
      <c r="C1692" s="22" t="s">
        <v>1786</v>
      </c>
      <c r="E1692" s="100"/>
    </row>
    <row r="1693" spans="1:5" x14ac:dyDescent="0.3">
      <c r="A1693" s="24"/>
      <c r="B1693" s="22">
        <v>2</v>
      </c>
      <c r="C1693" s="22" t="s">
        <v>1787</v>
      </c>
      <c r="E1693" s="100"/>
    </row>
    <row r="1694" spans="1:5" x14ac:dyDescent="0.3">
      <c r="A1694" s="24"/>
      <c r="B1694" s="22">
        <v>3</v>
      </c>
      <c r="C1694" s="22" t="s">
        <v>1789</v>
      </c>
      <c r="E1694" s="100"/>
    </row>
    <row r="1695" spans="1:5" x14ac:dyDescent="0.3">
      <c r="A1695" s="24"/>
      <c r="B1695" s="22">
        <v>4</v>
      </c>
      <c r="C1695" s="22" t="s">
        <v>1790</v>
      </c>
      <c r="E1695" s="100"/>
    </row>
    <row r="1696" spans="1:5" x14ac:dyDescent="0.3">
      <c r="A1696" s="24"/>
      <c r="B1696" s="22">
        <v>5</v>
      </c>
      <c r="C1696" s="22" t="s">
        <v>1791</v>
      </c>
      <c r="E1696" s="100"/>
    </row>
    <row r="1697" spans="1:5" x14ac:dyDescent="0.3">
      <c r="A1697" s="24" t="s">
        <v>810</v>
      </c>
      <c r="B1697" s="22">
        <v>0</v>
      </c>
      <c r="C1697" s="22" t="s">
        <v>1194</v>
      </c>
      <c r="E1697" s="100"/>
    </row>
    <row r="1698" spans="1:5" x14ac:dyDescent="0.3">
      <c r="A1698" s="24"/>
      <c r="B1698" s="22">
        <v>1</v>
      </c>
      <c r="C1698" s="22" t="s">
        <v>1765</v>
      </c>
      <c r="E1698" s="100"/>
    </row>
    <row r="1699" spans="1:5" x14ac:dyDescent="0.3">
      <c r="A1699" s="24"/>
      <c r="B1699" s="22">
        <v>2</v>
      </c>
      <c r="C1699" s="22" t="s">
        <v>1793</v>
      </c>
      <c r="E1699" s="100"/>
    </row>
    <row r="1700" spans="1:5" x14ac:dyDescent="0.3">
      <c r="A1700" s="24"/>
      <c r="B1700" s="22">
        <v>3</v>
      </c>
      <c r="C1700" s="22" t="s">
        <v>1794</v>
      </c>
      <c r="E1700" s="100"/>
    </row>
    <row r="1701" spans="1:5" x14ac:dyDescent="0.3">
      <c r="A1701" s="24"/>
      <c r="B1701" s="22">
        <v>4</v>
      </c>
      <c r="C1701" s="22" t="s">
        <v>1792</v>
      </c>
      <c r="E1701" s="100"/>
    </row>
    <row r="1702" spans="1:5" x14ac:dyDescent="0.3">
      <c r="A1702" s="24"/>
      <c r="B1702" s="22">
        <v>5</v>
      </c>
      <c r="C1702" s="22" t="s">
        <v>3033</v>
      </c>
      <c r="E1702" s="100"/>
    </row>
    <row r="1703" spans="1:5" x14ac:dyDescent="0.3">
      <c r="A1703" s="24" t="s">
        <v>811</v>
      </c>
      <c r="B1703" s="22">
        <v>0</v>
      </c>
      <c r="C1703" s="22" t="s">
        <v>1194</v>
      </c>
      <c r="E1703" s="100"/>
    </row>
    <row r="1704" spans="1:5" x14ac:dyDescent="0.3">
      <c r="A1704" s="24"/>
      <c r="B1704" s="22">
        <v>1</v>
      </c>
      <c r="C1704" s="22" t="s">
        <v>1765</v>
      </c>
      <c r="E1704" s="100"/>
    </row>
    <row r="1705" spans="1:5" x14ac:dyDescent="0.3">
      <c r="A1705" s="24"/>
      <c r="B1705" s="22">
        <v>2</v>
      </c>
      <c r="C1705" s="22" t="s">
        <v>1793</v>
      </c>
      <c r="E1705" s="100"/>
    </row>
    <row r="1706" spans="1:5" x14ac:dyDescent="0.3">
      <c r="A1706" s="24"/>
      <c r="B1706" s="22">
        <v>3</v>
      </c>
      <c r="C1706" s="22" t="s">
        <v>3032</v>
      </c>
      <c r="E1706" s="100"/>
    </row>
    <row r="1707" spans="1:5" x14ac:dyDescent="0.3">
      <c r="A1707" s="24"/>
      <c r="B1707" s="22">
        <v>4</v>
      </c>
      <c r="C1707" s="22" t="s">
        <v>1792</v>
      </c>
      <c r="E1707" s="100"/>
    </row>
    <row r="1708" spans="1:5" x14ac:dyDescent="0.3">
      <c r="A1708" s="24"/>
      <c r="B1708" s="22">
        <v>5</v>
      </c>
      <c r="C1708" s="22" t="s">
        <v>3033</v>
      </c>
      <c r="E1708" s="100"/>
    </row>
    <row r="1709" spans="1:5" x14ac:dyDescent="0.3">
      <c r="A1709" s="24" t="s">
        <v>812</v>
      </c>
      <c r="B1709" s="22">
        <v>0</v>
      </c>
      <c r="C1709" s="22" t="s">
        <v>1194</v>
      </c>
      <c r="E1709" s="100"/>
    </row>
    <row r="1710" spans="1:5" x14ac:dyDescent="0.3">
      <c r="A1710" s="24"/>
      <c r="B1710" s="22">
        <v>1</v>
      </c>
      <c r="C1710" s="22" t="s">
        <v>1813</v>
      </c>
      <c r="E1710" s="100"/>
    </row>
    <row r="1711" spans="1:5" x14ac:dyDescent="0.3">
      <c r="A1711" s="24"/>
      <c r="B1711" s="22">
        <v>2</v>
      </c>
      <c r="C1711" s="22" t="s">
        <v>1795</v>
      </c>
      <c r="E1711" s="100"/>
    </row>
    <row r="1712" spans="1:5" x14ac:dyDescent="0.3">
      <c r="A1712" s="24"/>
      <c r="B1712" s="22">
        <v>3</v>
      </c>
      <c r="C1712" s="22" t="s">
        <v>1797</v>
      </c>
      <c r="E1712" s="100"/>
    </row>
    <row r="1713" spans="1:5" x14ac:dyDescent="0.3">
      <c r="A1713" s="24"/>
      <c r="B1713" s="22">
        <v>4</v>
      </c>
      <c r="C1713" t="s">
        <v>1766</v>
      </c>
      <c r="E1713" s="100"/>
    </row>
    <row r="1714" spans="1:5" x14ac:dyDescent="0.3">
      <c r="A1714" s="24"/>
      <c r="B1714" s="22">
        <v>5</v>
      </c>
      <c r="C1714" s="22" t="s">
        <v>1796</v>
      </c>
      <c r="E1714" s="100"/>
    </row>
    <row r="1715" spans="1:5" x14ac:dyDescent="0.3">
      <c r="A1715" s="24" t="s">
        <v>813</v>
      </c>
      <c r="B1715" s="22">
        <v>0</v>
      </c>
      <c r="C1715" s="22" t="s">
        <v>1194</v>
      </c>
      <c r="E1715" s="100"/>
    </row>
    <row r="1716" spans="1:5" x14ac:dyDescent="0.3">
      <c r="A1716" s="24"/>
      <c r="B1716" s="22">
        <v>1</v>
      </c>
      <c r="C1716" s="22" t="s">
        <v>1798</v>
      </c>
      <c r="E1716" s="100"/>
    </row>
    <row r="1717" spans="1:5" x14ac:dyDescent="0.3">
      <c r="A1717" s="24"/>
      <c r="B1717" s="22">
        <v>2</v>
      </c>
      <c r="C1717" s="22" t="s">
        <v>1800</v>
      </c>
      <c r="E1717" s="100"/>
    </row>
    <row r="1718" spans="1:5" x14ac:dyDescent="0.3">
      <c r="A1718" s="24"/>
      <c r="B1718" s="22">
        <v>3</v>
      </c>
      <c r="C1718" s="22" t="s">
        <v>1801</v>
      </c>
      <c r="E1718" s="100"/>
    </row>
    <row r="1719" spans="1:5" x14ac:dyDescent="0.3">
      <c r="A1719" s="24"/>
      <c r="B1719" s="22">
        <v>4</v>
      </c>
      <c r="C1719" s="22" t="s">
        <v>1803</v>
      </c>
      <c r="E1719" s="100"/>
    </row>
    <row r="1720" spans="1:5" x14ac:dyDescent="0.3">
      <c r="A1720" s="24"/>
      <c r="B1720" s="22">
        <v>5</v>
      </c>
      <c r="C1720" s="22" t="s">
        <v>1804</v>
      </c>
      <c r="E1720" s="100"/>
    </row>
    <row r="1721" spans="1:5" x14ac:dyDescent="0.3">
      <c r="A1721" s="24" t="s">
        <v>814</v>
      </c>
      <c r="B1721" s="22">
        <v>0</v>
      </c>
      <c r="C1721" s="22" t="s">
        <v>1194</v>
      </c>
      <c r="E1721" s="100"/>
    </row>
    <row r="1722" spans="1:5" x14ac:dyDescent="0.3">
      <c r="A1722" s="24"/>
      <c r="B1722" s="22">
        <v>1</v>
      </c>
      <c r="C1722" s="22" t="s">
        <v>1767</v>
      </c>
      <c r="E1722" s="100"/>
    </row>
    <row r="1723" spans="1:5" x14ac:dyDescent="0.3">
      <c r="A1723" s="24"/>
      <c r="B1723" s="22">
        <v>2</v>
      </c>
      <c r="C1723" s="22" t="s">
        <v>1770</v>
      </c>
      <c r="E1723" s="100"/>
    </row>
    <row r="1724" spans="1:5" x14ac:dyDescent="0.3">
      <c r="A1724" s="24"/>
      <c r="B1724" s="22">
        <v>3</v>
      </c>
      <c r="C1724" s="22" t="s">
        <v>1771</v>
      </c>
      <c r="E1724" s="100"/>
    </row>
    <row r="1725" spans="1:5" x14ac:dyDescent="0.3">
      <c r="A1725" s="24"/>
      <c r="B1725" s="22">
        <v>4</v>
      </c>
      <c r="C1725" s="22" t="s">
        <v>1772</v>
      </c>
      <c r="E1725" s="100"/>
    </row>
    <row r="1726" spans="1:5" x14ac:dyDescent="0.3">
      <c r="A1726" s="24"/>
      <c r="B1726" s="22">
        <v>5</v>
      </c>
      <c r="C1726" s="22" t="s">
        <v>1769</v>
      </c>
      <c r="E1726" s="100"/>
    </row>
    <row r="1727" spans="1:5" x14ac:dyDescent="0.3">
      <c r="A1727" s="24" t="s">
        <v>815</v>
      </c>
      <c r="B1727" s="22">
        <v>0</v>
      </c>
      <c r="C1727" s="22" t="s">
        <v>1194</v>
      </c>
      <c r="E1727" s="100"/>
    </row>
    <row r="1728" spans="1:5" x14ac:dyDescent="0.3">
      <c r="A1728" s="24"/>
      <c r="B1728" s="22">
        <v>1</v>
      </c>
      <c r="C1728" s="22" t="s">
        <v>1768</v>
      </c>
      <c r="E1728" s="100"/>
    </row>
    <row r="1729" spans="1:5" x14ac:dyDescent="0.3">
      <c r="A1729" s="24"/>
      <c r="B1729" s="22">
        <v>2</v>
      </c>
      <c r="C1729" s="22" t="s">
        <v>1805</v>
      </c>
      <c r="E1729" s="100"/>
    </row>
    <row r="1730" spans="1:5" x14ac:dyDescent="0.3">
      <c r="A1730" s="24"/>
      <c r="B1730" s="22">
        <v>3</v>
      </c>
      <c r="C1730" s="22" t="s">
        <v>2217</v>
      </c>
      <c r="E1730" s="100"/>
    </row>
    <row r="1731" spans="1:5" x14ac:dyDescent="0.3">
      <c r="A1731" s="24"/>
      <c r="B1731" s="22">
        <v>4</v>
      </c>
      <c r="C1731" s="22" t="s">
        <v>1806</v>
      </c>
      <c r="E1731" s="100"/>
    </row>
    <row r="1732" spans="1:5" x14ac:dyDescent="0.3">
      <c r="A1732" s="24"/>
      <c r="B1732" s="22">
        <v>5</v>
      </c>
      <c r="C1732" s="22" t="s">
        <v>1807</v>
      </c>
      <c r="E1732" s="100"/>
    </row>
    <row r="1733" spans="1:5" ht="15.15" thickBot="1" x14ac:dyDescent="0.35"/>
    <row r="1734" spans="1:5" x14ac:dyDescent="0.3">
      <c r="A1734" s="51" t="s">
        <v>335</v>
      </c>
      <c r="B1734" s="65" t="s">
        <v>19</v>
      </c>
      <c r="C1734" s="65" t="s">
        <v>1171</v>
      </c>
    </row>
    <row r="1735" spans="1:5" x14ac:dyDescent="0.3">
      <c r="A1735" s="72" t="s">
        <v>336</v>
      </c>
      <c r="B1735" s="22">
        <v>0</v>
      </c>
      <c r="C1735" s="22" t="s">
        <v>1194</v>
      </c>
      <c r="E1735" s="2"/>
    </row>
    <row r="1736" spans="1:5" x14ac:dyDescent="0.3">
      <c r="A1736" s="72"/>
      <c r="B1736" s="22">
        <v>1</v>
      </c>
      <c r="C1736" s="22" t="s">
        <v>1814</v>
      </c>
      <c r="E1736" s="2"/>
    </row>
    <row r="1737" spans="1:5" x14ac:dyDescent="0.3">
      <c r="A1737" s="72"/>
      <c r="B1737" s="22">
        <v>2</v>
      </c>
      <c r="C1737" s="22" t="s">
        <v>1817</v>
      </c>
      <c r="E1737" s="2"/>
    </row>
    <row r="1738" spans="1:5" x14ac:dyDescent="0.3">
      <c r="A1738" s="72"/>
      <c r="B1738" s="22">
        <v>3</v>
      </c>
      <c r="C1738" s="22" t="s">
        <v>1818</v>
      </c>
      <c r="E1738" s="2"/>
    </row>
    <row r="1739" spans="1:5" x14ac:dyDescent="0.3">
      <c r="A1739" s="72"/>
      <c r="B1739" s="22">
        <v>4</v>
      </c>
      <c r="C1739" s="22" t="s">
        <v>1815</v>
      </c>
      <c r="E1739" s="2"/>
    </row>
    <row r="1740" spans="1:5" x14ac:dyDescent="0.3">
      <c r="A1740" s="72"/>
      <c r="B1740" s="22">
        <v>5</v>
      </c>
      <c r="C1740" s="22" t="s">
        <v>1816</v>
      </c>
      <c r="E1740" s="2"/>
    </row>
    <row r="1741" spans="1:5" x14ac:dyDescent="0.3">
      <c r="A1741" s="72" t="s">
        <v>337</v>
      </c>
      <c r="B1741" s="22">
        <v>0</v>
      </c>
      <c r="C1741" s="22" t="s">
        <v>1194</v>
      </c>
      <c r="E1741" s="2"/>
    </row>
    <row r="1742" spans="1:5" x14ac:dyDescent="0.3">
      <c r="A1742" s="72"/>
      <c r="B1742" s="22">
        <v>1</v>
      </c>
      <c r="C1742" s="22" t="s">
        <v>1177</v>
      </c>
      <c r="E1742" s="2"/>
    </row>
    <row r="1743" spans="1:5" x14ac:dyDescent="0.3">
      <c r="A1743" s="72"/>
      <c r="B1743" s="22">
        <v>2</v>
      </c>
      <c r="C1743" s="22" t="s">
        <v>1178</v>
      </c>
      <c r="E1743" s="2"/>
    </row>
    <row r="1744" spans="1:5" x14ac:dyDescent="0.3">
      <c r="A1744" s="72"/>
      <c r="B1744" s="22">
        <v>3</v>
      </c>
      <c r="C1744" s="22" t="s">
        <v>1827</v>
      </c>
      <c r="E1744" s="2"/>
    </row>
    <row r="1745" spans="1:5" x14ac:dyDescent="0.3">
      <c r="A1745" s="72"/>
      <c r="B1745" s="22">
        <v>4</v>
      </c>
      <c r="C1745" s="22" t="s">
        <v>1826</v>
      </c>
      <c r="E1745" s="2"/>
    </row>
    <row r="1746" spans="1:5" x14ac:dyDescent="0.3">
      <c r="A1746" s="72"/>
      <c r="B1746" s="22">
        <v>5</v>
      </c>
      <c r="C1746" s="22" t="s">
        <v>1190</v>
      </c>
      <c r="E1746" s="2"/>
    </row>
    <row r="1747" spans="1:5" x14ac:dyDescent="0.3">
      <c r="A1747" s="72" t="s">
        <v>339</v>
      </c>
      <c r="B1747" s="22">
        <v>0</v>
      </c>
      <c r="C1747" s="22" t="s">
        <v>1194</v>
      </c>
      <c r="E1747" s="100"/>
    </row>
    <row r="1748" spans="1:5" x14ac:dyDescent="0.3">
      <c r="A1748" s="72"/>
      <c r="B1748" s="22">
        <v>1</v>
      </c>
      <c r="C1748" s="22" t="s">
        <v>1760</v>
      </c>
      <c r="E1748" s="100"/>
    </row>
    <row r="1749" spans="1:5" x14ac:dyDescent="0.3">
      <c r="A1749" s="72"/>
      <c r="B1749" s="22">
        <v>2</v>
      </c>
      <c r="C1749" s="22" t="s">
        <v>1773</v>
      </c>
      <c r="E1749" s="100"/>
    </row>
    <row r="1750" spans="1:5" x14ac:dyDescent="0.3">
      <c r="A1750" s="72"/>
      <c r="B1750" s="22">
        <v>3</v>
      </c>
      <c r="C1750" s="22" t="s">
        <v>1774</v>
      </c>
      <c r="E1750" s="100"/>
    </row>
    <row r="1751" spans="1:5" x14ac:dyDescent="0.3">
      <c r="A1751" s="72"/>
      <c r="B1751" s="22">
        <v>4</v>
      </c>
      <c r="C1751" s="22" t="s">
        <v>2214</v>
      </c>
      <c r="E1751" s="100"/>
    </row>
    <row r="1752" spans="1:5" x14ac:dyDescent="0.3">
      <c r="A1752" s="72"/>
      <c r="B1752" s="22">
        <v>5</v>
      </c>
      <c r="C1752" s="22" t="s">
        <v>1761</v>
      </c>
      <c r="E1752" s="100"/>
    </row>
    <row r="1753" spans="1:5" x14ac:dyDescent="0.3">
      <c r="A1753" s="72" t="s">
        <v>390</v>
      </c>
      <c r="B1753" s="22">
        <v>0</v>
      </c>
      <c r="C1753" s="22" t="s">
        <v>1194</v>
      </c>
      <c r="E1753" s="100"/>
    </row>
    <row r="1754" spans="1:5" x14ac:dyDescent="0.3">
      <c r="A1754" s="72"/>
      <c r="B1754" s="22">
        <v>1</v>
      </c>
      <c r="C1754" s="22" t="s">
        <v>1762</v>
      </c>
      <c r="E1754" s="100"/>
    </row>
    <row r="1755" spans="1:5" x14ac:dyDescent="0.3">
      <c r="A1755" s="72"/>
      <c r="B1755" s="22">
        <v>2</v>
      </c>
      <c r="C1755" s="22" t="s">
        <v>1775</v>
      </c>
      <c r="E1755" s="100"/>
    </row>
    <row r="1756" spans="1:5" x14ac:dyDescent="0.3">
      <c r="A1756" s="72"/>
      <c r="B1756" s="22">
        <v>3</v>
      </c>
      <c r="C1756" s="22" t="s">
        <v>1788</v>
      </c>
      <c r="E1756" s="100"/>
    </row>
    <row r="1757" spans="1:5" x14ac:dyDescent="0.3">
      <c r="A1757" s="72"/>
      <c r="B1757" s="22">
        <v>4</v>
      </c>
      <c r="C1757" s="22" t="s">
        <v>1763</v>
      </c>
      <c r="E1757" s="100"/>
    </row>
    <row r="1758" spans="1:5" x14ac:dyDescent="0.3">
      <c r="A1758" s="72"/>
      <c r="B1758" s="22">
        <v>5</v>
      </c>
      <c r="C1758" s="22" t="s">
        <v>2215</v>
      </c>
      <c r="E1758" s="100"/>
    </row>
    <row r="1759" spans="1:5" x14ac:dyDescent="0.3">
      <c r="A1759" s="72" t="s">
        <v>391</v>
      </c>
      <c r="B1759" s="22">
        <v>0</v>
      </c>
      <c r="C1759" s="22" t="s">
        <v>1194</v>
      </c>
      <c r="E1759" s="100"/>
    </row>
    <row r="1760" spans="1:5" x14ac:dyDescent="0.3">
      <c r="A1760" s="72"/>
      <c r="B1760" s="22">
        <v>1</v>
      </c>
      <c r="C1760" s="26" t="s">
        <v>2146</v>
      </c>
      <c r="E1760" s="100"/>
    </row>
    <row r="1761" spans="1:5" x14ac:dyDescent="0.3">
      <c r="A1761" s="72"/>
      <c r="B1761" s="22">
        <v>2</v>
      </c>
      <c r="C1761" s="26" t="s">
        <v>2145</v>
      </c>
      <c r="E1761" s="100"/>
    </row>
    <row r="1762" spans="1:5" x14ac:dyDescent="0.3">
      <c r="A1762" s="72"/>
      <c r="B1762" s="22">
        <v>3</v>
      </c>
      <c r="C1762" s="26" t="s">
        <v>2144</v>
      </c>
      <c r="E1762" s="100"/>
    </row>
    <row r="1763" spans="1:5" x14ac:dyDescent="0.3">
      <c r="A1763" s="72"/>
      <c r="B1763" s="22">
        <v>4</v>
      </c>
      <c r="C1763" s="26" t="s">
        <v>2143</v>
      </c>
      <c r="E1763" s="100"/>
    </row>
    <row r="1764" spans="1:5" x14ac:dyDescent="0.3">
      <c r="A1764" s="72"/>
      <c r="B1764" s="22">
        <v>5</v>
      </c>
      <c r="C1764" s="26" t="s">
        <v>2142</v>
      </c>
      <c r="E1764" s="100"/>
    </row>
    <row r="1765" spans="1:5" x14ac:dyDescent="0.3">
      <c r="A1765" s="72" t="s">
        <v>405</v>
      </c>
      <c r="B1765" s="22">
        <v>0</v>
      </c>
      <c r="C1765" s="22" t="s">
        <v>1194</v>
      </c>
      <c r="E1765" s="100"/>
    </row>
    <row r="1766" spans="1:5" x14ac:dyDescent="0.3">
      <c r="A1766" s="72"/>
      <c r="B1766" s="22">
        <v>1</v>
      </c>
      <c r="C1766" s="22" t="s">
        <v>1812</v>
      </c>
      <c r="E1766" s="100"/>
    </row>
    <row r="1767" spans="1:5" x14ac:dyDescent="0.3">
      <c r="A1767" s="72"/>
      <c r="B1767" s="22">
        <v>2</v>
      </c>
      <c r="C1767" s="22" t="s">
        <v>1777</v>
      </c>
      <c r="E1767" s="100"/>
    </row>
    <row r="1768" spans="1:5" x14ac:dyDescent="0.3">
      <c r="A1768" s="72"/>
      <c r="B1768" s="22">
        <v>3</v>
      </c>
      <c r="C1768" s="22" t="s">
        <v>1778</v>
      </c>
      <c r="E1768" s="100"/>
    </row>
    <row r="1769" spans="1:5" x14ac:dyDescent="0.3">
      <c r="A1769" s="72"/>
      <c r="B1769" s="22">
        <v>4</v>
      </c>
      <c r="C1769" s="22" t="s">
        <v>1776</v>
      </c>
      <c r="E1769" s="100"/>
    </row>
    <row r="1770" spans="1:5" x14ac:dyDescent="0.3">
      <c r="A1770" s="72"/>
      <c r="B1770" s="22">
        <v>5</v>
      </c>
      <c r="C1770" s="22" t="s">
        <v>1811</v>
      </c>
      <c r="E1770" s="100"/>
    </row>
    <row r="1771" spans="1:5" x14ac:dyDescent="0.3">
      <c r="A1771" s="72" t="s">
        <v>817</v>
      </c>
      <c r="B1771" s="22">
        <v>0</v>
      </c>
      <c r="C1771" s="22" t="s">
        <v>1194</v>
      </c>
      <c r="E1771" s="100"/>
    </row>
    <row r="1772" spans="1:5" x14ac:dyDescent="0.3">
      <c r="A1772" s="72"/>
      <c r="B1772" s="22">
        <v>1</v>
      </c>
      <c r="C1772" s="22" t="s">
        <v>1780</v>
      </c>
      <c r="E1772" s="100"/>
    </row>
    <row r="1773" spans="1:5" x14ac:dyDescent="0.3">
      <c r="A1773" s="72"/>
      <c r="B1773" s="22">
        <v>2</v>
      </c>
      <c r="C1773" s="22" t="s">
        <v>1781</v>
      </c>
      <c r="E1773" s="100"/>
    </row>
    <row r="1774" spans="1:5" x14ac:dyDescent="0.3">
      <c r="A1774" s="72"/>
      <c r="B1774" s="22">
        <v>3</v>
      </c>
      <c r="C1774" s="22" t="s">
        <v>1782</v>
      </c>
      <c r="E1774" s="100"/>
    </row>
    <row r="1775" spans="1:5" x14ac:dyDescent="0.3">
      <c r="A1775" s="72"/>
      <c r="B1775" s="22">
        <v>4</v>
      </c>
      <c r="C1775" s="22" t="s">
        <v>1783</v>
      </c>
      <c r="E1775" s="100"/>
    </row>
    <row r="1776" spans="1:5" x14ac:dyDescent="0.3">
      <c r="A1776" s="72"/>
      <c r="B1776" s="22">
        <v>5</v>
      </c>
      <c r="C1776" s="22" t="s">
        <v>1764</v>
      </c>
      <c r="E1776" s="100"/>
    </row>
    <row r="1777" spans="1:5" x14ac:dyDescent="0.3">
      <c r="A1777" s="72" t="s">
        <v>818</v>
      </c>
      <c r="B1777" s="22">
        <v>0</v>
      </c>
      <c r="C1777" s="22" t="s">
        <v>1194</v>
      </c>
      <c r="E1777" s="100"/>
    </row>
    <row r="1778" spans="1:5" x14ac:dyDescent="0.3">
      <c r="A1778" s="72"/>
      <c r="B1778" s="22">
        <v>1</v>
      </c>
      <c r="C1778" s="22" t="s">
        <v>1785</v>
      </c>
      <c r="E1778" s="100"/>
    </row>
    <row r="1779" spans="1:5" x14ac:dyDescent="0.3">
      <c r="A1779" s="72"/>
      <c r="B1779" s="22">
        <v>2</v>
      </c>
      <c r="C1779" s="22" t="s">
        <v>1564</v>
      </c>
      <c r="E1779" s="100"/>
    </row>
    <row r="1780" spans="1:5" x14ac:dyDescent="0.3">
      <c r="A1780" s="72"/>
      <c r="B1780" s="22">
        <v>3</v>
      </c>
      <c r="C1780" s="22" t="s">
        <v>1567</v>
      </c>
      <c r="E1780" s="100"/>
    </row>
    <row r="1781" spans="1:5" x14ac:dyDescent="0.3">
      <c r="A1781" s="72"/>
      <c r="B1781" s="22">
        <v>4</v>
      </c>
      <c r="C1781" s="22" t="s">
        <v>2140</v>
      </c>
      <c r="E1781" s="100"/>
    </row>
    <row r="1782" spans="1:5" x14ac:dyDescent="0.3">
      <c r="A1782" s="72"/>
      <c r="B1782" s="22">
        <v>5</v>
      </c>
      <c r="C1782" s="22" t="s">
        <v>2141</v>
      </c>
      <c r="E1782" s="100"/>
    </row>
    <row r="1783" spans="1:5" x14ac:dyDescent="0.3">
      <c r="A1783" s="72" t="s">
        <v>819</v>
      </c>
      <c r="B1783" s="22">
        <v>0</v>
      </c>
      <c r="C1783" s="22" t="s">
        <v>1194</v>
      </c>
      <c r="E1783" s="100"/>
    </row>
    <row r="1784" spans="1:5" x14ac:dyDescent="0.3">
      <c r="A1784" s="72"/>
      <c r="B1784" s="22">
        <v>1</v>
      </c>
      <c r="C1784" s="22" t="s">
        <v>1819</v>
      </c>
      <c r="E1784" s="100"/>
    </row>
    <row r="1785" spans="1:5" x14ac:dyDescent="0.3">
      <c r="A1785" s="72"/>
      <c r="B1785" s="22">
        <v>2</v>
      </c>
      <c r="C1785" s="22" t="s">
        <v>1821</v>
      </c>
      <c r="E1785" s="100"/>
    </row>
    <row r="1786" spans="1:5" x14ac:dyDescent="0.3">
      <c r="A1786" s="72"/>
      <c r="B1786" s="22">
        <v>3</v>
      </c>
      <c r="C1786" s="22" t="s">
        <v>1822</v>
      </c>
      <c r="E1786" s="100"/>
    </row>
    <row r="1787" spans="1:5" x14ac:dyDescent="0.3">
      <c r="A1787" s="72"/>
      <c r="B1787" s="22">
        <v>4</v>
      </c>
      <c r="C1787" s="22" t="s">
        <v>2218</v>
      </c>
      <c r="E1787" s="100"/>
    </row>
    <row r="1788" spans="1:5" x14ac:dyDescent="0.3">
      <c r="A1788" s="72"/>
      <c r="B1788" s="22">
        <v>5</v>
      </c>
      <c r="C1788" s="22" t="s">
        <v>1820</v>
      </c>
      <c r="E1788" s="100"/>
    </row>
    <row r="1789" spans="1:5" x14ac:dyDescent="0.3">
      <c r="A1789" s="72" t="s">
        <v>820</v>
      </c>
      <c r="B1789" s="22">
        <v>0</v>
      </c>
      <c r="C1789" s="22" t="s">
        <v>1194</v>
      </c>
      <c r="E1789" s="100"/>
    </row>
    <row r="1790" spans="1:5" x14ac:dyDescent="0.3">
      <c r="A1790" s="72"/>
      <c r="B1790" s="22">
        <v>1</v>
      </c>
      <c r="C1790" s="22" t="s">
        <v>1765</v>
      </c>
      <c r="E1790" s="100"/>
    </row>
    <row r="1791" spans="1:5" x14ac:dyDescent="0.3">
      <c r="A1791" s="72"/>
      <c r="B1791" s="22">
        <v>2</v>
      </c>
      <c r="C1791" s="22" t="s">
        <v>1793</v>
      </c>
      <c r="E1791" s="100"/>
    </row>
    <row r="1792" spans="1:5" x14ac:dyDescent="0.3">
      <c r="A1792" s="72"/>
      <c r="B1792" s="22">
        <v>3</v>
      </c>
      <c r="C1792" s="22" t="s">
        <v>3032</v>
      </c>
      <c r="E1792" s="100"/>
    </row>
    <row r="1793" spans="1:5" x14ac:dyDescent="0.3">
      <c r="A1793" s="72"/>
      <c r="B1793" s="22">
        <v>4</v>
      </c>
      <c r="C1793" s="22" t="s">
        <v>1792</v>
      </c>
      <c r="E1793" s="100"/>
    </row>
    <row r="1794" spans="1:5" x14ac:dyDescent="0.3">
      <c r="A1794" s="72"/>
      <c r="B1794" s="22">
        <v>5</v>
      </c>
      <c r="C1794" s="22" t="s">
        <v>3033</v>
      </c>
      <c r="E1794" s="100"/>
    </row>
    <row r="1795" spans="1:5" x14ac:dyDescent="0.3">
      <c r="A1795" s="72" t="s">
        <v>821</v>
      </c>
      <c r="B1795" s="22">
        <v>0</v>
      </c>
      <c r="C1795" s="22" t="s">
        <v>1194</v>
      </c>
      <c r="E1795" s="100"/>
    </row>
    <row r="1796" spans="1:5" x14ac:dyDescent="0.3">
      <c r="A1796" s="72"/>
      <c r="B1796" s="22">
        <v>1</v>
      </c>
      <c r="C1796" s="22" t="s">
        <v>1813</v>
      </c>
      <c r="E1796" s="100"/>
    </row>
    <row r="1797" spans="1:5" x14ac:dyDescent="0.3">
      <c r="A1797" s="72"/>
      <c r="B1797" s="22">
        <v>2</v>
      </c>
      <c r="C1797" s="22" t="s">
        <v>1795</v>
      </c>
      <c r="E1797" s="100"/>
    </row>
    <row r="1798" spans="1:5" x14ac:dyDescent="0.3">
      <c r="A1798" s="72"/>
      <c r="B1798" s="22">
        <v>3</v>
      </c>
      <c r="C1798" s="22" t="s">
        <v>1797</v>
      </c>
      <c r="E1798" s="100"/>
    </row>
    <row r="1799" spans="1:5" x14ac:dyDescent="0.3">
      <c r="A1799" s="72"/>
      <c r="B1799" s="22">
        <v>4</v>
      </c>
      <c r="C1799" t="s">
        <v>1766</v>
      </c>
      <c r="E1799" s="100"/>
    </row>
    <row r="1800" spans="1:5" x14ac:dyDescent="0.3">
      <c r="A1800" s="72"/>
      <c r="B1800" s="22">
        <v>5</v>
      </c>
      <c r="C1800" s="22" t="s">
        <v>1796</v>
      </c>
      <c r="E1800" s="100"/>
    </row>
    <row r="1801" spans="1:5" x14ac:dyDescent="0.3">
      <c r="A1801" s="72" t="s">
        <v>822</v>
      </c>
      <c r="B1801" s="22">
        <v>0</v>
      </c>
      <c r="C1801" s="22" t="s">
        <v>1194</v>
      </c>
      <c r="E1801" s="100"/>
    </row>
    <row r="1802" spans="1:5" x14ac:dyDescent="0.3">
      <c r="A1802" s="72"/>
      <c r="B1802" s="22">
        <v>1</v>
      </c>
      <c r="C1802" s="22" t="s">
        <v>1824</v>
      </c>
      <c r="E1802" s="100"/>
    </row>
    <row r="1803" spans="1:5" x14ac:dyDescent="0.3">
      <c r="A1803" s="72"/>
      <c r="B1803" s="22">
        <v>2</v>
      </c>
      <c r="C1803" s="22" t="s">
        <v>1178</v>
      </c>
      <c r="E1803" s="100"/>
    </row>
    <row r="1804" spans="1:5" x14ac:dyDescent="0.3">
      <c r="A1804" s="72"/>
      <c r="B1804" s="22">
        <v>3</v>
      </c>
      <c r="C1804" s="22" t="s">
        <v>1828</v>
      </c>
      <c r="E1804" s="100"/>
    </row>
    <row r="1805" spans="1:5" x14ac:dyDescent="0.3">
      <c r="A1805" s="72"/>
      <c r="B1805" s="22">
        <v>4</v>
      </c>
      <c r="C1805" s="22" t="s">
        <v>2219</v>
      </c>
      <c r="E1805" s="100"/>
    </row>
    <row r="1806" spans="1:5" x14ac:dyDescent="0.3">
      <c r="A1806" s="72"/>
      <c r="B1806" s="22">
        <v>5</v>
      </c>
      <c r="C1806" s="22" t="s">
        <v>2171</v>
      </c>
      <c r="E1806" s="100"/>
    </row>
    <row r="1807" spans="1:5" x14ac:dyDescent="0.3">
      <c r="A1807" s="72" t="s">
        <v>823</v>
      </c>
      <c r="B1807" s="22">
        <v>0</v>
      </c>
      <c r="C1807" s="22" t="s">
        <v>1194</v>
      </c>
      <c r="E1807" s="100"/>
    </row>
    <row r="1808" spans="1:5" x14ac:dyDescent="0.3">
      <c r="A1808" s="72"/>
      <c r="B1808" s="22">
        <v>1</v>
      </c>
      <c r="C1808" s="22" t="s">
        <v>1767</v>
      </c>
      <c r="D1808" s="22" t="s">
        <v>1194</v>
      </c>
      <c r="E1808" s="100"/>
    </row>
    <row r="1809" spans="1:5" x14ac:dyDescent="0.3">
      <c r="A1809" s="72"/>
      <c r="B1809" s="22">
        <v>2</v>
      </c>
      <c r="C1809" s="22" t="s">
        <v>1770</v>
      </c>
      <c r="D1809" s="22"/>
      <c r="E1809" s="100"/>
    </row>
    <row r="1810" spans="1:5" x14ac:dyDescent="0.3">
      <c r="A1810" s="72"/>
      <c r="B1810" s="22">
        <v>3</v>
      </c>
      <c r="C1810" s="22" t="s">
        <v>1771</v>
      </c>
      <c r="D1810" s="22"/>
      <c r="E1810" s="100"/>
    </row>
    <row r="1811" spans="1:5" x14ac:dyDescent="0.3">
      <c r="A1811" s="72"/>
      <c r="B1811" s="22">
        <v>4</v>
      </c>
      <c r="C1811" s="22" t="s">
        <v>1772</v>
      </c>
      <c r="D1811" s="22"/>
      <c r="E1811" s="100"/>
    </row>
    <row r="1812" spans="1:5" x14ac:dyDescent="0.3">
      <c r="A1812" s="72"/>
      <c r="B1812" s="22">
        <v>5</v>
      </c>
      <c r="C1812" s="22" t="s">
        <v>1769</v>
      </c>
      <c r="D1812" s="22"/>
      <c r="E1812" s="100"/>
    </row>
    <row r="1813" spans="1:5" x14ac:dyDescent="0.3">
      <c r="A1813" s="72" t="s">
        <v>824</v>
      </c>
      <c r="B1813" s="22">
        <v>0</v>
      </c>
      <c r="C1813" s="22" t="s">
        <v>1194</v>
      </c>
      <c r="D1813" s="22"/>
      <c r="E1813" s="100"/>
    </row>
    <row r="1814" spans="1:5" x14ac:dyDescent="0.3">
      <c r="A1814" s="72"/>
      <c r="B1814" s="22">
        <v>1</v>
      </c>
      <c r="C1814" s="22" t="s">
        <v>1768</v>
      </c>
      <c r="E1814" s="100"/>
    </row>
    <row r="1815" spans="1:5" x14ac:dyDescent="0.3">
      <c r="A1815" s="72"/>
      <c r="B1815" s="22">
        <v>2</v>
      </c>
      <c r="C1815" s="22" t="s">
        <v>1805</v>
      </c>
      <c r="E1815" s="100"/>
    </row>
    <row r="1816" spans="1:5" x14ac:dyDescent="0.3">
      <c r="A1816" s="72"/>
      <c r="B1816" s="22">
        <v>3</v>
      </c>
      <c r="C1816" s="22" t="s">
        <v>2217</v>
      </c>
      <c r="E1816" s="100"/>
    </row>
    <row r="1817" spans="1:5" x14ac:dyDescent="0.3">
      <c r="A1817" s="72"/>
      <c r="B1817" s="22">
        <v>4</v>
      </c>
      <c r="C1817" s="22" t="s">
        <v>1806</v>
      </c>
      <c r="E1817" s="100"/>
    </row>
    <row r="1818" spans="1:5" x14ac:dyDescent="0.3">
      <c r="A1818" s="72"/>
      <c r="B1818" s="22">
        <v>5</v>
      </c>
      <c r="C1818" s="22" t="s">
        <v>1807</v>
      </c>
      <c r="E1818" s="100"/>
    </row>
    <row r="1819" spans="1:5" ht="15.15" thickBot="1" x14ac:dyDescent="0.35">
      <c r="A1819" s="78"/>
    </row>
    <row r="1820" spans="1:5" x14ac:dyDescent="0.3">
      <c r="A1820" s="51" t="s">
        <v>347</v>
      </c>
      <c r="B1820" s="65" t="s">
        <v>19</v>
      </c>
      <c r="C1820" s="65" t="s">
        <v>1171</v>
      </c>
    </row>
    <row r="1821" spans="1:5" x14ac:dyDescent="0.3">
      <c r="A1821" s="72" t="s">
        <v>348</v>
      </c>
      <c r="B1821" s="22">
        <v>0</v>
      </c>
      <c r="C1821" s="22" t="s">
        <v>1194</v>
      </c>
      <c r="E1821" s="2"/>
    </row>
    <row r="1822" spans="1:5" x14ac:dyDescent="0.3">
      <c r="A1822" s="72"/>
      <c r="B1822" s="22">
        <v>1</v>
      </c>
      <c r="C1822" s="22" t="s">
        <v>1177</v>
      </c>
      <c r="E1822" s="2"/>
    </row>
    <row r="1823" spans="1:5" x14ac:dyDescent="0.3">
      <c r="A1823" s="72"/>
      <c r="B1823" s="22">
        <v>2</v>
      </c>
      <c r="C1823" s="22" t="s">
        <v>1178</v>
      </c>
      <c r="E1823" s="2"/>
    </row>
    <row r="1824" spans="1:5" x14ac:dyDescent="0.3">
      <c r="A1824" s="72"/>
      <c r="B1824" s="22">
        <v>3</v>
      </c>
      <c r="C1824" s="22" t="s">
        <v>1827</v>
      </c>
      <c r="E1824" s="2"/>
    </row>
    <row r="1825" spans="1:5" x14ac:dyDescent="0.3">
      <c r="A1825" s="72"/>
      <c r="B1825" s="22">
        <v>4</v>
      </c>
      <c r="C1825" s="22" t="s">
        <v>1826</v>
      </c>
      <c r="E1825" s="2"/>
    </row>
    <row r="1826" spans="1:5" x14ac:dyDescent="0.3">
      <c r="A1826" s="72"/>
      <c r="B1826" s="22">
        <v>5</v>
      </c>
      <c r="C1826" s="22" t="s">
        <v>1190</v>
      </c>
      <c r="E1826" s="2"/>
    </row>
    <row r="1827" spans="1:5" x14ac:dyDescent="0.3">
      <c r="A1827" s="72" t="s">
        <v>350</v>
      </c>
      <c r="B1827" s="22">
        <v>0</v>
      </c>
      <c r="C1827" s="22" t="s">
        <v>1194</v>
      </c>
      <c r="E1827" s="100"/>
    </row>
    <row r="1828" spans="1:5" x14ac:dyDescent="0.3">
      <c r="A1828" s="72"/>
      <c r="B1828" s="22">
        <v>1</v>
      </c>
      <c r="C1828" s="22" t="s">
        <v>1760</v>
      </c>
      <c r="E1828" s="100"/>
    </row>
    <row r="1829" spans="1:5" x14ac:dyDescent="0.3">
      <c r="A1829" s="72"/>
      <c r="B1829" s="22">
        <v>2</v>
      </c>
      <c r="C1829" s="22" t="s">
        <v>1773</v>
      </c>
      <c r="E1829" s="100"/>
    </row>
    <row r="1830" spans="1:5" x14ac:dyDescent="0.3">
      <c r="A1830" s="72"/>
      <c r="B1830" s="22">
        <v>3</v>
      </c>
      <c r="C1830" s="22" t="s">
        <v>1774</v>
      </c>
      <c r="E1830" s="100"/>
    </row>
    <row r="1831" spans="1:5" x14ac:dyDescent="0.3">
      <c r="A1831" s="72"/>
      <c r="B1831" s="22">
        <v>4</v>
      </c>
      <c r="C1831" s="22" t="s">
        <v>2214</v>
      </c>
      <c r="E1831" s="100"/>
    </row>
    <row r="1832" spans="1:5" x14ac:dyDescent="0.3">
      <c r="A1832" s="72"/>
      <c r="B1832" s="22">
        <v>5</v>
      </c>
      <c r="C1832" s="22" t="s">
        <v>1761</v>
      </c>
      <c r="E1832" s="100"/>
    </row>
    <row r="1833" spans="1:5" x14ac:dyDescent="0.3">
      <c r="A1833" s="72" t="s">
        <v>351</v>
      </c>
      <c r="B1833" s="22">
        <v>0</v>
      </c>
      <c r="C1833" s="22" t="s">
        <v>1194</v>
      </c>
      <c r="E1833" s="100"/>
    </row>
    <row r="1834" spans="1:5" x14ac:dyDescent="0.3">
      <c r="A1834" s="72"/>
      <c r="B1834" s="22">
        <v>1</v>
      </c>
      <c r="C1834" s="22" t="s">
        <v>1762</v>
      </c>
      <c r="E1834" s="100"/>
    </row>
    <row r="1835" spans="1:5" x14ac:dyDescent="0.3">
      <c r="A1835" s="72"/>
      <c r="B1835" s="22">
        <v>2</v>
      </c>
      <c r="C1835" s="22" t="s">
        <v>1775</v>
      </c>
      <c r="E1835" s="100"/>
    </row>
    <row r="1836" spans="1:5" x14ac:dyDescent="0.3">
      <c r="A1836" s="72"/>
      <c r="B1836" s="22">
        <v>3</v>
      </c>
      <c r="C1836" s="22" t="s">
        <v>1788</v>
      </c>
      <c r="E1836" s="100"/>
    </row>
    <row r="1837" spans="1:5" x14ac:dyDescent="0.3">
      <c r="A1837" s="72"/>
      <c r="B1837" s="22">
        <v>4</v>
      </c>
      <c r="C1837" s="22" t="s">
        <v>1763</v>
      </c>
      <c r="E1837" s="100"/>
    </row>
    <row r="1838" spans="1:5" x14ac:dyDescent="0.3">
      <c r="A1838" s="72"/>
      <c r="B1838" s="22">
        <v>5</v>
      </c>
      <c r="C1838" s="22" t="s">
        <v>2215</v>
      </c>
      <c r="E1838" s="100"/>
    </row>
    <row r="1839" spans="1:5" x14ac:dyDescent="0.3">
      <c r="A1839" s="72" t="s">
        <v>352</v>
      </c>
      <c r="B1839" s="22">
        <v>0</v>
      </c>
      <c r="C1839" s="22" t="s">
        <v>1194</v>
      </c>
      <c r="E1839" s="100"/>
    </row>
    <row r="1840" spans="1:5" x14ac:dyDescent="0.3">
      <c r="A1840" s="72"/>
      <c r="B1840" s="22">
        <v>1</v>
      </c>
      <c r="C1840" s="26" t="s">
        <v>2146</v>
      </c>
      <c r="E1840" s="100"/>
    </row>
    <row r="1841" spans="1:5" x14ac:dyDescent="0.3">
      <c r="A1841" s="72"/>
      <c r="B1841" s="22">
        <v>2</v>
      </c>
      <c r="C1841" s="26" t="s">
        <v>2145</v>
      </c>
      <c r="E1841" s="100"/>
    </row>
    <row r="1842" spans="1:5" x14ac:dyDescent="0.3">
      <c r="A1842" s="72"/>
      <c r="B1842" s="22">
        <v>3</v>
      </c>
      <c r="C1842" s="26" t="s">
        <v>2144</v>
      </c>
      <c r="E1842" s="100"/>
    </row>
    <row r="1843" spans="1:5" x14ac:dyDescent="0.3">
      <c r="A1843" s="72"/>
      <c r="B1843" s="22">
        <v>4</v>
      </c>
      <c r="C1843" s="26" t="s">
        <v>2143</v>
      </c>
      <c r="E1843" s="100"/>
    </row>
    <row r="1844" spans="1:5" x14ac:dyDescent="0.3">
      <c r="A1844" s="72"/>
      <c r="B1844" s="22">
        <v>5</v>
      </c>
      <c r="C1844" s="26" t="s">
        <v>2142</v>
      </c>
      <c r="E1844" s="100"/>
    </row>
    <row r="1845" spans="1:5" x14ac:dyDescent="0.3">
      <c r="A1845" s="72" t="s">
        <v>404</v>
      </c>
      <c r="B1845" s="22">
        <v>0</v>
      </c>
      <c r="C1845" s="22" t="s">
        <v>1194</v>
      </c>
      <c r="E1845" s="100"/>
    </row>
    <row r="1846" spans="1:5" x14ac:dyDescent="0.3">
      <c r="A1846" s="72"/>
      <c r="B1846" s="22">
        <v>1</v>
      </c>
      <c r="C1846" s="22" t="s">
        <v>1812</v>
      </c>
      <c r="E1846" s="100"/>
    </row>
    <row r="1847" spans="1:5" x14ac:dyDescent="0.3">
      <c r="A1847" s="72"/>
      <c r="B1847" s="22">
        <v>2</v>
      </c>
      <c r="C1847" s="22" t="s">
        <v>1777</v>
      </c>
      <c r="E1847" s="100"/>
    </row>
    <row r="1848" spans="1:5" x14ac:dyDescent="0.3">
      <c r="A1848" s="72"/>
      <c r="B1848" s="22">
        <v>3</v>
      </c>
      <c r="C1848" s="22" t="s">
        <v>1778</v>
      </c>
      <c r="E1848" s="100"/>
    </row>
    <row r="1849" spans="1:5" x14ac:dyDescent="0.3">
      <c r="A1849" s="72"/>
      <c r="B1849" s="22">
        <v>4</v>
      </c>
      <c r="C1849" s="22" t="s">
        <v>1776</v>
      </c>
      <c r="E1849" s="100"/>
    </row>
    <row r="1850" spans="1:5" x14ac:dyDescent="0.3">
      <c r="A1850" s="72"/>
      <c r="B1850" s="22">
        <v>5</v>
      </c>
      <c r="C1850" s="22" t="s">
        <v>1811</v>
      </c>
      <c r="E1850" s="100"/>
    </row>
    <row r="1851" spans="1:5" x14ac:dyDescent="0.3">
      <c r="A1851" s="72" t="s">
        <v>826</v>
      </c>
      <c r="B1851" s="22">
        <v>0</v>
      </c>
      <c r="C1851" s="22" t="s">
        <v>1194</v>
      </c>
      <c r="E1851" s="100"/>
    </row>
    <row r="1852" spans="1:5" x14ac:dyDescent="0.3">
      <c r="A1852" s="72"/>
      <c r="B1852" s="22">
        <v>1</v>
      </c>
      <c r="C1852" s="22" t="s">
        <v>1780</v>
      </c>
      <c r="E1852" s="100"/>
    </row>
    <row r="1853" spans="1:5" x14ac:dyDescent="0.3">
      <c r="A1853" s="72"/>
      <c r="B1853" s="22">
        <v>2</v>
      </c>
      <c r="C1853" s="22" t="s">
        <v>1781</v>
      </c>
      <c r="E1853" s="100"/>
    </row>
    <row r="1854" spans="1:5" x14ac:dyDescent="0.3">
      <c r="A1854" s="72"/>
      <c r="B1854" s="22">
        <v>3</v>
      </c>
      <c r="C1854" s="22" t="s">
        <v>1782</v>
      </c>
      <c r="E1854" s="100"/>
    </row>
    <row r="1855" spans="1:5" x14ac:dyDescent="0.3">
      <c r="A1855" s="72"/>
      <c r="B1855" s="22">
        <v>4</v>
      </c>
      <c r="C1855" s="22" t="s">
        <v>1783</v>
      </c>
      <c r="E1855" s="100"/>
    </row>
    <row r="1856" spans="1:5" x14ac:dyDescent="0.3">
      <c r="A1856" s="72"/>
      <c r="B1856" s="22">
        <v>5</v>
      </c>
      <c r="C1856" s="22" t="s">
        <v>1764</v>
      </c>
      <c r="E1856" s="100"/>
    </row>
    <row r="1857" spans="1:5" x14ac:dyDescent="0.3">
      <c r="A1857" s="72" t="s">
        <v>827</v>
      </c>
      <c r="B1857" s="22">
        <v>0</v>
      </c>
      <c r="C1857" s="22" t="s">
        <v>1194</v>
      </c>
      <c r="E1857" s="100"/>
    </row>
    <row r="1858" spans="1:5" x14ac:dyDescent="0.3">
      <c r="A1858" s="72"/>
      <c r="B1858" s="22">
        <v>1</v>
      </c>
      <c r="C1858" s="22" t="s">
        <v>1785</v>
      </c>
      <c r="E1858" s="100"/>
    </row>
    <row r="1859" spans="1:5" x14ac:dyDescent="0.3">
      <c r="A1859" s="72"/>
      <c r="B1859" s="22">
        <v>2</v>
      </c>
      <c r="C1859" s="22" t="s">
        <v>1564</v>
      </c>
      <c r="E1859" s="100"/>
    </row>
    <row r="1860" spans="1:5" x14ac:dyDescent="0.3">
      <c r="A1860" s="72"/>
      <c r="B1860" s="22">
        <v>3</v>
      </c>
      <c r="C1860" s="22" t="s">
        <v>1567</v>
      </c>
      <c r="E1860" s="100"/>
    </row>
    <row r="1861" spans="1:5" x14ac:dyDescent="0.3">
      <c r="A1861" s="72"/>
      <c r="B1861" s="22">
        <v>4</v>
      </c>
      <c r="C1861" s="22" t="s">
        <v>2140</v>
      </c>
      <c r="E1861" s="100"/>
    </row>
    <row r="1862" spans="1:5" x14ac:dyDescent="0.3">
      <c r="A1862" s="72"/>
      <c r="B1862" s="22">
        <v>5</v>
      </c>
      <c r="C1862" s="22" t="s">
        <v>2141</v>
      </c>
      <c r="E1862" s="100"/>
    </row>
    <row r="1863" spans="1:5" x14ac:dyDescent="0.3">
      <c r="A1863" s="72" t="s">
        <v>828</v>
      </c>
      <c r="B1863" s="22">
        <v>0</v>
      </c>
      <c r="C1863" s="22" t="s">
        <v>1194</v>
      </c>
      <c r="E1863" s="100"/>
    </row>
    <row r="1864" spans="1:5" x14ac:dyDescent="0.3">
      <c r="A1864" s="72"/>
      <c r="B1864" s="22">
        <v>1</v>
      </c>
      <c r="C1864" s="22" t="s">
        <v>1786</v>
      </c>
      <c r="E1864" s="100"/>
    </row>
    <row r="1865" spans="1:5" x14ac:dyDescent="0.3">
      <c r="A1865" s="72"/>
      <c r="B1865" s="22">
        <v>2</v>
      </c>
      <c r="C1865" s="22" t="s">
        <v>1787</v>
      </c>
      <c r="E1865" s="100"/>
    </row>
    <row r="1866" spans="1:5" x14ac:dyDescent="0.3">
      <c r="A1866" s="72"/>
      <c r="B1866" s="22">
        <v>3</v>
      </c>
      <c r="C1866" s="22" t="s">
        <v>1789</v>
      </c>
      <c r="E1866" s="100"/>
    </row>
    <row r="1867" spans="1:5" x14ac:dyDescent="0.3">
      <c r="A1867" s="72"/>
      <c r="B1867" s="22">
        <v>4</v>
      </c>
      <c r="C1867" s="22" t="s">
        <v>1790</v>
      </c>
      <c r="E1867" s="100"/>
    </row>
    <row r="1868" spans="1:5" x14ac:dyDescent="0.3">
      <c r="A1868" s="72"/>
      <c r="B1868" s="22">
        <v>5</v>
      </c>
      <c r="C1868" s="22" t="s">
        <v>1791</v>
      </c>
      <c r="E1868" s="100"/>
    </row>
    <row r="1869" spans="1:5" x14ac:dyDescent="0.3">
      <c r="A1869" s="72" t="s">
        <v>829</v>
      </c>
      <c r="B1869" s="22">
        <v>0</v>
      </c>
      <c r="C1869" s="22" t="s">
        <v>1194</v>
      </c>
      <c r="E1869" s="100"/>
    </row>
    <row r="1870" spans="1:5" x14ac:dyDescent="0.3">
      <c r="A1870" s="72"/>
      <c r="B1870" s="22">
        <v>1</v>
      </c>
      <c r="C1870" s="22" t="s">
        <v>1765</v>
      </c>
      <c r="E1870" s="100"/>
    </row>
    <row r="1871" spans="1:5" x14ac:dyDescent="0.3">
      <c r="A1871" s="72"/>
      <c r="B1871" s="22">
        <v>2</v>
      </c>
      <c r="C1871" s="22" t="s">
        <v>1793</v>
      </c>
      <c r="E1871" s="100"/>
    </row>
    <row r="1872" spans="1:5" x14ac:dyDescent="0.3">
      <c r="A1872" s="72"/>
      <c r="B1872" s="22">
        <v>3</v>
      </c>
      <c r="C1872" s="22" t="s">
        <v>1794</v>
      </c>
      <c r="E1872" s="100"/>
    </row>
    <row r="1873" spans="1:5" x14ac:dyDescent="0.3">
      <c r="A1873" s="72"/>
      <c r="B1873" s="22">
        <v>4</v>
      </c>
      <c r="C1873" s="22" t="s">
        <v>1792</v>
      </c>
      <c r="E1873" s="100"/>
    </row>
    <row r="1874" spans="1:5" x14ac:dyDescent="0.3">
      <c r="A1874" s="72"/>
      <c r="B1874" s="22">
        <v>5</v>
      </c>
      <c r="C1874" s="22" t="s">
        <v>2216</v>
      </c>
      <c r="E1874" s="100"/>
    </row>
    <row r="1875" spans="1:5" x14ac:dyDescent="0.3">
      <c r="A1875" s="72" t="s">
        <v>830</v>
      </c>
      <c r="B1875" s="22">
        <v>0</v>
      </c>
      <c r="C1875" s="22" t="s">
        <v>1194</v>
      </c>
      <c r="E1875" s="100"/>
    </row>
    <row r="1876" spans="1:5" x14ac:dyDescent="0.3">
      <c r="A1876" s="72"/>
      <c r="B1876" s="22">
        <v>1</v>
      </c>
      <c r="C1876" s="22" t="s">
        <v>1765</v>
      </c>
      <c r="E1876" s="100"/>
    </row>
    <row r="1877" spans="1:5" x14ac:dyDescent="0.3">
      <c r="A1877" s="72"/>
      <c r="B1877" s="22">
        <v>2</v>
      </c>
      <c r="C1877" s="22" t="s">
        <v>1793</v>
      </c>
      <c r="E1877" s="100"/>
    </row>
    <row r="1878" spans="1:5" x14ac:dyDescent="0.3">
      <c r="A1878" s="72"/>
      <c r="B1878" s="22">
        <v>3</v>
      </c>
      <c r="C1878" s="22" t="s">
        <v>3032</v>
      </c>
      <c r="E1878" s="100"/>
    </row>
    <row r="1879" spans="1:5" x14ac:dyDescent="0.3">
      <c r="A1879" s="72"/>
      <c r="B1879" s="22">
        <v>4</v>
      </c>
      <c r="C1879" s="22" t="s">
        <v>1792</v>
      </c>
      <c r="E1879" s="100"/>
    </row>
    <row r="1880" spans="1:5" x14ac:dyDescent="0.3">
      <c r="A1880" s="72"/>
      <c r="B1880" s="22">
        <v>5</v>
      </c>
      <c r="C1880" s="22" t="s">
        <v>3033</v>
      </c>
      <c r="E1880" s="100"/>
    </row>
    <row r="1881" spans="1:5" x14ac:dyDescent="0.3">
      <c r="A1881" s="72" t="s">
        <v>831</v>
      </c>
      <c r="B1881" s="22">
        <v>0</v>
      </c>
      <c r="C1881" s="22" t="s">
        <v>1194</v>
      </c>
      <c r="E1881" s="100"/>
    </row>
    <row r="1882" spans="1:5" x14ac:dyDescent="0.3">
      <c r="A1882" s="72"/>
      <c r="B1882" s="22">
        <v>1</v>
      </c>
      <c r="C1882" s="22" t="s">
        <v>1813</v>
      </c>
      <c r="E1882" s="100"/>
    </row>
    <row r="1883" spans="1:5" x14ac:dyDescent="0.3">
      <c r="A1883" s="72"/>
      <c r="B1883" s="22">
        <v>2</v>
      </c>
      <c r="C1883" s="22" t="s">
        <v>1795</v>
      </c>
      <c r="E1883" s="100"/>
    </row>
    <row r="1884" spans="1:5" x14ac:dyDescent="0.3">
      <c r="A1884" s="72"/>
      <c r="B1884" s="22">
        <v>3</v>
      </c>
      <c r="C1884" s="22" t="s">
        <v>1797</v>
      </c>
      <c r="E1884" s="100"/>
    </row>
    <row r="1885" spans="1:5" x14ac:dyDescent="0.3">
      <c r="A1885" s="72"/>
      <c r="B1885" s="22">
        <v>4</v>
      </c>
      <c r="C1885" t="s">
        <v>1766</v>
      </c>
      <c r="E1885" s="100"/>
    </row>
    <row r="1886" spans="1:5" x14ac:dyDescent="0.3">
      <c r="A1886" s="72"/>
      <c r="B1886" s="22">
        <v>5</v>
      </c>
      <c r="C1886" s="22" t="s">
        <v>1796</v>
      </c>
      <c r="E1886" s="100"/>
    </row>
    <row r="1887" spans="1:5" x14ac:dyDescent="0.3">
      <c r="A1887" s="72" t="s">
        <v>831</v>
      </c>
      <c r="B1887" s="22">
        <v>0</v>
      </c>
      <c r="C1887" s="22" t="s">
        <v>1194</v>
      </c>
      <c r="E1887" s="100"/>
    </row>
    <row r="1888" spans="1:5" x14ac:dyDescent="0.3">
      <c r="A1888" s="72"/>
      <c r="B1888" s="22">
        <v>1</v>
      </c>
      <c r="C1888" s="22" t="s">
        <v>1824</v>
      </c>
      <c r="E1888" s="100"/>
    </row>
    <row r="1889" spans="1:5" x14ac:dyDescent="0.3">
      <c r="A1889" s="72"/>
      <c r="B1889" s="22">
        <v>2</v>
      </c>
      <c r="C1889" s="22" t="s">
        <v>1178</v>
      </c>
      <c r="E1889" s="100"/>
    </row>
    <row r="1890" spans="1:5" x14ac:dyDescent="0.3">
      <c r="A1890" s="72"/>
      <c r="B1890" s="22">
        <v>3</v>
      </c>
      <c r="C1890" s="22" t="s">
        <v>1828</v>
      </c>
      <c r="E1890" s="100"/>
    </row>
    <row r="1891" spans="1:5" x14ac:dyDescent="0.3">
      <c r="A1891" s="72"/>
      <c r="B1891" s="22">
        <v>4</v>
      </c>
      <c r="C1891" s="22" t="s">
        <v>2219</v>
      </c>
      <c r="E1891" s="100"/>
    </row>
    <row r="1892" spans="1:5" x14ac:dyDescent="0.3">
      <c r="A1892" s="72"/>
      <c r="B1892" s="22">
        <v>5</v>
      </c>
      <c r="C1892" s="22" t="s">
        <v>1825</v>
      </c>
      <c r="E1892" s="100"/>
    </row>
    <row r="1893" spans="1:5" x14ac:dyDescent="0.3">
      <c r="A1893" s="72" t="s">
        <v>832</v>
      </c>
      <c r="B1893" s="22">
        <v>0</v>
      </c>
      <c r="C1893" s="22" t="s">
        <v>1194</v>
      </c>
      <c r="E1893" s="100"/>
    </row>
    <row r="1894" spans="1:5" x14ac:dyDescent="0.3">
      <c r="A1894" s="72"/>
      <c r="B1894" s="22">
        <v>1</v>
      </c>
      <c r="C1894" s="22" t="s">
        <v>1767</v>
      </c>
      <c r="E1894" s="100"/>
    </row>
    <row r="1895" spans="1:5" x14ac:dyDescent="0.3">
      <c r="A1895" s="72"/>
      <c r="B1895" s="22">
        <v>2</v>
      </c>
      <c r="C1895" s="22" t="s">
        <v>1770</v>
      </c>
      <c r="E1895" s="100"/>
    </row>
    <row r="1896" spans="1:5" x14ac:dyDescent="0.3">
      <c r="A1896" s="72"/>
      <c r="B1896" s="22">
        <v>3</v>
      </c>
      <c r="C1896" s="22" t="s">
        <v>1771</v>
      </c>
      <c r="E1896" s="100"/>
    </row>
    <row r="1897" spans="1:5" x14ac:dyDescent="0.3">
      <c r="A1897" s="72"/>
      <c r="B1897" s="22">
        <v>4</v>
      </c>
      <c r="C1897" s="22" t="s">
        <v>1772</v>
      </c>
      <c r="E1897" s="100"/>
    </row>
    <row r="1898" spans="1:5" x14ac:dyDescent="0.3">
      <c r="A1898" s="72"/>
      <c r="B1898" s="22">
        <v>5</v>
      </c>
      <c r="C1898" s="22" t="s">
        <v>1769</v>
      </c>
      <c r="E1898" s="100"/>
    </row>
    <row r="1899" spans="1:5" x14ac:dyDescent="0.3">
      <c r="A1899" s="72" t="s">
        <v>833</v>
      </c>
      <c r="B1899" s="22">
        <v>0</v>
      </c>
      <c r="C1899" s="22" t="s">
        <v>1194</v>
      </c>
      <c r="E1899" s="100"/>
    </row>
    <row r="1900" spans="1:5" x14ac:dyDescent="0.3">
      <c r="A1900" s="72"/>
      <c r="B1900" s="22">
        <v>1</v>
      </c>
      <c r="C1900" s="22" t="s">
        <v>1768</v>
      </c>
      <c r="E1900" s="100"/>
    </row>
    <row r="1901" spans="1:5" x14ac:dyDescent="0.3">
      <c r="A1901" s="72"/>
      <c r="B1901" s="22">
        <v>2</v>
      </c>
      <c r="C1901" s="22" t="s">
        <v>1805</v>
      </c>
      <c r="E1901" s="100"/>
    </row>
    <row r="1902" spans="1:5" x14ac:dyDescent="0.3">
      <c r="A1902" s="72"/>
      <c r="B1902" s="22">
        <v>3</v>
      </c>
      <c r="C1902" s="22" t="s">
        <v>2217</v>
      </c>
      <c r="E1902" s="100"/>
    </row>
    <row r="1903" spans="1:5" x14ac:dyDescent="0.3">
      <c r="A1903" s="72"/>
      <c r="B1903" s="22">
        <v>4</v>
      </c>
      <c r="C1903" s="22" t="s">
        <v>1806</v>
      </c>
      <c r="E1903" s="100"/>
    </row>
    <row r="1904" spans="1:5" x14ac:dyDescent="0.3">
      <c r="A1904" s="72"/>
      <c r="B1904" s="22">
        <v>5</v>
      </c>
      <c r="C1904" s="22" t="s">
        <v>1807</v>
      </c>
      <c r="E1904" s="100"/>
    </row>
    <row r="1905" spans="1:5" ht="15.15" thickBot="1" x14ac:dyDescent="0.35">
      <c r="E1905" s="2"/>
    </row>
    <row r="1906" spans="1:5" x14ac:dyDescent="0.3">
      <c r="A1906" s="51" t="s">
        <v>353</v>
      </c>
      <c r="B1906" s="65" t="s">
        <v>19</v>
      </c>
      <c r="C1906" s="65" t="s">
        <v>1171</v>
      </c>
      <c r="E1906" s="2"/>
    </row>
    <row r="1907" spans="1:5" x14ac:dyDescent="0.3">
      <c r="A1907" s="72" t="s">
        <v>394</v>
      </c>
      <c r="B1907" s="22">
        <v>0</v>
      </c>
      <c r="C1907" s="22" t="s">
        <v>1194</v>
      </c>
      <c r="E1907" s="100"/>
    </row>
    <row r="1908" spans="1:5" x14ac:dyDescent="0.3">
      <c r="A1908" s="72"/>
      <c r="B1908" s="22">
        <v>1</v>
      </c>
      <c r="C1908" s="22" t="s">
        <v>1177</v>
      </c>
      <c r="E1908" s="100"/>
    </row>
    <row r="1909" spans="1:5" x14ac:dyDescent="0.3">
      <c r="A1909" s="72"/>
      <c r="B1909" s="22">
        <v>2</v>
      </c>
      <c r="C1909" s="22" t="s">
        <v>1178</v>
      </c>
      <c r="E1909" s="100"/>
    </row>
    <row r="1910" spans="1:5" x14ac:dyDescent="0.3">
      <c r="A1910" s="72"/>
      <c r="B1910" s="22">
        <v>3</v>
      </c>
      <c r="C1910" s="22" t="s">
        <v>1827</v>
      </c>
      <c r="E1910" s="100"/>
    </row>
    <row r="1911" spans="1:5" x14ac:dyDescent="0.3">
      <c r="A1911" s="72"/>
      <c r="B1911" s="22">
        <v>4</v>
      </c>
      <c r="C1911" s="22" t="s">
        <v>1826</v>
      </c>
      <c r="E1911" s="100"/>
    </row>
    <row r="1912" spans="1:5" x14ac:dyDescent="0.3">
      <c r="A1912" s="72"/>
      <c r="B1912" s="22">
        <v>5</v>
      </c>
      <c r="C1912" s="22" t="s">
        <v>1190</v>
      </c>
      <c r="E1912" s="100"/>
    </row>
    <row r="1913" spans="1:5" x14ac:dyDescent="0.3">
      <c r="A1913" s="72" t="s">
        <v>396</v>
      </c>
      <c r="B1913" s="22">
        <v>0</v>
      </c>
      <c r="C1913" s="22" t="s">
        <v>1194</v>
      </c>
      <c r="E1913" s="100"/>
    </row>
    <row r="1914" spans="1:5" x14ac:dyDescent="0.3">
      <c r="A1914" s="72"/>
      <c r="B1914" s="22">
        <v>1</v>
      </c>
      <c r="C1914" s="22" t="s">
        <v>1760</v>
      </c>
      <c r="E1914" s="100"/>
    </row>
    <row r="1915" spans="1:5" x14ac:dyDescent="0.3">
      <c r="A1915" s="72"/>
      <c r="B1915" s="22">
        <v>2</v>
      </c>
      <c r="C1915" s="22" t="s">
        <v>1773</v>
      </c>
      <c r="E1915" s="100"/>
    </row>
    <row r="1916" spans="1:5" x14ac:dyDescent="0.3">
      <c r="A1916" s="72"/>
      <c r="B1916" s="22">
        <v>3</v>
      </c>
      <c r="C1916" s="22" t="s">
        <v>1774</v>
      </c>
      <c r="E1916" s="100"/>
    </row>
    <row r="1917" spans="1:5" x14ac:dyDescent="0.3">
      <c r="A1917" s="72"/>
      <c r="B1917" s="22">
        <v>4</v>
      </c>
      <c r="C1917" s="22" t="s">
        <v>2214</v>
      </c>
      <c r="E1917" s="100"/>
    </row>
    <row r="1918" spans="1:5" x14ac:dyDescent="0.3">
      <c r="A1918" s="72"/>
      <c r="B1918" s="22">
        <v>5</v>
      </c>
      <c r="C1918" s="22" t="s">
        <v>1761</v>
      </c>
      <c r="E1918" s="100"/>
    </row>
    <row r="1919" spans="1:5" x14ac:dyDescent="0.3">
      <c r="A1919" s="72" t="s">
        <v>397</v>
      </c>
      <c r="B1919" s="22">
        <v>0</v>
      </c>
      <c r="C1919" s="22" t="s">
        <v>1194</v>
      </c>
      <c r="E1919" s="100"/>
    </row>
    <row r="1920" spans="1:5" x14ac:dyDescent="0.3">
      <c r="A1920" s="72"/>
      <c r="B1920" s="22">
        <v>1</v>
      </c>
      <c r="C1920" s="22" t="s">
        <v>1762</v>
      </c>
      <c r="E1920" s="100"/>
    </row>
    <row r="1921" spans="1:5" x14ac:dyDescent="0.3">
      <c r="A1921" s="72"/>
      <c r="B1921" s="22">
        <v>2</v>
      </c>
      <c r="C1921" s="22" t="s">
        <v>1775</v>
      </c>
      <c r="E1921" s="100"/>
    </row>
    <row r="1922" spans="1:5" x14ac:dyDescent="0.3">
      <c r="A1922" s="72"/>
      <c r="B1922" s="22">
        <v>3</v>
      </c>
      <c r="C1922" s="22" t="s">
        <v>1788</v>
      </c>
      <c r="E1922" s="100"/>
    </row>
    <row r="1923" spans="1:5" x14ac:dyDescent="0.3">
      <c r="A1923" s="72"/>
      <c r="B1923" s="22">
        <v>4</v>
      </c>
      <c r="C1923" s="22" t="s">
        <v>1763</v>
      </c>
      <c r="E1923" s="100"/>
    </row>
    <row r="1924" spans="1:5" x14ac:dyDescent="0.3">
      <c r="A1924" s="72"/>
      <c r="B1924" s="22">
        <v>5</v>
      </c>
      <c r="C1924" s="22" t="s">
        <v>2215</v>
      </c>
      <c r="E1924" s="100"/>
    </row>
    <row r="1925" spans="1:5" x14ac:dyDescent="0.3">
      <c r="A1925" s="72" t="s">
        <v>398</v>
      </c>
      <c r="B1925" s="22">
        <v>0</v>
      </c>
      <c r="C1925" s="22" t="s">
        <v>1194</v>
      </c>
      <c r="E1925" s="100"/>
    </row>
    <row r="1926" spans="1:5" x14ac:dyDescent="0.3">
      <c r="A1926" s="72"/>
      <c r="B1926" s="22">
        <v>1</v>
      </c>
      <c r="C1926" s="26" t="s">
        <v>2146</v>
      </c>
      <c r="E1926" s="100"/>
    </row>
    <row r="1927" spans="1:5" x14ac:dyDescent="0.3">
      <c r="A1927" s="72"/>
      <c r="B1927" s="22">
        <v>2</v>
      </c>
      <c r="C1927" s="26" t="s">
        <v>2145</v>
      </c>
      <c r="E1927" s="100"/>
    </row>
    <row r="1928" spans="1:5" x14ac:dyDescent="0.3">
      <c r="A1928" s="72"/>
      <c r="B1928" s="22">
        <v>3</v>
      </c>
      <c r="C1928" s="26" t="s">
        <v>2144</v>
      </c>
      <c r="E1928" s="100"/>
    </row>
    <row r="1929" spans="1:5" x14ac:dyDescent="0.3">
      <c r="A1929" s="72"/>
      <c r="B1929" s="22">
        <v>4</v>
      </c>
      <c r="C1929" s="26" t="s">
        <v>2143</v>
      </c>
      <c r="E1929" s="100"/>
    </row>
    <row r="1930" spans="1:5" x14ac:dyDescent="0.3">
      <c r="A1930" s="72"/>
      <c r="B1930" s="22">
        <v>5</v>
      </c>
      <c r="C1930" s="26" t="s">
        <v>2142</v>
      </c>
      <c r="E1930" s="100"/>
    </row>
    <row r="1931" spans="1:5" x14ac:dyDescent="0.3">
      <c r="A1931" s="72" t="s">
        <v>403</v>
      </c>
      <c r="B1931" s="22">
        <v>0</v>
      </c>
      <c r="C1931" s="22" t="s">
        <v>1194</v>
      </c>
      <c r="E1931" s="100"/>
    </row>
    <row r="1932" spans="1:5" x14ac:dyDescent="0.3">
      <c r="A1932" s="72"/>
      <c r="B1932" s="22">
        <v>1</v>
      </c>
      <c r="C1932" s="22" t="s">
        <v>1812</v>
      </c>
      <c r="E1932" s="100"/>
    </row>
    <row r="1933" spans="1:5" x14ac:dyDescent="0.3">
      <c r="A1933" s="72"/>
      <c r="B1933" s="22">
        <v>2</v>
      </c>
      <c r="C1933" s="22" t="s">
        <v>1777</v>
      </c>
      <c r="E1933" s="100"/>
    </row>
    <row r="1934" spans="1:5" x14ac:dyDescent="0.3">
      <c r="A1934" s="72"/>
      <c r="B1934" s="22">
        <v>3</v>
      </c>
      <c r="C1934" s="22" t="s">
        <v>1778</v>
      </c>
      <c r="E1934" s="100"/>
    </row>
    <row r="1935" spans="1:5" x14ac:dyDescent="0.3">
      <c r="A1935" s="72"/>
      <c r="B1935" s="22">
        <v>4</v>
      </c>
      <c r="C1935" s="22" t="s">
        <v>1776</v>
      </c>
      <c r="E1935" s="100"/>
    </row>
    <row r="1936" spans="1:5" x14ac:dyDescent="0.3">
      <c r="A1936" s="72"/>
      <c r="B1936" s="22">
        <v>5</v>
      </c>
      <c r="C1936" s="22" t="s">
        <v>1811</v>
      </c>
      <c r="E1936" s="100"/>
    </row>
    <row r="1937" spans="1:5" x14ac:dyDescent="0.3">
      <c r="A1937" s="72" t="s">
        <v>836</v>
      </c>
      <c r="B1937" s="22">
        <v>0</v>
      </c>
      <c r="C1937" s="22" t="s">
        <v>1194</v>
      </c>
      <c r="E1937" s="100"/>
    </row>
    <row r="1938" spans="1:5" x14ac:dyDescent="0.3">
      <c r="A1938" s="72"/>
      <c r="B1938" s="22">
        <v>1</v>
      </c>
      <c r="C1938" s="22" t="s">
        <v>1780</v>
      </c>
      <c r="E1938" s="100"/>
    </row>
    <row r="1939" spans="1:5" x14ac:dyDescent="0.3">
      <c r="A1939" s="72"/>
      <c r="B1939" s="22">
        <v>2</v>
      </c>
      <c r="C1939" s="22" t="s">
        <v>1781</v>
      </c>
      <c r="E1939" s="100"/>
    </row>
    <row r="1940" spans="1:5" x14ac:dyDescent="0.3">
      <c r="A1940" s="72"/>
      <c r="B1940" s="22">
        <v>3</v>
      </c>
      <c r="C1940" s="22" t="s">
        <v>1782</v>
      </c>
      <c r="E1940" s="100"/>
    </row>
    <row r="1941" spans="1:5" x14ac:dyDescent="0.3">
      <c r="A1941" s="72"/>
      <c r="B1941" s="22">
        <v>4</v>
      </c>
      <c r="C1941" s="22" t="s">
        <v>1783</v>
      </c>
      <c r="E1941" s="100"/>
    </row>
    <row r="1942" spans="1:5" x14ac:dyDescent="0.3">
      <c r="A1942" s="72"/>
      <c r="B1942" s="22">
        <v>5</v>
      </c>
      <c r="C1942" s="22" t="s">
        <v>1764</v>
      </c>
      <c r="E1942" s="100"/>
    </row>
    <row r="1943" spans="1:5" x14ac:dyDescent="0.3">
      <c r="A1943" s="72" t="s">
        <v>837</v>
      </c>
      <c r="B1943" s="22">
        <v>0</v>
      </c>
      <c r="C1943" s="22" t="s">
        <v>1194</v>
      </c>
      <c r="E1943" s="100"/>
    </row>
    <row r="1944" spans="1:5" x14ac:dyDescent="0.3">
      <c r="A1944" s="72"/>
      <c r="B1944" s="22">
        <v>1</v>
      </c>
      <c r="C1944" s="22" t="s">
        <v>1785</v>
      </c>
      <c r="E1944" s="100"/>
    </row>
    <row r="1945" spans="1:5" x14ac:dyDescent="0.3">
      <c r="A1945" s="72"/>
      <c r="B1945" s="22">
        <v>2</v>
      </c>
      <c r="C1945" s="22" t="s">
        <v>1564</v>
      </c>
      <c r="E1945" s="100"/>
    </row>
    <row r="1946" spans="1:5" x14ac:dyDescent="0.3">
      <c r="A1946" s="72"/>
      <c r="B1946" s="22">
        <v>3</v>
      </c>
      <c r="C1946" s="22" t="s">
        <v>1567</v>
      </c>
      <c r="E1946" s="100"/>
    </row>
    <row r="1947" spans="1:5" x14ac:dyDescent="0.3">
      <c r="A1947" s="72"/>
      <c r="B1947" s="22">
        <v>4</v>
      </c>
      <c r="C1947" s="22" t="s">
        <v>2140</v>
      </c>
      <c r="E1947" s="100"/>
    </row>
    <row r="1948" spans="1:5" x14ac:dyDescent="0.3">
      <c r="A1948" s="72"/>
      <c r="B1948" s="22">
        <v>5</v>
      </c>
      <c r="C1948" s="22" t="s">
        <v>2141</v>
      </c>
      <c r="E1948" s="100"/>
    </row>
    <row r="1949" spans="1:5" x14ac:dyDescent="0.3">
      <c r="A1949" s="72" t="s">
        <v>838</v>
      </c>
      <c r="B1949" s="22">
        <v>0</v>
      </c>
      <c r="C1949" s="22" t="s">
        <v>1194</v>
      </c>
      <c r="E1949" s="100"/>
    </row>
    <row r="1950" spans="1:5" x14ac:dyDescent="0.3">
      <c r="A1950" s="72"/>
      <c r="B1950" s="22">
        <v>1</v>
      </c>
      <c r="C1950" s="22" t="s">
        <v>1786</v>
      </c>
      <c r="E1950" s="100"/>
    </row>
    <row r="1951" spans="1:5" x14ac:dyDescent="0.3">
      <c r="A1951" s="72"/>
      <c r="B1951" s="22">
        <v>2</v>
      </c>
      <c r="C1951" s="22" t="s">
        <v>1787</v>
      </c>
      <c r="E1951" s="100"/>
    </row>
    <row r="1952" spans="1:5" x14ac:dyDescent="0.3">
      <c r="A1952" s="72"/>
      <c r="B1952" s="22">
        <v>3</v>
      </c>
      <c r="C1952" s="22" t="s">
        <v>1789</v>
      </c>
      <c r="E1952" s="100"/>
    </row>
    <row r="1953" spans="1:5" x14ac:dyDescent="0.3">
      <c r="A1953" s="72"/>
      <c r="B1953" s="22">
        <v>4</v>
      </c>
      <c r="C1953" s="22" t="s">
        <v>1790</v>
      </c>
      <c r="E1953" s="100"/>
    </row>
    <row r="1954" spans="1:5" x14ac:dyDescent="0.3">
      <c r="A1954" s="72"/>
      <c r="B1954" s="22">
        <v>5</v>
      </c>
      <c r="C1954" s="22" t="s">
        <v>1791</v>
      </c>
      <c r="E1954" s="100"/>
    </row>
    <row r="1955" spans="1:5" x14ac:dyDescent="0.3">
      <c r="A1955" s="72" t="s">
        <v>839</v>
      </c>
      <c r="B1955" s="22">
        <v>0</v>
      </c>
      <c r="C1955" s="22" t="s">
        <v>1194</v>
      </c>
      <c r="E1955" s="100"/>
    </row>
    <row r="1956" spans="1:5" x14ac:dyDescent="0.3">
      <c r="A1956" s="72"/>
      <c r="B1956" s="22">
        <v>1</v>
      </c>
      <c r="C1956" s="22" t="s">
        <v>1765</v>
      </c>
      <c r="E1956" s="100"/>
    </row>
    <row r="1957" spans="1:5" x14ac:dyDescent="0.3">
      <c r="A1957" s="72"/>
      <c r="B1957" s="22">
        <v>2</v>
      </c>
      <c r="C1957" s="22" t="s">
        <v>1793</v>
      </c>
      <c r="E1957" s="100"/>
    </row>
    <row r="1958" spans="1:5" x14ac:dyDescent="0.3">
      <c r="A1958" s="72"/>
      <c r="B1958" s="22">
        <v>3</v>
      </c>
      <c r="C1958" s="22" t="s">
        <v>1794</v>
      </c>
      <c r="E1958" s="100"/>
    </row>
    <row r="1959" spans="1:5" x14ac:dyDescent="0.3">
      <c r="A1959" s="72"/>
      <c r="B1959" s="22">
        <v>4</v>
      </c>
      <c r="C1959" s="22" t="s">
        <v>1792</v>
      </c>
      <c r="E1959" s="100"/>
    </row>
    <row r="1960" spans="1:5" x14ac:dyDescent="0.3">
      <c r="A1960" s="72"/>
      <c r="B1960" s="22">
        <v>5</v>
      </c>
      <c r="C1960" s="22" t="s">
        <v>2216</v>
      </c>
      <c r="E1960" s="100"/>
    </row>
    <row r="1961" spans="1:5" x14ac:dyDescent="0.3">
      <c r="A1961" s="72" t="s">
        <v>840</v>
      </c>
      <c r="B1961" s="22">
        <v>0</v>
      </c>
      <c r="C1961" s="22" t="s">
        <v>1194</v>
      </c>
      <c r="E1961" s="100"/>
    </row>
    <row r="1962" spans="1:5" x14ac:dyDescent="0.3">
      <c r="A1962" s="72"/>
      <c r="B1962" s="22">
        <v>1</v>
      </c>
      <c r="C1962" s="22" t="s">
        <v>1765</v>
      </c>
      <c r="E1962" s="100"/>
    </row>
    <row r="1963" spans="1:5" x14ac:dyDescent="0.3">
      <c r="A1963" s="72"/>
      <c r="B1963" s="22">
        <v>2</v>
      </c>
      <c r="C1963" s="22" t="s">
        <v>1793</v>
      </c>
      <c r="E1963" s="100"/>
    </row>
    <row r="1964" spans="1:5" x14ac:dyDescent="0.3">
      <c r="A1964" s="72"/>
      <c r="B1964" s="22">
        <v>3</v>
      </c>
      <c r="C1964" s="22" t="s">
        <v>3032</v>
      </c>
      <c r="E1964" s="100"/>
    </row>
    <row r="1965" spans="1:5" x14ac:dyDescent="0.3">
      <c r="A1965" s="72"/>
      <c r="B1965" s="22">
        <v>4</v>
      </c>
      <c r="C1965" s="22" t="s">
        <v>1792</v>
      </c>
      <c r="E1965" s="100"/>
    </row>
    <row r="1966" spans="1:5" x14ac:dyDescent="0.3">
      <c r="A1966" s="72"/>
      <c r="B1966" s="22">
        <v>5</v>
      </c>
      <c r="C1966" s="22" t="s">
        <v>3033</v>
      </c>
      <c r="E1966" s="100"/>
    </row>
    <row r="1967" spans="1:5" x14ac:dyDescent="0.3">
      <c r="A1967" s="72" t="s">
        <v>841</v>
      </c>
      <c r="B1967" s="22">
        <v>0</v>
      </c>
      <c r="C1967" s="22" t="s">
        <v>1194</v>
      </c>
      <c r="E1967" s="100"/>
    </row>
    <row r="1968" spans="1:5" x14ac:dyDescent="0.3">
      <c r="A1968" s="72"/>
      <c r="B1968" s="22">
        <v>1</v>
      </c>
      <c r="C1968" s="22" t="s">
        <v>1813</v>
      </c>
      <c r="E1968" s="100"/>
    </row>
    <row r="1969" spans="1:5" x14ac:dyDescent="0.3">
      <c r="A1969" s="72"/>
      <c r="B1969" s="22">
        <v>2</v>
      </c>
      <c r="C1969" s="22" t="s">
        <v>1795</v>
      </c>
      <c r="E1969" s="100"/>
    </row>
    <row r="1970" spans="1:5" x14ac:dyDescent="0.3">
      <c r="A1970" s="72"/>
      <c r="B1970" s="22">
        <v>3</v>
      </c>
      <c r="C1970" s="22" t="s">
        <v>1797</v>
      </c>
      <c r="E1970" s="100"/>
    </row>
    <row r="1971" spans="1:5" x14ac:dyDescent="0.3">
      <c r="A1971" s="72"/>
      <c r="B1971" s="22">
        <v>4</v>
      </c>
      <c r="C1971" t="s">
        <v>1766</v>
      </c>
      <c r="E1971" s="100"/>
    </row>
    <row r="1972" spans="1:5" x14ac:dyDescent="0.3">
      <c r="A1972" s="72"/>
      <c r="B1972" s="22">
        <v>5</v>
      </c>
      <c r="C1972" s="22" t="s">
        <v>1796</v>
      </c>
      <c r="E1972" s="100"/>
    </row>
    <row r="1973" spans="1:5" x14ac:dyDescent="0.3">
      <c r="A1973" s="72" t="s">
        <v>842</v>
      </c>
      <c r="B1973" s="22">
        <v>0</v>
      </c>
      <c r="C1973" s="22" t="s">
        <v>1194</v>
      </c>
      <c r="E1973" s="32"/>
    </row>
    <row r="1974" spans="1:5" x14ac:dyDescent="0.3">
      <c r="A1974" s="72"/>
      <c r="B1974" s="22">
        <v>1</v>
      </c>
      <c r="C1974" s="22" t="s">
        <v>1767</v>
      </c>
      <c r="E1974" s="100"/>
    </row>
    <row r="1975" spans="1:5" x14ac:dyDescent="0.3">
      <c r="A1975" s="72"/>
      <c r="B1975" s="22">
        <v>2</v>
      </c>
      <c r="C1975" s="22" t="s">
        <v>1770</v>
      </c>
      <c r="E1975" s="100"/>
    </row>
    <row r="1976" spans="1:5" x14ac:dyDescent="0.3">
      <c r="A1976" s="72"/>
      <c r="B1976" s="22">
        <v>3</v>
      </c>
      <c r="C1976" s="22" t="s">
        <v>1771</v>
      </c>
      <c r="E1976" s="100"/>
    </row>
    <row r="1977" spans="1:5" x14ac:dyDescent="0.3">
      <c r="A1977" s="72"/>
      <c r="B1977" s="22">
        <v>4</v>
      </c>
      <c r="C1977" s="22" t="s">
        <v>1772</v>
      </c>
      <c r="E1977" s="100"/>
    </row>
    <row r="1978" spans="1:5" x14ac:dyDescent="0.3">
      <c r="A1978" s="72"/>
      <c r="B1978" s="22">
        <v>5</v>
      </c>
      <c r="C1978" s="22" t="s">
        <v>1769</v>
      </c>
      <c r="E1978" s="100"/>
    </row>
    <row r="1979" spans="1:5" x14ac:dyDescent="0.3">
      <c r="A1979" s="72" t="s">
        <v>843</v>
      </c>
      <c r="B1979" s="22">
        <v>0</v>
      </c>
      <c r="C1979" s="22" t="s">
        <v>1194</v>
      </c>
      <c r="E1979" s="100"/>
    </row>
    <row r="1980" spans="1:5" x14ac:dyDescent="0.3">
      <c r="A1980" s="72"/>
      <c r="B1980" s="22">
        <v>1</v>
      </c>
      <c r="C1980" s="22" t="s">
        <v>1768</v>
      </c>
      <c r="E1980" s="100"/>
    </row>
    <row r="1981" spans="1:5" x14ac:dyDescent="0.3">
      <c r="A1981" s="72"/>
      <c r="B1981" s="22">
        <v>2</v>
      </c>
      <c r="C1981" s="22" t="s">
        <v>1805</v>
      </c>
      <c r="E1981" s="100"/>
    </row>
    <row r="1982" spans="1:5" x14ac:dyDescent="0.3">
      <c r="A1982" s="72"/>
      <c r="B1982" s="22">
        <v>3</v>
      </c>
      <c r="C1982" s="22" t="s">
        <v>2217</v>
      </c>
      <c r="E1982" s="100"/>
    </row>
    <row r="1983" spans="1:5" x14ac:dyDescent="0.3">
      <c r="A1983" s="72"/>
      <c r="B1983" s="22">
        <v>4</v>
      </c>
      <c r="C1983" s="22" t="s">
        <v>1806</v>
      </c>
      <c r="E1983" s="100"/>
    </row>
    <row r="1984" spans="1:5" x14ac:dyDescent="0.3">
      <c r="A1984" s="72"/>
      <c r="B1984" s="22">
        <v>5</v>
      </c>
      <c r="C1984" s="22" t="s">
        <v>1807</v>
      </c>
      <c r="E1984" s="100"/>
    </row>
    <row r="1985" spans="1:3" ht="15.15" thickBot="1" x14ac:dyDescent="0.35">
      <c r="A1985" s="19"/>
      <c r="B1985" s="19"/>
      <c r="C1985" s="19"/>
    </row>
    <row r="1986" spans="1:3" x14ac:dyDescent="0.3">
      <c r="A1986" s="51" t="s">
        <v>1867</v>
      </c>
      <c r="B1986" s="65" t="s">
        <v>19</v>
      </c>
      <c r="C1986" s="65" t="s">
        <v>1171</v>
      </c>
    </row>
    <row r="1987" spans="1:3" x14ac:dyDescent="0.3">
      <c r="A1987" s="77" t="s">
        <v>362</v>
      </c>
      <c r="B1987" s="22">
        <v>0</v>
      </c>
      <c r="C1987" s="22" t="s">
        <v>1194</v>
      </c>
    </row>
    <row r="1988" spans="1:3" x14ac:dyDescent="0.3">
      <c r="A1988" s="77"/>
      <c r="B1988" s="22">
        <v>1</v>
      </c>
      <c r="C1988" s="22" t="s">
        <v>2127</v>
      </c>
    </row>
    <row r="1989" spans="1:3" x14ac:dyDescent="0.3">
      <c r="A1989" s="77"/>
      <c r="B1989" s="22">
        <v>2</v>
      </c>
      <c r="C1989" s="22" t="s">
        <v>2128</v>
      </c>
    </row>
    <row r="1990" spans="1:3" x14ac:dyDescent="0.3">
      <c r="A1990" s="77"/>
      <c r="B1990" s="22">
        <v>3</v>
      </c>
      <c r="C1990" s="22" t="s">
        <v>2129</v>
      </c>
    </row>
    <row r="1991" spans="1:3" x14ac:dyDescent="0.3">
      <c r="A1991" s="77"/>
      <c r="B1991" s="22">
        <v>4</v>
      </c>
      <c r="C1991" s="22" t="s">
        <v>1815</v>
      </c>
    </row>
    <row r="1992" spans="1:3" x14ac:dyDescent="0.3">
      <c r="A1992" s="77"/>
      <c r="B1992" s="22">
        <v>5</v>
      </c>
      <c r="C1992" s="22" t="s">
        <v>2220</v>
      </c>
    </row>
    <row r="1993" spans="1:3" x14ac:dyDescent="0.3">
      <c r="A1993" s="72" t="s">
        <v>363</v>
      </c>
      <c r="B1993" s="22">
        <v>0</v>
      </c>
      <c r="C1993" s="22" t="s">
        <v>1194</v>
      </c>
    </row>
    <row r="1994" spans="1:3" x14ac:dyDescent="0.3">
      <c r="A1994" s="72"/>
      <c r="B1994" s="22">
        <v>1</v>
      </c>
      <c r="C1994" s="22" t="s">
        <v>1177</v>
      </c>
    </row>
    <row r="1995" spans="1:3" x14ac:dyDescent="0.3">
      <c r="A1995" s="72"/>
      <c r="B1995" s="22">
        <v>2</v>
      </c>
      <c r="C1995" s="22" t="s">
        <v>1178</v>
      </c>
    </row>
    <row r="1996" spans="1:3" x14ac:dyDescent="0.3">
      <c r="A1996" s="72"/>
      <c r="B1996" s="22">
        <v>3</v>
      </c>
      <c r="C1996" s="22" t="s">
        <v>1827</v>
      </c>
    </row>
    <row r="1997" spans="1:3" x14ac:dyDescent="0.3">
      <c r="A1997" s="72"/>
      <c r="B1997" s="22">
        <v>4</v>
      </c>
      <c r="C1997" s="22" t="s">
        <v>1826</v>
      </c>
    </row>
    <row r="1998" spans="1:3" x14ac:dyDescent="0.3">
      <c r="A1998" s="72"/>
      <c r="B1998" s="22">
        <v>5</v>
      </c>
      <c r="C1998" s="22" t="s">
        <v>1190</v>
      </c>
    </row>
    <row r="1999" spans="1:3" x14ac:dyDescent="0.3">
      <c r="A1999" s="72" t="s">
        <v>365</v>
      </c>
      <c r="B1999" s="22">
        <v>0</v>
      </c>
      <c r="C1999" s="22" t="s">
        <v>1194</v>
      </c>
    </row>
    <row r="2000" spans="1:3" x14ac:dyDescent="0.3">
      <c r="A2000" s="72"/>
      <c r="B2000" s="22">
        <v>1</v>
      </c>
      <c r="C2000" s="22" t="s">
        <v>1760</v>
      </c>
    </row>
    <row r="2001" spans="1:3" x14ac:dyDescent="0.3">
      <c r="A2001" s="72"/>
      <c r="B2001" s="22">
        <v>2</v>
      </c>
      <c r="C2001" s="22" t="s">
        <v>1773</v>
      </c>
    </row>
    <row r="2002" spans="1:3" x14ac:dyDescent="0.3">
      <c r="A2002" s="72"/>
      <c r="B2002" s="22">
        <v>3</v>
      </c>
      <c r="C2002" s="22" t="s">
        <v>1774</v>
      </c>
    </row>
    <row r="2003" spans="1:3" x14ac:dyDescent="0.3">
      <c r="A2003" s="72"/>
      <c r="B2003" s="22">
        <v>4</v>
      </c>
      <c r="C2003" s="22" t="s">
        <v>2214</v>
      </c>
    </row>
    <row r="2004" spans="1:3" x14ac:dyDescent="0.3">
      <c r="A2004" s="72"/>
      <c r="B2004" s="22">
        <v>5</v>
      </c>
      <c r="C2004" s="22" t="s">
        <v>1761</v>
      </c>
    </row>
    <row r="2005" spans="1:3" x14ac:dyDescent="0.3">
      <c r="A2005" s="72" t="s">
        <v>366</v>
      </c>
      <c r="B2005" s="22">
        <v>0</v>
      </c>
      <c r="C2005" s="22" t="s">
        <v>1194</v>
      </c>
    </row>
    <row r="2006" spans="1:3" x14ac:dyDescent="0.3">
      <c r="A2006" s="72"/>
      <c r="B2006" s="22">
        <v>1</v>
      </c>
      <c r="C2006" s="22" t="s">
        <v>1762</v>
      </c>
    </row>
    <row r="2007" spans="1:3" x14ac:dyDescent="0.3">
      <c r="A2007" s="72"/>
      <c r="B2007" s="22">
        <v>2</v>
      </c>
      <c r="C2007" s="22" t="s">
        <v>1775</v>
      </c>
    </row>
    <row r="2008" spans="1:3" x14ac:dyDescent="0.3">
      <c r="A2008" s="72"/>
      <c r="B2008" s="22">
        <v>3</v>
      </c>
      <c r="C2008" s="22" t="s">
        <v>1788</v>
      </c>
    </row>
    <row r="2009" spans="1:3" x14ac:dyDescent="0.3">
      <c r="A2009" s="72"/>
      <c r="B2009" s="22">
        <v>4</v>
      </c>
      <c r="C2009" s="22" t="s">
        <v>1763</v>
      </c>
    </row>
    <row r="2010" spans="1:3" x14ac:dyDescent="0.3">
      <c r="A2010" s="72"/>
      <c r="B2010" s="22">
        <v>5</v>
      </c>
      <c r="C2010" s="22" t="s">
        <v>2215</v>
      </c>
    </row>
    <row r="2011" spans="1:3" x14ac:dyDescent="0.3">
      <c r="A2011" s="72" t="s">
        <v>464</v>
      </c>
      <c r="B2011" s="22">
        <v>0</v>
      </c>
      <c r="C2011" s="22" t="s">
        <v>1194</v>
      </c>
    </row>
    <row r="2012" spans="1:3" x14ac:dyDescent="0.3">
      <c r="A2012" s="72"/>
      <c r="B2012" s="22">
        <v>1</v>
      </c>
      <c r="C2012" s="26" t="s">
        <v>2146</v>
      </c>
    </row>
    <row r="2013" spans="1:3" x14ac:dyDescent="0.3">
      <c r="A2013" s="72"/>
      <c r="B2013" s="22">
        <v>2</v>
      </c>
      <c r="C2013" s="26" t="s">
        <v>2145</v>
      </c>
    </row>
    <row r="2014" spans="1:3" x14ac:dyDescent="0.3">
      <c r="A2014" s="72"/>
      <c r="B2014" s="22">
        <v>3</v>
      </c>
      <c r="C2014" s="26" t="s">
        <v>2144</v>
      </c>
    </row>
    <row r="2015" spans="1:3" x14ac:dyDescent="0.3">
      <c r="A2015" s="72"/>
      <c r="B2015" s="22">
        <v>4</v>
      </c>
      <c r="C2015" s="26" t="s">
        <v>2143</v>
      </c>
    </row>
    <row r="2016" spans="1:3" x14ac:dyDescent="0.3">
      <c r="A2016" s="72"/>
      <c r="B2016" s="22">
        <v>5</v>
      </c>
      <c r="C2016" s="26" t="s">
        <v>2142</v>
      </c>
    </row>
    <row r="2017" spans="1:3" x14ac:dyDescent="0.3">
      <c r="A2017" s="72" t="s">
        <v>845</v>
      </c>
      <c r="B2017" s="22">
        <v>0</v>
      </c>
      <c r="C2017" s="22" t="s">
        <v>1194</v>
      </c>
    </row>
    <row r="2018" spans="1:3" x14ac:dyDescent="0.3">
      <c r="A2018" s="72"/>
      <c r="B2018" s="22">
        <v>1</v>
      </c>
      <c r="C2018" s="22" t="s">
        <v>1812</v>
      </c>
    </row>
    <row r="2019" spans="1:3" x14ac:dyDescent="0.3">
      <c r="A2019" s="72"/>
      <c r="B2019" s="22">
        <v>2</v>
      </c>
      <c r="C2019" s="22" t="s">
        <v>1777</v>
      </c>
    </row>
    <row r="2020" spans="1:3" x14ac:dyDescent="0.3">
      <c r="A2020" s="72"/>
      <c r="B2020" s="22">
        <v>3</v>
      </c>
      <c r="C2020" s="22" t="s">
        <v>1778</v>
      </c>
    </row>
    <row r="2021" spans="1:3" x14ac:dyDescent="0.3">
      <c r="A2021" s="72"/>
      <c r="B2021" s="22">
        <v>4</v>
      </c>
      <c r="C2021" s="22" t="s">
        <v>1776</v>
      </c>
    </row>
    <row r="2022" spans="1:3" x14ac:dyDescent="0.3">
      <c r="A2022" s="72"/>
      <c r="B2022" s="22">
        <v>5</v>
      </c>
      <c r="C2022" s="22" t="s">
        <v>1811</v>
      </c>
    </row>
    <row r="2023" spans="1:3" x14ac:dyDescent="0.3">
      <c r="A2023" s="72" t="s">
        <v>846</v>
      </c>
      <c r="B2023" s="22">
        <v>0</v>
      </c>
      <c r="C2023" s="22" t="s">
        <v>1194</v>
      </c>
    </row>
    <row r="2024" spans="1:3" x14ac:dyDescent="0.3">
      <c r="A2024" s="72"/>
      <c r="B2024" s="22">
        <v>1</v>
      </c>
      <c r="C2024" s="22" t="s">
        <v>1780</v>
      </c>
    </row>
    <row r="2025" spans="1:3" x14ac:dyDescent="0.3">
      <c r="A2025" s="72"/>
      <c r="B2025" s="22">
        <v>2</v>
      </c>
      <c r="C2025" s="22" t="s">
        <v>1781</v>
      </c>
    </row>
    <row r="2026" spans="1:3" x14ac:dyDescent="0.3">
      <c r="A2026" s="72"/>
      <c r="B2026" s="22">
        <v>3</v>
      </c>
      <c r="C2026" s="22" t="s">
        <v>1782</v>
      </c>
    </row>
    <row r="2027" spans="1:3" x14ac:dyDescent="0.3">
      <c r="A2027" s="72"/>
      <c r="B2027" s="22">
        <v>4</v>
      </c>
      <c r="C2027" s="22" t="s">
        <v>1783</v>
      </c>
    </row>
    <row r="2028" spans="1:3" x14ac:dyDescent="0.3">
      <c r="A2028" s="72"/>
      <c r="B2028" s="22">
        <v>5</v>
      </c>
      <c r="C2028" s="22" t="s">
        <v>1764</v>
      </c>
    </row>
    <row r="2029" spans="1:3" x14ac:dyDescent="0.3">
      <c r="A2029" s="72" t="s">
        <v>847</v>
      </c>
      <c r="B2029" s="22">
        <v>0</v>
      </c>
      <c r="C2029" s="22" t="s">
        <v>1194</v>
      </c>
    </row>
    <row r="2030" spans="1:3" x14ac:dyDescent="0.3">
      <c r="A2030" s="72"/>
      <c r="B2030" s="22">
        <v>1</v>
      </c>
      <c r="C2030" s="22" t="s">
        <v>1785</v>
      </c>
    </row>
    <row r="2031" spans="1:3" x14ac:dyDescent="0.3">
      <c r="A2031" s="72"/>
      <c r="B2031" s="22">
        <v>2</v>
      </c>
      <c r="C2031" s="22" t="s">
        <v>1564</v>
      </c>
    </row>
    <row r="2032" spans="1:3" x14ac:dyDescent="0.3">
      <c r="A2032" s="72"/>
      <c r="B2032" s="22">
        <v>3</v>
      </c>
      <c r="C2032" s="22" t="s">
        <v>1567</v>
      </c>
    </row>
    <row r="2033" spans="1:3" x14ac:dyDescent="0.3">
      <c r="A2033" s="72"/>
      <c r="B2033" s="22">
        <v>4</v>
      </c>
      <c r="C2033" s="22" t="s">
        <v>2140</v>
      </c>
    </row>
    <row r="2034" spans="1:3" x14ac:dyDescent="0.3">
      <c r="A2034" s="72"/>
      <c r="B2034" s="22">
        <v>5</v>
      </c>
      <c r="C2034" s="22" t="s">
        <v>2141</v>
      </c>
    </row>
    <row r="2035" spans="1:3" x14ac:dyDescent="0.3">
      <c r="A2035" s="72" t="s">
        <v>848</v>
      </c>
      <c r="B2035" s="22">
        <v>0</v>
      </c>
      <c r="C2035" s="22" t="s">
        <v>1194</v>
      </c>
    </row>
    <row r="2036" spans="1:3" x14ac:dyDescent="0.3">
      <c r="A2036" s="72"/>
      <c r="B2036" s="22">
        <v>1</v>
      </c>
      <c r="C2036" s="22" t="s">
        <v>1786</v>
      </c>
    </row>
    <row r="2037" spans="1:3" x14ac:dyDescent="0.3">
      <c r="A2037" s="72"/>
      <c r="B2037" s="22">
        <v>2</v>
      </c>
      <c r="C2037" s="22" t="s">
        <v>1787</v>
      </c>
    </row>
    <row r="2038" spans="1:3" x14ac:dyDescent="0.3">
      <c r="A2038" s="72"/>
      <c r="B2038" s="22">
        <v>3</v>
      </c>
      <c r="C2038" s="22" t="s">
        <v>1789</v>
      </c>
    </row>
    <row r="2039" spans="1:3" x14ac:dyDescent="0.3">
      <c r="A2039" s="72"/>
      <c r="B2039" s="22">
        <v>4</v>
      </c>
      <c r="C2039" s="22" t="s">
        <v>1790</v>
      </c>
    </row>
    <row r="2040" spans="1:3" x14ac:dyDescent="0.3">
      <c r="A2040" s="72"/>
      <c r="B2040" s="22">
        <v>5</v>
      </c>
      <c r="C2040" s="22" t="s">
        <v>1791</v>
      </c>
    </row>
    <row r="2041" spans="1:3" x14ac:dyDescent="0.3">
      <c r="A2041" s="72" t="s">
        <v>849</v>
      </c>
      <c r="B2041" s="22">
        <v>0</v>
      </c>
      <c r="C2041" s="22" t="s">
        <v>1194</v>
      </c>
    </row>
    <row r="2042" spans="1:3" x14ac:dyDescent="0.3">
      <c r="A2042" s="72"/>
      <c r="B2042" s="22">
        <v>1</v>
      </c>
      <c r="C2042" s="22" t="s">
        <v>1765</v>
      </c>
    </row>
    <row r="2043" spans="1:3" x14ac:dyDescent="0.3">
      <c r="A2043" s="72"/>
      <c r="B2043" s="22">
        <v>2</v>
      </c>
      <c r="C2043" s="22" t="s">
        <v>1793</v>
      </c>
    </row>
    <row r="2044" spans="1:3" x14ac:dyDescent="0.3">
      <c r="A2044" s="72"/>
      <c r="B2044" s="22">
        <v>3</v>
      </c>
      <c r="C2044" s="22" t="s">
        <v>1794</v>
      </c>
    </row>
    <row r="2045" spans="1:3" x14ac:dyDescent="0.3">
      <c r="A2045" s="72"/>
      <c r="B2045" s="22">
        <v>4</v>
      </c>
      <c r="C2045" s="22" t="s">
        <v>1792</v>
      </c>
    </row>
    <row r="2046" spans="1:3" x14ac:dyDescent="0.3">
      <c r="A2046" s="72"/>
      <c r="B2046" s="22">
        <v>5</v>
      </c>
      <c r="C2046" s="22" t="s">
        <v>2216</v>
      </c>
    </row>
    <row r="2047" spans="1:3" x14ac:dyDescent="0.3">
      <c r="A2047" s="72" t="s">
        <v>850</v>
      </c>
      <c r="B2047" s="22">
        <v>0</v>
      </c>
      <c r="C2047" s="22" t="s">
        <v>1194</v>
      </c>
    </row>
    <row r="2048" spans="1:3" x14ac:dyDescent="0.3">
      <c r="A2048" s="72"/>
      <c r="B2048" s="22">
        <v>1</v>
      </c>
      <c r="C2048" s="22" t="s">
        <v>1765</v>
      </c>
    </row>
    <row r="2049" spans="1:3" x14ac:dyDescent="0.3">
      <c r="A2049" s="72"/>
      <c r="B2049" s="22">
        <v>2</v>
      </c>
      <c r="C2049" s="22" t="s">
        <v>1793</v>
      </c>
    </row>
    <row r="2050" spans="1:3" x14ac:dyDescent="0.3">
      <c r="A2050" s="72"/>
      <c r="B2050" s="22">
        <v>3</v>
      </c>
      <c r="C2050" s="22" t="s">
        <v>3032</v>
      </c>
    </row>
    <row r="2051" spans="1:3" x14ac:dyDescent="0.3">
      <c r="A2051" s="72"/>
      <c r="B2051" s="22">
        <v>4</v>
      </c>
      <c r="C2051" s="22" t="s">
        <v>1792</v>
      </c>
    </row>
    <row r="2052" spans="1:3" x14ac:dyDescent="0.3">
      <c r="A2052" s="72"/>
      <c r="B2052" s="22">
        <v>5</v>
      </c>
      <c r="C2052" s="22" t="s">
        <v>3033</v>
      </c>
    </row>
    <row r="2053" spans="1:3" x14ac:dyDescent="0.3">
      <c r="A2053" s="72" t="s">
        <v>851</v>
      </c>
      <c r="B2053" s="22">
        <v>0</v>
      </c>
      <c r="C2053" s="22" t="s">
        <v>1194</v>
      </c>
    </row>
    <row r="2054" spans="1:3" x14ac:dyDescent="0.3">
      <c r="A2054" s="72"/>
      <c r="B2054" s="22">
        <v>1</v>
      </c>
      <c r="C2054" s="22" t="s">
        <v>1813</v>
      </c>
    </row>
    <row r="2055" spans="1:3" x14ac:dyDescent="0.3">
      <c r="A2055" s="72"/>
      <c r="B2055" s="22">
        <v>2</v>
      </c>
      <c r="C2055" s="22" t="s">
        <v>1795</v>
      </c>
    </row>
    <row r="2056" spans="1:3" x14ac:dyDescent="0.3">
      <c r="A2056" s="72"/>
      <c r="B2056" s="22">
        <v>3</v>
      </c>
      <c r="C2056" s="22" t="s">
        <v>1797</v>
      </c>
    </row>
    <row r="2057" spans="1:3" x14ac:dyDescent="0.3">
      <c r="A2057" s="72"/>
      <c r="B2057" s="22">
        <v>4</v>
      </c>
      <c r="C2057" t="s">
        <v>1766</v>
      </c>
    </row>
    <row r="2058" spans="1:3" x14ac:dyDescent="0.3">
      <c r="A2058" s="72"/>
      <c r="B2058" s="22">
        <v>5</v>
      </c>
      <c r="C2058" s="22" t="s">
        <v>1796</v>
      </c>
    </row>
    <row r="2059" spans="1:3" x14ac:dyDescent="0.3">
      <c r="A2059" s="72" t="s">
        <v>852</v>
      </c>
      <c r="B2059" s="22">
        <v>0</v>
      </c>
      <c r="C2059" s="22" t="s">
        <v>1194</v>
      </c>
    </row>
    <row r="2060" spans="1:3" x14ac:dyDescent="0.3">
      <c r="A2060" s="72"/>
      <c r="B2060" s="22">
        <v>1</v>
      </c>
      <c r="C2060" s="22" t="s">
        <v>1767</v>
      </c>
    </row>
    <row r="2061" spans="1:3" x14ac:dyDescent="0.3">
      <c r="A2061" s="72"/>
      <c r="B2061" s="22">
        <v>2</v>
      </c>
      <c r="C2061" s="22" t="s">
        <v>1770</v>
      </c>
    </row>
    <row r="2062" spans="1:3" x14ac:dyDescent="0.3">
      <c r="A2062" s="72"/>
      <c r="B2062" s="22">
        <v>3</v>
      </c>
      <c r="C2062" s="22" t="s">
        <v>1771</v>
      </c>
    </row>
    <row r="2063" spans="1:3" x14ac:dyDescent="0.3">
      <c r="A2063" s="72"/>
      <c r="B2063" s="22">
        <v>4</v>
      </c>
      <c r="C2063" s="22" t="s">
        <v>1772</v>
      </c>
    </row>
    <row r="2064" spans="1:3" x14ac:dyDescent="0.3">
      <c r="A2064" s="72"/>
      <c r="B2064" s="22">
        <v>5</v>
      </c>
      <c r="C2064" s="22" t="s">
        <v>1769</v>
      </c>
    </row>
    <row r="2065" spans="1:5" x14ac:dyDescent="0.3">
      <c r="A2065" s="72" t="s">
        <v>853</v>
      </c>
      <c r="B2065" s="22">
        <v>0</v>
      </c>
      <c r="C2065" s="22" t="s">
        <v>1194</v>
      </c>
    </row>
    <row r="2066" spans="1:5" x14ac:dyDescent="0.3">
      <c r="A2066" s="72"/>
      <c r="B2066" s="22">
        <v>1</v>
      </c>
      <c r="C2066" s="22" t="s">
        <v>1768</v>
      </c>
    </row>
    <row r="2067" spans="1:5" x14ac:dyDescent="0.3">
      <c r="A2067" s="72"/>
      <c r="B2067" s="22">
        <v>2</v>
      </c>
      <c r="C2067" s="22" t="s">
        <v>1805</v>
      </c>
    </row>
    <row r="2068" spans="1:5" x14ac:dyDescent="0.3">
      <c r="A2068" s="72"/>
      <c r="B2068" s="22">
        <v>3</v>
      </c>
      <c r="C2068" s="22" t="s">
        <v>2217</v>
      </c>
    </row>
    <row r="2069" spans="1:5" x14ac:dyDescent="0.3">
      <c r="A2069" s="72"/>
      <c r="B2069" s="22">
        <v>4</v>
      </c>
      <c r="C2069" s="22" t="s">
        <v>1806</v>
      </c>
    </row>
    <row r="2070" spans="1:5" x14ac:dyDescent="0.3">
      <c r="A2070" s="72"/>
      <c r="B2070" s="22">
        <v>5</v>
      </c>
      <c r="C2070" s="22" t="s">
        <v>1807</v>
      </c>
    </row>
    <row r="2071" spans="1:5" ht="15.15" thickBot="1" x14ac:dyDescent="0.35">
      <c r="E2071" s="100"/>
    </row>
    <row r="2072" spans="1:5" x14ac:dyDescent="0.3">
      <c r="A2072" s="51" t="s">
        <v>1868</v>
      </c>
      <c r="B2072" s="65" t="s">
        <v>19</v>
      </c>
      <c r="C2072" s="65" t="s">
        <v>1171</v>
      </c>
      <c r="E2072" s="100"/>
    </row>
    <row r="2073" spans="1:5" x14ac:dyDescent="0.3">
      <c r="A2073" s="72" t="s">
        <v>553</v>
      </c>
      <c r="B2073" s="22">
        <v>0</v>
      </c>
      <c r="C2073" s="22" t="s">
        <v>1194</v>
      </c>
      <c r="E2073" s="100"/>
    </row>
    <row r="2074" spans="1:5" x14ac:dyDescent="0.3">
      <c r="A2074" s="72"/>
      <c r="B2074" s="22">
        <v>1</v>
      </c>
      <c r="C2074" s="22" t="s">
        <v>1177</v>
      </c>
      <c r="E2074" s="100"/>
    </row>
    <row r="2075" spans="1:5" x14ac:dyDescent="0.3">
      <c r="A2075" s="72"/>
      <c r="B2075" s="22">
        <v>2</v>
      </c>
      <c r="C2075" s="22" t="s">
        <v>1178</v>
      </c>
      <c r="E2075" s="100"/>
    </row>
    <row r="2076" spans="1:5" x14ac:dyDescent="0.3">
      <c r="A2076" s="72"/>
      <c r="B2076" s="22">
        <v>3</v>
      </c>
      <c r="C2076" s="22" t="s">
        <v>1827</v>
      </c>
      <c r="E2076" s="100"/>
    </row>
    <row r="2077" spans="1:5" x14ac:dyDescent="0.3">
      <c r="A2077" s="72"/>
      <c r="B2077" s="22">
        <v>4</v>
      </c>
      <c r="C2077" s="22" t="s">
        <v>1826</v>
      </c>
      <c r="E2077" s="100"/>
    </row>
    <row r="2078" spans="1:5" x14ac:dyDescent="0.3">
      <c r="B2078" s="22">
        <v>5</v>
      </c>
      <c r="C2078" s="22" t="s">
        <v>1190</v>
      </c>
      <c r="E2078" s="100"/>
    </row>
    <row r="2079" spans="1:5" x14ac:dyDescent="0.3">
      <c r="A2079" s="72" t="s">
        <v>555</v>
      </c>
      <c r="B2079" s="22">
        <v>0</v>
      </c>
      <c r="C2079" s="22" t="s">
        <v>1194</v>
      </c>
      <c r="E2079" s="100"/>
    </row>
    <row r="2080" spans="1:5" x14ac:dyDescent="0.3">
      <c r="A2080" s="72"/>
      <c r="B2080" s="22">
        <v>1</v>
      </c>
      <c r="C2080" s="22" t="s">
        <v>1760</v>
      </c>
      <c r="E2080" s="100"/>
    </row>
    <row r="2081" spans="1:5" x14ac:dyDescent="0.3">
      <c r="A2081" s="72"/>
      <c r="B2081" s="22">
        <v>2</v>
      </c>
      <c r="C2081" s="22" t="s">
        <v>1773</v>
      </c>
      <c r="E2081" s="100"/>
    </row>
    <row r="2082" spans="1:5" x14ac:dyDescent="0.3">
      <c r="A2082" s="72"/>
      <c r="B2082" s="22">
        <v>3</v>
      </c>
      <c r="C2082" s="22" t="s">
        <v>1774</v>
      </c>
      <c r="E2082" s="100"/>
    </row>
    <row r="2083" spans="1:5" x14ac:dyDescent="0.3">
      <c r="A2083" s="72"/>
      <c r="B2083" s="22">
        <v>4</v>
      </c>
      <c r="C2083" s="22" t="s">
        <v>2214</v>
      </c>
      <c r="E2083" s="100"/>
    </row>
    <row r="2084" spans="1:5" x14ac:dyDescent="0.3">
      <c r="A2084" s="72"/>
      <c r="B2084" s="22">
        <v>5</v>
      </c>
      <c r="C2084" s="22" t="s">
        <v>1761</v>
      </c>
      <c r="E2084" s="100"/>
    </row>
    <row r="2085" spans="1:5" x14ac:dyDescent="0.3">
      <c r="A2085" s="72" t="s">
        <v>556</v>
      </c>
      <c r="B2085" s="22">
        <v>0</v>
      </c>
      <c r="C2085" s="22" t="s">
        <v>1194</v>
      </c>
      <c r="E2085" s="100"/>
    </row>
    <row r="2086" spans="1:5" x14ac:dyDescent="0.3">
      <c r="A2086" s="72"/>
      <c r="B2086" s="22">
        <v>1</v>
      </c>
      <c r="C2086" s="22" t="s">
        <v>1762</v>
      </c>
      <c r="E2086" s="100"/>
    </row>
    <row r="2087" spans="1:5" x14ac:dyDescent="0.3">
      <c r="A2087" s="72"/>
      <c r="B2087" s="22">
        <v>2</v>
      </c>
      <c r="C2087" s="22" t="s">
        <v>1775</v>
      </c>
      <c r="E2087" s="100"/>
    </row>
    <row r="2088" spans="1:5" x14ac:dyDescent="0.3">
      <c r="A2088" s="72"/>
      <c r="B2088" s="22">
        <v>3</v>
      </c>
      <c r="C2088" s="22" t="s">
        <v>1788</v>
      </c>
      <c r="E2088" s="100"/>
    </row>
    <row r="2089" spans="1:5" x14ac:dyDescent="0.3">
      <c r="A2089" s="72"/>
      <c r="B2089" s="22">
        <v>4</v>
      </c>
      <c r="C2089" s="22" t="s">
        <v>1763</v>
      </c>
      <c r="E2089" s="100"/>
    </row>
    <row r="2090" spans="1:5" x14ac:dyDescent="0.3">
      <c r="A2090" s="72"/>
      <c r="B2090" s="22">
        <v>5</v>
      </c>
      <c r="C2090" s="22" t="s">
        <v>2215</v>
      </c>
      <c r="E2090" s="100"/>
    </row>
    <row r="2091" spans="1:5" x14ac:dyDescent="0.3">
      <c r="A2091" s="72" t="s">
        <v>557</v>
      </c>
      <c r="B2091" s="22">
        <v>0</v>
      </c>
      <c r="C2091" s="22" t="s">
        <v>1194</v>
      </c>
      <c r="E2091" s="100"/>
    </row>
    <row r="2092" spans="1:5" x14ac:dyDescent="0.3">
      <c r="A2092" s="72"/>
      <c r="B2092" s="22">
        <v>1</v>
      </c>
      <c r="C2092" s="26" t="s">
        <v>2146</v>
      </c>
      <c r="E2092" s="100"/>
    </row>
    <row r="2093" spans="1:5" x14ac:dyDescent="0.3">
      <c r="A2093" s="72"/>
      <c r="B2093" s="22">
        <v>2</v>
      </c>
      <c r="C2093" s="26" t="s">
        <v>2145</v>
      </c>
      <c r="E2093" s="100"/>
    </row>
    <row r="2094" spans="1:5" x14ac:dyDescent="0.3">
      <c r="A2094" s="72"/>
      <c r="B2094" s="22">
        <v>3</v>
      </c>
      <c r="C2094" s="26" t="s">
        <v>2144</v>
      </c>
      <c r="E2094" s="100"/>
    </row>
    <row r="2095" spans="1:5" x14ac:dyDescent="0.3">
      <c r="A2095" s="72"/>
      <c r="B2095" s="22">
        <v>4</v>
      </c>
      <c r="C2095" s="26" t="s">
        <v>2143</v>
      </c>
      <c r="E2095" s="100"/>
    </row>
    <row r="2096" spans="1:5" x14ac:dyDescent="0.3">
      <c r="A2096" s="72"/>
      <c r="B2096" s="22">
        <v>5</v>
      </c>
      <c r="C2096" s="26" t="s">
        <v>2142</v>
      </c>
      <c r="E2096" s="100"/>
    </row>
    <row r="2097" spans="1:5" x14ac:dyDescent="0.3">
      <c r="A2097" s="72" t="s">
        <v>558</v>
      </c>
      <c r="B2097" s="22">
        <v>0</v>
      </c>
      <c r="C2097" s="22" t="s">
        <v>1194</v>
      </c>
      <c r="E2097" s="100"/>
    </row>
    <row r="2098" spans="1:5" x14ac:dyDescent="0.3">
      <c r="A2098" s="72"/>
      <c r="B2098" s="22">
        <v>1</v>
      </c>
      <c r="C2098" s="22" t="s">
        <v>1812</v>
      </c>
      <c r="E2098" s="100"/>
    </row>
    <row r="2099" spans="1:5" x14ac:dyDescent="0.3">
      <c r="A2099" s="72"/>
      <c r="B2099" s="22">
        <v>2</v>
      </c>
      <c r="C2099" s="22" t="s">
        <v>1777</v>
      </c>
      <c r="E2099" s="100"/>
    </row>
    <row r="2100" spans="1:5" x14ac:dyDescent="0.3">
      <c r="A2100" s="72"/>
      <c r="B2100" s="22">
        <v>3</v>
      </c>
      <c r="C2100" s="22" t="s">
        <v>1778</v>
      </c>
      <c r="E2100" s="100"/>
    </row>
    <row r="2101" spans="1:5" x14ac:dyDescent="0.3">
      <c r="A2101" s="72"/>
      <c r="B2101" s="22">
        <v>4</v>
      </c>
      <c r="C2101" s="22" t="s">
        <v>1776</v>
      </c>
      <c r="E2101" s="100"/>
    </row>
    <row r="2102" spans="1:5" x14ac:dyDescent="0.3">
      <c r="A2102" s="72"/>
      <c r="B2102" s="22">
        <v>5</v>
      </c>
      <c r="C2102" s="22" t="s">
        <v>1811</v>
      </c>
      <c r="E2102" s="100"/>
    </row>
    <row r="2103" spans="1:5" x14ac:dyDescent="0.3">
      <c r="A2103" s="72" t="s">
        <v>854</v>
      </c>
      <c r="B2103" s="22">
        <v>0</v>
      </c>
      <c r="C2103" s="22" t="s">
        <v>1194</v>
      </c>
      <c r="E2103" s="100"/>
    </row>
    <row r="2104" spans="1:5" x14ac:dyDescent="0.3">
      <c r="A2104" s="72"/>
      <c r="B2104" s="22">
        <v>1</v>
      </c>
      <c r="C2104" s="22" t="s">
        <v>1780</v>
      </c>
      <c r="E2104" s="100"/>
    </row>
    <row r="2105" spans="1:5" x14ac:dyDescent="0.3">
      <c r="A2105" s="72"/>
      <c r="B2105" s="22">
        <v>2</v>
      </c>
      <c r="C2105" s="22" t="s">
        <v>1781</v>
      </c>
      <c r="E2105" s="100"/>
    </row>
    <row r="2106" spans="1:5" x14ac:dyDescent="0.3">
      <c r="A2106" s="72"/>
      <c r="B2106" s="22">
        <v>3</v>
      </c>
      <c r="C2106" s="22" t="s">
        <v>1782</v>
      </c>
      <c r="E2106" s="100"/>
    </row>
    <row r="2107" spans="1:5" x14ac:dyDescent="0.3">
      <c r="A2107" s="72"/>
      <c r="B2107" s="22">
        <v>4</v>
      </c>
      <c r="C2107" s="22" t="s">
        <v>1783</v>
      </c>
      <c r="E2107" s="100"/>
    </row>
    <row r="2108" spans="1:5" x14ac:dyDescent="0.3">
      <c r="A2108" s="72"/>
      <c r="B2108" s="22">
        <v>5</v>
      </c>
      <c r="C2108" s="22" t="s">
        <v>1764</v>
      </c>
      <c r="E2108" s="100"/>
    </row>
    <row r="2109" spans="1:5" x14ac:dyDescent="0.3">
      <c r="A2109" s="72" t="s">
        <v>855</v>
      </c>
      <c r="B2109" s="22">
        <v>0</v>
      </c>
      <c r="C2109" s="22" t="s">
        <v>1194</v>
      </c>
      <c r="E2109" s="100"/>
    </row>
    <row r="2110" spans="1:5" x14ac:dyDescent="0.3">
      <c r="A2110" s="72"/>
      <c r="B2110" s="22">
        <v>1</v>
      </c>
      <c r="C2110" s="22" t="s">
        <v>1785</v>
      </c>
      <c r="E2110" s="100"/>
    </row>
    <row r="2111" spans="1:5" x14ac:dyDescent="0.3">
      <c r="A2111" s="72"/>
      <c r="B2111" s="22">
        <v>2</v>
      </c>
      <c r="C2111" s="22" t="s">
        <v>1564</v>
      </c>
      <c r="E2111" s="100"/>
    </row>
    <row r="2112" spans="1:5" x14ac:dyDescent="0.3">
      <c r="A2112" s="72"/>
      <c r="B2112" s="22">
        <v>3</v>
      </c>
      <c r="C2112" s="22" t="s">
        <v>1567</v>
      </c>
      <c r="E2112" s="100"/>
    </row>
    <row r="2113" spans="1:5" x14ac:dyDescent="0.3">
      <c r="A2113" s="72"/>
      <c r="B2113" s="22">
        <v>4</v>
      </c>
      <c r="C2113" s="22" t="s">
        <v>2140</v>
      </c>
      <c r="E2113" s="100"/>
    </row>
    <row r="2114" spans="1:5" x14ac:dyDescent="0.3">
      <c r="A2114" s="72"/>
      <c r="B2114" s="22">
        <v>5</v>
      </c>
      <c r="C2114" s="22" t="s">
        <v>2141</v>
      </c>
      <c r="E2114" s="100"/>
    </row>
    <row r="2115" spans="1:5" x14ac:dyDescent="0.3">
      <c r="A2115" s="72" t="s">
        <v>856</v>
      </c>
      <c r="B2115" s="22">
        <v>0</v>
      </c>
      <c r="C2115" s="22" t="s">
        <v>1194</v>
      </c>
      <c r="E2115" s="100"/>
    </row>
    <row r="2116" spans="1:5" x14ac:dyDescent="0.3">
      <c r="A2116" s="72"/>
      <c r="B2116" s="22">
        <v>1</v>
      </c>
      <c r="C2116" s="22" t="s">
        <v>1786</v>
      </c>
      <c r="E2116" s="100"/>
    </row>
    <row r="2117" spans="1:5" x14ac:dyDescent="0.3">
      <c r="A2117" s="72"/>
      <c r="B2117" s="22">
        <v>2</v>
      </c>
      <c r="C2117" s="22" t="s">
        <v>1787</v>
      </c>
      <c r="E2117" s="100"/>
    </row>
    <row r="2118" spans="1:5" x14ac:dyDescent="0.3">
      <c r="A2118" s="72"/>
      <c r="B2118" s="22">
        <v>3</v>
      </c>
      <c r="C2118" s="22" t="s">
        <v>1789</v>
      </c>
      <c r="E2118" s="100"/>
    </row>
    <row r="2119" spans="1:5" x14ac:dyDescent="0.3">
      <c r="A2119" s="72"/>
      <c r="B2119" s="22">
        <v>4</v>
      </c>
      <c r="C2119" s="22" t="s">
        <v>1790</v>
      </c>
      <c r="E2119" s="100"/>
    </row>
    <row r="2120" spans="1:5" x14ac:dyDescent="0.3">
      <c r="A2120" s="72"/>
      <c r="B2120" s="22">
        <v>5</v>
      </c>
      <c r="C2120" s="22" t="s">
        <v>1791</v>
      </c>
      <c r="E2120" s="100"/>
    </row>
    <row r="2121" spans="1:5" x14ac:dyDescent="0.3">
      <c r="A2121" s="72" t="s">
        <v>857</v>
      </c>
      <c r="B2121" s="22">
        <v>0</v>
      </c>
      <c r="C2121" s="22" t="s">
        <v>1194</v>
      </c>
      <c r="E2121" s="100"/>
    </row>
    <row r="2122" spans="1:5" x14ac:dyDescent="0.3">
      <c r="A2122" s="72"/>
      <c r="B2122" s="22">
        <v>1</v>
      </c>
      <c r="C2122" s="22" t="s">
        <v>1765</v>
      </c>
      <c r="E2122" s="100"/>
    </row>
    <row r="2123" spans="1:5" x14ac:dyDescent="0.3">
      <c r="A2123" s="72"/>
      <c r="B2123" s="22">
        <v>2</v>
      </c>
      <c r="C2123" s="22" t="s">
        <v>1793</v>
      </c>
      <c r="E2123" s="100"/>
    </row>
    <row r="2124" spans="1:5" x14ac:dyDescent="0.3">
      <c r="A2124" s="72"/>
      <c r="B2124" s="22">
        <v>3</v>
      </c>
      <c r="C2124" s="22" t="s">
        <v>1794</v>
      </c>
      <c r="E2124" s="100"/>
    </row>
    <row r="2125" spans="1:5" x14ac:dyDescent="0.3">
      <c r="A2125" s="72"/>
      <c r="B2125" s="22">
        <v>4</v>
      </c>
      <c r="C2125" s="22" t="s">
        <v>1792</v>
      </c>
      <c r="E2125" s="100"/>
    </row>
    <row r="2126" spans="1:5" x14ac:dyDescent="0.3">
      <c r="A2126" s="72"/>
      <c r="B2126" s="22">
        <v>5</v>
      </c>
      <c r="C2126" s="22" t="s">
        <v>2216</v>
      </c>
      <c r="E2126" s="100"/>
    </row>
    <row r="2127" spans="1:5" x14ac:dyDescent="0.3">
      <c r="A2127" s="72" t="s">
        <v>858</v>
      </c>
      <c r="B2127" s="22">
        <v>0</v>
      </c>
      <c r="C2127" s="22" t="s">
        <v>1194</v>
      </c>
      <c r="E2127" s="32"/>
    </row>
    <row r="2128" spans="1:5" x14ac:dyDescent="0.3">
      <c r="A2128" s="72"/>
      <c r="B2128" s="22">
        <v>1</v>
      </c>
      <c r="C2128" s="22" t="s">
        <v>1765</v>
      </c>
      <c r="E2128" s="100"/>
    </row>
    <row r="2129" spans="1:5" x14ac:dyDescent="0.3">
      <c r="A2129" s="72"/>
      <c r="B2129" s="22">
        <v>2</v>
      </c>
      <c r="C2129" s="22" t="s">
        <v>1793</v>
      </c>
      <c r="E2129" s="100"/>
    </row>
    <row r="2130" spans="1:5" x14ac:dyDescent="0.3">
      <c r="A2130" s="72"/>
      <c r="B2130" s="22">
        <v>3</v>
      </c>
      <c r="C2130" s="22" t="s">
        <v>3032</v>
      </c>
      <c r="E2130" s="100"/>
    </row>
    <row r="2131" spans="1:5" x14ac:dyDescent="0.3">
      <c r="A2131" s="72"/>
      <c r="B2131" s="22">
        <v>4</v>
      </c>
      <c r="C2131" s="22" t="s">
        <v>1792</v>
      </c>
      <c r="E2131" s="100"/>
    </row>
    <row r="2132" spans="1:5" x14ac:dyDescent="0.3">
      <c r="A2132" s="72"/>
      <c r="B2132" s="22">
        <v>5</v>
      </c>
      <c r="C2132" s="22" t="s">
        <v>3033</v>
      </c>
      <c r="E2132" s="100"/>
    </row>
    <row r="2133" spans="1:5" x14ac:dyDescent="0.3">
      <c r="A2133" s="72" t="s">
        <v>859</v>
      </c>
      <c r="B2133" s="22">
        <v>0</v>
      </c>
      <c r="C2133" s="22" t="s">
        <v>1194</v>
      </c>
      <c r="E2133" s="100"/>
    </row>
    <row r="2134" spans="1:5" x14ac:dyDescent="0.3">
      <c r="A2134" s="72"/>
      <c r="B2134" s="22">
        <v>1</v>
      </c>
      <c r="C2134" s="22" t="s">
        <v>1813</v>
      </c>
      <c r="E2134" s="100"/>
    </row>
    <row r="2135" spans="1:5" x14ac:dyDescent="0.3">
      <c r="A2135" s="72"/>
      <c r="B2135" s="22">
        <v>2</v>
      </c>
      <c r="C2135" s="22" t="s">
        <v>1795</v>
      </c>
      <c r="E2135" s="100"/>
    </row>
    <row r="2136" spans="1:5" x14ac:dyDescent="0.3">
      <c r="A2136" s="72"/>
      <c r="B2136" s="22">
        <v>3</v>
      </c>
      <c r="C2136" s="22" t="s">
        <v>1797</v>
      </c>
      <c r="E2136" s="100"/>
    </row>
    <row r="2137" spans="1:5" x14ac:dyDescent="0.3">
      <c r="A2137" s="72"/>
      <c r="B2137" s="22">
        <v>4</v>
      </c>
      <c r="C2137" t="s">
        <v>1766</v>
      </c>
      <c r="E2137" s="100"/>
    </row>
    <row r="2138" spans="1:5" x14ac:dyDescent="0.3">
      <c r="A2138" s="72"/>
      <c r="B2138" s="22">
        <v>5</v>
      </c>
      <c r="C2138" s="22" t="s">
        <v>1796</v>
      </c>
      <c r="E2138" s="100"/>
    </row>
    <row r="2139" spans="1:5" x14ac:dyDescent="0.3">
      <c r="A2139" s="72" t="s">
        <v>860</v>
      </c>
      <c r="B2139" s="22">
        <v>0</v>
      </c>
      <c r="C2139" s="22" t="s">
        <v>1194</v>
      </c>
      <c r="E2139" s="100"/>
    </row>
    <row r="2140" spans="1:5" x14ac:dyDescent="0.3">
      <c r="A2140" s="72"/>
      <c r="B2140" s="22">
        <v>1</v>
      </c>
      <c r="C2140" s="22" t="s">
        <v>1767</v>
      </c>
      <c r="E2140" s="100"/>
    </row>
    <row r="2141" spans="1:5" x14ac:dyDescent="0.3">
      <c r="A2141" s="72"/>
      <c r="B2141" s="22">
        <v>2</v>
      </c>
      <c r="C2141" s="22" t="s">
        <v>1770</v>
      </c>
      <c r="E2141" s="100"/>
    </row>
    <row r="2142" spans="1:5" x14ac:dyDescent="0.3">
      <c r="A2142" s="72"/>
      <c r="B2142" s="22">
        <v>3</v>
      </c>
      <c r="C2142" s="22" t="s">
        <v>1771</v>
      </c>
      <c r="E2142" s="100"/>
    </row>
    <row r="2143" spans="1:5" x14ac:dyDescent="0.3">
      <c r="A2143" s="72"/>
      <c r="B2143" s="22">
        <v>4</v>
      </c>
      <c r="C2143" s="22" t="s">
        <v>1772</v>
      </c>
      <c r="E2143" s="100"/>
    </row>
    <row r="2144" spans="1:5" x14ac:dyDescent="0.3">
      <c r="A2144" s="72"/>
      <c r="B2144" s="22">
        <v>5</v>
      </c>
      <c r="C2144" s="22" t="s">
        <v>1769</v>
      </c>
      <c r="E2144" s="100"/>
    </row>
    <row r="2145" spans="1:5" x14ac:dyDescent="0.3">
      <c r="A2145" s="72" t="s">
        <v>861</v>
      </c>
      <c r="B2145" s="22">
        <v>0</v>
      </c>
      <c r="C2145" s="22" t="s">
        <v>1194</v>
      </c>
      <c r="E2145" s="100"/>
    </row>
    <row r="2146" spans="1:5" x14ac:dyDescent="0.3">
      <c r="A2146" s="72"/>
      <c r="B2146" s="22">
        <v>1</v>
      </c>
      <c r="C2146" s="22" t="s">
        <v>1768</v>
      </c>
    </row>
    <row r="2147" spans="1:5" x14ac:dyDescent="0.3">
      <c r="A2147" s="72"/>
      <c r="B2147" s="22">
        <v>2</v>
      </c>
      <c r="C2147" s="22" t="s">
        <v>1805</v>
      </c>
    </row>
    <row r="2148" spans="1:5" x14ac:dyDescent="0.3">
      <c r="A2148" s="72"/>
      <c r="B2148" s="22">
        <v>3</v>
      </c>
      <c r="C2148" s="22" t="s">
        <v>2217</v>
      </c>
      <c r="E2148" s="2"/>
    </row>
    <row r="2149" spans="1:5" x14ac:dyDescent="0.3">
      <c r="A2149" s="72"/>
      <c r="B2149" s="22">
        <v>4</v>
      </c>
      <c r="C2149" s="22" t="s">
        <v>1806</v>
      </c>
      <c r="E2149" s="2"/>
    </row>
    <row r="2150" spans="1:5" x14ac:dyDescent="0.3">
      <c r="A2150" s="72"/>
      <c r="B2150" s="22">
        <v>5</v>
      </c>
      <c r="C2150" s="22" t="s">
        <v>1807</v>
      </c>
      <c r="E2150" s="100"/>
    </row>
    <row r="2151" spans="1:5" ht="15.15" thickBot="1" x14ac:dyDescent="0.35">
      <c r="E2151" s="100"/>
    </row>
    <row r="2152" spans="1:5" x14ac:dyDescent="0.3">
      <c r="A2152" s="53" t="s">
        <v>1869</v>
      </c>
      <c r="B2152" s="65" t="s">
        <v>19</v>
      </c>
      <c r="C2152" s="65" t="s">
        <v>1171</v>
      </c>
      <c r="E2152" s="100"/>
    </row>
    <row r="2153" spans="1:5" x14ac:dyDescent="0.3">
      <c r="A2153" s="73" t="s">
        <v>1871</v>
      </c>
      <c r="B2153" s="22">
        <v>0</v>
      </c>
      <c r="C2153" s="22" t="s">
        <v>1194</v>
      </c>
      <c r="E2153" s="100"/>
    </row>
    <row r="2154" spans="1:5" x14ac:dyDescent="0.3">
      <c r="A2154" s="73"/>
      <c r="B2154" s="22">
        <v>1</v>
      </c>
      <c r="C2154" s="22" t="s">
        <v>1177</v>
      </c>
      <c r="E2154" s="100"/>
    </row>
    <row r="2155" spans="1:5" x14ac:dyDescent="0.3">
      <c r="A2155" s="73"/>
      <c r="B2155" s="22">
        <v>2</v>
      </c>
      <c r="C2155" s="22" t="s">
        <v>1178</v>
      </c>
      <c r="E2155" s="100"/>
    </row>
    <row r="2156" spans="1:5" x14ac:dyDescent="0.3">
      <c r="A2156" s="73"/>
      <c r="B2156" s="22">
        <v>3</v>
      </c>
      <c r="C2156" s="22" t="s">
        <v>1827</v>
      </c>
      <c r="E2156" s="100"/>
    </row>
    <row r="2157" spans="1:5" x14ac:dyDescent="0.3">
      <c r="A2157" s="73"/>
      <c r="B2157" s="22">
        <v>4</v>
      </c>
      <c r="C2157" s="22" t="s">
        <v>1826</v>
      </c>
      <c r="E2157" s="100"/>
    </row>
    <row r="2158" spans="1:5" x14ac:dyDescent="0.3">
      <c r="A2158" s="73"/>
      <c r="B2158" s="22">
        <v>5</v>
      </c>
      <c r="C2158" s="22" t="s">
        <v>1190</v>
      </c>
      <c r="E2158" s="100"/>
    </row>
    <row r="2159" spans="1:5" x14ac:dyDescent="0.3">
      <c r="A2159" s="73" t="s">
        <v>1884</v>
      </c>
      <c r="B2159" s="22">
        <v>0</v>
      </c>
      <c r="C2159" s="22" t="s">
        <v>1194</v>
      </c>
      <c r="E2159" s="100"/>
    </row>
    <row r="2160" spans="1:5" x14ac:dyDescent="0.3">
      <c r="A2160" s="73"/>
      <c r="B2160" s="22">
        <v>1</v>
      </c>
      <c r="C2160" s="22" t="s">
        <v>1760</v>
      </c>
      <c r="E2160" s="100"/>
    </row>
    <row r="2161" spans="1:5" x14ac:dyDescent="0.3">
      <c r="A2161" s="73"/>
      <c r="B2161" s="22">
        <v>2</v>
      </c>
      <c r="C2161" s="22" t="s">
        <v>1773</v>
      </c>
      <c r="E2161" s="100"/>
    </row>
    <row r="2162" spans="1:5" x14ac:dyDescent="0.3">
      <c r="A2162" s="73"/>
      <c r="B2162" s="22">
        <v>3</v>
      </c>
      <c r="C2162" s="22" t="s">
        <v>1774</v>
      </c>
      <c r="E2162" s="100"/>
    </row>
    <row r="2163" spans="1:5" x14ac:dyDescent="0.3">
      <c r="A2163" s="73"/>
      <c r="B2163" s="22">
        <v>4</v>
      </c>
      <c r="C2163" s="22" t="s">
        <v>2214</v>
      </c>
      <c r="E2163" s="100"/>
    </row>
    <row r="2164" spans="1:5" x14ac:dyDescent="0.3">
      <c r="A2164" s="73"/>
      <c r="B2164" s="22">
        <v>5</v>
      </c>
      <c r="C2164" s="22" t="s">
        <v>1761</v>
      </c>
      <c r="E2164" s="100"/>
    </row>
    <row r="2165" spans="1:5" x14ac:dyDescent="0.3">
      <c r="A2165" s="73" t="s">
        <v>1885</v>
      </c>
      <c r="B2165" s="22">
        <v>0</v>
      </c>
      <c r="C2165" s="22" t="s">
        <v>1194</v>
      </c>
      <c r="E2165" s="100"/>
    </row>
    <row r="2166" spans="1:5" x14ac:dyDescent="0.3">
      <c r="A2166" s="73"/>
      <c r="B2166" s="22">
        <v>1</v>
      </c>
      <c r="C2166" s="22" t="s">
        <v>1762</v>
      </c>
      <c r="E2166" s="100"/>
    </row>
    <row r="2167" spans="1:5" x14ac:dyDescent="0.3">
      <c r="A2167" s="73"/>
      <c r="B2167" s="22">
        <v>2</v>
      </c>
      <c r="C2167" s="22" t="s">
        <v>1775</v>
      </c>
      <c r="E2167" s="100"/>
    </row>
    <row r="2168" spans="1:5" x14ac:dyDescent="0.3">
      <c r="A2168" s="73"/>
      <c r="B2168" s="22">
        <v>3</v>
      </c>
      <c r="C2168" s="22" t="s">
        <v>1788</v>
      </c>
      <c r="E2168" s="100"/>
    </row>
    <row r="2169" spans="1:5" x14ac:dyDescent="0.3">
      <c r="A2169" s="73"/>
      <c r="B2169" s="22">
        <v>4</v>
      </c>
      <c r="C2169" s="22" t="s">
        <v>1763</v>
      </c>
      <c r="E2169" s="100"/>
    </row>
    <row r="2170" spans="1:5" x14ac:dyDescent="0.3">
      <c r="A2170" s="73"/>
      <c r="B2170" s="22">
        <v>5</v>
      </c>
      <c r="C2170" s="22" t="s">
        <v>2215</v>
      </c>
      <c r="E2170" s="100"/>
    </row>
    <row r="2171" spans="1:5" x14ac:dyDescent="0.3">
      <c r="A2171" s="73" t="s">
        <v>1886</v>
      </c>
      <c r="B2171" s="22">
        <v>0</v>
      </c>
      <c r="C2171" s="22" t="s">
        <v>1194</v>
      </c>
      <c r="E2171" s="100"/>
    </row>
    <row r="2172" spans="1:5" x14ac:dyDescent="0.3">
      <c r="A2172" s="73"/>
      <c r="B2172" s="22">
        <v>1</v>
      </c>
      <c r="C2172" s="26" t="s">
        <v>2146</v>
      </c>
      <c r="E2172" s="100"/>
    </row>
    <row r="2173" spans="1:5" x14ac:dyDescent="0.3">
      <c r="A2173" s="73"/>
      <c r="B2173" s="22">
        <v>2</v>
      </c>
      <c r="C2173" s="26" t="s">
        <v>2145</v>
      </c>
      <c r="E2173" s="100"/>
    </row>
    <row r="2174" spans="1:5" x14ac:dyDescent="0.3">
      <c r="A2174" s="73"/>
      <c r="B2174" s="22">
        <v>3</v>
      </c>
      <c r="C2174" s="26" t="s">
        <v>2144</v>
      </c>
      <c r="E2174" s="100"/>
    </row>
    <row r="2175" spans="1:5" x14ac:dyDescent="0.3">
      <c r="A2175" s="73"/>
      <c r="B2175" s="22">
        <v>4</v>
      </c>
      <c r="C2175" s="26" t="s">
        <v>2143</v>
      </c>
      <c r="E2175" s="100"/>
    </row>
    <row r="2176" spans="1:5" x14ac:dyDescent="0.3">
      <c r="A2176" s="73"/>
      <c r="B2176" s="22">
        <v>5</v>
      </c>
      <c r="C2176" s="26" t="s">
        <v>2142</v>
      </c>
      <c r="E2176" s="100"/>
    </row>
    <row r="2177" spans="1:5" x14ac:dyDescent="0.3">
      <c r="A2177" s="73" t="s">
        <v>1887</v>
      </c>
      <c r="B2177" s="22">
        <v>0</v>
      </c>
      <c r="C2177" s="22" t="s">
        <v>1194</v>
      </c>
      <c r="E2177" s="100"/>
    </row>
    <row r="2178" spans="1:5" x14ac:dyDescent="0.3">
      <c r="A2178" s="73"/>
      <c r="B2178" s="22">
        <v>1</v>
      </c>
      <c r="C2178" s="22" t="s">
        <v>1812</v>
      </c>
      <c r="E2178" s="100"/>
    </row>
    <row r="2179" spans="1:5" x14ac:dyDescent="0.3">
      <c r="A2179" s="73"/>
      <c r="B2179" s="22">
        <v>2</v>
      </c>
      <c r="C2179" s="22" t="s">
        <v>1777</v>
      </c>
      <c r="E2179" s="100"/>
    </row>
    <row r="2180" spans="1:5" x14ac:dyDescent="0.3">
      <c r="A2180" s="73"/>
      <c r="B2180" s="22">
        <v>3</v>
      </c>
      <c r="C2180" s="22" t="s">
        <v>1778</v>
      </c>
      <c r="E2180" s="100"/>
    </row>
    <row r="2181" spans="1:5" x14ac:dyDescent="0.3">
      <c r="A2181" s="73"/>
      <c r="B2181" s="22">
        <v>4</v>
      </c>
      <c r="C2181" s="22" t="s">
        <v>1776</v>
      </c>
      <c r="E2181" s="100"/>
    </row>
    <row r="2182" spans="1:5" x14ac:dyDescent="0.3">
      <c r="A2182" s="73"/>
      <c r="B2182" s="22">
        <v>5</v>
      </c>
      <c r="C2182" s="22" t="s">
        <v>1811</v>
      </c>
      <c r="E2182" s="100"/>
    </row>
    <row r="2183" spans="1:5" x14ac:dyDescent="0.3">
      <c r="A2183" s="73" t="s">
        <v>1888</v>
      </c>
      <c r="B2183" s="22">
        <v>0</v>
      </c>
      <c r="C2183" s="22" t="s">
        <v>1194</v>
      </c>
      <c r="E2183" s="100"/>
    </row>
    <row r="2184" spans="1:5" x14ac:dyDescent="0.3">
      <c r="A2184" s="73"/>
      <c r="B2184" s="22">
        <v>1</v>
      </c>
      <c r="C2184" s="22" t="s">
        <v>1780</v>
      </c>
      <c r="E2184" s="100"/>
    </row>
    <row r="2185" spans="1:5" x14ac:dyDescent="0.3">
      <c r="A2185" s="73"/>
      <c r="B2185" s="22">
        <v>2</v>
      </c>
      <c r="C2185" s="22" t="s">
        <v>1781</v>
      </c>
      <c r="E2185" s="100"/>
    </row>
    <row r="2186" spans="1:5" x14ac:dyDescent="0.3">
      <c r="A2186" s="73"/>
      <c r="B2186" s="22">
        <v>3</v>
      </c>
      <c r="C2186" s="22" t="s">
        <v>1782</v>
      </c>
      <c r="E2186" s="100"/>
    </row>
    <row r="2187" spans="1:5" x14ac:dyDescent="0.3">
      <c r="A2187" s="73"/>
      <c r="B2187" s="22">
        <v>4</v>
      </c>
      <c r="C2187" s="22" t="s">
        <v>1783</v>
      </c>
      <c r="E2187" s="100"/>
    </row>
    <row r="2188" spans="1:5" x14ac:dyDescent="0.3">
      <c r="A2188" s="73"/>
      <c r="B2188" s="22">
        <v>5</v>
      </c>
      <c r="C2188" s="22" t="s">
        <v>1764</v>
      </c>
      <c r="E2188" s="100"/>
    </row>
    <row r="2189" spans="1:5" x14ac:dyDescent="0.3">
      <c r="A2189" s="73" t="s">
        <v>1889</v>
      </c>
      <c r="B2189" s="22">
        <v>0</v>
      </c>
      <c r="C2189" s="22" t="s">
        <v>1194</v>
      </c>
      <c r="E2189" s="100"/>
    </row>
    <row r="2190" spans="1:5" x14ac:dyDescent="0.3">
      <c r="A2190" s="73"/>
      <c r="B2190" s="22">
        <v>1</v>
      </c>
      <c r="C2190" s="22" t="s">
        <v>1785</v>
      </c>
      <c r="E2190" s="100"/>
    </row>
    <row r="2191" spans="1:5" x14ac:dyDescent="0.3">
      <c r="A2191" s="73"/>
      <c r="B2191" s="22">
        <v>2</v>
      </c>
      <c r="C2191" s="22" t="s">
        <v>1564</v>
      </c>
      <c r="E2191" s="100"/>
    </row>
    <row r="2192" spans="1:5" x14ac:dyDescent="0.3">
      <c r="A2192" s="73"/>
      <c r="B2192" s="22">
        <v>3</v>
      </c>
      <c r="C2192" s="22" t="s">
        <v>1567</v>
      </c>
      <c r="E2192" s="100"/>
    </row>
    <row r="2193" spans="1:5" x14ac:dyDescent="0.3">
      <c r="A2193" s="73"/>
      <c r="B2193" s="22">
        <v>4</v>
      </c>
      <c r="C2193" s="22" t="s">
        <v>2140</v>
      </c>
      <c r="E2193" s="100"/>
    </row>
    <row r="2194" spans="1:5" x14ac:dyDescent="0.3">
      <c r="A2194" s="73"/>
      <c r="B2194" s="22">
        <v>5</v>
      </c>
      <c r="C2194" s="22" t="s">
        <v>2141</v>
      </c>
      <c r="E2194" s="100"/>
    </row>
    <row r="2195" spans="1:5" x14ac:dyDescent="0.3">
      <c r="A2195" s="73" t="s">
        <v>1890</v>
      </c>
      <c r="B2195" s="22">
        <v>0</v>
      </c>
      <c r="C2195" s="22" t="s">
        <v>1194</v>
      </c>
      <c r="E2195" s="100"/>
    </row>
    <row r="2196" spans="1:5" x14ac:dyDescent="0.3">
      <c r="A2196" s="73"/>
      <c r="B2196" s="22">
        <v>1</v>
      </c>
      <c r="C2196" s="22" t="s">
        <v>1786</v>
      </c>
      <c r="E2196" s="100"/>
    </row>
    <row r="2197" spans="1:5" x14ac:dyDescent="0.3">
      <c r="A2197" s="73"/>
      <c r="B2197" s="22">
        <v>2</v>
      </c>
      <c r="C2197" s="22" t="s">
        <v>1787</v>
      </c>
      <c r="E2197" s="100"/>
    </row>
    <row r="2198" spans="1:5" x14ac:dyDescent="0.3">
      <c r="A2198" s="73"/>
      <c r="B2198" s="22">
        <v>3</v>
      </c>
      <c r="C2198" s="22" t="s">
        <v>1789</v>
      </c>
      <c r="E2198" s="100"/>
    </row>
    <row r="2199" spans="1:5" x14ac:dyDescent="0.3">
      <c r="A2199" s="73"/>
      <c r="B2199" s="22">
        <v>4</v>
      </c>
      <c r="C2199" s="22" t="s">
        <v>1790</v>
      </c>
      <c r="E2199" s="100"/>
    </row>
    <row r="2200" spans="1:5" x14ac:dyDescent="0.3">
      <c r="A2200" s="73"/>
      <c r="B2200" s="22">
        <v>5</v>
      </c>
      <c r="C2200" s="22" t="s">
        <v>1791</v>
      </c>
      <c r="E2200" s="100"/>
    </row>
    <row r="2201" spans="1:5" x14ac:dyDescent="0.3">
      <c r="A2201" s="73" t="s">
        <v>1891</v>
      </c>
      <c r="B2201" s="22">
        <v>0</v>
      </c>
      <c r="C2201" s="22" t="s">
        <v>1194</v>
      </c>
      <c r="E2201" s="100"/>
    </row>
    <row r="2202" spans="1:5" x14ac:dyDescent="0.3">
      <c r="A2202" s="73"/>
      <c r="B2202" s="22">
        <v>1</v>
      </c>
      <c r="C2202" s="22" t="s">
        <v>1765</v>
      </c>
      <c r="E2202" s="32"/>
    </row>
    <row r="2203" spans="1:5" x14ac:dyDescent="0.3">
      <c r="A2203" s="73"/>
      <c r="B2203" s="22">
        <v>2</v>
      </c>
      <c r="C2203" s="22" t="s">
        <v>1793</v>
      </c>
      <c r="E2203" s="100"/>
    </row>
    <row r="2204" spans="1:5" x14ac:dyDescent="0.3">
      <c r="A2204" s="73"/>
      <c r="B2204" s="22">
        <v>3</v>
      </c>
      <c r="C2204" s="22" t="s">
        <v>1794</v>
      </c>
      <c r="E2204" s="100"/>
    </row>
    <row r="2205" spans="1:5" x14ac:dyDescent="0.3">
      <c r="A2205" s="73"/>
      <c r="B2205" s="22">
        <v>4</v>
      </c>
      <c r="C2205" s="22" t="s">
        <v>1792</v>
      </c>
      <c r="E2205" s="100"/>
    </row>
    <row r="2206" spans="1:5" x14ac:dyDescent="0.3">
      <c r="A2206" s="73"/>
      <c r="B2206" s="22">
        <v>5</v>
      </c>
      <c r="C2206" s="22" t="s">
        <v>2216</v>
      </c>
      <c r="E2206" s="100"/>
    </row>
    <row r="2207" spans="1:5" x14ac:dyDescent="0.3">
      <c r="A2207" s="72" t="s">
        <v>1892</v>
      </c>
      <c r="B2207" s="22">
        <v>0</v>
      </c>
      <c r="C2207" s="22" t="s">
        <v>1194</v>
      </c>
      <c r="E2207" s="100"/>
    </row>
    <row r="2208" spans="1:5" x14ac:dyDescent="0.3">
      <c r="A2208" s="72"/>
      <c r="B2208" s="22">
        <v>1</v>
      </c>
      <c r="C2208" s="22" t="s">
        <v>1765</v>
      </c>
      <c r="E2208" s="100"/>
    </row>
    <row r="2209" spans="1:5" x14ac:dyDescent="0.3">
      <c r="A2209" s="72"/>
      <c r="B2209" s="22">
        <v>2</v>
      </c>
      <c r="C2209" s="22" t="s">
        <v>1793</v>
      </c>
      <c r="E2209" s="100"/>
    </row>
    <row r="2210" spans="1:5" x14ac:dyDescent="0.3">
      <c r="A2210" s="72"/>
      <c r="B2210" s="22">
        <v>3</v>
      </c>
      <c r="C2210" s="22" t="s">
        <v>3032</v>
      </c>
      <c r="E2210" s="100"/>
    </row>
    <row r="2211" spans="1:5" x14ac:dyDescent="0.3">
      <c r="A2211" s="72"/>
      <c r="B2211" s="22">
        <v>4</v>
      </c>
      <c r="C2211" s="22" t="s">
        <v>1792</v>
      </c>
      <c r="E2211" s="100"/>
    </row>
    <row r="2212" spans="1:5" x14ac:dyDescent="0.3">
      <c r="A2212" s="72"/>
      <c r="B2212" s="22">
        <v>5</v>
      </c>
      <c r="C2212" s="22" t="s">
        <v>3033</v>
      </c>
      <c r="E2212" s="100"/>
    </row>
    <row r="2213" spans="1:5" x14ac:dyDescent="0.3">
      <c r="A2213" s="73" t="s">
        <v>1893</v>
      </c>
      <c r="B2213" s="22">
        <v>0</v>
      </c>
      <c r="C2213" s="22" t="s">
        <v>1194</v>
      </c>
      <c r="E2213" s="100"/>
    </row>
    <row r="2214" spans="1:5" x14ac:dyDescent="0.3">
      <c r="A2214" s="73"/>
      <c r="B2214" s="22">
        <v>1</v>
      </c>
      <c r="C2214" s="22" t="s">
        <v>1813</v>
      </c>
      <c r="E2214" s="100"/>
    </row>
    <row r="2215" spans="1:5" x14ac:dyDescent="0.3">
      <c r="A2215" s="73"/>
      <c r="B2215" s="22">
        <v>2</v>
      </c>
      <c r="C2215" s="22" t="s">
        <v>1795</v>
      </c>
      <c r="E2215" s="100"/>
    </row>
    <row r="2216" spans="1:5" x14ac:dyDescent="0.3">
      <c r="A2216" s="73"/>
      <c r="B2216" s="22">
        <v>3</v>
      </c>
      <c r="C2216" s="22" t="s">
        <v>1797</v>
      </c>
      <c r="E2216" s="100"/>
    </row>
    <row r="2217" spans="1:5" x14ac:dyDescent="0.3">
      <c r="A2217" s="73"/>
      <c r="B2217" s="22">
        <v>4</v>
      </c>
      <c r="C2217" t="s">
        <v>1766</v>
      </c>
      <c r="E2217" s="100"/>
    </row>
    <row r="2218" spans="1:5" x14ac:dyDescent="0.3">
      <c r="A2218" s="73"/>
      <c r="B2218" s="22">
        <v>5</v>
      </c>
      <c r="C2218" s="22" t="s">
        <v>1796</v>
      </c>
      <c r="E2218" s="100"/>
    </row>
    <row r="2219" spans="1:5" x14ac:dyDescent="0.3">
      <c r="A2219" s="73" t="s">
        <v>1894</v>
      </c>
      <c r="B2219" s="22">
        <v>0</v>
      </c>
      <c r="C2219" s="22" t="s">
        <v>1194</v>
      </c>
      <c r="E2219" s="100"/>
    </row>
    <row r="2220" spans="1:5" x14ac:dyDescent="0.3">
      <c r="A2220" s="73"/>
      <c r="B2220" s="22">
        <v>1</v>
      </c>
      <c r="C2220" s="22" t="s">
        <v>1767</v>
      </c>
      <c r="E2220" s="100"/>
    </row>
    <row r="2221" spans="1:5" x14ac:dyDescent="0.3">
      <c r="A2221" s="73"/>
      <c r="B2221" s="22">
        <v>2</v>
      </c>
      <c r="C2221" s="22" t="s">
        <v>1770</v>
      </c>
      <c r="E2221" s="100"/>
    </row>
    <row r="2222" spans="1:5" x14ac:dyDescent="0.3">
      <c r="A2222" s="73"/>
      <c r="B2222" s="22">
        <v>3</v>
      </c>
      <c r="C2222" s="22" t="s">
        <v>1771</v>
      </c>
      <c r="E2222" s="100"/>
    </row>
    <row r="2223" spans="1:5" x14ac:dyDescent="0.3">
      <c r="A2223" s="73"/>
      <c r="B2223" s="22">
        <v>4</v>
      </c>
      <c r="C2223" s="22" t="s">
        <v>1772</v>
      </c>
    </row>
    <row r="2224" spans="1:5" x14ac:dyDescent="0.3">
      <c r="A2224" s="73"/>
      <c r="B2224" s="22">
        <v>5</v>
      </c>
      <c r="C2224" s="22" t="s">
        <v>1769</v>
      </c>
    </row>
    <row r="2225" spans="1:3" x14ac:dyDescent="0.3">
      <c r="A2225" s="73" t="s">
        <v>1895</v>
      </c>
      <c r="B2225" s="22">
        <v>0</v>
      </c>
      <c r="C2225" s="22" t="s">
        <v>1194</v>
      </c>
    </row>
    <row r="2226" spans="1:3" x14ac:dyDescent="0.3">
      <c r="A2226" s="73"/>
      <c r="B2226" s="22">
        <v>1</v>
      </c>
      <c r="C2226" s="22" t="s">
        <v>1768</v>
      </c>
    </row>
    <row r="2227" spans="1:3" x14ac:dyDescent="0.3">
      <c r="A2227" s="73"/>
      <c r="B2227" s="22">
        <v>2</v>
      </c>
      <c r="C2227" s="22" t="s">
        <v>1805</v>
      </c>
    </row>
    <row r="2228" spans="1:3" x14ac:dyDescent="0.3">
      <c r="A2228" s="73"/>
      <c r="B2228" s="22">
        <v>3</v>
      </c>
      <c r="C2228" s="22" t="s">
        <v>2217</v>
      </c>
    </row>
    <row r="2229" spans="1:3" x14ac:dyDescent="0.3">
      <c r="A2229" s="73"/>
      <c r="B2229" s="22">
        <v>4</v>
      </c>
      <c r="C2229" s="22" t="s">
        <v>1806</v>
      </c>
    </row>
    <row r="2230" spans="1:3" x14ac:dyDescent="0.3">
      <c r="A2230" s="73"/>
      <c r="B2230" s="22">
        <v>5</v>
      </c>
      <c r="C2230" s="22" t="s">
        <v>1807</v>
      </c>
    </row>
    <row r="2231" spans="1:3" ht="15.15" thickBot="1" x14ac:dyDescent="0.35"/>
    <row r="2232" spans="1:3" ht="15.15" thickBot="1" x14ac:dyDescent="0.35">
      <c r="A2232" s="455" t="s">
        <v>2825</v>
      </c>
      <c r="B2232" s="456"/>
      <c r="C2232" s="457"/>
    </row>
    <row r="2234" spans="1:3" x14ac:dyDescent="0.3">
      <c r="A2234" s="509" t="s">
        <v>2825</v>
      </c>
      <c r="B2234">
        <v>0</v>
      </c>
      <c r="C2234" t="s">
        <v>1194</v>
      </c>
    </row>
    <row r="2235" spans="1:3" x14ac:dyDescent="0.3">
      <c r="B2235">
        <v>1</v>
      </c>
      <c r="C2235" t="s">
        <v>2826</v>
      </c>
    </row>
    <row r="2236" spans="1:3" x14ac:dyDescent="0.3">
      <c r="B2236">
        <v>2</v>
      </c>
      <c r="C2236" t="s">
        <v>3639</v>
      </c>
    </row>
    <row r="2237" spans="1:3" x14ac:dyDescent="0.3">
      <c r="B2237">
        <v>3</v>
      </c>
      <c r="C2237" t="s">
        <v>4119</v>
      </c>
    </row>
    <row r="2238" spans="1:3" x14ac:dyDescent="0.3">
      <c r="B2238">
        <v>4</v>
      </c>
      <c r="C2238" t="s">
        <v>3641</v>
      </c>
    </row>
    <row r="2239" spans="1:3" x14ac:dyDescent="0.3">
      <c r="B2239">
        <v>5</v>
      </c>
      <c r="C2239" t="s">
        <v>3640</v>
      </c>
    </row>
    <row r="2240" spans="1:3" x14ac:dyDescent="0.3">
      <c r="B2240">
        <v>6</v>
      </c>
      <c r="C2240" t="s">
        <v>2827</v>
      </c>
    </row>
    <row r="2242" spans="1:3" x14ac:dyDescent="0.3">
      <c r="A2242" s="509" t="s">
        <v>4280</v>
      </c>
      <c r="B2242">
        <v>0</v>
      </c>
      <c r="C2242" t="s">
        <v>1194</v>
      </c>
    </row>
    <row r="2243" spans="1:3" x14ac:dyDescent="0.3">
      <c r="B2243">
        <v>1</v>
      </c>
      <c r="C2243" t="s">
        <v>2826</v>
      </c>
    </row>
    <row r="2244" spans="1:3" x14ac:dyDescent="0.3">
      <c r="B2244">
        <v>2</v>
      </c>
      <c r="C2244" t="s">
        <v>4281</v>
      </c>
    </row>
    <row r="2245" spans="1:3" x14ac:dyDescent="0.3">
      <c r="B2245">
        <v>3</v>
      </c>
      <c r="C2245" t="s">
        <v>4283</v>
      </c>
    </row>
    <row r="2246" spans="1:3" x14ac:dyDescent="0.3">
      <c r="B2246">
        <v>4</v>
      </c>
      <c r="C2246" t="s">
        <v>4282</v>
      </c>
    </row>
    <row r="2247" spans="1:3" x14ac:dyDescent="0.3">
      <c r="B2247">
        <v>5</v>
      </c>
      <c r="C2247" t="s">
        <v>4284</v>
      </c>
    </row>
    <row r="2248" spans="1:3" x14ac:dyDescent="0.3">
      <c r="B2248">
        <v>6</v>
      </c>
      <c r="C2248" t="s">
        <v>2827</v>
      </c>
    </row>
  </sheetData>
  <mergeCells count="4">
    <mergeCell ref="A2:C2"/>
    <mergeCell ref="A213:C213"/>
    <mergeCell ref="A493:C493"/>
    <mergeCell ref="A1647:C1647"/>
  </mergeCells>
  <phoneticPr fontId="24" type="noConversion"/>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Blad15"/>
  <dimension ref="A1:F35"/>
  <sheetViews>
    <sheetView workbookViewId="0">
      <selection activeCell="G25" sqref="G25"/>
    </sheetView>
  </sheetViews>
  <sheetFormatPr defaultRowHeight="14.55" x14ac:dyDescent="0.3"/>
  <sheetData>
    <row r="1" spans="1:6" x14ac:dyDescent="0.3">
      <c r="B1" t="s">
        <v>160</v>
      </c>
    </row>
    <row r="2" spans="1:6" x14ac:dyDescent="0.3">
      <c r="C2" t="s">
        <v>162</v>
      </c>
      <c r="D2" t="s">
        <v>165</v>
      </c>
      <c r="E2" t="s">
        <v>163</v>
      </c>
      <c r="F2" t="s">
        <v>164</v>
      </c>
    </row>
    <row r="3" spans="1:6" x14ac:dyDescent="0.3">
      <c r="C3" s="1">
        <v>1</v>
      </c>
      <c r="D3" s="1">
        <v>2</v>
      </c>
      <c r="E3" s="1">
        <v>3</v>
      </c>
      <c r="F3" s="1">
        <v>4</v>
      </c>
    </row>
    <row r="4" spans="1:6" x14ac:dyDescent="0.3">
      <c r="A4" t="s">
        <v>166</v>
      </c>
      <c r="B4">
        <v>1</v>
      </c>
      <c r="C4" s="1">
        <v>0</v>
      </c>
      <c r="D4" s="1">
        <v>0</v>
      </c>
      <c r="E4" s="1">
        <v>0</v>
      </c>
      <c r="F4" s="1">
        <v>0</v>
      </c>
    </row>
    <row r="5" spans="1:6" x14ac:dyDescent="0.3">
      <c r="A5" t="s">
        <v>167</v>
      </c>
      <c r="B5">
        <v>2</v>
      </c>
      <c r="C5" s="1">
        <v>-1</v>
      </c>
      <c r="D5" s="1">
        <v>0</v>
      </c>
      <c r="E5" s="1">
        <v>0</v>
      </c>
      <c r="F5" s="1">
        <v>1</v>
      </c>
    </row>
    <row r="6" spans="1:6" x14ac:dyDescent="0.3">
      <c r="A6" t="s">
        <v>168</v>
      </c>
      <c r="B6">
        <v>3</v>
      </c>
      <c r="C6" s="1">
        <v>-2</v>
      </c>
      <c r="D6" s="1">
        <v>-1</v>
      </c>
      <c r="E6" s="1">
        <v>1</v>
      </c>
      <c r="F6" s="1">
        <v>2</v>
      </c>
    </row>
    <row r="7" spans="1:6" x14ac:dyDescent="0.3">
      <c r="A7" t="s">
        <v>169</v>
      </c>
      <c r="B7">
        <v>4</v>
      </c>
      <c r="C7" s="1">
        <v>-4</v>
      </c>
      <c r="D7" s="1">
        <v>-2</v>
      </c>
      <c r="E7" s="1">
        <v>2</v>
      </c>
      <c r="F7" s="1">
        <v>4</v>
      </c>
    </row>
    <row r="8" spans="1:6" x14ac:dyDescent="0.3">
      <c r="A8" t="s">
        <v>170</v>
      </c>
      <c r="B8">
        <v>5</v>
      </c>
      <c r="C8" s="1">
        <v>-8</v>
      </c>
      <c r="D8" s="1">
        <v>-4</v>
      </c>
      <c r="E8" s="1">
        <v>4</v>
      </c>
      <c r="F8" s="1">
        <v>8</v>
      </c>
    </row>
    <row r="10" spans="1:6" x14ac:dyDescent="0.3">
      <c r="B10" t="s">
        <v>159</v>
      </c>
    </row>
    <row r="11" spans="1:6" x14ac:dyDescent="0.3">
      <c r="C11" s="1" t="s">
        <v>172</v>
      </c>
      <c r="D11" s="1" t="s">
        <v>171</v>
      </c>
      <c r="E11" s="1" t="s">
        <v>163</v>
      </c>
      <c r="F11" s="1" t="s">
        <v>173</v>
      </c>
    </row>
    <row r="12" spans="1:6" x14ac:dyDescent="0.3">
      <c r="C12" s="1">
        <v>1</v>
      </c>
      <c r="D12" s="1">
        <v>2</v>
      </c>
      <c r="E12" s="1">
        <v>3</v>
      </c>
      <c r="F12" s="1">
        <v>4</v>
      </c>
    </row>
    <row r="13" spans="1:6" x14ac:dyDescent="0.3">
      <c r="A13" t="s">
        <v>166</v>
      </c>
      <c r="B13">
        <v>1</v>
      </c>
      <c r="C13" s="1">
        <v>0</v>
      </c>
      <c r="D13" s="1">
        <v>0</v>
      </c>
      <c r="E13" s="1">
        <v>0</v>
      </c>
      <c r="F13" s="1">
        <v>0</v>
      </c>
    </row>
    <row r="14" spans="1:6" x14ac:dyDescent="0.3">
      <c r="A14" t="s">
        <v>167</v>
      </c>
      <c r="B14">
        <v>2</v>
      </c>
      <c r="C14" s="1">
        <v>-1</v>
      </c>
      <c r="D14" s="1">
        <v>0</v>
      </c>
      <c r="E14" s="1">
        <v>0</v>
      </c>
      <c r="F14" s="1">
        <v>1</v>
      </c>
    </row>
    <row r="15" spans="1:6" x14ac:dyDescent="0.3">
      <c r="A15" t="s">
        <v>168</v>
      </c>
      <c r="B15">
        <v>3</v>
      </c>
      <c r="C15" s="1">
        <v>-2</v>
      </c>
      <c r="D15" s="1">
        <v>-1</v>
      </c>
      <c r="E15" s="1">
        <v>1</v>
      </c>
      <c r="F15" s="1">
        <v>2</v>
      </c>
    </row>
    <row r="16" spans="1:6" x14ac:dyDescent="0.3">
      <c r="A16" t="s">
        <v>169</v>
      </c>
      <c r="B16">
        <v>4</v>
      </c>
      <c r="C16" s="1">
        <v>-4</v>
      </c>
      <c r="D16" s="1">
        <v>-2</v>
      </c>
      <c r="E16" s="1">
        <v>2</v>
      </c>
      <c r="F16" s="1">
        <v>4</v>
      </c>
    </row>
    <row r="17" spans="1:6" x14ac:dyDescent="0.3">
      <c r="A17" t="s">
        <v>170</v>
      </c>
      <c r="B17">
        <v>5</v>
      </c>
      <c r="C17" s="1">
        <v>-8</v>
      </c>
      <c r="D17" s="1">
        <v>-4</v>
      </c>
      <c r="E17" s="1">
        <v>4</v>
      </c>
      <c r="F17" s="1">
        <v>8</v>
      </c>
    </row>
    <row r="19" spans="1:6" x14ac:dyDescent="0.3">
      <c r="B19" t="s">
        <v>161</v>
      </c>
    </row>
    <row r="20" spans="1:6" x14ac:dyDescent="0.3">
      <c r="C20" s="1" t="s">
        <v>174</v>
      </c>
      <c r="D20" s="1" t="s">
        <v>175</v>
      </c>
    </row>
    <row r="21" spans="1:6" x14ac:dyDescent="0.3">
      <c r="C21" s="1">
        <v>1</v>
      </c>
      <c r="D21" s="1">
        <v>2</v>
      </c>
      <c r="E21" s="1"/>
      <c r="F21" s="1"/>
    </row>
    <row r="22" spans="1:6" x14ac:dyDescent="0.3">
      <c r="A22" t="s">
        <v>166</v>
      </c>
      <c r="B22">
        <v>1</v>
      </c>
      <c r="C22" s="1">
        <v>0</v>
      </c>
      <c r="D22" s="1">
        <v>0</v>
      </c>
      <c r="E22" s="1"/>
      <c r="F22" s="1"/>
    </row>
    <row r="23" spans="1:6" x14ac:dyDescent="0.3">
      <c r="A23" t="s">
        <v>167</v>
      </c>
      <c r="B23">
        <v>2</v>
      </c>
      <c r="C23" s="1">
        <v>-1</v>
      </c>
      <c r="D23" s="1">
        <v>1</v>
      </c>
      <c r="E23" s="1"/>
      <c r="F23" s="1"/>
    </row>
    <row r="24" spans="1:6" x14ac:dyDescent="0.3">
      <c r="A24" t="s">
        <v>168</v>
      </c>
      <c r="B24">
        <v>3</v>
      </c>
      <c r="C24" s="1">
        <v>-2</v>
      </c>
      <c r="D24" s="1">
        <v>2</v>
      </c>
      <c r="E24" s="1"/>
      <c r="F24" s="1"/>
    </row>
    <row r="25" spans="1:6" x14ac:dyDescent="0.3">
      <c r="A25" t="s">
        <v>169</v>
      </c>
      <c r="B25">
        <v>4</v>
      </c>
      <c r="C25" s="1">
        <v>-4</v>
      </c>
      <c r="D25" s="1">
        <v>4</v>
      </c>
      <c r="E25" s="1"/>
      <c r="F25" s="1"/>
    </row>
    <row r="26" spans="1:6" x14ac:dyDescent="0.3">
      <c r="A26" t="s">
        <v>170</v>
      </c>
      <c r="B26">
        <v>5</v>
      </c>
      <c r="C26" s="1">
        <v>-8</v>
      </c>
      <c r="D26" s="1">
        <v>8</v>
      </c>
    </row>
    <row r="29" spans="1:6" x14ac:dyDescent="0.3">
      <c r="B29" t="s">
        <v>367</v>
      </c>
    </row>
    <row r="30" spans="1:6" x14ac:dyDescent="0.3">
      <c r="C30" t="s">
        <v>368</v>
      </c>
    </row>
    <row r="31" spans="1:6" x14ac:dyDescent="0.3">
      <c r="A31" t="s">
        <v>166</v>
      </c>
      <c r="B31">
        <v>1</v>
      </c>
      <c r="C31">
        <v>0</v>
      </c>
    </row>
    <row r="32" spans="1:6" x14ac:dyDescent="0.3">
      <c r="A32" t="s">
        <v>167</v>
      </c>
      <c r="B32">
        <v>2</v>
      </c>
      <c r="C32">
        <v>0.5</v>
      </c>
    </row>
    <row r="33" spans="1:3" x14ac:dyDescent="0.3">
      <c r="A33" t="s">
        <v>168</v>
      </c>
      <c r="B33">
        <v>3</v>
      </c>
      <c r="C33">
        <v>1</v>
      </c>
    </row>
    <row r="34" spans="1:3" x14ac:dyDescent="0.3">
      <c r="A34" t="s">
        <v>169</v>
      </c>
      <c r="B34">
        <v>4</v>
      </c>
      <c r="C34">
        <v>2</v>
      </c>
    </row>
    <row r="35" spans="1:3" x14ac:dyDescent="0.3">
      <c r="A35" t="s">
        <v>170</v>
      </c>
      <c r="B35">
        <v>5</v>
      </c>
      <c r="C35">
        <v>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43</vt:i4>
      </vt:variant>
      <vt:variant>
        <vt:lpstr>Benoemde bereiken</vt:lpstr>
      </vt:variant>
      <vt:variant>
        <vt:i4>1</vt:i4>
      </vt:variant>
    </vt:vector>
  </HeadingPairs>
  <TitlesOfParts>
    <vt:vector size="44" baseType="lpstr">
      <vt:lpstr>Index</vt:lpstr>
      <vt:lpstr>Introduction - INT</vt:lpstr>
      <vt:lpstr>Introduction - USG</vt:lpstr>
      <vt:lpstr>Introduction - CHG</vt:lpstr>
      <vt:lpstr>General - PRO</vt:lpstr>
      <vt:lpstr>General - SCP</vt:lpstr>
      <vt:lpstr>Business - BSD</vt:lpstr>
      <vt:lpstr>Business - CST</vt:lpstr>
      <vt:lpstr>Business - CHT</vt:lpstr>
      <vt:lpstr>Business - GOV</vt:lpstr>
      <vt:lpstr>Business - PRV</vt:lpstr>
      <vt:lpstr>People - EMP</vt:lpstr>
      <vt:lpstr>People - R&amp;H</vt:lpstr>
      <vt:lpstr>People - PEM</vt:lpstr>
      <vt:lpstr>People - KNM</vt:lpstr>
      <vt:lpstr>People - T&amp;E</vt:lpstr>
      <vt:lpstr>Process - MGT</vt:lpstr>
      <vt:lpstr>Process - O&amp;F</vt:lpstr>
      <vt:lpstr>Process - RPT</vt:lpstr>
      <vt:lpstr>Process - UCM</vt:lpstr>
      <vt:lpstr>Process - DTE</vt:lpstr>
      <vt:lpstr>Process - ATE</vt:lpstr>
      <vt:lpstr>Process - LOG</vt:lpstr>
      <vt:lpstr>Technology - LOG</vt:lpstr>
      <vt:lpstr>Technology - NET</vt:lpstr>
      <vt:lpstr>Technology - END</vt:lpstr>
      <vt:lpstr>Technology - AUT</vt:lpstr>
      <vt:lpstr>Services - SCM</vt:lpstr>
      <vt:lpstr>Services - SIM</vt:lpstr>
      <vt:lpstr>Services - A&amp;F</vt:lpstr>
      <vt:lpstr>Services - THR</vt:lpstr>
      <vt:lpstr>Services - HNT</vt:lpstr>
      <vt:lpstr>Services - VUL</vt:lpstr>
      <vt:lpstr>Results - OVR</vt:lpstr>
      <vt:lpstr>Results - CSF2</vt:lpstr>
      <vt:lpstr>Results - SHR</vt:lpstr>
      <vt:lpstr>Next Steps</vt:lpstr>
      <vt:lpstr>_Input</vt:lpstr>
      <vt:lpstr>_Output</vt:lpstr>
      <vt:lpstr>_NIST-CSF_Alignment</vt:lpstr>
      <vt:lpstr>_SUM_Completeness</vt:lpstr>
      <vt:lpstr>_Guidance</vt:lpstr>
      <vt:lpstr>_Score matrix</vt:lpstr>
      <vt:lpstr>'Results - SHR'!Afdrukbereik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SOC-CMM advanced version 2.3</dc:title>
  <dc:subject>SOC-CMM: measuring capability maturity in Security Operations Centers</dc:subject>
  <dc:creator/>
  <cp:keywords/>
  <dc:description>Use the SOC-CMM to measure capability maturity in your SOC</dc:description>
  <cp:lastModifiedBy/>
  <dcterms:created xsi:type="dcterms:W3CDTF">2006-09-16T00:00:00Z</dcterms:created>
  <dcterms:modified xsi:type="dcterms:W3CDTF">2026-04-16T09:49:50Z</dcterms:modified>
  <cp:category>SOC capability maturity measurement</cp:category>
  <cp:contentStatus>Final</cp:contentStatus>
</cp:coreProperties>
</file>