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2F23212E-96D5-4E6C-A3B4-6C94F7BBCB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дание 1.1" sheetId="1" r:id="rId1"/>
    <sheet name="Задание 1.2" sheetId="2" r:id="rId2"/>
    <sheet name="Задание 1.4" sheetId="3" r:id="rId3"/>
    <sheet name="Задание 1.5" sheetId="4" r:id="rId4"/>
    <sheet name="Задание 2.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5" i="5"/>
  <c r="H3" i="5"/>
  <c r="G3" i="5"/>
  <c r="F3" i="5"/>
  <c r="E3" i="5"/>
  <c r="C4" i="5"/>
  <c r="F10" i="4"/>
  <c r="E10" i="4"/>
  <c r="D10" i="4"/>
  <c r="F5" i="4"/>
  <c r="E5" i="4"/>
  <c r="D5" i="4"/>
  <c r="C5" i="4"/>
  <c r="C10" i="4"/>
  <c r="H5" i="4"/>
  <c r="F4" i="3"/>
  <c r="E4" i="3"/>
  <c r="D4" i="3"/>
  <c r="C4" i="3"/>
  <c r="H4" i="3"/>
  <c r="H4" i="2"/>
  <c r="G4" i="2"/>
  <c r="F4" i="2"/>
  <c r="E4" i="2"/>
  <c r="D4" i="2"/>
  <c r="C4" i="2"/>
  <c r="G6" i="1"/>
  <c r="H10" i="4" l="1"/>
  <c r="G10" i="4"/>
  <c r="G5" i="4"/>
  <c r="G4" i="3"/>
  <c r="E6" i="1" l="1"/>
</calcChain>
</file>

<file path=xl/sharedStrings.xml><?xml version="1.0" encoding="utf-8"?>
<sst xmlns="http://schemas.openxmlformats.org/spreadsheetml/2006/main" count="74" uniqueCount="36">
  <si>
    <t>Потратили</t>
  </si>
  <si>
    <t>Доходность</t>
  </si>
  <si>
    <t>Темп инфляции</t>
  </si>
  <si>
    <t>Время эксплуатации</t>
  </si>
  <si>
    <t>Ожидаемый</t>
  </si>
  <si>
    <t>Д1</t>
  </si>
  <si>
    <t>Д2</t>
  </si>
  <si>
    <t>Д3</t>
  </si>
  <si>
    <t>Д4</t>
  </si>
  <si>
    <t>Д5</t>
  </si>
  <si>
    <t>Общий доход</t>
  </si>
  <si>
    <t>Доход с инфляцией</t>
  </si>
  <si>
    <t>Доход за 4 год будет 1 тыс. рублей, что нецелесообразно</t>
  </si>
  <si>
    <t>ЧДД</t>
  </si>
  <si>
    <t xml:space="preserve">ИД </t>
  </si>
  <si>
    <t>ВНД</t>
  </si>
  <si>
    <t>Срок окупаемости</t>
  </si>
  <si>
    <t>Инвестиции</t>
  </si>
  <si>
    <t>&gt; 4 лет</t>
  </si>
  <si>
    <t>&lt;0,001</t>
  </si>
  <si>
    <t>Проект А</t>
  </si>
  <si>
    <t>Проект Б</t>
  </si>
  <si>
    <t>-</t>
  </si>
  <si>
    <t>3 года</t>
  </si>
  <si>
    <t>Наименование показателя</t>
  </si>
  <si>
    <t>Значения</t>
  </si>
  <si>
    <t>Затраты на разработку и внедрение ПП, т.е. капитальные вложения, руб.</t>
  </si>
  <si>
    <t>Ожидаемая экономия от внедрения ПП, руб.</t>
  </si>
  <si>
    <t>Чистый дисконтированный доход, руб.</t>
  </si>
  <si>
    <t>Индекс доходности</t>
  </si>
  <si>
    <t>Внутренняя норма доходности</t>
  </si>
  <si>
    <t>Дисконтированный срок окупаемости, год</t>
  </si>
  <si>
    <t>Срок морального старения, года</t>
  </si>
  <si>
    <t>3-6 лет</t>
  </si>
  <si>
    <t>ДД</t>
  </si>
  <si>
    <t>на 2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</si>
</sst>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4" fillId="0" borderId="6" xfId="1" applyFont="1" applyBorder="1" applyAlignment="1">
      <alignment horizontal="left" vertical="center"/>
    </xf>
    <xf numFmtId="9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4" fillId="2" borderId="8" xfId="1" applyFont="1" applyFill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2" xfId="0" applyFont="1" applyBorder="1" applyAlignment="1">
      <alignment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4B0658D5-7BBA-47D1-BB92-E0A2EE5308B1}"/>
    <cellStyle name="Процентный 2" xfId="2" xr:uid="{42C5C8D4-E89C-4D7F-81AF-6EC1DC6D4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Q13" sqref="Q13"/>
    </sheetView>
  </sheetViews>
  <sheetFormatPr defaultRowHeight="15" x14ac:dyDescent="0.25"/>
  <cols>
    <col min="2" max="2" width="25.7109375" customWidth="1"/>
    <col min="3" max="9" width="10.7109375" customWidth="1"/>
  </cols>
  <sheetData>
    <row r="1" spans="2:9" ht="20.100000000000001" customHeight="1" thickBot="1" x14ac:dyDescent="0.3"/>
    <row r="2" spans="2:9" ht="20.100000000000001" customHeight="1" x14ac:dyDescent="0.25">
      <c r="B2" s="5" t="s">
        <v>0</v>
      </c>
      <c r="C2" s="6">
        <v>120</v>
      </c>
      <c r="E2" s="14" t="s">
        <v>5</v>
      </c>
      <c r="F2" s="15" t="s">
        <v>6</v>
      </c>
      <c r="G2" s="15" t="s">
        <v>7</v>
      </c>
      <c r="H2" s="15" t="s">
        <v>8</v>
      </c>
      <c r="I2" s="16" t="s">
        <v>9</v>
      </c>
    </row>
    <row r="3" spans="2:9" ht="20.100000000000001" customHeight="1" thickBot="1" x14ac:dyDescent="0.3">
      <c r="B3" s="7" t="s">
        <v>1</v>
      </c>
      <c r="C3" s="8">
        <v>0.14000000000000001</v>
      </c>
      <c r="E3" s="12">
        <v>42</v>
      </c>
      <c r="F3" s="13">
        <v>44</v>
      </c>
      <c r="G3" s="13">
        <v>31</v>
      </c>
      <c r="H3" s="13">
        <v>48</v>
      </c>
      <c r="I3" s="3">
        <v>0</v>
      </c>
    </row>
    <row r="4" spans="2:9" ht="20.100000000000001" customHeight="1" thickBot="1" x14ac:dyDescent="0.3">
      <c r="B4" s="7" t="s">
        <v>2</v>
      </c>
      <c r="C4" s="8">
        <v>0.05</v>
      </c>
    </row>
    <row r="5" spans="2:9" ht="20.100000000000001" customHeight="1" x14ac:dyDescent="0.25">
      <c r="B5" s="7" t="s">
        <v>3</v>
      </c>
      <c r="C5" s="9">
        <v>3</v>
      </c>
      <c r="E5" s="17" t="s">
        <v>10</v>
      </c>
      <c r="F5" s="20"/>
      <c r="G5" s="22" t="s">
        <v>11</v>
      </c>
      <c r="H5" s="23"/>
      <c r="I5" s="24"/>
    </row>
    <row r="6" spans="2:9" ht="20.100000000000001" customHeight="1" thickBot="1" x14ac:dyDescent="0.3">
      <c r="B6" s="10" t="s">
        <v>4</v>
      </c>
      <c r="C6" s="11">
        <v>136.80000000000001</v>
      </c>
      <c r="E6" s="18">
        <f>SUM(E3:I3)</f>
        <v>165</v>
      </c>
      <c r="F6" s="21"/>
      <c r="G6" s="25">
        <f>(100% - C4)*E6</f>
        <v>156.75</v>
      </c>
      <c r="H6" s="26"/>
      <c r="I6" s="27"/>
    </row>
    <row r="7" spans="2:9" ht="20.100000000000001" customHeight="1" thickBot="1" x14ac:dyDescent="0.3"/>
    <row r="8" spans="2:9" ht="20.100000000000001" customHeight="1" thickBot="1" x14ac:dyDescent="0.3">
      <c r="B8" s="28" t="s">
        <v>12</v>
      </c>
      <c r="C8" s="29"/>
      <c r="D8" s="29"/>
      <c r="E8" s="29"/>
      <c r="F8" s="29"/>
      <c r="G8" s="29"/>
      <c r="H8" s="29"/>
      <c r="I8" s="30"/>
    </row>
    <row r="9" spans="2:9" ht="20.100000000000001" customHeight="1" x14ac:dyDescent="0.25"/>
  </sheetData>
  <mergeCells count="5">
    <mergeCell ref="B8:I8"/>
    <mergeCell ref="E5:F5"/>
    <mergeCell ref="E6:F6"/>
    <mergeCell ref="G5:I5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2D34-C72C-4186-A987-76C69FB91AF1}">
  <dimension ref="B1:J4"/>
  <sheetViews>
    <sheetView workbookViewId="0">
      <selection activeCell="K7" sqref="K7"/>
    </sheetView>
  </sheetViews>
  <sheetFormatPr defaultRowHeight="15" x14ac:dyDescent="0.25"/>
  <cols>
    <col min="2" max="2" width="20.7109375" customWidth="1"/>
    <col min="3" max="9" width="10.7109375" customWidth="1"/>
    <col min="10" max="10" width="25.7109375" customWidth="1"/>
  </cols>
  <sheetData>
    <row r="1" spans="2:10" ht="15.75" thickBot="1" x14ac:dyDescent="0.3"/>
    <row r="2" spans="2:10" ht="20.100000000000001" customHeight="1" x14ac:dyDescent="0.25">
      <c r="B2" s="32" t="s">
        <v>17</v>
      </c>
      <c r="C2" s="34" t="s">
        <v>5</v>
      </c>
      <c r="D2" s="34" t="s">
        <v>6</v>
      </c>
      <c r="E2" s="34" t="s">
        <v>7</v>
      </c>
      <c r="F2" s="34" t="s">
        <v>8</v>
      </c>
      <c r="G2" s="32" t="s">
        <v>13</v>
      </c>
      <c r="H2" s="32" t="s">
        <v>14</v>
      </c>
      <c r="I2" s="32" t="s">
        <v>15</v>
      </c>
      <c r="J2" s="32" t="s">
        <v>16</v>
      </c>
    </row>
    <row r="3" spans="2:10" ht="20.100000000000001" customHeight="1" thickBot="1" x14ac:dyDescent="0.3">
      <c r="B3" s="33"/>
      <c r="C3" s="31">
        <v>12</v>
      </c>
      <c r="D3" s="31">
        <v>15</v>
      </c>
      <c r="E3" s="31">
        <v>15</v>
      </c>
      <c r="F3" s="31">
        <v>15</v>
      </c>
      <c r="G3" s="33"/>
      <c r="H3" s="33"/>
      <c r="I3" s="33"/>
      <c r="J3" s="33"/>
    </row>
    <row r="4" spans="2:10" ht="20.100000000000001" customHeight="1" thickBot="1" x14ac:dyDescent="0.3">
      <c r="B4" s="31">
        <v>40</v>
      </c>
      <c r="C4" s="31">
        <f>C3/1.144</f>
        <v>10.48951048951049</v>
      </c>
      <c r="D4" s="31">
        <f>D3/1.144^2</f>
        <v>11.461440657244856</v>
      </c>
      <c r="E4" s="31">
        <f>E3/1.144^3</f>
        <v>10.018741833255994</v>
      </c>
      <c r="F4" s="31">
        <f>F3/1.144^4</f>
        <v>8.7576414626363608</v>
      </c>
      <c r="G4" s="31">
        <f>SUM(C4:F4)-B4</f>
        <v>0.72733444264770242</v>
      </c>
      <c r="H4" s="31">
        <f>SUM(C4:F4)/B4</f>
        <v>1.0181833610661926</v>
      </c>
      <c r="I4" s="31" t="s">
        <v>19</v>
      </c>
      <c r="J4" s="31" t="s">
        <v>18</v>
      </c>
    </row>
  </sheetData>
  <mergeCells count="5">
    <mergeCell ref="G2:G3"/>
    <mergeCell ref="H2:H3"/>
    <mergeCell ref="I2:I3"/>
    <mergeCell ref="J2:J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322-8828-4ECC-991D-65646F10996E}">
  <dimension ref="B1:J4"/>
  <sheetViews>
    <sheetView workbookViewId="0">
      <selection activeCell="N8" sqref="N8"/>
    </sheetView>
  </sheetViews>
  <sheetFormatPr defaultRowHeight="15" x14ac:dyDescent="0.25"/>
  <cols>
    <col min="2" max="2" width="20.7109375" customWidth="1"/>
    <col min="3" max="9" width="10.7109375" customWidth="1"/>
    <col min="10" max="10" width="25.7109375" customWidth="1"/>
  </cols>
  <sheetData>
    <row r="1" spans="2:10" ht="15.75" thickBot="1" x14ac:dyDescent="0.3"/>
    <row r="2" spans="2:10" ht="20.100000000000001" customHeight="1" x14ac:dyDescent="0.25">
      <c r="B2" s="32" t="s">
        <v>17</v>
      </c>
      <c r="C2" s="34" t="s">
        <v>5</v>
      </c>
      <c r="D2" s="34" t="s">
        <v>6</v>
      </c>
      <c r="E2" s="34" t="s">
        <v>7</v>
      </c>
      <c r="F2" s="34" t="s">
        <v>8</v>
      </c>
      <c r="G2" s="32" t="s">
        <v>13</v>
      </c>
      <c r="H2" s="32" t="s">
        <v>14</v>
      </c>
      <c r="I2" s="32" t="s">
        <v>15</v>
      </c>
      <c r="J2" s="32" t="s">
        <v>16</v>
      </c>
    </row>
    <row r="3" spans="2:10" ht="20.100000000000001" customHeight="1" thickBot="1" x14ac:dyDescent="0.3">
      <c r="B3" s="33"/>
      <c r="C3" s="31">
        <v>17</v>
      </c>
      <c r="D3" s="31">
        <v>20</v>
      </c>
      <c r="E3" s="31">
        <v>25</v>
      </c>
      <c r="F3" s="31">
        <v>25</v>
      </c>
      <c r="G3" s="33"/>
      <c r="H3" s="33"/>
      <c r="I3" s="33"/>
      <c r="J3" s="33"/>
    </row>
    <row r="4" spans="2:10" ht="20.100000000000001" customHeight="1" thickBot="1" x14ac:dyDescent="0.3">
      <c r="B4" s="31">
        <v>40</v>
      </c>
      <c r="C4" s="31">
        <f>C3/1.2168</f>
        <v>13.971071663379355</v>
      </c>
      <c r="D4" s="31">
        <f>D3/1.2168^2</f>
        <v>13.508016845901839</v>
      </c>
      <c r="E4" s="31">
        <f>E3/1.2168^3</f>
        <v>13.876578778252217</v>
      </c>
      <c r="F4" s="31">
        <f>F3/1.2168^4</f>
        <v>11.404157444322991</v>
      </c>
      <c r="G4" s="31">
        <f>SUM(C4:F4)-B4</f>
        <v>12.759824731856398</v>
      </c>
      <c r="H4" s="31">
        <f>SUM(C4:F4)/B4</f>
        <v>1.31899561829641</v>
      </c>
      <c r="I4" s="31" t="s">
        <v>19</v>
      </c>
      <c r="J4" s="31" t="s">
        <v>23</v>
      </c>
    </row>
  </sheetData>
  <mergeCells count="5">
    <mergeCell ref="B2:B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68D2-691E-4896-897C-C2DEB9DABEDD}">
  <dimension ref="B1:J10"/>
  <sheetViews>
    <sheetView workbookViewId="0">
      <selection activeCell="H10" sqref="H10"/>
    </sheetView>
  </sheetViews>
  <sheetFormatPr defaultRowHeight="15" x14ac:dyDescent="0.25"/>
  <cols>
    <col min="2" max="2" width="20.7109375" customWidth="1"/>
    <col min="3" max="9" width="10.7109375" customWidth="1"/>
    <col min="10" max="10" width="25.7109375" customWidth="1"/>
  </cols>
  <sheetData>
    <row r="1" spans="2:10" ht="15.75" thickBot="1" x14ac:dyDescent="0.3"/>
    <row r="2" spans="2:10" ht="20.100000000000001" customHeight="1" thickBot="1" x14ac:dyDescent="0.3">
      <c r="B2" s="28" t="s">
        <v>20</v>
      </c>
      <c r="C2" s="29"/>
      <c r="D2" s="29"/>
      <c r="E2" s="29"/>
      <c r="F2" s="29"/>
      <c r="G2" s="29"/>
      <c r="H2" s="29"/>
      <c r="I2" s="29"/>
      <c r="J2" s="30"/>
    </row>
    <row r="3" spans="2:10" ht="20.100000000000001" customHeight="1" x14ac:dyDescent="0.25">
      <c r="B3" s="32" t="s">
        <v>17</v>
      </c>
      <c r="C3" s="34" t="s">
        <v>5</v>
      </c>
      <c r="D3" s="34" t="s">
        <v>6</v>
      </c>
      <c r="E3" s="34" t="s">
        <v>7</v>
      </c>
      <c r="F3" s="34" t="s">
        <v>8</v>
      </c>
      <c r="G3" s="32" t="s">
        <v>13</v>
      </c>
      <c r="H3" s="32" t="s">
        <v>14</v>
      </c>
      <c r="I3" s="32" t="s">
        <v>15</v>
      </c>
      <c r="J3" s="32" t="s">
        <v>16</v>
      </c>
    </row>
    <row r="4" spans="2:10" ht="20.100000000000001" customHeight="1" thickBot="1" x14ac:dyDescent="0.3">
      <c r="B4" s="33"/>
      <c r="C4" s="31">
        <v>25</v>
      </c>
      <c r="D4" s="31">
        <v>30</v>
      </c>
      <c r="E4" s="31">
        <v>40</v>
      </c>
      <c r="F4" s="31">
        <v>30</v>
      </c>
      <c r="G4" s="33"/>
      <c r="H4" s="33"/>
      <c r="I4" s="33"/>
      <c r="J4" s="33"/>
    </row>
    <row r="5" spans="2:10" ht="20.100000000000001" customHeight="1" thickBot="1" x14ac:dyDescent="0.3">
      <c r="B5" s="31">
        <v>100</v>
      </c>
      <c r="C5" s="31">
        <f>C4/1.22</f>
        <v>20.491803278688526</v>
      </c>
      <c r="D5" s="31">
        <f>D4/1.22^2</f>
        <v>20.155872077398548</v>
      </c>
      <c r="E5" s="31">
        <f>E4/1.22^3</f>
        <v>22.028275494424644</v>
      </c>
      <c r="F5" s="31">
        <f>F4/1.22^4</f>
        <v>13.541972640015151</v>
      </c>
      <c r="G5" s="31">
        <f>SUM(C5:F5)-B5</f>
        <v>-23.782076509473129</v>
      </c>
      <c r="H5" s="31">
        <f>SUM(C5:F5)/B5</f>
        <v>0.76217923490526873</v>
      </c>
      <c r="I5" s="35" t="s">
        <v>22</v>
      </c>
      <c r="J5" s="35" t="s">
        <v>22</v>
      </c>
    </row>
    <row r="6" spans="2:10" ht="20.100000000000001" customHeight="1" thickBot="1" x14ac:dyDescent="0.3"/>
    <row r="7" spans="2:10" ht="20.100000000000001" customHeight="1" thickBot="1" x14ac:dyDescent="0.3">
      <c r="B7" s="28" t="s">
        <v>21</v>
      </c>
      <c r="C7" s="29"/>
      <c r="D7" s="29"/>
      <c r="E7" s="29"/>
      <c r="F7" s="29"/>
      <c r="G7" s="29"/>
      <c r="H7" s="29"/>
      <c r="I7" s="29"/>
      <c r="J7" s="30"/>
    </row>
    <row r="8" spans="2:10" ht="20.100000000000001" customHeight="1" x14ac:dyDescent="0.25">
      <c r="B8" s="32" t="s">
        <v>17</v>
      </c>
      <c r="C8" s="34" t="s">
        <v>5</v>
      </c>
      <c r="D8" s="34" t="s">
        <v>6</v>
      </c>
      <c r="E8" s="34" t="s">
        <v>7</v>
      </c>
      <c r="F8" s="34" t="s">
        <v>8</v>
      </c>
      <c r="G8" s="32" t="s">
        <v>13</v>
      </c>
      <c r="H8" s="32" t="s">
        <v>14</v>
      </c>
      <c r="I8" s="32" t="s">
        <v>15</v>
      </c>
      <c r="J8" s="32" t="s">
        <v>16</v>
      </c>
    </row>
    <row r="9" spans="2:10" ht="20.100000000000001" customHeight="1" thickBot="1" x14ac:dyDescent="0.3">
      <c r="B9" s="33"/>
      <c r="C9" s="31">
        <v>45</v>
      </c>
      <c r="D9" s="31">
        <v>55</v>
      </c>
      <c r="E9" s="31">
        <v>70</v>
      </c>
      <c r="F9" s="31">
        <v>45</v>
      </c>
      <c r="G9" s="33"/>
      <c r="H9" s="33"/>
      <c r="I9" s="33"/>
      <c r="J9" s="33"/>
    </row>
    <row r="10" spans="2:10" ht="20.100000000000001" customHeight="1" thickBot="1" x14ac:dyDescent="0.3">
      <c r="B10" s="31">
        <v>120</v>
      </c>
      <c r="C10" s="31">
        <f>C9/1.26</f>
        <v>35.714285714285715</v>
      </c>
      <c r="D10" s="31">
        <f>D9/1.26^2</f>
        <v>34.643487024439402</v>
      </c>
      <c r="E10" s="31">
        <f>E9/1.26^3</f>
        <v>34.993421236807478</v>
      </c>
      <c r="F10" s="31">
        <f>F9/1.26^4</f>
        <v>17.853786345309938</v>
      </c>
      <c r="G10" s="31">
        <f>SUM(C10:F10)-B10</f>
        <v>3.2049803208425374</v>
      </c>
      <c r="H10" s="31">
        <f>SUM(C10:F10)/B10</f>
        <v>1.0267081693403546</v>
      </c>
      <c r="I10" s="31" t="s">
        <v>19</v>
      </c>
      <c r="J10" s="31" t="s">
        <v>18</v>
      </c>
    </row>
  </sheetData>
  <mergeCells count="12">
    <mergeCell ref="B2:J2"/>
    <mergeCell ref="B7:J7"/>
    <mergeCell ref="B3:B4"/>
    <mergeCell ref="G3:G4"/>
    <mergeCell ref="H3:H4"/>
    <mergeCell ref="I3:I4"/>
    <mergeCell ref="J3:J4"/>
    <mergeCell ref="B8:B9"/>
    <mergeCell ref="G8:G9"/>
    <mergeCell ref="H8:H9"/>
    <mergeCell ref="I8:I9"/>
    <mergeCell ref="J8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69AD-6954-45B3-9366-9C110D2E7789}">
  <dimension ref="B1:H10"/>
  <sheetViews>
    <sheetView workbookViewId="0">
      <selection activeCell="H12" sqref="H12"/>
    </sheetView>
  </sheetViews>
  <sheetFormatPr defaultRowHeight="15" x14ac:dyDescent="0.25"/>
  <cols>
    <col min="2" max="2" width="60.7109375" customWidth="1"/>
    <col min="3" max="3" width="20.7109375" customWidth="1"/>
    <col min="4" max="4" width="5.7109375" customWidth="1"/>
    <col min="5" max="8" width="10.7109375" customWidth="1"/>
  </cols>
  <sheetData>
    <row r="1" spans="2:8" ht="15.75" thickBot="1" x14ac:dyDescent="0.3"/>
    <row r="2" spans="2:8" ht="20.100000000000001" customHeight="1" thickBot="1" x14ac:dyDescent="0.3">
      <c r="B2" s="41" t="s">
        <v>24</v>
      </c>
      <c r="C2" s="42" t="s">
        <v>25</v>
      </c>
      <c r="E2" s="14" t="s">
        <v>5</v>
      </c>
      <c r="F2" s="15" t="s">
        <v>6</v>
      </c>
      <c r="G2" s="16" t="s">
        <v>7</v>
      </c>
      <c r="H2" s="34" t="s">
        <v>34</v>
      </c>
    </row>
    <row r="3" spans="2:8" ht="39.950000000000003" customHeight="1" thickBot="1" x14ac:dyDescent="0.35">
      <c r="B3" s="40" t="s">
        <v>26</v>
      </c>
      <c r="C3" s="4">
        <v>29796.25</v>
      </c>
      <c r="E3" s="12">
        <f>C4/1.12</f>
        <v>22526.616071428569</v>
      </c>
      <c r="F3" s="13">
        <f>2*C4/1.12^2</f>
        <v>40226.100127551013</v>
      </c>
      <c r="G3" s="3">
        <f>3*C4/1.12^3</f>
        <v>53874.241242255812</v>
      </c>
      <c r="H3" s="19">
        <f>SUM(E3:G3)</f>
        <v>116626.9574412354</v>
      </c>
    </row>
    <row r="4" spans="2:8" ht="20.100000000000001" customHeight="1" x14ac:dyDescent="0.25">
      <c r="B4" s="38" t="s">
        <v>27</v>
      </c>
      <c r="C4" s="2">
        <f>35829.74-10599.93</f>
        <v>25229.809999999998</v>
      </c>
    </row>
    <row r="5" spans="2:8" ht="20.100000000000001" customHeight="1" x14ac:dyDescent="0.25">
      <c r="B5" s="38" t="s">
        <v>28</v>
      </c>
      <c r="C5" s="2">
        <f>H3-C3</f>
        <v>86830.707441235398</v>
      </c>
    </row>
    <row r="6" spans="2:8" ht="20.100000000000001" customHeight="1" x14ac:dyDescent="0.25">
      <c r="B6" s="38" t="s">
        <v>29</v>
      </c>
      <c r="C6" s="2">
        <f>H3/C3</f>
        <v>3.9141488422615396</v>
      </c>
    </row>
    <row r="7" spans="2:8" ht="20.100000000000001" customHeight="1" x14ac:dyDescent="0.25">
      <c r="B7" s="38" t="s">
        <v>30</v>
      </c>
      <c r="C7" s="1">
        <v>0.94</v>
      </c>
    </row>
    <row r="8" spans="2:8" ht="20.100000000000001" customHeight="1" x14ac:dyDescent="0.25">
      <c r="B8" s="38" t="s">
        <v>31</v>
      </c>
      <c r="C8" s="2" t="s">
        <v>35</v>
      </c>
    </row>
    <row r="9" spans="2:8" ht="20.100000000000001" customHeight="1" thickBot="1" x14ac:dyDescent="0.3">
      <c r="B9" s="39" t="s">
        <v>32</v>
      </c>
      <c r="C9" s="3" t="s">
        <v>33</v>
      </c>
    </row>
    <row r="10" spans="2:8" x14ac:dyDescent="0.25">
      <c r="B10" s="36"/>
      <c r="C1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1.1</vt:lpstr>
      <vt:lpstr>Задание 1.2</vt:lpstr>
      <vt:lpstr>Задание 1.4</vt:lpstr>
      <vt:lpstr>Задание 1.5</vt:lpstr>
      <vt:lpstr>Задание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2025-04-25T23:13:30Z</dcterms:modified>
</cp:coreProperties>
</file>