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13_ncr:1_{FCD30CD3-9DDF-43A8-AFB7-1195A7288A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3" i="1"/>
  <c r="P4" i="1"/>
  <c r="P5" i="1"/>
  <c r="P6" i="1"/>
  <c r="P7" i="1"/>
  <c r="P8" i="1"/>
  <c r="P9" i="1"/>
  <c r="P10" i="1"/>
  <c r="Q10" i="1"/>
  <c r="P3" i="1"/>
  <c r="K14" i="1"/>
  <c r="N10" i="1"/>
  <c r="N4" i="1"/>
  <c r="N3" i="1"/>
  <c r="P17" i="1"/>
  <c r="D17" i="1"/>
  <c r="Q17" i="1" s="1"/>
  <c r="O4" i="1"/>
  <c r="O5" i="1"/>
  <c r="O6" i="1"/>
  <c r="O7" i="1"/>
  <c r="O8" i="1"/>
  <c r="O9" i="1"/>
  <c r="O10" i="1"/>
  <c r="O3" i="1"/>
  <c r="N5" i="1"/>
  <c r="N6" i="1"/>
  <c r="N7" i="1"/>
  <c r="N8" i="1"/>
  <c r="N9" i="1"/>
  <c r="Q8" i="1" l="1"/>
  <c r="P11" i="1"/>
  <c r="P14" i="1"/>
  <c r="Q14" i="1" s="1"/>
  <c r="R14" i="1" s="1"/>
  <c r="H14" i="1"/>
  <c r="I14" i="1"/>
  <c r="J14" i="1"/>
  <c r="Q9" i="1"/>
  <c r="Q7" i="1"/>
  <c r="Q6" i="1"/>
  <c r="Q5" i="1"/>
  <c r="Q4" i="1"/>
  <c r="Q3" i="1"/>
  <c r="N11" i="1"/>
  <c r="G14" i="1" s="1"/>
  <c r="O11" i="1"/>
  <c r="N14" i="1" s="1"/>
  <c r="R11" i="1" l="1"/>
  <c r="R17" i="1" s="1"/>
  <c r="N17" i="1" s="1"/>
  <c r="Q11" i="1"/>
  <c r="I17" i="1"/>
  <c r="J17" i="1"/>
  <c r="H17" i="1"/>
  <c r="G17" i="1"/>
</calcChain>
</file>

<file path=xl/sharedStrings.xml><?xml version="1.0" encoding="utf-8"?>
<sst xmlns="http://schemas.openxmlformats.org/spreadsheetml/2006/main" count="40" uniqueCount="39">
  <si>
    <t>Номер опыта</t>
  </si>
  <si>
    <t>Рабочая матрица</t>
  </si>
  <si>
    <t>X0</t>
  </si>
  <si>
    <t>X1</t>
  </si>
  <si>
    <t>X2</t>
  </si>
  <si>
    <t>X3</t>
  </si>
  <si>
    <t>Функция отклика</t>
  </si>
  <si>
    <t>Yav</t>
  </si>
  <si>
    <t>S^2</t>
  </si>
  <si>
    <t>Gp</t>
  </si>
  <si>
    <t>Сумма</t>
  </si>
  <si>
    <t>S^2y</t>
  </si>
  <si>
    <t>S^2bi</t>
  </si>
  <si>
    <t>Sbi</t>
  </si>
  <si>
    <t>b0</t>
  </si>
  <si>
    <t>b1</t>
  </si>
  <si>
    <t>b2</t>
  </si>
  <si>
    <t>b3</t>
  </si>
  <si>
    <t>N</t>
  </si>
  <si>
    <t>k</t>
  </si>
  <si>
    <t>n</t>
  </si>
  <si>
    <t>tp1</t>
  </si>
  <si>
    <t>tp2</t>
  </si>
  <si>
    <t>tp3</t>
  </si>
  <si>
    <t>t</t>
  </si>
  <si>
    <t>Уравнение регрессии</t>
  </si>
  <si>
    <t>Y = 34,875 - 3,25X1 - 0,9375X2 + 4,8125X3</t>
  </si>
  <si>
    <t>Yper</t>
  </si>
  <si>
    <t>Yav-Yreg</t>
  </si>
  <si>
    <t>(Yav-Yreg)^2</t>
  </si>
  <si>
    <t>S^2ad</t>
  </si>
  <si>
    <t>F</t>
  </si>
  <si>
    <t>Fт</t>
  </si>
  <si>
    <t>k1</t>
  </si>
  <si>
    <t>k2</t>
  </si>
  <si>
    <t>F &lt; Fт =&gt; модель адекватна</t>
  </si>
  <si>
    <t>G(0,05; 3; 8)</t>
  </si>
  <si>
    <t>delta_b</t>
  </si>
  <si>
    <t>tp0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</si>
</sst>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2" fillId="0" borderId="25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5" fillId="0" borderId="36" xfId="0" applyFont="1" applyBorder="1" applyAlignment="1">
      <alignment horizontal="center" vertical="center"/>
    </xf>
    <xf numFmtId="0" fontId="2" fillId="0" borderId="31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32" xfId="0" applyFont="1" applyBorder="1" applyAlignment="1">
      <alignment horizontal="right" vertical="center"/>
    </xf>
    <xf numFmtId="0" fontId="5" fillId="0" borderId="36" xfId="0" applyFont="1" applyBorder="1" applyAlignment="1">
      <alignment vertical="center"/>
    </xf>
    <xf numFmtId="0" fontId="3" fillId="0" borderId="33" xfId="0" applyFont="1" applyBorder="1" applyAlignment="1">
      <alignment horizontal="right" vertical="center" wrapText="1"/>
    </xf>
    <xf numFmtId="0" fontId="3" fillId="0" borderId="34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5" fillId="0" borderId="38" xfId="0" applyFont="1" applyBorder="1" applyAlignment="1">
      <alignment vertical="center"/>
    </xf>
    <xf numFmtId="0" fontId="2" fillId="0" borderId="39" xfId="0" applyFont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90" zoomScaleNormal="90" workbookViewId="0">
      <selection activeCell="L16" sqref="L16"/>
    </sheetView>
  </sheetViews>
  <sheetFormatPr defaultRowHeight="14.4" x14ac:dyDescent="0.3"/>
  <cols>
    <col min="2" max="2" width="15.77734375" customWidth="1"/>
    <col min="3" max="13" width="10.77734375" customWidth="1"/>
    <col min="14" max="18" width="15.77734375" customWidth="1"/>
  </cols>
  <sheetData>
    <row r="1" spans="1:22" ht="19.9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9.95" customHeight="1" thickBot="1" x14ac:dyDescent="0.4">
      <c r="A2" s="1"/>
      <c r="B2" s="8" t="s">
        <v>0</v>
      </c>
      <c r="C2" s="60" t="s">
        <v>1</v>
      </c>
      <c r="D2" s="55"/>
      <c r="E2" s="56"/>
      <c r="F2" s="3" t="s">
        <v>2</v>
      </c>
      <c r="G2" s="4" t="s">
        <v>3</v>
      </c>
      <c r="H2" s="4" t="s">
        <v>4</v>
      </c>
      <c r="I2" s="5" t="s">
        <v>5</v>
      </c>
      <c r="J2" s="60" t="s">
        <v>6</v>
      </c>
      <c r="K2" s="55"/>
      <c r="L2" s="55"/>
      <c r="M2" s="56"/>
      <c r="N2" s="8" t="s">
        <v>7</v>
      </c>
      <c r="O2" s="8" t="s">
        <v>8</v>
      </c>
      <c r="P2" s="37" t="s">
        <v>27</v>
      </c>
      <c r="Q2" s="8" t="s">
        <v>28</v>
      </c>
      <c r="R2" s="8" t="s">
        <v>29</v>
      </c>
      <c r="S2" s="1"/>
      <c r="T2" s="1"/>
      <c r="U2" s="1"/>
      <c r="V2" s="1"/>
    </row>
    <row r="3" spans="1:22" ht="19.95" customHeight="1" x14ac:dyDescent="0.35">
      <c r="A3" s="1"/>
      <c r="B3" s="9">
        <v>1</v>
      </c>
      <c r="C3" s="15">
        <v>100</v>
      </c>
      <c r="D3" s="16">
        <v>500</v>
      </c>
      <c r="E3" s="17">
        <v>0.12</v>
      </c>
      <c r="F3" s="15">
        <v>1</v>
      </c>
      <c r="G3" s="16">
        <v>1</v>
      </c>
      <c r="H3" s="16">
        <v>1</v>
      </c>
      <c r="I3" s="18">
        <v>1</v>
      </c>
      <c r="J3" s="15">
        <v>35</v>
      </c>
      <c r="K3" s="16">
        <v>32</v>
      </c>
      <c r="L3" s="16">
        <v>33</v>
      </c>
      <c r="M3" s="17">
        <v>37</v>
      </c>
      <c r="N3" s="19">
        <f>AVERAGE(J3:M3)</f>
        <v>34.25</v>
      </c>
      <c r="O3" s="19">
        <f>VAR(J3:M3)</f>
        <v>4.916666666666667</v>
      </c>
      <c r="P3" s="38">
        <f>$G$14+$H$14*G3+$I$14*H3+$J$14*I3</f>
        <v>35.5</v>
      </c>
      <c r="Q3" s="42">
        <f>N3-P3</f>
        <v>-1.25</v>
      </c>
      <c r="R3" s="19">
        <f>Q3^2</f>
        <v>1.5625</v>
      </c>
      <c r="S3" s="1"/>
      <c r="T3" s="1"/>
      <c r="U3" s="1"/>
      <c r="V3" s="1"/>
    </row>
    <row r="4" spans="1:22" ht="19.95" customHeight="1" x14ac:dyDescent="0.35">
      <c r="A4" s="1"/>
      <c r="B4" s="10">
        <v>2</v>
      </c>
      <c r="C4" s="20">
        <v>60</v>
      </c>
      <c r="D4" s="21">
        <v>500</v>
      </c>
      <c r="E4" s="22">
        <v>0.12</v>
      </c>
      <c r="F4" s="20">
        <v>1</v>
      </c>
      <c r="G4" s="21">
        <v>-1</v>
      </c>
      <c r="H4" s="21">
        <v>1</v>
      </c>
      <c r="I4" s="22">
        <v>1</v>
      </c>
      <c r="J4" s="20">
        <v>42</v>
      </c>
      <c r="K4" s="21">
        <v>44</v>
      </c>
      <c r="L4" s="21">
        <v>44</v>
      </c>
      <c r="M4" s="22">
        <v>42</v>
      </c>
      <c r="N4" s="23">
        <f>AVERAGE(J4:M4)</f>
        <v>43</v>
      </c>
      <c r="O4" s="23">
        <f t="shared" ref="O4:O10" si="0">VAR(J4:M4)</f>
        <v>1.3333333333333333</v>
      </c>
      <c r="P4" s="39">
        <f t="shared" ref="P4:P10" si="1">$G$14+$H$14*G4+$I$14*H4+$J$14*I4</f>
        <v>42</v>
      </c>
      <c r="Q4" s="43">
        <f t="shared" ref="Q4:Q10" si="2">N4-P4</f>
        <v>1</v>
      </c>
      <c r="R4" s="23">
        <f t="shared" ref="R4:R10" si="3">Q4^2</f>
        <v>1</v>
      </c>
      <c r="S4" s="1"/>
      <c r="T4" s="1"/>
      <c r="U4" s="1"/>
      <c r="V4" s="1"/>
    </row>
    <row r="5" spans="1:22" ht="19.95" customHeight="1" x14ac:dyDescent="0.35">
      <c r="A5" s="1"/>
      <c r="B5" s="10">
        <v>3</v>
      </c>
      <c r="C5" s="20">
        <v>100</v>
      </c>
      <c r="D5" s="21">
        <v>400</v>
      </c>
      <c r="E5" s="22">
        <v>0.12</v>
      </c>
      <c r="F5" s="20">
        <v>1</v>
      </c>
      <c r="G5" s="21">
        <v>1</v>
      </c>
      <c r="H5" s="21">
        <v>-1</v>
      </c>
      <c r="I5" s="22">
        <v>1</v>
      </c>
      <c r="J5" s="20">
        <v>38</v>
      </c>
      <c r="K5" s="21">
        <v>37</v>
      </c>
      <c r="L5" s="21">
        <v>40</v>
      </c>
      <c r="M5" s="22">
        <v>35</v>
      </c>
      <c r="N5" s="23">
        <f t="shared" ref="N5:N9" si="4">AVERAGE(J5:M5)</f>
        <v>37.5</v>
      </c>
      <c r="O5" s="23">
        <f t="shared" si="0"/>
        <v>4.333333333333333</v>
      </c>
      <c r="P5" s="39">
        <f t="shared" si="1"/>
        <v>37.375</v>
      </c>
      <c r="Q5" s="43">
        <f t="shared" si="2"/>
        <v>0.125</v>
      </c>
      <c r="R5" s="23">
        <f t="shared" si="3"/>
        <v>1.5625E-2</v>
      </c>
      <c r="S5" s="1"/>
      <c r="T5" s="1"/>
      <c r="U5" s="1"/>
      <c r="V5" s="1"/>
    </row>
    <row r="6" spans="1:22" ht="19.95" customHeight="1" x14ac:dyDescent="0.35">
      <c r="A6" s="1"/>
      <c r="B6" s="10">
        <v>4</v>
      </c>
      <c r="C6" s="20">
        <v>60</v>
      </c>
      <c r="D6" s="21">
        <v>400</v>
      </c>
      <c r="E6" s="22">
        <v>0.12</v>
      </c>
      <c r="F6" s="20">
        <v>1</v>
      </c>
      <c r="G6" s="21">
        <v>-1</v>
      </c>
      <c r="H6" s="21">
        <v>-1</v>
      </c>
      <c r="I6" s="22">
        <v>1</v>
      </c>
      <c r="J6" s="20">
        <v>44</v>
      </c>
      <c r="K6" s="21">
        <v>47</v>
      </c>
      <c r="L6" s="21">
        <v>43</v>
      </c>
      <c r="M6" s="22">
        <v>42</v>
      </c>
      <c r="N6" s="23">
        <f t="shared" si="4"/>
        <v>44</v>
      </c>
      <c r="O6" s="23">
        <f t="shared" si="0"/>
        <v>4.666666666666667</v>
      </c>
      <c r="P6" s="39">
        <f t="shared" si="1"/>
        <v>43.875</v>
      </c>
      <c r="Q6" s="43">
        <f t="shared" si="2"/>
        <v>0.125</v>
      </c>
      <c r="R6" s="23">
        <f t="shared" si="3"/>
        <v>1.5625E-2</v>
      </c>
      <c r="S6" s="1"/>
      <c r="T6" s="1"/>
      <c r="U6" s="1"/>
      <c r="V6" s="1"/>
    </row>
    <row r="7" spans="1:22" ht="19.95" customHeight="1" x14ac:dyDescent="0.35">
      <c r="A7" s="1"/>
      <c r="B7" s="10">
        <v>5</v>
      </c>
      <c r="C7" s="20">
        <v>100</v>
      </c>
      <c r="D7" s="21">
        <v>500</v>
      </c>
      <c r="E7" s="22">
        <v>0.06</v>
      </c>
      <c r="F7" s="20">
        <v>1</v>
      </c>
      <c r="G7" s="21">
        <v>1</v>
      </c>
      <c r="H7" s="21">
        <v>1</v>
      </c>
      <c r="I7" s="22">
        <v>-1</v>
      </c>
      <c r="J7" s="20">
        <v>26</v>
      </c>
      <c r="K7" s="21">
        <v>28</v>
      </c>
      <c r="L7" s="21">
        <v>28</v>
      </c>
      <c r="M7" s="22">
        <v>25</v>
      </c>
      <c r="N7" s="23">
        <f t="shared" si="4"/>
        <v>26.75</v>
      </c>
      <c r="O7" s="23">
        <f t="shared" si="0"/>
        <v>2.25</v>
      </c>
      <c r="P7" s="39">
        <f t="shared" si="1"/>
        <v>25.875</v>
      </c>
      <c r="Q7" s="43">
        <f t="shared" si="2"/>
        <v>0.875</v>
      </c>
      <c r="R7" s="23">
        <f t="shared" si="3"/>
        <v>0.765625</v>
      </c>
      <c r="S7" s="1"/>
      <c r="T7" s="1"/>
      <c r="U7" s="1"/>
      <c r="V7" s="1"/>
    </row>
    <row r="8" spans="1:22" ht="19.95" customHeight="1" x14ac:dyDescent="0.35">
      <c r="A8" s="1"/>
      <c r="B8" s="10">
        <v>6</v>
      </c>
      <c r="C8" s="20">
        <v>60</v>
      </c>
      <c r="D8" s="21">
        <v>500</v>
      </c>
      <c r="E8" s="22">
        <v>0.06</v>
      </c>
      <c r="F8" s="20">
        <v>1</v>
      </c>
      <c r="G8" s="21">
        <v>-1</v>
      </c>
      <c r="H8" s="21">
        <v>1</v>
      </c>
      <c r="I8" s="22">
        <v>-1</v>
      </c>
      <c r="J8" s="20">
        <v>32</v>
      </c>
      <c r="K8" s="21">
        <v>31</v>
      </c>
      <c r="L8" s="21">
        <v>31</v>
      </c>
      <c r="M8" s="22">
        <v>33</v>
      </c>
      <c r="N8" s="23">
        <f t="shared" si="4"/>
        <v>31.75</v>
      </c>
      <c r="O8" s="23">
        <f t="shared" si="0"/>
        <v>0.91666666666666663</v>
      </c>
      <c r="P8" s="39">
        <f t="shared" si="1"/>
        <v>32.375</v>
      </c>
      <c r="Q8" s="43">
        <f t="shared" si="2"/>
        <v>-0.625</v>
      </c>
      <c r="R8" s="23">
        <f t="shared" si="3"/>
        <v>0.390625</v>
      </c>
      <c r="S8" s="1"/>
      <c r="T8" s="1"/>
      <c r="U8" s="1"/>
      <c r="V8" s="1"/>
    </row>
    <row r="9" spans="1:22" ht="19.95" customHeight="1" x14ac:dyDescent="0.35">
      <c r="A9" s="1"/>
      <c r="B9" s="10">
        <v>7</v>
      </c>
      <c r="C9" s="20">
        <v>100</v>
      </c>
      <c r="D9" s="21">
        <v>400</v>
      </c>
      <c r="E9" s="22">
        <v>0.06</v>
      </c>
      <c r="F9" s="20">
        <v>1</v>
      </c>
      <c r="G9" s="21">
        <v>1</v>
      </c>
      <c r="H9" s="21">
        <v>-1</v>
      </c>
      <c r="I9" s="22">
        <v>-1</v>
      </c>
      <c r="J9" s="20">
        <v>28</v>
      </c>
      <c r="K9" s="21">
        <v>25</v>
      </c>
      <c r="L9" s="21">
        <v>31</v>
      </c>
      <c r="M9" s="22">
        <v>28</v>
      </c>
      <c r="N9" s="23">
        <f t="shared" si="4"/>
        <v>28</v>
      </c>
      <c r="O9" s="23">
        <f t="shared" si="0"/>
        <v>6</v>
      </c>
      <c r="P9" s="39">
        <f t="shared" si="1"/>
        <v>27.75</v>
      </c>
      <c r="Q9" s="43">
        <f t="shared" si="2"/>
        <v>0.25</v>
      </c>
      <c r="R9" s="23">
        <f t="shared" si="3"/>
        <v>6.25E-2</v>
      </c>
      <c r="S9" s="1"/>
      <c r="T9" s="1"/>
      <c r="U9" s="1"/>
      <c r="V9" s="1"/>
    </row>
    <row r="10" spans="1:22" ht="19.95" customHeight="1" thickBot="1" x14ac:dyDescent="0.4">
      <c r="A10" s="1"/>
      <c r="B10" s="11">
        <v>8</v>
      </c>
      <c r="C10" s="24">
        <v>60</v>
      </c>
      <c r="D10" s="25">
        <v>400</v>
      </c>
      <c r="E10" s="26">
        <v>0.06</v>
      </c>
      <c r="F10" s="24">
        <v>1</v>
      </c>
      <c r="G10" s="25">
        <v>-1</v>
      </c>
      <c r="H10" s="25">
        <v>-1</v>
      </c>
      <c r="I10" s="26">
        <v>-1</v>
      </c>
      <c r="J10" s="24">
        <v>34</v>
      </c>
      <c r="K10" s="25">
        <v>34</v>
      </c>
      <c r="L10" s="25">
        <v>32</v>
      </c>
      <c r="M10" s="26">
        <v>35</v>
      </c>
      <c r="N10" s="27">
        <f>AVERAGE(J10:M10)</f>
        <v>33.75</v>
      </c>
      <c r="O10" s="27">
        <f t="shared" si="0"/>
        <v>1.5833333333333333</v>
      </c>
      <c r="P10" s="40">
        <f t="shared" si="1"/>
        <v>34.25</v>
      </c>
      <c r="Q10" s="44">
        <f t="shared" si="2"/>
        <v>-0.5</v>
      </c>
      <c r="R10" s="46">
        <f t="shared" si="3"/>
        <v>0.25</v>
      </c>
      <c r="S10" s="1"/>
      <c r="T10" s="1"/>
      <c r="U10" s="1"/>
      <c r="V10" s="1"/>
    </row>
    <row r="11" spans="1:22" ht="19.95" customHeight="1" thickBot="1" x14ac:dyDescent="0.4">
      <c r="A11" s="1"/>
      <c r="B11" s="12" t="s">
        <v>10</v>
      </c>
      <c r="C11" s="14"/>
      <c r="D11" s="6"/>
      <c r="E11" s="7"/>
      <c r="F11" s="14"/>
      <c r="G11" s="6"/>
      <c r="H11" s="6"/>
      <c r="I11" s="7"/>
      <c r="J11" s="14"/>
      <c r="K11" s="6"/>
      <c r="L11" s="6"/>
      <c r="M11" s="7"/>
      <c r="N11" s="29">
        <f>SUM(N3:N10)</f>
        <v>279</v>
      </c>
      <c r="O11" s="29">
        <f>SUM(O3:O10)</f>
        <v>26</v>
      </c>
      <c r="P11" s="41">
        <f>SUM(P3:P10)</f>
        <v>279</v>
      </c>
      <c r="Q11" s="45">
        <f t="shared" ref="Q11:R11" si="5">SUM(Q3:Q10)</f>
        <v>0</v>
      </c>
      <c r="R11" s="29">
        <f t="shared" si="5"/>
        <v>4.0625</v>
      </c>
      <c r="S11" s="1"/>
      <c r="T11" s="1"/>
      <c r="U11" s="1"/>
      <c r="V11" s="1"/>
    </row>
    <row r="12" spans="1:22" ht="19.95" customHeight="1" thickBot="1" x14ac:dyDescent="0.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</row>
    <row r="13" spans="1:22" ht="19.95" customHeight="1" thickBot="1" x14ac:dyDescent="0.4">
      <c r="A13" s="1"/>
      <c r="B13" s="2"/>
      <c r="C13" s="3" t="s">
        <v>18</v>
      </c>
      <c r="D13" s="4" t="s">
        <v>19</v>
      </c>
      <c r="E13" s="5" t="s">
        <v>20</v>
      </c>
      <c r="F13" s="2"/>
      <c r="G13" s="3" t="s">
        <v>14</v>
      </c>
      <c r="H13" s="4" t="s">
        <v>15</v>
      </c>
      <c r="I13" s="4" t="s">
        <v>16</v>
      </c>
      <c r="J13" s="33" t="s">
        <v>17</v>
      </c>
      <c r="K13" s="8" t="s">
        <v>37</v>
      </c>
      <c r="L13" s="2"/>
      <c r="N13" s="3" t="s">
        <v>9</v>
      </c>
      <c r="O13" s="5" t="s">
        <v>36</v>
      </c>
      <c r="P13" s="3" t="s">
        <v>11</v>
      </c>
      <c r="Q13" s="4" t="s">
        <v>12</v>
      </c>
      <c r="R13" s="5" t="s">
        <v>13</v>
      </c>
      <c r="T13" s="1"/>
      <c r="U13" s="1"/>
      <c r="V13" s="1"/>
    </row>
    <row r="14" spans="1:22" ht="19.95" customHeight="1" thickBot="1" x14ac:dyDescent="0.4">
      <c r="A14" s="1"/>
      <c r="B14" s="2"/>
      <c r="C14" s="30">
        <v>8</v>
      </c>
      <c r="D14" s="31">
        <v>3</v>
      </c>
      <c r="E14" s="32">
        <v>4</v>
      </c>
      <c r="F14" s="28"/>
      <c r="G14" s="30">
        <f>N11/C14</f>
        <v>34.875</v>
      </c>
      <c r="H14" s="31">
        <f>SUMPRODUCT(G3:G10,N3:N10)/C14</f>
        <v>-3.25</v>
      </c>
      <c r="I14" s="31">
        <f>SUMPRODUCT(H3:H10,N3:N10)/C14</f>
        <v>-0.9375</v>
      </c>
      <c r="J14" s="34">
        <f>SUMPRODUCT(I3:I10,N3:N10)/C14</f>
        <v>4.8125</v>
      </c>
      <c r="K14" s="35">
        <f>R14*C17</f>
        <v>0.65649876237507099</v>
      </c>
      <c r="L14" s="28"/>
      <c r="N14" s="30">
        <f>MAX(O3:O10)/O11</f>
        <v>0.23076923076923078</v>
      </c>
      <c r="O14" s="32">
        <v>0.52090000000000003</v>
      </c>
      <c r="P14" s="30">
        <f>SUM(O3:O10)/C14</f>
        <v>3.25</v>
      </c>
      <c r="Q14" s="31">
        <f>P14/(E14*C14)</f>
        <v>0.1015625</v>
      </c>
      <c r="R14" s="32">
        <f>SQRT(Q14)</f>
        <v>0.31868871959954903</v>
      </c>
      <c r="T14" s="1"/>
      <c r="U14" s="1"/>
      <c r="V14" s="1"/>
    </row>
    <row r="15" spans="1:22" ht="19.95" customHeight="1" thickBot="1" x14ac:dyDescent="0.4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</row>
    <row r="16" spans="1:22" ht="19.95" customHeight="1" thickBot="1" x14ac:dyDescent="0.4">
      <c r="A16" s="1"/>
      <c r="B16" s="2"/>
      <c r="C16" s="3" t="s">
        <v>24</v>
      </c>
      <c r="D16" s="55" t="s">
        <v>19</v>
      </c>
      <c r="E16" s="56"/>
      <c r="F16" s="2"/>
      <c r="G16" s="3" t="s">
        <v>38</v>
      </c>
      <c r="H16" s="4" t="s">
        <v>21</v>
      </c>
      <c r="I16" s="4" t="s">
        <v>22</v>
      </c>
      <c r="J16" s="5" t="s">
        <v>23</v>
      </c>
      <c r="K16" s="2"/>
      <c r="L16" s="2"/>
      <c r="N16" s="3" t="s">
        <v>31</v>
      </c>
      <c r="O16" s="5" t="s">
        <v>32</v>
      </c>
      <c r="P16" s="13" t="s">
        <v>33</v>
      </c>
      <c r="Q16" s="5" t="s">
        <v>34</v>
      </c>
      <c r="R16" s="5" t="s">
        <v>30</v>
      </c>
      <c r="S16" s="1"/>
      <c r="T16" s="1"/>
      <c r="U16" s="1"/>
      <c r="V16" s="1"/>
    </row>
    <row r="17" spans="1:22" ht="19.95" customHeight="1" thickBot="1" x14ac:dyDescent="0.4">
      <c r="A17" s="1"/>
      <c r="B17" s="2"/>
      <c r="C17" s="30">
        <v>2.06</v>
      </c>
      <c r="D17" s="53">
        <f>(E14-1)*C14</f>
        <v>24</v>
      </c>
      <c r="E17" s="54"/>
      <c r="F17" s="28"/>
      <c r="G17" s="30">
        <f>ABS(G14)/R14</f>
        <v>109.4328034071067</v>
      </c>
      <c r="H17" s="31">
        <f>ABS(H14)/R14</f>
        <v>10.198039027185571</v>
      </c>
      <c r="I17" s="31">
        <f>ABS(I14)/R14</f>
        <v>2.9417420270727606</v>
      </c>
      <c r="J17" s="32">
        <f>ABS(J14)/R14</f>
        <v>15.100942405640172</v>
      </c>
      <c r="K17" s="28"/>
      <c r="L17" s="28"/>
      <c r="M17" s="2"/>
      <c r="N17" s="30">
        <f>R17/P14</f>
        <v>1.25</v>
      </c>
      <c r="O17" s="32">
        <v>2.78</v>
      </c>
      <c r="P17" s="36">
        <f>C14-(D14+1)</f>
        <v>4</v>
      </c>
      <c r="Q17" s="32">
        <f>D17</f>
        <v>24</v>
      </c>
      <c r="R17" s="32">
        <f>E14*R11/(C14-(D14+1))</f>
        <v>4.0625</v>
      </c>
      <c r="S17" s="1"/>
      <c r="T17" s="1"/>
      <c r="U17" s="1"/>
      <c r="V17" s="1"/>
    </row>
    <row r="18" spans="1:22" ht="19.95" customHeight="1" thickBot="1" x14ac:dyDescent="0.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</row>
    <row r="19" spans="1:22" ht="19.95" customHeight="1" thickBot="1" x14ac:dyDescent="0.4">
      <c r="A19" s="1"/>
      <c r="B19" s="2"/>
      <c r="C19" s="2"/>
      <c r="D19" s="2"/>
      <c r="E19" s="2"/>
      <c r="F19" s="2"/>
      <c r="G19" s="60" t="s">
        <v>25</v>
      </c>
      <c r="H19" s="55"/>
      <c r="I19" s="55"/>
      <c r="J19" s="55"/>
      <c r="K19" s="56"/>
      <c r="L19" s="2"/>
      <c r="M19" s="2"/>
      <c r="N19" s="47" t="s">
        <v>35</v>
      </c>
      <c r="O19" s="48"/>
      <c r="P19" s="48"/>
      <c r="Q19" s="48"/>
      <c r="R19" s="49"/>
      <c r="S19" s="1"/>
      <c r="T19" s="1"/>
      <c r="U19" s="1"/>
      <c r="V19" s="1"/>
    </row>
    <row r="20" spans="1:22" ht="19.95" customHeight="1" thickBot="1" x14ac:dyDescent="0.4">
      <c r="A20" s="1"/>
      <c r="B20" s="2"/>
      <c r="C20" s="2"/>
      <c r="D20" s="2"/>
      <c r="E20" s="2"/>
      <c r="F20" s="2"/>
      <c r="G20" s="57" t="s">
        <v>26</v>
      </c>
      <c r="H20" s="58"/>
      <c r="I20" s="58"/>
      <c r="J20" s="58"/>
      <c r="K20" s="59"/>
      <c r="L20" s="2"/>
      <c r="M20" s="2"/>
      <c r="N20" s="50"/>
      <c r="O20" s="51"/>
      <c r="P20" s="51"/>
      <c r="Q20" s="51"/>
      <c r="R20" s="52"/>
      <c r="S20" s="1"/>
      <c r="T20" s="1"/>
      <c r="U20" s="1"/>
      <c r="V20" s="1"/>
    </row>
    <row r="21" spans="1:22" ht="19.9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1"/>
      <c r="O21" s="1"/>
      <c r="P21" s="1"/>
      <c r="Q21" s="2"/>
      <c r="R21" s="1"/>
      <c r="S21" s="1"/>
      <c r="T21" s="1"/>
      <c r="U21" s="1"/>
      <c r="V21" s="1"/>
    </row>
    <row r="22" spans="1:22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1"/>
      <c r="O22" s="1"/>
      <c r="P22" s="1"/>
      <c r="Q22" s="2"/>
      <c r="R22" s="1"/>
      <c r="S22" s="1"/>
      <c r="T22" s="1"/>
      <c r="U22" s="1"/>
      <c r="V22" s="1"/>
    </row>
    <row r="23" spans="1:22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2"/>
      <c r="R23" s="1"/>
      <c r="S23" s="1"/>
      <c r="T23" s="1"/>
      <c r="U23" s="1"/>
      <c r="V23" s="1"/>
    </row>
    <row r="24" spans="1:22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7">
    <mergeCell ref="N19:R20"/>
    <mergeCell ref="D17:E17"/>
    <mergeCell ref="D16:E16"/>
    <mergeCell ref="G20:K20"/>
    <mergeCell ref="C2:E2"/>
    <mergeCell ref="J2:M2"/>
    <mergeCell ref="G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2025-10-02T14:00:00Z</dcterms:modified>
</cp:coreProperties>
</file>